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86.86.2\Share\Управление реализации услуг\Отдел транспорта электроэнергии\Зайцева\ЦЗ\Замеры\21. Зимние замеры 15.12.2021\"/>
    </mc:Choice>
  </mc:AlternateContent>
  <bookViews>
    <workbookView xWindow="0" yWindow="0" windowWidth="28800" windowHeight="9135" tabRatio="752" firstSheet="16" activeTab="22"/>
  </bookViews>
  <sheets>
    <sheet name="ПС 35-10 №21 Когалым" sheetId="28" r:id="rId1"/>
    <sheet name="ПС 35-10 №30 Когалым" sheetId="29" r:id="rId2"/>
    <sheet name="ПС 35-6 №33 Когалым" sheetId="30" r:id="rId3"/>
    <sheet name="ПС 35-6 №35 Когалым" sheetId="31" r:id="rId4"/>
    <sheet name="ПС 35-6 №36 Когалым" sheetId="32" r:id="rId5"/>
    <sheet name="ПС 110-10-6 Пионерная-2 Сургут" sheetId="27" r:id="rId6"/>
    <sheet name="ПС 110-10 МДФ Кон. район " sheetId="23" r:id="rId7"/>
    <sheet name="ПС 110-35-10 ЮМАС Кон. район " sheetId="24" r:id="rId8"/>
    <sheet name="ПС 110-6-6 Евра Урай" sheetId="25" r:id="rId9"/>
    <sheet name="ПС 35 Кон. район " sheetId="26" r:id="rId10"/>
    <sheet name="ПС 110-35-6 Березово Бер. район" sheetId="13" r:id="rId11"/>
    <sheet name="ПС 110-10 Лорба Нягань" sheetId="14" r:id="rId12"/>
    <sheet name="ПС 110-10 Полноват Белоярский" sheetId="15" r:id="rId13"/>
    <sheet name="ПС 110-10 Шеркалы Октяб. район" sheetId="16" r:id="rId14"/>
    <sheet name="ПС 110-10 Сергино Октяб. район" sheetId="17" r:id="rId15"/>
    <sheet name="ПС 110-10 Кода Октяб. район" sheetId="18" r:id="rId16"/>
    <sheet name="ПС 110-10 Чара Нягань" sheetId="19" r:id="rId17"/>
    <sheet name="ПС 220-110-10 Югра" sheetId="33" r:id="rId18"/>
    <sheet name="ПС 110-10 Аванград Х-М" sheetId="1" r:id="rId19"/>
    <sheet name="ПС 110-35-10 ГИБДД ХМР" sheetId="2" r:id="rId20"/>
    <sheet name="ПС 110-10 Западная Х-М" sheetId="3" r:id="rId21"/>
    <sheet name="ПС 110-10 Самарово Х-М" sheetId="11" r:id="rId22"/>
    <sheet name="ПС 35-10 Ярки ХМР" sheetId="12" r:id="rId23"/>
  </sheets>
  <definedNames>
    <definedName name="_xlnm.Print_Titles" localSheetId="15">'ПС 110-10 Кода Октяб. район'!$A:$G</definedName>
    <definedName name="_xlnm.Print_Titles" localSheetId="11">'ПС 110-10 Лорба Нягань'!$A:$G</definedName>
    <definedName name="_xlnm.Print_Titles" localSheetId="12">'ПС 110-10 Полноват Белоярский'!$A:$G</definedName>
    <definedName name="_xlnm.Print_Titles" localSheetId="14">'ПС 110-10 Сергино Октяб. район'!$A:$G,'ПС 110-10 Сергино Октяб. район'!$4:$4</definedName>
    <definedName name="_xlnm.Print_Titles" localSheetId="16">'ПС 110-10 Чара Нягань'!$A:$G,'ПС 110-10 Чара Нягань'!$4:$4</definedName>
    <definedName name="_xlnm.Print_Titles" localSheetId="13">'ПС 110-10 Шеркалы Октяб. район'!$A:$G</definedName>
    <definedName name="_xlnm.Print_Titles" localSheetId="10">'ПС 110-35-6 Березово Бер. район'!$A:$G</definedName>
    <definedName name="_xlnm.Print_Area" localSheetId="18">'ПС 110-10 Аванград Х-М'!$A$1:$CA$61</definedName>
    <definedName name="_xlnm.Print_Area" localSheetId="20">'ПС 110-10 Западная Х-М'!$A$1:$CA$61</definedName>
    <definedName name="_xlnm.Print_Area" localSheetId="15">'ПС 110-10 Кода Октяб. район'!$A$1:$CA$50</definedName>
    <definedName name="_xlnm.Print_Area" localSheetId="11">'ПС 110-10 Лорба Нягань'!$A$1:$CA$32</definedName>
    <definedName name="_xlnm.Print_Area" localSheetId="6">'ПС 110-10 МДФ Кон. район '!$A$1:$AQ$100</definedName>
    <definedName name="_xlnm.Print_Area" localSheetId="12">'ПС 110-10 Полноват Белоярский'!$A$1:$CA$42</definedName>
    <definedName name="_xlnm.Print_Area" localSheetId="21">'ПС 110-10 Самарово Х-М'!$A$1:$CA$62</definedName>
    <definedName name="_xlnm.Print_Area" localSheetId="14">'ПС 110-10 Сергино Октяб. район'!$A$1:$CA$55</definedName>
    <definedName name="_xlnm.Print_Area" localSheetId="16">'ПС 110-10 Чара Нягань'!$A$1:$CA$60</definedName>
    <definedName name="_xlnm.Print_Area" localSheetId="13">'ПС 110-10 Шеркалы Октяб. район'!$A$1:$CA$45</definedName>
    <definedName name="_xlnm.Print_Area" localSheetId="5">'ПС 110-10-6 Пионерная-2 Сургут'!$A$1:$AQ$177</definedName>
    <definedName name="_xlnm.Print_Area" localSheetId="19">'ПС 110-35-10 ГИБДД ХМР'!$A$1:$CA$69</definedName>
    <definedName name="_xlnm.Print_Area" localSheetId="7">'ПС 110-35-10 ЮМАС Кон. район '!$A$1:$AQ$142</definedName>
    <definedName name="_xlnm.Print_Area" localSheetId="10">'ПС 110-35-6 Березово Бер. район'!$A$1:$CA$41</definedName>
    <definedName name="_xlnm.Print_Area" localSheetId="8">'ПС 110-6-6 Евра Урай'!$A$1:$AQ$130</definedName>
    <definedName name="_xlnm.Print_Area" localSheetId="17">'ПС 220-110-10 Югра'!$A$1:$CA$61</definedName>
    <definedName name="_xlnm.Print_Area" localSheetId="0">'ПС 35-10 №21 Когалым'!$A$1:$WWD$66</definedName>
    <definedName name="_xlnm.Print_Area" localSheetId="1">'ПС 35-10 №30 Когалым'!$A$1:$WWD$94</definedName>
    <definedName name="_xlnm.Print_Area" localSheetId="22">'ПС 35-10 Ярки ХМР'!$A$1:$AQ$98</definedName>
    <definedName name="_xlnm.Print_Area" localSheetId="2">'ПС 35-6 №33 Когалым'!$A$1:$CB$86</definedName>
    <definedName name="_xlnm.Print_Area" localSheetId="4">'ПС 35-6 №36 Когалым'!$A$1:$CB$72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A55" i="11" l="1"/>
  <c r="CA58" i="11" s="1"/>
  <c r="BY55" i="11"/>
  <c r="BY58" i="11" s="1"/>
  <c r="BX55" i="11"/>
  <c r="BX58" i="11" s="1"/>
  <c r="BV55" i="11"/>
  <c r="BV58" i="11" s="1"/>
  <c r="BU55" i="11"/>
  <c r="BU58" i="11" s="1"/>
  <c r="BS55" i="11"/>
  <c r="BS58" i="11" s="1"/>
  <c r="BR55" i="11"/>
  <c r="BR58" i="11" s="1"/>
  <c r="BP55" i="11"/>
  <c r="BP58" i="11" s="1"/>
  <c r="BO55" i="11"/>
  <c r="BO58" i="11" s="1"/>
  <c r="BM55" i="11"/>
  <c r="BM58" i="11" s="1"/>
  <c r="BL55" i="11"/>
  <c r="BL58" i="11" s="1"/>
  <c r="BJ55" i="11"/>
  <c r="BJ58" i="11" s="1"/>
  <c r="BI55" i="11"/>
  <c r="BI58" i="11" s="1"/>
  <c r="BG55" i="11"/>
  <c r="BG58" i="11" s="1"/>
  <c r="BF55" i="11"/>
  <c r="BF58" i="11" s="1"/>
  <c r="BD55" i="11"/>
  <c r="BD58" i="11" s="1"/>
  <c r="BC55" i="11"/>
  <c r="BC58" i="11" s="1"/>
  <c r="BA55" i="11"/>
  <c r="BA58" i="11" s="1"/>
  <c r="AZ55" i="11"/>
  <c r="AZ58" i="11" s="1"/>
  <c r="AX55" i="11"/>
  <c r="AX58" i="11" s="1"/>
  <c r="AW55" i="11"/>
  <c r="AW58" i="11" s="1"/>
  <c r="AU55" i="11"/>
  <c r="AU58" i="11" s="1"/>
  <c r="AT55" i="11"/>
  <c r="AT58" i="11" s="1"/>
  <c r="AR55" i="11"/>
  <c r="AR58" i="11" s="1"/>
  <c r="AQ55" i="11"/>
  <c r="AQ58" i="11" s="1"/>
  <c r="AO55" i="11"/>
  <c r="AO58" i="11" s="1"/>
  <c r="AN55" i="11"/>
  <c r="AN58" i="11" s="1"/>
  <c r="AL55" i="11"/>
  <c r="AL58" i="11" s="1"/>
  <c r="AK55" i="11"/>
  <c r="AK58" i="11" s="1"/>
  <c r="AI55" i="11"/>
  <c r="AI58" i="11" s="1"/>
  <c r="AH55" i="11"/>
  <c r="AH58" i="11" s="1"/>
  <c r="AF55" i="11"/>
  <c r="AF58" i="11" s="1"/>
  <c r="AE55" i="11"/>
  <c r="AE58" i="11" s="1"/>
  <c r="AC55" i="11"/>
  <c r="AC58" i="11" s="1"/>
  <c r="AB55" i="11"/>
  <c r="AB58" i="11" s="1"/>
  <c r="Z55" i="11"/>
  <c r="Z58" i="11" s="1"/>
  <c r="Y55" i="11"/>
  <c r="Y58" i="11" s="1"/>
  <c r="W55" i="11"/>
  <c r="W58" i="11" s="1"/>
  <c r="V55" i="11"/>
  <c r="V58" i="11" s="1"/>
  <c r="T55" i="11"/>
  <c r="T58" i="11" s="1"/>
  <c r="S55" i="11"/>
  <c r="S58" i="11" s="1"/>
  <c r="Q55" i="11"/>
  <c r="Q58" i="11" s="1"/>
  <c r="P55" i="11"/>
  <c r="P58" i="11" s="1"/>
  <c r="N55" i="11"/>
  <c r="N58" i="11" s="1"/>
  <c r="M55" i="11"/>
  <c r="M58" i="11" s="1"/>
  <c r="K55" i="11"/>
  <c r="K58" i="11" s="1"/>
  <c r="J55" i="11"/>
  <c r="J58" i="11" s="1"/>
  <c r="H55" i="11"/>
  <c r="H58" i="11" s="1"/>
  <c r="CA54" i="11"/>
  <c r="BY54" i="11"/>
  <c r="BX54" i="11"/>
  <c r="BV54" i="11"/>
  <c r="BU54" i="11"/>
  <c r="BS54" i="11"/>
  <c r="BR54" i="11"/>
  <c r="BP54" i="11"/>
  <c r="BO54" i="11"/>
  <c r="BM54" i="11"/>
  <c r="BL54" i="11"/>
  <c r="BJ54" i="11"/>
  <c r="BI54" i="11"/>
  <c r="BG54" i="11"/>
  <c r="BF54" i="11"/>
  <c r="BD54" i="11"/>
  <c r="BC54" i="11"/>
  <c r="BA54" i="11"/>
  <c r="AZ54" i="11"/>
  <c r="AX54" i="11"/>
  <c r="AW54" i="11"/>
  <c r="AU54" i="11"/>
  <c r="AT54" i="11"/>
  <c r="AR54" i="11"/>
  <c r="AQ54" i="11"/>
  <c r="AO54" i="11"/>
  <c r="AN54" i="11"/>
  <c r="AL54" i="11"/>
  <c r="AK54" i="11"/>
  <c r="AI54" i="11"/>
  <c r="AH54" i="11"/>
  <c r="AF54" i="11"/>
  <c r="AE54" i="11"/>
  <c r="AC54" i="11"/>
  <c r="AB54" i="11"/>
  <c r="Z54" i="11"/>
  <c r="Y54" i="11"/>
  <c r="W54" i="11"/>
  <c r="V54" i="11"/>
  <c r="T54" i="11"/>
  <c r="S54" i="11"/>
  <c r="Q54" i="11"/>
  <c r="P54" i="11"/>
  <c r="N54" i="11"/>
  <c r="M54" i="11"/>
  <c r="K54" i="11"/>
  <c r="J54" i="11"/>
  <c r="H54" i="11"/>
  <c r="CA50" i="11"/>
  <c r="BY50" i="11"/>
  <c r="BX50" i="11"/>
  <c r="BV50" i="11"/>
  <c r="BU50" i="11"/>
  <c r="BS50" i="11"/>
  <c r="BR50" i="11"/>
  <c r="BP50" i="11"/>
  <c r="BO50" i="11"/>
  <c r="BM50" i="11"/>
  <c r="BL50" i="11"/>
  <c r="BJ50" i="11"/>
  <c r="BI50" i="11"/>
  <c r="BG50" i="11"/>
  <c r="BF50" i="11"/>
  <c r="BD50" i="11"/>
  <c r="BC50" i="11"/>
  <c r="BA50" i="11"/>
  <c r="AZ50" i="11"/>
  <c r="AX50" i="11"/>
  <c r="AW50" i="11"/>
  <c r="AU50" i="11"/>
  <c r="AT50" i="11"/>
  <c r="AR50" i="11"/>
  <c r="AQ50" i="11"/>
  <c r="AO50" i="11"/>
  <c r="AN50" i="11"/>
  <c r="AL50" i="11"/>
  <c r="AK50" i="11"/>
  <c r="AI50" i="11"/>
  <c r="AH50" i="11"/>
  <c r="AF50" i="11"/>
  <c r="AE50" i="11"/>
  <c r="AC50" i="11"/>
  <c r="AB50" i="11"/>
  <c r="Z50" i="11"/>
  <c r="Y50" i="11"/>
  <c r="W50" i="11"/>
  <c r="V50" i="11"/>
  <c r="T50" i="11"/>
  <c r="S50" i="11"/>
  <c r="Q50" i="11"/>
  <c r="P50" i="11"/>
  <c r="N50" i="11"/>
  <c r="M50" i="11"/>
  <c r="K50" i="11"/>
  <c r="J50" i="11"/>
  <c r="H50" i="11"/>
  <c r="CA49" i="11"/>
  <c r="CA53" i="11" s="1"/>
  <c r="CA60" i="11" s="1"/>
  <c r="BY49" i="11"/>
  <c r="BY53" i="11" s="1"/>
  <c r="BY60" i="11" s="1"/>
  <c r="BX49" i="11"/>
  <c r="BX53" i="11" s="1"/>
  <c r="BX60" i="11" s="1"/>
  <c r="BW61" i="11" s="1"/>
  <c r="BV49" i="11"/>
  <c r="BV53" i="11" s="1"/>
  <c r="BV60" i="11" s="1"/>
  <c r="BU49" i="11"/>
  <c r="BU53" i="11" s="1"/>
  <c r="BU60" i="11" s="1"/>
  <c r="BT61" i="11" s="1"/>
  <c r="BS49" i="11"/>
  <c r="BS53" i="11" s="1"/>
  <c r="BS60" i="11" s="1"/>
  <c r="BR49" i="11"/>
  <c r="BR53" i="11" s="1"/>
  <c r="BR60" i="11" s="1"/>
  <c r="BP49" i="11"/>
  <c r="BP53" i="11" s="1"/>
  <c r="BP60" i="11" s="1"/>
  <c r="BO49" i="11"/>
  <c r="BO53" i="11" s="1"/>
  <c r="BO60" i="11" s="1"/>
  <c r="BN61" i="11" s="1"/>
  <c r="BM49" i="11"/>
  <c r="BM53" i="11" s="1"/>
  <c r="BM60" i="11" s="1"/>
  <c r="BL49" i="11"/>
  <c r="BL53" i="11" s="1"/>
  <c r="BJ49" i="11"/>
  <c r="BJ53" i="11" s="1"/>
  <c r="BJ60" i="11" s="1"/>
  <c r="BI49" i="11"/>
  <c r="BI53" i="11" s="1"/>
  <c r="BI60" i="11" s="1"/>
  <c r="BG49" i="11"/>
  <c r="BG53" i="11" s="1"/>
  <c r="BG60" i="11" s="1"/>
  <c r="BF49" i="11"/>
  <c r="BF53" i="11" s="1"/>
  <c r="BF60" i="11" s="1"/>
  <c r="BE61" i="11" s="1"/>
  <c r="BD49" i="11"/>
  <c r="BD53" i="11" s="1"/>
  <c r="BD60" i="11" s="1"/>
  <c r="BC49" i="11"/>
  <c r="BC53" i="11" s="1"/>
  <c r="BC60" i="11" s="1"/>
  <c r="BB61" i="11" s="1"/>
  <c r="BA49" i="11"/>
  <c r="BA53" i="11" s="1"/>
  <c r="BA60" i="11" s="1"/>
  <c r="AZ49" i="11"/>
  <c r="AZ53" i="11" s="1"/>
  <c r="AZ60" i="11" s="1"/>
  <c r="AX49" i="11"/>
  <c r="AX53" i="11" s="1"/>
  <c r="AX60" i="11" s="1"/>
  <c r="AW49" i="11"/>
  <c r="AW53" i="11" s="1"/>
  <c r="AW60" i="11" s="1"/>
  <c r="AV61" i="11" s="1"/>
  <c r="AU49" i="11"/>
  <c r="AU53" i="11" s="1"/>
  <c r="AU60" i="11" s="1"/>
  <c r="AT49" i="11"/>
  <c r="AT53" i="11" s="1"/>
  <c r="AT60" i="11" s="1"/>
  <c r="AS61" i="11" s="1"/>
  <c r="AR49" i="11"/>
  <c r="AR53" i="11" s="1"/>
  <c r="AR60" i="11" s="1"/>
  <c r="AQ49" i="11"/>
  <c r="AQ53" i="11" s="1"/>
  <c r="AQ60" i="11" s="1"/>
  <c r="AO49" i="11"/>
  <c r="AO53" i="11" s="1"/>
  <c r="AO60" i="11" s="1"/>
  <c r="AN49" i="11"/>
  <c r="AN53" i="11" s="1"/>
  <c r="AN60" i="11" s="1"/>
  <c r="AM61" i="11" s="1"/>
  <c r="AL49" i="11"/>
  <c r="AL53" i="11" s="1"/>
  <c r="AL60" i="11" s="1"/>
  <c r="AK49" i="11"/>
  <c r="AK53" i="11" s="1"/>
  <c r="AK60" i="11" s="1"/>
  <c r="AJ61" i="11" s="1"/>
  <c r="AI49" i="11"/>
  <c r="AI53" i="11" s="1"/>
  <c r="AI60" i="11" s="1"/>
  <c r="AH49" i="11"/>
  <c r="AH53" i="11" s="1"/>
  <c r="AH60" i="11" s="1"/>
  <c r="AF49" i="11"/>
  <c r="AF53" i="11" s="1"/>
  <c r="AF60" i="11" s="1"/>
  <c r="AE49" i="11"/>
  <c r="AE53" i="11" s="1"/>
  <c r="AE60" i="11" s="1"/>
  <c r="AD61" i="11" s="1"/>
  <c r="AC49" i="11"/>
  <c r="AC53" i="11" s="1"/>
  <c r="AC60" i="11" s="1"/>
  <c r="AB49" i="11"/>
  <c r="AB53" i="11" s="1"/>
  <c r="AB60" i="11" s="1"/>
  <c r="AA61" i="11" s="1"/>
  <c r="Z49" i="11"/>
  <c r="Z53" i="11" s="1"/>
  <c r="Z60" i="11" s="1"/>
  <c r="Y49" i="11"/>
  <c r="Y53" i="11" s="1"/>
  <c r="Y60" i="11" s="1"/>
  <c r="W49" i="11"/>
  <c r="W53" i="11" s="1"/>
  <c r="W60" i="11" s="1"/>
  <c r="V49" i="11"/>
  <c r="V53" i="11" s="1"/>
  <c r="V60" i="11" s="1"/>
  <c r="U61" i="11" s="1"/>
  <c r="T49" i="11"/>
  <c r="T53" i="11" s="1"/>
  <c r="T60" i="11" s="1"/>
  <c r="S49" i="11"/>
  <c r="S53" i="11" s="1"/>
  <c r="S60" i="11" s="1"/>
  <c r="R61" i="11" s="1"/>
  <c r="Q49" i="11"/>
  <c r="Q53" i="11" s="1"/>
  <c r="Q60" i="11" s="1"/>
  <c r="P49" i="11"/>
  <c r="P53" i="11" s="1"/>
  <c r="P60" i="11" s="1"/>
  <c r="N49" i="11"/>
  <c r="N53" i="11" s="1"/>
  <c r="N60" i="11" s="1"/>
  <c r="M49" i="11"/>
  <c r="M53" i="11" s="1"/>
  <c r="M60" i="11" s="1"/>
  <c r="L61" i="11" s="1"/>
  <c r="K49" i="11"/>
  <c r="K53" i="11" s="1"/>
  <c r="K60" i="11" s="1"/>
  <c r="J49" i="11"/>
  <c r="J53" i="11" s="1"/>
  <c r="J60" i="11" s="1"/>
  <c r="I61" i="11" s="1"/>
  <c r="H49" i="11"/>
  <c r="H53" i="11" s="1"/>
  <c r="H60" i="11" s="1"/>
  <c r="CA45" i="11"/>
  <c r="BZ45" i="11"/>
  <c r="BX45" i="11"/>
  <c r="BW45" i="11"/>
  <c r="BU45" i="11"/>
  <c r="BT45" i="11"/>
  <c r="BR45" i="11"/>
  <c r="BQ45" i="11"/>
  <c r="BO45" i="11"/>
  <c r="BN45" i="11"/>
  <c r="BL45" i="11"/>
  <c r="BK45" i="11"/>
  <c r="BI45" i="11"/>
  <c r="BH45" i="11"/>
  <c r="BF45" i="11"/>
  <c r="BE45" i="11"/>
  <c r="BC45" i="11"/>
  <c r="BB45" i="11"/>
  <c r="AZ45" i="11"/>
  <c r="AY45" i="11"/>
  <c r="AW45" i="11"/>
  <c r="AV45" i="11"/>
  <c r="AT45" i="11"/>
  <c r="AS45" i="11"/>
  <c r="AQ45" i="11"/>
  <c r="AP45" i="11"/>
  <c r="AN45" i="11"/>
  <c r="AM45" i="11"/>
  <c r="AK45" i="11"/>
  <c r="AJ45" i="11"/>
  <c r="AH45" i="11"/>
  <c r="AG45" i="11"/>
  <c r="AE45" i="11"/>
  <c r="AD45" i="11"/>
  <c r="AB45" i="11"/>
  <c r="AA45" i="11"/>
  <c r="Y45" i="11"/>
  <c r="X45" i="11"/>
  <c r="V45" i="11"/>
  <c r="U45" i="11"/>
  <c r="S45" i="11"/>
  <c r="R45" i="11"/>
  <c r="P45" i="11"/>
  <c r="O45" i="11"/>
  <c r="M45" i="11"/>
  <c r="L45" i="11"/>
  <c r="J45" i="11"/>
  <c r="I45" i="11"/>
  <c r="CA44" i="11"/>
  <c r="CA46" i="11" s="1"/>
  <c r="BZ44" i="11"/>
  <c r="BZ46" i="11" s="1"/>
  <c r="BX44" i="11"/>
  <c r="BX46" i="11" s="1"/>
  <c r="BW44" i="11"/>
  <c r="BW46" i="11" s="1"/>
  <c r="BU44" i="11"/>
  <c r="BU46" i="11" s="1"/>
  <c r="BT44" i="11"/>
  <c r="BT46" i="11" s="1"/>
  <c r="BR44" i="11"/>
  <c r="BR46" i="11" s="1"/>
  <c r="BQ44" i="11"/>
  <c r="BQ46" i="11" s="1"/>
  <c r="BO44" i="11"/>
  <c r="BO46" i="11" s="1"/>
  <c r="BN44" i="11"/>
  <c r="BN46" i="11" s="1"/>
  <c r="BL44" i="11"/>
  <c r="BL46" i="11" s="1"/>
  <c r="BK44" i="11"/>
  <c r="BK46" i="11" s="1"/>
  <c r="BI44" i="11"/>
  <c r="BI46" i="11" s="1"/>
  <c r="BH44" i="11"/>
  <c r="BH46" i="11" s="1"/>
  <c r="BF44" i="11"/>
  <c r="BF46" i="11" s="1"/>
  <c r="BE44" i="11"/>
  <c r="BE46" i="11" s="1"/>
  <c r="BC44" i="11"/>
  <c r="BC46" i="11" s="1"/>
  <c r="BB44" i="11"/>
  <c r="BB46" i="11" s="1"/>
  <c r="AZ44" i="11"/>
  <c r="AZ46" i="11" s="1"/>
  <c r="AY44" i="11"/>
  <c r="AY46" i="11" s="1"/>
  <c r="AW44" i="11"/>
  <c r="AW46" i="11" s="1"/>
  <c r="AV44" i="11"/>
  <c r="AV46" i="11" s="1"/>
  <c r="AT44" i="11"/>
  <c r="AT46" i="11" s="1"/>
  <c r="AS44" i="11"/>
  <c r="AS46" i="11" s="1"/>
  <c r="AQ44" i="11"/>
  <c r="AQ46" i="11" s="1"/>
  <c r="AP44" i="11"/>
  <c r="AP46" i="11" s="1"/>
  <c r="AN44" i="11"/>
  <c r="AN46" i="11" s="1"/>
  <c r="AM44" i="11"/>
  <c r="AM46" i="11" s="1"/>
  <c r="AK44" i="11"/>
  <c r="AK46" i="11" s="1"/>
  <c r="AJ44" i="11"/>
  <c r="AJ46" i="11" s="1"/>
  <c r="AH44" i="11"/>
  <c r="AH46" i="11" s="1"/>
  <c r="AG44" i="11"/>
  <c r="AG46" i="11" s="1"/>
  <c r="AE44" i="11"/>
  <c r="AE46" i="11" s="1"/>
  <c r="AD44" i="11"/>
  <c r="AD46" i="11" s="1"/>
  <c r="AB44" i="11"/>
  <c r="AB46" i="11" s="1"/>
  <c r="AA44" i="11"/>
  <c r="AA46" i="11" s="1"/>
  <c r="Y44" i="11"/>
  <c r="Y46" i="11" s="1"/>
  <c r="X44" i="11"/>
  <c r="X46" i="11" s="1"/>
  <c r="V44" i="11"/>
  <c r="V46" i="11" s="1"/>
  <c r="U44" i="11"/>
  <c r="U46" i="11" s="1"/>
  <c r="S44" i="11"/>
  <c r="S46" i="11" s="1"/>
  <c r="R44" i="11"/>
  <c r="R46" i="11" s="1"/>
  <c r="P44" i="11"/>
  <c r="P46" i="11" s="1"/>
  <c r="O44" i="11"/>
  <c r="O46" i="11" s="1"/>
  <c r="M44" i="11"/>
  <c r="M46" i="11" s="1"/>
  <c r="L44" i="11"/>
  <c r="L46" i="11" s="1"/>
  <c r="J44" i="11"/>
  <c r="J46" i="11" s="1"/>
  <c r="I44" i="11"/>
  <c r="I46" i="11" s="1"/>
  <c r="BY43" i="11"/>
  <c r="BY45" i="11" s="1"/>
  <c r="BV43" i="11"/>
  <c r="BV45" i="11" s="1"/>
  <c r="BS43" i="11"/>
  <c r="BS45" i="11" s="1"/>
  <c r="BP43" i="11"/>
  <c r="BP45" i="11" s="1"/>
  <c r="BM43" i="11"/>
  <c r="BM45" i="11" s="1"/>
  <c r="BJ43" i="11"/>
  <c r="BJ45" i="11" s="1"/>
  <c r="BG43" i="11"/>
  <c r="BG45" i="11" s="1"/>
  <c r="BD43" i="11"/>
  <c r="BD45" i="11" s="1"/>
  <c r="BA43" i="11"/>
  <c r="BA45" i="11" s="1"/>
  <c r="AX43" i="11"/>
  <c r="AX45" i="11" s="1"/>
  <c r="AU43" i="11"/>
  <c r="AU45" i="11" s="1"/>
  <c r="AR43" i="11"/>
  <c r="AR45" i="11" s="1"/>
  <c r="AO43" i="11"/>
  <c r="AO45" i="11" s="1"/>
  <c r="AL43" i="11"/>
  <c r="AL45" i="11" s="1"/>
  <c r="AI43" i="11"/>
  <c r="AI45" i="11" s="1"/>
  <c r="AF43" i="11"/>
  <c r="AF45" i="11" s="1"/>
  <c r="AC43" i="11"/>
  <c r="AC45" i="11" s="1"/>
  <c r="Z43" i="11"/>
  <c r="Z45" i="11" s="1"/>
  <c r="W43" i="11"/>
  <c r="W45" i="11" s="1"/>
  <c r="T43" i="11"/>
  <c r="T45" i="11" s="1"/>
  <c r="Q43" i="11"/>
  <c r="Q45" i="11" s="1"/>
  <c r="N43" i="11"/>
  <c r="N45" i="11" s="1"/>
  <c r="K43" i="11"/>
  <c r="K45" i="11" s="1"/>
  <c r="H43" i="11"/>
  <c r="H45" i="11" s="1"/>
  <c r="BY42" i="11"/>
  <c r="BV42" i="11"/>
  <c r="BS42" i="11"/>
  <c r="BP42" i="11"/>
  <c r="BM42" i="11"/>
  <c r="BJ42" i="11"/>
  <c r="BG42" i="11"/>
  <c r="BD42" i="11"/>
  <c r="BA42" i="11"/>
  <c r="AX42" i="11"/>
  <c r="AU42" i="11"/>
  <c r="AR42" i="11"/>
  <c r="AO42" i="11"/>
  <c r="AL42" i="11"/>
  <c r="AI42" i="11"/>
  <c r="AF42" i="11"/>
  <c r="AC42" i="11"/>
  <c r="Z42" i="11"/>
  <c r="W42" i="11"/>
  <c r="T42" i="11"/>
  <c r="Q42" i="11"/>
  <c r="N42" i="11"/>
  <c r="K42" i="11"/>
  <c r="H42" i="11"/>
  <c r="BY41" i="11"/>
  <c r="BV41" i="11"/>
  <c r="BS41" i="11"/>
  <c r="BP41" i="11"/>
  <c r="BM41" i="11"/>
  <c r="BJ41" i="11"/>
  <c r="BG41" i="11"/>
  <c r="BD41" i="11"/>
  <c r="BA41" i="11"/>
  <c r="AX41" i="11"/>
  <c r="AU41" i="11"/>
  <c r="AR41" i="11"/>
  <c r="AO41" i="11"/>
  <c r="AL41" i="11"/>
  <c r="AI41" i="11"/>
  <c r="AF41" i="11"/>
  <c r="AC41" i="11"/>
  <c r="Z41" i="11"/>
  <c r="W41" i="11"/>
  <c r="T41" i="11"/>
  <c r="Q41" i="11"/>
  <c r="N41" i="11"/>
  <c r="K41" i="11"/>
  <c r="H41" i="11"/>
  <c r="BY40" i="11"/>
  <c r="BV40" i="11"/>
  <c r="BS40" i="11"/>
  <c r="BP40" i="11"/>
  <c r="BM40" i="11"/>
  <c r="BJ40" i="11"/>
  <c r="BG40" i="11"/>
  <c r="BD40" i="11"/>
  <c r="BA40" i="11"/>
  <c r="AX40" i="11"/>
  <c r="AU40" i="11"/>
  <c r="AR40" i="11"/>
  <c r="AO40" i="11"/>
  <c r="AL40" i="11"/>
  <c r="AI40" i="11"/>
  <c r="AF40" i="11"/>
  <c r="AC40" i="11"/>
  <c r="Z40" i="11"/>
  <c r="W40" i="11"/>
  <c r="T40" i="11"/>
  <c r="Q40" i="11"/>
  <c r="N40" i="11"/>
  <c r="K40" i="11"/>
  <c r="H40" i="11"/>
  <c r="BY39" i="11"/>
  <c r="BV39" i="11"/>
  <c r="BS39" i="11"/>
  <c r="BP39" i="11"/>
  <c r="BM39" i="11"/>
  <c r="BJ39" i="11"/>
  <c r="BG39" i="11"/>
  <c r="BD39" i="11"/>
  <c r="BA39" i="11"/>
  <c r="AX39" i="11"/>
  <c r="AU39" i="11"/>
  <c r="AR39" i="11"/>
  <c r="AO39" i="11"/>
  <c r="AL39" i="11"/>
  <c r="AI39" i="11"/>
  <c r="AF39" i="11"/>
  <c r="AC39" i="11"/>
  <c r="Z39" i="11"/>
  <c r="W39" i="11"/>
  <c r="T39" i="11"/>
  <c r="Q39" i="11"/>
  <c r="N39" i="11"/>
  <c r="K39" i="11"/>
  <c r="H39" i="11"/>
  <c r="BY38" i="11"/>
  <c r="BV38" i="11"/>
  <c r="BS38" i="11"/>
  <c r="BP38" i="11"/>
  <c r="BM38" i="11"/>
  <c r="BJ38" i="11"/>
  <c r="BG38" i="11"/>
  <c r="BD38" i="11"/>
  <c r="BA38" i="11"/>
  <c r="AX38" i="11"/>
  <c r="AU38" i="11"/>
  <c r="AR38" i="11"/>
  <c r="AO38" i="11"/>
  <c r="AL38" i="11"/>
  <c r="AI38" i="11"/>
  <c r="AF38" i="11"/>
  <c r="AC38" i="11"/>
  <c r="Z38" i="11"/>
  <c r="W38" i="11"/>
  <c r="T38" i="11"/>
  <c r="Q38" i="11"/>
  <c r="N38" i="11"/>
  <c r="K38" i="11"/>
  <c r="H38" i="11"/>
  <c r="BY37" i="11"/>
  <c r="BV37" i="11"/>
  <c r="BS37" i="11"/>
  <c r="BP37" i="11"/>
  <c r="BM37" i="11"/>
  <c r="BJ37" i="11"/>
  <c r="BG37" i="11"/>
  <c r="BD37" i="11"/>
  <c r="BA37" i="11"/>
  <c r="AX37" i="11"/>
  <c r="AU37" i="11"/>
  <c r="AR37" i="11"/>
  <c r="AO37" i="11"/>
  <c r="AL37" i="11"/>
  <c r="AI37" i="11"/>
  <c r="AF37" i="11"/>
  <c r="AC37" i="11"/>
  <c r="Z37" i="11"/>
  <c r="W37" i="11"/>
  <c r="T37" i="11"/>
  <c r="Q37" i="11"/>
  <c r="N37" i="11"/>
  <c r="K37" i="11"/>
  <c r="H37" i="11"/>
  <c r="BY36" i="11"/>
  <c r="BV36" i="11"/>
  <c r="BS36" i="11"/>
  <c r="BP36" i="11"/>
  <c r="BM36" i="11"/>
  <c r="BJ36" i="11"/>
  <c r="BG36" i="11"/>
  <c r="BD36" i="11"/>
  <c r="BA36" i="11"/>
  <c r="AX36" i="11"/>
  <c r="AU36" i="11"/>
  <c r="AR36" i="11"/>
  <c r="AO36" i="11"/>
  <c r="AL36" i="11"/>
  <c r="AI36" i="11"/>
  <c r="AF36" i="11"/>
  <c r="AC36" i="11"/>
  <c r="Z36" i="11"/>
  <c r="W36" i="11"/>
  <c r="T36" i="11"/>
  <c r="Q36" i="11"/>
  <c r="N36" i="11"/>
  <c r="K36" i="11"/>
  <c r="H36" i="11"/>
  <c r="BY35" i="11"/>
  <c r="BV35" i="11"/>
  <c r="BS35" i="11"/>
  <c r="BP35" i="11"/>
  <c r="BM35" i="11"/>
  <c r="BJ35" i="11"/>
  <c r="BG35" i="11"/>
  <c r="BD35" i="11"/>
  <c r="BA35" i="11"/>
  <c r="AX35" i="11"/>
  <c r="AU35" i="11"/>
  <c r="AR35" i="11"/>
  <c r="AO35" i="11"/>
  <c r="AL35" i="11"/>
  <c r="AI35" i="11"/>
  <c r="AF35" i="11"/>
  <c r="AC35" i="11"/>
  <c r="Z35" i="11"/>
  <c r="W35" i="11"/>
  <c r="T35" i="11"/>
  <c r="Q35" i="11"/>
  <c r="N35" i="11"/>
  <c r="K35" i="11"/>
  <c r="H35" i="11"/>
  <c r="BY34" i="11"/>
  <c r="BV34" i="11"/>
  <c r="BS34" i="11"/>
  <c r="BP34" i="11"/>
  <c r="BM34" i="11"/>
  <c r="BJ34" i="11"/>
  <c r="BG34" i="11"/>
  <c r="BD34" i="11"/>
  <c r="BA34" i="11"/>
  <c r="AX34" i="11"/>
  <c r="AU34" i="11"/>
  <c r="AR34" i="11"/>
  <c r="AO34" i="11"/>
  <c r="AL34" i="11"/>
  <c r="AI34" i="11"/>
  <c r="AF34" i="11"/>
  <c r="AC34" i="11"/>
  <c r="Z34" i="11"/>
  <c r="W34" i="11"/>
  <c r="T34" i="11"/>
  <c r="Q34" i="11"/>
  <c r="N34" i="11"/>
  <c r="K34" i="11"/>
  <c r="H34" i="11"/>
  <c r="BY33" i="11"/>
  <c r="BV33" i="11"/>
  <c r="BS33" i="11"/>
  <c r="BP33" i="11"/>
  <c r="BM33" i="11"/>
  <c r="BJ33" i="11"/>
  <c r="BG33" i="11"/>
  <c r="BD33" i="11"/>
  <c r="BA33" i="11"/>
  <c r="AX33" i="11"/>
  <c r="AU33" i="11"/>
  <c r="AR33" i="11"/>
  <c r="AO33" i="11"/>
  <c r="AL33" i="11"/>
  <c r="AI33" i="11"/>
  <c r="AF33" i="11"/>
  <c r="AC33" i="11"/>
  <c r="Z33" i="11"/>
  <c r="W33" i="11"/>
  <c r="T33" i="11"/>
  <c r="Q33" i="11"/>
  <c r="N33" i="11"/>
  <c r="K33" i="11"/>
  <c r="H33" i="11"/>
  <c r="BY32" i="11"/>
  <c r="BV32" i="11"/>
  <c r="BS32" i="11"/>
  <c r="BP32" i="11"/>
  <c r="BM32" i="11"/>
  <c r="BJ32" i="11"/>
  <c r="BG32" i="11"/>
  <c r="BD32" i="11"/>
  <c r="BA32" i="11"/>
  <c r="AX32" i="11"/>
  <c r="AU32" i="11"/>
  <c r="AR32" i="11"/>
  <c r="AO32" i="11"/>
  <c r="AL32" i="11"/>
  <c r="AI32" i="11"/>
  <c r="AF32" i="11"/>
  <c r="AC32" i="11"/>
  <c r="Z32" i="11"/>
  <c r="W32" i="11"/>
  <c r="T32" i="11"/>
  <c r="Q32" i="11"/>
  <c r="N32" i="11"/>
  <c r="K32" i="11"/>
  <c r="H32" i="11"/>
  <c r="BY31" i="11"/>
  <c r="BV31" i="11"/>
  <c r="BS31" i="11"/>
  <c r="BP31" i="11"/>
  <c r="BM31" i="11"/>
  <c r="BJ31" i="11"/>
  <c r="BG31" i="11"/>
  <c r="BD31" i="11"/>
  <c r="BA31" i="11"/>
  <c r="AX31" i="11"/>
  <c r="AU31" i="11"/>
  <c r="AR31" i="11"/>
  <c r="AO31" i="11"/>
  <c r="AL31" i="11"/>
  <c r="AI31" i="11"/>
  <c r="AF31" i="11"/>
  <c r="AC31" i="11"/>
  <c r="Z31" i="11"/>
  <c r="W31" i="11"/>
  <c r="T31" i="11"/>
  <c r="Q31" i="11"/>
  <c r="N31" i="11"/>
  <c r="K31" i="11"/>
  <c r="H31" i="11"/>
  <c r="BY30" i="11"/>
  <c r="BV30" i="11"/>
  <c r="BS30" i="11"/>
  <c r="BP30" i="11"/>
  <c r="BM30" i="11"/>
  <c r="BJ30" i="11"/>
  <c r="BG30" i="11"/>
  <c r="BD30" i="11"/>
  <c r="BA30" i="11"/>
  <c r="AX30" i="11"/>
  <c r="AU30" i="11"/>
  <c r="AR30" i="11"/>
  <c r="AO30" i="11"/>
  <c r="AL30" i="11"/>
  <c r="AI30" i="11"/>
  <c r="AF30" i="11"/>
  <c r="AC30" i="11"/>
  <c r="Z30" i="11"/>
  <c r="W30" i="11"/>
  <c r="T30" i="11"/>
  <c r="Q30" i="11"/>
  <c r="N30" i="11"/>
  <c r="K30" i="11"/>
  <c r="H30" i="11"/>
  <c r="BY29" i="11"/>
  <c r="BV29" i="11"/>
  <c r="BS29" i="11"/>
  <c r="BP29" i="11"/>
  <c r="BM29" i="11"/>
  <c r="BJ29" i="11"/>
  <c r="BG29" i="11"/>
  <c r="BD29" i="11"/>
  <c r="BA29" i="11"/>
  <c r="AX29" i="11"/>
  <c r="AU29" i="11"/>
  <c r="AR29" i="11"/>
  <c r="AO29" i="11"/>
  <c r="AL29" i="11"/>
  <c r="AI29" i="11"/>
  <c r="AF29" i="11"/>
  <c r="AC29" i="11"/>
  <c r="Z29" i="11"/>
  <c r="W29" i="11"/>
  <c r="T29" i="11"/>
  <c r="Q29" i="11"/>
  <c r="N29" i="11"/>
  <c r="K29" i="11"/>
  <c r="H29" i="11"/>
  <c r="BY28" i="11"/>
  <c r="BY44" i="11" s="1"/>
  <c r="BY46" i="11" s="1"/>
  <c r="BV28" i="11"/>
  <c r="BV44" i="11" s="1"/>
  <c r="BV46" i="11" s="1"/>
  <c r="BS28" i="11"/>
  <c r="BS44" i="11" s="1"/>
  <c r="BS46" i="11" s="1"/>
  <c r="BP28" i="11"/>
  <c r="BP44" i="11" s="1"/>
  <c r="BP46" i="11" s="1"/>
  <c r="BM28" i="11"/>
  <c r="BM44" i="11" s="1"/>
  <c r="BM46" i="11" s="1"/>
  <c r="BJ28" i="11"/>
  <c r="BJ44" i="11" s="1"/>
  <c r="BJ46" i="11" s="1"/>
  <c r="BG28" i="11"/>
  <c r="BG44" i="11" s="1"/>
  <c r="BG46" i="11" s="1"/>
  <c r="BD28" i="11"/>
  <c r="BD44" i="11" s="1"/>
  <c r="BD46" i="11" s="1"/>
  <c r="BA28" i="11"/>
  <c r="BA44" i="11" s="1"/>
  <c r="BA46" i="11" s="1"/>
  <c r="AX28" i="11"/>
  <c r="AX44" i="11" s="1"/>
  <c r="AX46" i="11" s="1"/>
  <c r="AU28" i="11"/>
  <c r="AU44" i="11" s="1"/>
  <c r="AU46" i="11" s="1"/>
  <c r="AR28" i="11"/>
  <c r="AR44" i="11" s="1"/>
  <c r="AR46" i="11" s="1"/>
  <c r="AO28" i="11"/>
  <c r="AO44" i="11" s="1"/>
  <c r="AO46" i="11" s="1"/>
  <c r="AL28" i="11"/>
  <c r="AL44" i="11" s="1"/>
  <c r="AL46" i="11" s="1"/>
  <c r="AI28" i="11"/>
  <c r="AI44" i="11" s="1"/>
  <c r="AI46" i="11" s="1"/>
  <c r="AF28" i="11"/>
  <c r="AF44" i="11" s="1"/>
  <c r="AF46" i="11" s="1"/>
  <c r="AC28" i="11"/>
  <c r="AC44" i="11" s="1"/>
  <c r="AC46" i="11" s="1"/>
  <c r="Z28" i="11"/>
  <c r="Z44" i="11" s="1"/>
  <c r="Z46" i="11" s="1"/>
  <c r="W28" i="11"/>
  <c r="W44" i="11" s="1"/>
  <c r="W46" i="11" s="1"/>
  <c r="T28" i="11"/>
  <c r="T44" i="11" s="1"/>
  <c r="T46" i="11" s="1"/>
  <c r="Q28" i="11"/>
  <c r="Q44" i="11" s="1"/>
  <c r="Q46" i="11" s="1"/>
  <c r="N28" i="11"/>
  <c r="N44" i="11" s="1"/>
  <c r="N46" i="11" s="1"/>
  <c r="K28" i="11"/>
  <c r="K44" i="11" s="1"/>
  <c r="K46" i="11" s="1"/>
  <c r="H28" i="11"/>
  <c r="H44" i="11" s="1"/>
  <c r="H46" i="11" s="1"/>
  <c r="CA23" i="11"/>
  <c r="E25" i="11" s="1"/>
  <c r="BZ23" i="11"/>
  <c r="BX23" i="11"/>
  <c r="BW23" i="11"/>
  <c r="BV23" i="11"/>
  <c r="BU23" i="11"/>
  <c r="BT23" i="11"/>
  <c r="BR23" i="11"/>
  <c r="BQ23" i="11"/>
  <c r="BO23" i="11"/>
  <c r="BN23" i="11"/>
  <c r="BL23" i="11"/>
  <c r="BK23" i="11"/>
  <c r="BI23" i="11"/>
  <c r="BH23" i="11"/>
  <c r="BF23" i="11"/>
  <c r="BE23" i="11"/>
  <c r="BD23" i="11"/>
  <c r="BC23" i="11"/>
  <c r="BB23" i="11"/>
  <c r="AZ23" i="11"/>
  <c r="AY23" i="11"/>
  <c r="AW23" i="11"/>
  <c r="AV23" i="11"/>
  <c r="AT23" i="11"/>
  <c r="AS23" i="11"/>
  <c r="AQ23" i="11"/>
  <c r="AP23" i="11"/>
  <c r="AN23" i="11"/>
  <c r="AM23" i="11"/>
  <c r="AL23" i="11"/>
  <c r="AK23" i="11"/>
  <c r="AJ23" i="11"/>
  <c r="AH23" i="11"/>
  <c r="AG23" i="11"/>
  <c r="AE23" i="11"/>
  <c r="AD23" i="11"/>
  <c r="AC23" i="11"/>
  <c r="AB23" i="11"/>
  <c r="AA23" i="11"/>
  <c r="Y23" i="11"/>
  <c r="X23" i="11"/>
  <c r="V23" i="11"/>
  <c r="U23" i="11"/>
  <c r="T23" i="11"/>
  <c r="S23" i="11"/>
  <c r="R23" i="11"/>
  <c r="P23" i="11"/>
  <c r="O23" i="11"/>
  <c r="M23" i="11"/>
  <c r="L23" i="11"/>
  <c r="K23" i="11"/>
  <c r="J23" i="11"/>
  <c r="C25" i="11" s="1"/>
  <c r="I23" i="11"/>
  <c r="CA22" i="11"/>
  <c r="E24" i="11" s="1"/>
  <c r="BZ22" i="11"/>
  <c r="BX22" i="11"/>
  <c r="BW22" i="11"/>
  <c r="BV22" i="11"/>
  <c r="BU22" i="11"/>
  <c r="BT22" i="11"/>
  <c r="BR22" i="11"/>
  <c r="BQ22" i="11"/>
  <c r="BO22" i="11"/>
  <c r="BN22" i="11"/>
  <c r="BM22" i="11"/>
  <c r="BL22" i="11"/>
  <c r="BK22" i="11"/>
  <c r="BI22" i="11"/>
  <c r="BH22" i="11"/>
  <c r="BF22" i="11"/>
  <c r="BE22" i="11"/>
  <c r="BD22" i="11"/>
  <c r="BC22" i="11"/>
  <c r="BB22" i="11"/>
  <c r="AZ22" i="11"/>
  <c r="AY22" i="11"/>
  <c r="AW22" i="11"/>
  <c r="AV22" i="11"/>
  <c r="AU22" i="11"/>
  <c r="AT22" i="11"/>
  <c r="AS22" i="11"/>
  <c r="AQ22" i="11"/>
  <c r="AP22" i="11"/>
  <c r="AN22" i="11"/>
  <c r="AM22" i="11"/>
  <c r="AL22" i="11"/>
  <c r="AK22" i="11"/>
  <c r="AJ22" i="11"/>
  <c r="AH22" i="11"/>
  <c r="AG22" i="11"/>
  <c r="AE22" i="11"/>
  <c r="AD22" i="11"/>
  <c r="AC22" i="11"/>
  <c r="AB22" i="11"/>
  <c r="AA22" i="11"/>
  <c r="Y22" i="11"/>
  <c r="X22" i="11"/>
  <c r="V22" i="11"/>
  <c r="U22" i="11"/>
  <c r="T22" i="11"/>
  <c r="S22" i="11"/>
  <c r="R22" i="11"/>
  <c r="P22" i="11"/>
  <c r="O22" i="11"/>
  <c r="M22" i="11"/>
  <c r="L22" i="11"/>
  <c r="K22" i="11"/>
  <c r="J22" i="11"/>
  <c r="C24" i="11" s="1"/>
  <c r="I22" i="11"/>
  <c r="BY21" i="11"/>
  <c r="BV21" i="11"/>
  <c r="BS21" i="11"/>
  <c r="BP21" i="11"/>
  <c r="BM21" i="11"/>
  <c r="BJ21" i="11"/>
  <c r="BG21" i="11"/>
  <c r="BD21" i="11"/>
  <c r="BA21" i="11"/>
  <c r="AX21" i="11"/>
  <c r="AU21" i="11"/>
  <c r="AR21" i="11"/>
  <c r="AO21" i="11"/>
  <c r="AL21" i="11"/>
  <c r="AI21" i="11"/>
  <c r="AF21" i="11"/>
  <c r="AC21" i="11"/>
  <c r="Z21" i="11"/>
  <c r="W21" i="11"/>
  <c r="T21" i="11"/>
  <c r="Q21" i="11"/>
  <c r="N21" i="11"/>
  <c r="K21" i="11"/>
  <c r="H21" i="11"/>
  <c r="BY20" i="11"/>
  <c r="BV20" i="11"/>
  <c r="BS20" i="11"/>
  <c r="BP20" i="11"/>
  <c r="BM20" i="11"/>
  <c r="BJ20" i="11"/>
  <c r="BG20" i="11"/>
  <c r="BD20" i="11"/>
  <c r="BA20" i="11"/>
  <c r="AX20" i="11"/>
  <c r="AU20" i="11"/>
  <c r="AR20" i="11"/>
  <c r="AO20" i="11"/>
  <c r="AL20" i="11"/>
  <c r="AI20" i="11"/>
  <c r="AF20" i="11"/>
  <c r="AC20" i="11"/>
  <c r="Z20" i="11"/>
  <c r="W20" i="11"/>
  <c r="T20" i="11"/>
  <c r="Q20" i="11"/>
  <c r="N20" i="11"/>
  <c r="K20" i="11"/>
  <c r="H20" i="11"/>
  <c r="BY15" i="11"/>
  <c r="BV15" i="11"/>
  <c r="BS15" i="11"/>
  <c r="BP15" i="11"/>
  <c r="BM15" i="11"/>
  <c r="BJ15" i="11"/>
  <c r="BG15" i="11"/>
  <c r="BD15" i="11"/>
  <c r="BA15" i="11"/>
  <c r="AX15" i="11"/>
  <c r="AU15" i="11"/>
  <c r="AR15" i="11"/>
  <c r="AO15" i="11"/>
  <c r="AL15" i="11"/>
  <c r="AI15" i="11"/>
  <c r="AF15" i="11"/>
  <c r="AC15" i="11"/>
  <c r="Z15" i="11"/>
  <c r="W15" i="11"/>
  <c r="T15" i="11"/>
  <c r="Q15" i="11"/>
  <c r="N15" i="11"/>
  <c r="K15" i="11"/>
  <c r="H15" i="11"/>
  <c r="BY14" i="11"/>
  <c r="BV14" i="11"/>
  <c r="BS14" i="11"/>
  <c r="BP14" i="11"/>
  <c r="BM14" i="11"/>
  <c r="BJ14" i="11"/>
  <c r="BG14" i="11"/>
  <c r="BD14" i="11"/>
  <c r="BA14" i="11"/>
  <c r="AX14" i="11"/>
  <c r="AU14" i="11"/>
  <c r="AR14" i="11"/>
  <c r="AO14" i="11"/>
  <c r="AL14" i="11"/>
  <c r="AI14" i="11"/>
  <c r="AF14" i="11"/>
  <c r="AC14" i="11"/>
  <c r="Z14" i="11"/>
  <c r="W14" i="11"/>
  <c r="T14" i="11"/>
  <c r="Q14" i="11"/>
  <c r="N14" i="11"/>
  <c r="K14" i="11"/>
  <c r="H14" i="11"/>
  <c r="BY9" i="11"/>
  <c r="BY23" i="11" s="1"/>
  <c r="BV9" i="11"/>
  <c r="BS9" i="11"/>
  <c r="BS23" i="11" s="1"/>
  <c r="BP9" i="11"/>
  <c r="BP23" i="11" s="1"/>
  <c r="BM9" i="11"/>
  <c r="BM23" i="11" s="1"/>
  <c r="BJ9" i="11"/>
  <c r="BJ23" i="11" s="1"/>
  <c r="BG9" i="11"/>
  <c r="BG23" i="11" s="1"/>
  <c r="BD9" i="11"/>
  <c r="BA9" i="11"/>
  <c r="BA23" i="11" s="1"/>
  <c r="AX9" i="11"/>
  <c r="AX23" i="11" s="1"/>
  <c r="AU9" i="11"/>
  <c r="AU23" i="11" s="1"/>
  <c r="AR9" i="11"/>
  <c r="AR23" i="11" s="1"/>
  <c r="AO9" i="11"/>
  <c r="AO23" i="11" s="1"/>
  <c r="AL9" i="11"/>
  <c r="AI9" i="11"/>
  <c r="AI23" i="11" s="1"/>
  <c r="AF9" i="11"/>
  <c r="AF23" i="11" s="1"/>
  <c r="AC9" i="11"/>
  <c r="Z9" i="11"/>
  <c r="Z23" i="11" s="1"/>
  <c r="W9" i="11"/>
  <c r="W23" i="11" s="1"/>
  <c r="T9" i="11"/>
  <c r="Q9" i="11"/>
  <c r="Q23" i="11" s="1"/>
  <c r="N9" i="11"/>
  <c r="N23" i="11" s="1"/>
  <c r="K9" i="11"/>
  <c r="H9" i="11"/>
  <c r="H23" i="11" s="1"/>
  <c r="BY8" i="11"/>
  <c r="BY22" i="11" s="1"/>
  <c r="BV8" i="11"/>
  <c r="BS8" i="11"/>
  <c r="BS22" i="11" s="1"/>
  <c r="BP8" i="11"/>
  <c r="BP22" i="11" s="1"/>
  <c r="BM8" i="11"/>
  <c r="BJ8" i="11"/>
  <c r="BJ22" i="11" s="1"/>
  <c r="BG8" i="11"/>
  <c r="BG22" i="11" s="1"/>
  <c r="BD8" i="11"/>
  <c r="BA8" i="11"/>
  <c r="BA22" i="11" s="1"/>
  <c r="AX8" i="11"/>
  <c r="AX22" i="11" s="1"/>
  <c r="AU8" i="11"/>
  <c r="AR8" i="11"/>
  <c r="AR22" i="11" s="1"/>
  <c r="AO8" i="11"/>
  <c r="AO22" i="11" s="1"/>
  <c r="AL8" i="11"/>
  <c r="AI8" i="11"/>
  <c r="AI22" i="11" s="1"/>
  <c r="AF8" i="11"/>
  <c r="AF22" i="11" s="1"/>
  <c r="AC8" i="11"/>
  <c r="Z8" i="11"/>
  <c r="Z22" i="11" s="1"/>
  <c r="W8" i="11"/>
  <c r="W22" i="11" s="1"/>
  <c r="T8" i="11"/>
  <c r="Q8" i="11"/>
  <c r="Q22" i="11" s="1"/>
  <c r="N8" i="11"/>
  <c r="N22" i="11" s="1"/>
  <c r="K8" i="11"/>
  <c r="H8" i="11"/>
  <c r="H22" i="11" s="1"/>
  <c r="CA54" i="3"/>
  <c r="BY54" i="3"/>
  <c r="BX54" i="3"/>
  <c r="BV54" i="3"/>
  <c r="BU54" i="3"/>
  <c r="BS54" i="3"/>
  <c r="BR54" i="3"/>
  <c r="BP54" i="3"/>
  <c r="BO54" i="3"/>
  <c r="BM54" i="3"/>
  <c r="BL54" i="3"/>
  <c r="BJ54" i="3"/>
  <c r="BI54" i="3"/>
  <c r="BG54" i="3"/>
  <c r="BF54" i="3"/>
  <c r="BD54" i="3"/>
  <c r="BC54" i="3"/>
  <c r="BA54" i="3"/>
  <c r="AZ54" i="3"/>
  <c r="AX54" i="3"/>
  <c r="AW54" i="3"/>
  <c r="AU54" i="3"/>
  <c r="AT54" i="3"/>
  <c r="AR54" i="3"/>
  <c r="AQ54" i="3"/>
  <c r="AO54" i="3"/>
  <c r="AN54" i="3"/>
  <c r="AL54" i="3"/>
  <c r="AK54" i="3"/>
  <c r="AI54" i="3"/>
  <c r="AH54" i="3"/>
  <c r="AF54" i="3"/>
  <c r="AE54" i="3"/>
  <c r="AC54" i="3"/>
  <c r="AB54" i="3"/>
  <c r="Z54" i="3"/>
  <c r="Y54" i="3"/>
  <c r="W54" i="3"/>
  <c r="V54" i="3"/>
  <c r="T54" i="3"/>
  <c r="S54" i="3"/>
  <c r="Q54" i="3"/>
  <c r="P54" i="3"/>
  <c r="N54" i="3"/>
  <c r="M54" i="3"/>
  <c r="K54" i="3"/>
  <c r="J54" i="3"/>
  <c r="H54" i="3"/>
  <c r="CA53" i="3"/>
  <c r="CA57" i="3" s="1"/>
  <c r="BY53" i="3"/>
  <c r="BY57" i="3" s="1"/>
  <c r="BX53" i="3"/>
  <c r="BX57" i="3" s="1"/>
  <c r="BV53" i="3"/>
  <c r="BV57" i="3" s="1"/>
  <c r="BU53" i="3"/>
  <c r="BU57" i="3" s="1"/>
  <c r="BS53" i="3"/>
  <c r="BS57" i="3" s="1"/>
  <c r="BR53" i="3"/>
  <c r="BR57" i="3" s="1"/>
  <c r="BP53" i="3"/>
  <c r="BP57" i="3" s="1"/>
  <c r="BO53" i="3"/>
  <c r="BO57" i="3" s="1"/>
  <c r="BM53" i="3"/>
  <c r="BM57" i="3" s="1"/>
  <c r="BL53" i="3"/>
  <c r="BL57" i="3" s="1"/>
  <c r="BJ53" i="3"/>
  <c r="BJ57" i="3" s="1"/>
  <c r="BI53" i="3"/>
  <c r="BI57" i="3" s="1"/>
  <c r="BG53" i="3"/>
  <c r="BG57" i="3" s="1"/>
  <c r="BF53" i="3"/>
  <c r="BF57" i="3" s="1"/>
  <c r="BD53" i="3"/>
  <c r="BD57" i="3" s="1"/>
  <c r="BC53" i="3"/>
  <c r="BC57" i="3" s="1"/>
  <c r="BA53" i="3"/>
  <c r="BA57" i="3" s="1"/>
  <c r="AZ53" i="3"/>
  <c r="AZ57" i="3" s="1"/>
  <c r="AX53" i="3"/>
  <c r="AX57" i="3" s="1"/>
  <c r="AW53" i="3"/>
  <c r="AW57" i="3" s="1"/>
  <c r="AU53" i="3"/>
  <c r="AU57" i="3" s="1"/>
  <c r="AT53" i="3"/>
  <c r="AT57" i="3" s="1"/>
  <c r="AR53" i="3"/>
  <c r="AR57" i="3" s="1"/>
  <c r="AQ53" i="3"/>
  <c r="AQ57" i="3" s="1"/>
  <c r="AO53" i="3"/>
  <c r="AO57" i="3" s="1"/>
  <c r="AN53" i="3"/>
  <c r="AN57" i="3" s="1"/>
  <c r="AL53" i="3"/>
  <c r="AL57" i="3" s="1"/>
  <c r="AK53" i="3"/>
  <c r="AK57" i="3" s="1"/>
  <c r="AI53" i="3"/>
  <c r="AI57" i="3" s="1"/>
  <c r="AH53" i="3"/>
  <c r="AH57" i="3" s="1"/>
  <c r="AF53" i="3"/>
  <c r="AF57" i="3" s="1"/>
  <c r="AE53" i="3"/>
  <c r="AE57" i="3" s="1"/>
  <c r="AC53" i="3"/>
  <c r="AC57" i="3" s="1"/>
  <c r="AB53" i="3"/>
  <c r="AB57" i="3" s="1"/>
  <c r="Z53" i="3"/>
  <c r="Z57" i="3" s="1"/>
  <c r="Y53" i="3"/>
  <c r="Y57" i="3" s="1"/>
  <c r="W53" i="3"/>
  <c r="W57" i="3" s="1"/>
  <c r="V53" i="3"/>
  <c r="V57" i="3" s="1"/>
  <c r="T53" i="3"/>
  <c r="T57" i="3" s="1"/>
  <c r="S53" i="3"/>
  <c r="S57" i="3" s="1"/>
  <c r="Q53" i="3"/>
  <c r="Q57" i="3" s="1"/>
  <c r="P53" i="3"/>
  <c r="P57" i="3" s="1"/>
  <c r="N53" i="3"/>
  <c r="N57" i="3" s="1"/>
  <c r="M53" i="3"/>
  <c r="M57" i="3" s="1"/>
  <c r="K53" i="3"/>
  <c r="K57" i="3" s="1"/>
  <c r="J53" i="3"/>
  <c r="J57" i="3" s="1"/>
  <c r="H53" i="3"/>
  <c r="H57" i="3" s="1"/>
  <c r="CA49" i="3"/>
  <c r="BY49" i="3"/>
  <c r="BX49" i="3"/>
  <c r="BV49" i="3"/>
  <c r="BU49" i="3"/>
  <c r="BS49" i="3"/>
  <c r="BR49" i="3"/>
  <c r="BP49" i="3"/>
  <c r="BO49" i="3"/>
  <c r="BM49" i="3"/>
  <c r="BL49" i="3"/>
  <c r="BJ49" i="3"/>
  <c r="BI49" i="3"/>
  <c r="BG49" i="3"/>
  <c r="BF49" i="3"/>
  <c r="BD49" i="3"/>
  <c r="BC49" i="3"/>
  <c r="BA49" i="3"/>
  <c r="AZ49" i="3"/>
  <c r="AX49" i="3"/>
  <c r="AW49" i="3"/>
  <c r="AU49" i="3"/>
  <c r="AT49" i="3"/>
  <c r="AR49" i="3"/>
  <c r="AQ49" i="3"/>
  <c r="AO49" i="3"/>
  <c r="AN49" i="3"/>
  <c r="AL49" i="3"/>
  <c r="AK49" i="3"/>
  <c r="AI49" i="3"/>
  <c r="AH49" i="3"/>
  <c r="AF49" i="3"/>
  <c r="AE49" i="3"/>
  <c r="AC49" i="3"/>
  <c r="AB49" i="3"/>
  <c r="Z49" i="3"/>
  <c r="Y49" i="3"/>
  <c r="W49" i="3"/>
  <c r="V49" i="3"/>
  <c r="T49" i="3"/>
  <c r="S49" i="3"/>
  <c r="Q49" i="3"/>
  <c r="P49" i="3"/>
  <c r="N49" i="3"/>
  <c r="M49" i="3"/>
  <c r="K49" i="3"/>
  <c r="J49" i="3"/>
  <c r="H49" i="3"/>
  <c r="CA48" i="3"/>
  <c r="CA52" i="3" s="1"/>
  <c r="CA59" i="3" s="1"/>
  <c r="BY48" i="3"/>
  <c r="BY52" i="3" s="1"/>
  <c r="BY59" i="3" s="1"/>
  <c r="BX48" i="3"/>
  <c r="BX52" i="3" s="1"/>
  <c r="BX59" i="3" s="1"/>
  <c r="BV48" i="3"/>
  <c r="BV52" i="3" s="1"/>
  <c r="BV59" i="3" s="1"/>
  <c r="BU48" i="3"/>
  <c r="BU52" i="3" s="1"/>
  <c r="BU59" i="3" s="1"/>
  <c r="BT60" i="3" s="1"/>
  <c r="BS48" i="3"/>
  <c r="BS52" i="3" s="1"/>
  <c r="BS59" i="3" s="1"/>
  <c r="BR48" i="3"/>
  <c r="BR52" i="3" s="1"/>
  <c r="BR59" i="3" s="1"/>
  <c r="BP48" i="3"/>
  <c r="BP52" i="3" s="1"/>
  <c r="BP59" i="3" s="1"/>
  <c r="BO48" i="3"/>
  <c r="BO52" i="3" s="1"/>
  <c r="BO59" i="3" s="1"/>
  <c r="BM48" i="3"/>
  <c r="BM52" i="3" s="1"/>
  <c r="BM59" i="3" s="1"/>
  <c r="BL48" i="3"/>
  <c r="BL52" i="3" s="1"/>
  <c r="BL59" i="3" s="1"/>
  <c r="BK60" i="3" s="1"/>
  <c r="BJ48" i="3"/>
  <c r="BJ52" i="3" s="1"/>
  <c r="BJ59" i="3" s="1"/>
  <c r="BI48" i="3"/>
  <c r="BI52" i="3" s="1"/>
  <c r="BI59" i="3" s="1"/>
  <c r="BG48" i="3"/>
  <c r="BG52" i="3" s="1"/>
  <c r="BG59" i="3" s="1"/>
  <c r="BF48" i="3"/>
  <c r="BF52" i="3" s="1"/>
  <c r="BF59" i="3" s="1"/>
  <c r="BD48" i="3"/>
  <c r="BD52" i="3" s="1"/>
  <c r="BD59" i="3" s="1"/>
  <c r="BC48" i="3"/>
  <c r="BC52" i="3" s="1"/>
  <c r="BC59" i="3" s="1"/>
  <c r="BB60" i="3" s="1"/>
  <c r="BA48" i="3"/>
  <c r="BA52" i="3" s="1"/>
  <c r="BA59" i="3" s="1"/>
  <c r="AZ48" i="3"/>
  <c r="AZ52" i="3" s="1"/>
  <c r="AZ59" i="3" s="1"/>
  <c r="AX48" i="3"/>
  <c r="AX52" i="3" s="1"/>
  <c r="AX59" i="3" s="1"/>
  <c r="AW48" i="3"/>
  <c r="AW52" i="3" s="1"/>
  <c r="AW59" i="3" s="1"/>
  <c r="AU48" i="3"/>
  <c r="AU52" i="3" s="1"/>
  <c r="AU59" i="3" s="1"/>
  <c r="AT48" i="3"/>
  <c r="AT52" i="3" s="1"/>
  <c r="AT59" i="3" s="1"/>
  <c r="AS60" i="3" s="1"/>
  <c r="AR48" i="3"/>
  <c r="AR52" i="3" s="1"/>
  <c r="AR59" i="3" s="1"/>
  <c r="AQ48" i="3"/>
  <c r="AQ52" i="3" s="1"/>
  <c r="AQ59" i="3" s="1"/>
  <c r="AO48" i="3"/>
  <c r="AO52" i="3" s="1"/>
  <c r="AO59" i="3" s="1"/>
  <c r="AN48" i="3"/>
  <c r="AN52" i="3" s="1"/>
  <c r="AN59" i="3" s="1"/>
  <c r="AL48" i="3"/>
  <c r="AL52" i="3" s="1"/>
  <c r="AL59" i="3" s="1"/>
  <c r="AK48" i="3"/>
  <c r="AK52" i="3" s="1"/>
  <c r="AK59" i="3" s="1"/>
  <c r="AJ60" i="3" s="1"/>
  <c r="AI48" i="3"/>
  <c r="AI52" i="3" s="1"/>
  <c r="AI59" i="3" s="1"/>
  <c r="AH48" i="3"/>
  <c r="AH52" i="3" s="1"/>
  <c r="AH59" i="3" s="1"/>
  <c r="AG60" i="3" s="1"/>
  <c r="AF48" i="3"/>
  <c r="AF52" i="3" s="1"/>
  <c r="AF59" i="3" s="1"/>
  <c r="AE48" i="3"/>
  <c r="AE52" i="3" s="1"/>
  <c r="AE59" i="3" s="1"/>
  <c r="AC48" i="3"/>
  <c r="AC52" i="3" s="1"/>
  <c r="AC59" i="3" s="1"/>
  <c r="AB48" i="3"/>
  <c r="AB52" i="3" s="1"/>
  <c r="AB59" i="3" s="1"/>
  <c r="AA60" i="3" s="1"/>
  <c r="Z48" i="3"/>
  <c r="Z52" i="3" s="1"/>
  <c r="Z59" i="3" s="1"/>
  <c r="Y48" i="3"/>
  <c r="Y52" i="3" s="1"/>
  <c r="Y59" i="3" s="1"/>
  <c r="W48" i="3"/>
  <c r="W52" i="3" s="1"/>
  <c r="W59" i="3" s="1"/>
  <c r="V48" i="3"/>
  <c r="V52" i="3" s="1"/>
  <c r="V59" i="3" s="1"/>
  <c r="T48" i="3"/>
  <c r="T52" i="3" s="1"/>
  <c r="T59" i="3" s="1"/>
  <c r="S48" i="3"/>
  <c r="S52" i="3" s="1"/>
  <c r="S59" i="3" s="1"/>
  <c r="R60" i="3" s="1"/>
  <c r="Q48" i="3"/>
  <c r="Q52" i="3" s="1"/>
  <c r="Q59" i="3" s="1"/>
  <c r="P48" i="3"/>
  <c r="P52" i="3" s="1"/>
  <c r="P59" i="3" s="1"/>
  <c r="N48" i="3"/>
  <c r="N52" i="3" s="1"/>
  <c r="N59" i="3" s="1"/>
  <c r="M48" i="3"/>
  <c r="M52" i="3" s="1"/>
  <c r="M59" i="3" s="1"/>
  <c r="K48" i="3"/>
  <c r="K52" i="3" s="1"/>
  <c r="K59" i="3" s="1"/>
  <c r="J48" i="3"/>
  <c r="J52" i="3" s="1"/>
  <c r="J59" i="3" s="1"/>
  <c r="I60" i="3" s="1"/>
  <c r="H48" i="3"/>
  <c r="H52" i="3" s="1"/>
  <c r="H59" i="3" s="1"/>
  <c r="CA44" i="3"/>
  <c r="BZ44" i="3"/>
  <c r="BX44" i="3"/>
  <c r="BW44" i="3"/>
  <c r="BU44" i="3"/>
  <c r="BT44" i="3"/>
  <c r="BR44" i="3"/>
  <c r="BQ44" i="3"/>
  <c r="BO44" i="3"/>
  <c r="BN44" i="3"/>
  <c r="BL44" i="3"/>
  <c r="BK44" i="3"/>
  <c r="BI44" i="3"/>
  <c r="BH44" i="3"/>
  <c r="BF44" i="3"/>
  <c r="BE44" i="3"/>
  <c r="BC44" i="3"/>
  <c r="BB44" i="3"/>
  <c r="AZ44" i="3"/>
  <c r="AY44" i="3"/>
  <c r="AW44" i="3"/>
  <c r="AV44" i="3"/>
  <c r="AT44" i="3"/>
  <c r="AS44" i="3"/>
  <c r="AQ44" i="3"/>
  <c r="AP44" i="3"/>
  <c r="AN44" i="3"/>
  <c r="AM44" i="3"/>
  <c r="AK44" i="3"/>
  <c r="AJ44" i="3"/>
  <c r="AH44" i="3"/>
  <c r="AG44" i="3"/>
  <c r="AE44" i="3"/>
  <c r="AD44" i="3"/>
  <c r="AB44" i="3"/>
  <c r="AA44" i="3"/>
  <c r="Y44" i="3"/>
  <c r="X44" i="3"/>
  <c r="V44" i="3"/>
  <c r="U44" i="3"/>
  <c r="S44" i="3"/>
  <c r="R44" i="3"/>
  <c r="P44" i="3"/>
  <c r="O44" i="3"/>
  <c r="M44" i="3"/>
  <c r="L44" i="3"/>
  <c r="J44" i="3"/>
  <c r="I44" i="3"/>
  <c r="CA43" i="3"/>
  <c r="CA45" i="3" s="1"/>
  <c r="BZ43" i="3"/>
  <c r="BZ45" i="3" s="1"/>
  <c r="BX43" i="3"/>
  <c r="BX45" i="3" s="1"/>
  <c r="BW43" i="3"/>
  <c r="BW45" i="3" s="1"/>
  <c r="BU43" i="3"/>
  <c r="BU45" i="3" s="1"/>
  <c r="BT43" i="3"/>
  <c r="BT45" i="3" s="1"/>
  <c r="BR43" i="3"/>
  <c r="BR45" i="3" s="1"/>
  <c r="BQ43" i="3"/>
  <c r="BQ45" i="3" s="1"/>
  <c r="BO43" i="3"/>
  <c r="BO45" i="3" s="1"/>
  <c r="BN43" i="3"/>
  <c r="BN45" i="3" s="1"/>
  <c r="BL43" i="3"/>
  <c r="BL45" i="3" s="1"/>
  <c r="BK43" i="3"/>
  <c r="BK45" i="3" s="1"/>
  <c r="BI43" i="3"/>
  <c r="BI45" i="3" s="1"/>
  <c r="BH43" i="3"/>
  <c r="BH45" i="3" s="1"/>
  <c r="BF43" i="3"/>
  <c r="BF45" i="3" s="1"/>
  <c r="BE43" i="3"/>
  <c r="BE45" i="3" s="1"/>
  <c r="BC43" i="3"/>
  <c r="BC45" i="3" s="1"/>
  <c r="BB43" i="3"/>
  <c r="BB45" i="3" s="1"/>
  <c r="AZ43" i="3"/>
  <c r="AZ45" i="3" s="1"/>
  <c r="AY43" i="3"/>
  <c r="AY45" i="3" s="1"/>
  <c r="AW43" i="3"/>
  <c r="AW45" i="3" s="1"/>
  <c r="AV43" i="3"/>
  <c r="AV45" i="3" s="1"/>
  <c r="AT43" i="3"/>
  <c r="AT45" i="3" s="1"/>
  <c r="AS43" i="3"/>
  <c r="AS45" i="3" s="1"/>
  <c r="AQ43" i="3"/>
  <c r="AQ45" i="3" s="1"/>
  <c r="AP43" i="3"/>
  <c r="AP45" i="3" s="1"/>
  <c r="AN43" i="3"/>
  <c r="AN45" i="3" s="1"/>
  <c r="AM43" i="3"/>
  <c r="AM45" i="3" s="1"/>
  <c r="AK43" i="3"/>
  <c r="AK45" i="3" s="1"/>
  <c r="AJ43" i="3"/>
  <c r="AJ45" i="3" s="1"/>
  <c r="AH43" i="3"/>
  <c r="AH45" i="3" s="1"/>
  <c r="AG43" i="3"/>
  <c r="AG45" i="3" s="1"/>
  <c r="AE43" i="3"/>
  <c r="AE45" i="3" s="1"/>
  <c r="AD43" i="3"/>
  <c r="AD45" i="3" s="1"/>
  <c r="AB43" i="3"/>
  <c r="AB45" i="3" s="1"/>
  <c r="AA43" i="3"/>
  <c r="AA45" i="3" s="1"/>
  <c r="Y43" i="3"/>
  <c r="Y45" i="3" s="1"/>
  <c r="X43" i="3"/>
  <c r="X45" i="3" s="1"/>
  <c r="V43" i="3"/>
  <c r="V45" i="3" s="1"/>
  <c r="U43" i="3"/>
  <c r="U45" i="3" s="1"/>
  <c r="S43" i="3"/>
  <c r="S45" i="3" s="1"/>
  <c r="R43" i="3"/>
  <c r="R45" i="3" s="1"/>
  <c r="P43" i="3"/>
  <c r="P45" i="3" s="1"/>
  <c r="O43" i="3"/>
  <c r="O45" i="3" s="1"/>
  <c r="M43" i="3"/>
  <c r="M45" i="3" s="1"/>
  <c r="L43" i="3"/>
  <c r="L45" i="3" s="1"/>
  <c r="J43" i="3"/>
  <c r="J45" i="3" s="1"/>
  <c r="I43" i="3"/>
  <c r="I45" i="3" s="1"/>
  <c r="BY42" i="3"/>
  <c r="BY44" i="3" s="1"/>
  <c r="BV42" i="3"/>
  <c r="BV44" i="3" s="1"/>
  <c r="BS42" i="3"/>
  <c r="BS44" i="3" s="1"/>
  <c r="BP42" i="3"/>
  <c r="BP44" i="3" s="1"/>
  <c r="BM42" i="3"/>
  <c r="BM44" i="3" s="1"/>
  <c r="BJ42" i="3"/>
  <c r="BJ44" i="3" s="1"/>
  <c r="BG42" i="3"/>
  <c r="BG44" i="3" s="1"/>
  <c r="BD42" i="3"/>
  <c r="BD44" i="3" s="1"/>
  <c r="BA42" i="3"/>
  <c r="BA44" i="3" s="1"/>
  <c r="AX42" i="3"/>
  <c r="AX44" i="3" s="1"/>
  <c r="AU42" i="3"/>
  <c r="AU44" i="3" s="1"/>
  <c r="AR42" i="3"/>
  <c r="AR44" i="3" s="1"/>
  <c r="AO42" i="3"/>
  <c r="AO44" i="3" s="1"/>
  <c r="AL42" i="3"/>
  <c r="AL44" i="3" s="1"/>
  <c r="AI42" i="3"/>
  <c r="AI44" i="3" s="1"/>
  <c r="AF42" i="3"/>
  <c r="AF44" i="3" s="1"/>
  <c r="AC42" i="3"/>
  <c r="AC44" i="3" s="1"/>
  <c r="Z42" i="3"/>
  <c r="Z44" i="3" s="1"/>
  <c r="W42" i="3"/>
  <c r="W44" i="3" s="1"/>
  <c r="T42" i="3"/>
  <c r="T44" i="3" s="1"/>
  <c r="Q42" i="3"/>
  <c r="Q44" i="3" s="1"/>
  <c r="N42" i="3"/>
  <c r="N44" i="3" s="1"/>
  <c r="K42" i="3"/>
  <c r="K44" i="3" s="1"/>
  <c r="H42" i="3"/>
  <c r="H44" i="3" s="1"/>
  <c r="BY41" i="3"/>
  <c r="BV41" i="3"/>
  <c r="BS41" i="3"/>
  <c r="BP41" i="3"/>
  <c r="BM41" i="3"/>
  <c r="BJ41" i="3"/>
  <c r="BG41" i="3"/>
  <c r="BD41" i="3"/>
  <c r="BA41" i="3"/>
  <c r="AX41" i="3"/>
  <c r="AU41" i="3"/>
  <c r="AR41" i="3"/>
  <c r="AO41" i="3"/>
  <c r="AL41" i="3"/>
  <c r="AI41" i="3"/>
  <c r="AF41" i="3"/>
  <c r="AC41" i="3"/>
  <c r="Z41" i="3"/>
  <c r="W41" i="3"/>
  <c r="T41" i="3"/>
  <c r="Q41" i="3"/>
  <c r="N41" i="3"/>
  <c r="K41" i="3"/>
  <c r="H41" i="3"/>
  <c r="BY40" i="3"/>
  <c r="BV40" i="3"/>
  <c r="BS40" i="3"/>
  <c r="BP40" i="3"/>
  <c r="BM40" i="3"/>
  <c r="BJ40" i="3"/>
  <c r="BG40" i="3"/>
  <c r="BD40" i="3"/>
  <c r="BA40" i="3"/>
  <c r="AX40" i="3"/>
  <c r="AU40" i="3"/>
  <c r="AR40" i="3"/>
  <c r="AO40" i="3"/>
  <c r="AL40" i="3"/>
  <c r="AI40" i="3"/>
  <c r="AF40" i="3"/>
  <c r="AC40" i="3"/>
  <c r="Z40" i="3"/>
  <c r="W40" i="3"/>
  <c r="T40" i="3"/>
  <c r="Q40" i="3"/>
  <c r="N40" i="3"/>
  <c r="K40" i="3"/>
  <c r="H40" i="3"/>
  <c r="BY39" i="3"/>
  <c r="BV39" i="3"/>
  <c r="BS39" i="3"/>
  <c r="BP39" i="3"/>
  <c r="BM39" i="3"/>
  <c r="BJ39" i="3"/>
  <c r="BG39" i="3"/>
  <c r="BD39" i="3"/>
  <c r="BA39" i="3"/>
  <c r="AX39" i="3"/>
  <c r="AU39" i="3"/>
  <c r="AR39" i="3"/>
  <c r="AO39" i="3"/>
  <c r="AL39" i="3"/>
  <c r="AI39" i="3"/>
  <c r="AF39" i="3"/>
  <c r="AC39" i="3"/>
  <c r="Z39" i="3"/>
  <c r="W39" i="3"/>
  <c r="T39" i="3"/>
  <c r="Q39" i="3"/>
  <c r="N39" i="3"/>
  <c r="K39" i="3"/>
  <c r="H39" i="3"/>
  <c r="BY38" i="3"/>
  <c r="BV38" i="3"/>
  <c r="BS38" i="3"/>
  <c r="BP38" i="3"/>
  <c r="BM38" i="3"/>
  <c r="BJ38" i="3"/>
  <c r="BG38" i="3"/>
  <c r="BD38" i="3"/>
  <c r="BA38" i="3"/>
  <c r="AX38" i="3"/>
  <c r="AU38" i="3"/>
  <c r="AR38" i="3"/>
  <c r="AO38" i="3"/>
  <c r="AL38" i="3"/>
  <c r="AI38" i="3"/>
  <c r="AF38" i="3"/>
  <c r="AC38" i="3"/>
  <c r="Z38" i="3"/>
  <c r="W38" i="3"/>
  <c r="T38" i="3"/>
  <c r="Q38" i="3"/>
  <c r="N38" i="3"/>
  <c r="K38" i="3"/>
  <c r="H38" i="3"/>
  <c r="BY37" i="3"/>
  <c r="BV37" i="3"/>
  <c r="BS37" i="3"/>
  <c r="BP37" i="3"/>
  <c r="BM37" i="3"/>
  <c r="BJ37" i="3"/>
  <c r="BG37" i="3"/>
  <c r="BD37" i="3"/>
  <c r="BA37" i="3"/>
  <c r="AX37" i="3"/>
  <c r="AU37" i="3"/>
  <c r="AR37" i="3"/>
  <c r="AO37" i="3"/>
  <c r="AL37" i="3"/>
  <c r="AI37" i="3"/>
  <c r="AF37" i="3"/>
  <c r="AC37" i="3"/>
  <c r="Z37" i="3"/>
  <c r="W37" i="3"/>
  <c r="T37" i="3"/>
  <c r="Q37" i="3"/>
  <c r="N37" i="3"/>
  <c r="K37" i="3"/>
  <c r="H37" i="3"/>
  <c r="BY36" i="3"/>
  <c r="BV36" i="3"/>
  <c r="BS36" i="3"/>
  <c r="BP36" i="3"/>
  <c r="BM36" i="3"/>
  <c r="BJ36" i="3"/>
  <c r="BG36" i="3"/>
  <c r="BD36" i="3"/>
  <c r="BA36" i="3"/>
  <c r="AX36" i="3"/>
  <c r="AU36" i="3"/>
  <c r="AR36" i="3"/>
  <c r="AO36" i="3"/>
  <c r="AL36" i="3"/>
  <c r="AI36" i="3"/>
  <c r="AF36" i="3"/>
  <c r="AC36" i="3"/>
  <c r="Z36" i="3"/>
  <c r="W36" i="3"/>
  <c r="T36" i="3"/>
  <c r="Q36" i="3"/>
  <c r="N36" i="3"/>
  <c r="K36" i="3"/>
  <c r="H36" i="3"/>
  <c r="BY35" i="3"/>
  <c r="BV35" i="3"/>
  <c r="BS35" i="3"/>
  <c r="BP35" i="3"/>
  <c r="BM35" i="3"/>
  <c r="BJ35" i="3"/>
  <c r="BG35" i="3"/>
  <c r="BD35" i="3"/>
  <c r="BA35" i="3"/>
  <c r="AX35" i="3"/>
  <c r="AU35" i="3"/>
  <c r="AR35" i="3"/>
  <c r="AO35" i="3"/>
  <c r="AL35" i="3"/>
  <c r="AI35" i="3"/>
  <c r="AF35" i="3"/>
  <c r="AC35" i="3"/>
  <c r="Z35" i="3"/>
  <c r="W35" i="3"/>
  <c r="T35" i="3"/>
  <c r="Q35" i="3"/>
  <c r="N35" i="3"/>
  <c r="K35" i="3"/>
  <c r="H35" i="3"/>
  <c r="BY34" i="3"/>
  <c r="BV34" i="3"/>
  <c r="BS34" i="3"/>
  <c r="BP34" i="3"/>
  <c r="BM34" i="3"/>
  <c r="BJ34" i="3"/>
  <c r="BG34" i="3"/>
  <c r="BD34" i="3"/>
  <c r="BA34" i="3"/>
  <c r="AX34" i="3"/>
  <c r="AU34" i="3"/>
  <c r="AR34" i="3"/>
  <c r="AO34" i="3"/>
  <c r="AL34" i="3"/>
  <c r="AI34" i="3"/>
  <c r="AF34" i="3"/>
  <c r="AC34" i="3"/>
  <c r="Z34" i="3"/>
  <c r="W34" i="3"/>
  <c r="T34" i="3"/>
  <c r="Q34" i="3"/>
  <c r="N34" i="3"/>
  <c r="K34" i="3"/>
  <c r="H34" i="3"/>
  <c r="BY33" i="3"/>
  <c r="BV33" i="3"/>
  <c r="BS33" i="3"/>
  <c r="BP33" i="3"/>
  <c r="BM33" i="3"/>
  <c r="BJ33" i="3"/>
  <c r="BG33" i="3"/>
  <c r="BD33" i="3"/>
  <c r="BA33" i="3"/>
  <c r="AX33" i="3"/>
  <c r="AU33" i="3"/>
  <c r="AR33" i="3"/>
  <c r="AO33" i="3"/>
  <c r="AL33" i="3"/>
  <c r="AI33" i="3"/>
  <c r="AF33" i="3"/>
  <c r="AC33" i="3"/>
  <c r="Z33" i="3"/>
  <c r="W33" i="3"/>
  <c r="T33" i="3"/>
  <c r="Q33" i="3"/>
  <c r="N33" i="3"/>
  <c r="K33" i="3"/>
  <c r="H33" i="3"/>
  <c r="BY32" i="3"/>
  <c r="BV32" i="3"/>
  <c r="BS32" i="3"/>
  <c r="BP32" i="3"/>
  <c r="BM32" i="3"/>
  <c r="BJ32" i="3"/>
  <c r="BG32" i="3"/>
  <c r="BD32" i="3"/>
  <c r="BA32" i="3"/>
  <c r="AX32" i="3"/>
  <c r="AU32" i="3"/>
  <c r="AR32" i="3"/>
  <c r="AO32" i="3"/>
  <c r="AL32" i="3"/>
  <c r="AI32" i="3"/>
  <c r="AF32" i="3"/>
  <c r="AC32" i="3"/>
  <c r="Z32" i="3"/>
  <c r="W32" i="3"/>
  <c r="T32" i="3"/>
  <c r="Q32" i="3"/>
  <c r="N32" i="3"/>
  <c r="K32" i="3"/>
  <c r="H32" i="3"/>
  <c r="BY31" i="3"/>
  <c r="BV31" i="3"/>
  <c r="BS31" i="3"/>
  <c r="BP31" i="3"/>
  <c r="BM31" i="3"/>
  <c r="BJ31" i="3"/>
  <c r="BG31" i="3"/>
  <c r="BD31" i="3"/>
  <c r="BA31" i="3"/>
  <c r="AX31" i="3"/>
  <c r="AU31" i="3"/>
  <c r="AR31" i="3"/>
  <c r="AO31" i="3"/>
  <c r="AL31" i="3"/>
  <c r="AI31" i="3"/>
  <c r="AF31" i="3"/>
  <c r="AC31" i="3"/>
  <c r="Z31" i="3"/>
  <c r="W31" i="3"/>
  <c r="T31" i="3"/>
  <c r="Q31" i="3"/>
  <c r="N31" i="3"/>
  <c r="K31" i="3"/>
  <c r="H31" i="3"/>
  <c r="BY30" i="3"/>
  <c r="BV30" i="3"/>
  <c r="BS30" i="3"/>
  <c r="BP30" i="3"/>
  <c r="BM30" i="3"/>
  <c r="BJ30" i="3"/>
  <c r="BG30" i="3"/>
  <c r="BD30" i="3"/>
  <c r="BA30" i="3"/>
  <c r="AX30" i="3"/>
  <c r="AU30" i="3"/>
  <c r="AR30" i="3"/>
  <c r="AO30" i="3"/>
  <c r="AL30" i="3"/>
  <c r="AI30" i="3"/>
  <c r="AF30" i="3"/>
  <c r="AC30" i="3"/>
  <c r="Z30" i="3"/>
  <c r="W30" i="3"/>
  <c r="T30" i="3"/>
  <c r="Q30" i="3"/>
  <c r="N30" i="3"/>
  <c r="K30" i="3"/>
  <c r="H30" i="3"/>
  <c r="BY29" i="3"/>
  <c r="BY43" i="3" s="1"/>
  <c r="BY45" i="3" s="1"/>
  <c r="BV29" i="3"/>
  <c r="BV43" i="3" s="1"/>
  <c r="BV45" i="3" s="1"/>
  <c r="BS29" i="3"/>
  <c r="BS43" i="3" s="1"/>
  <c r="BS45" i="3" s="1"/>
  <c r="BP29" i="3"/>
  <c r="BP43" i="3" s="1"/>
  <c r="BP45" i="3" s="1"/>
  <c r="BM29" i="3"/>
  <c r="BM43" i="3" s="1"/>
  <c r="BM45" i="3" s="1"/>
  <c r="BJ29" i="3"/>
  <c r="BJ43" i="3" s="1"/>
  <c r="BJ45" i="3" s="1"/>
  <c r="BG29" i="3"/>
  <c r="BG43" i="3" s="1"/>
  <c r="BG45" i="3" s="1"/>
  <c r="BD29" i="3"/>
  <c r="BD43" i="3" s="1"/>
  <c r="BD45" i="3" s="1"/>
  <c r="BA29" i="3"/>
  <c r="BA43" i="3" s="1"/>
  <c r="BA45" i="3" s="1"/>
  <c r="AX29" i="3"/>
  <c r="AX43" i="3" s="1"/>
  <c r="AX45" i="3" s="1"/>
  <c r="AU29" i="3"/>
  <c r="AU43" i="3" s="1"/>
  <c r="AU45" i="3" s="1"/>
  <c r="AR29" i="3"/>
  <c r="AR43" i="3" s="1"/>
  <c r="AR45" i="3" s="1"/>
  <c r="AO29" i="3"/>
  <c r="AO43" i="3" s="1"/>
  <c r="AO45" i="3" s="1"/>
  <c r="AL29" i="3"/>
  <c r="AL43" i="3" s="1"/>
  <c r="AL45" i="3" s="1"/>
  <c r="AI29" i="3"/>
  <c r="AI43" i="3" s="1"/>
  <c r="AI45" i="3" s="1"/>
  <c r="AF29" i="3"/>
  <c r="AF43" i="3" s="1"/>
  <c r="AF45" i="3" s="1"/>
  <c r="AC29" i="3"/>
  <c r="AC43" i="3" s="1"/>
  <c r="AC45" i="3" s="1"/>
  <c r="Z29" i="3"/>
  <c r="Z43" i="3" s="1"/>
  <c r="Z45" i="3" s="1"/>
  <c r="W29" i="3"/>
  <c r="W43" i="3" s="1"/>
  <c r="W45" i="3" s="1"/>
  <c r="T29" i="3"/>
  <c r="T43" i="3" s="1"/>
  <c r="T45" i="3" s="1"/>
  <c r="Q29" i="3"/>
  <c r="Q43" i="3" s="1"/>
  <c r="Q45" i="3" s="1"/>
  <c r="N29" i="3"/>
  <c r="N43" i="3" s="1"/>
  <c r="N45" i="3" s="1"/>
  <c r="K29" i="3"/>
  <c r="K43" i="3" s="1"/>
  <c r="K45" i="3" s="1"/>
  <c r="H29" i="3"/>
  <c r="H43" i="3" s="1"/>
  <c r="H45" i="3" s="1"/>
  <c r="CA23" i="3"/>
  <c r="E25" i="3" s="1"/>
  <c r="BZ23" i="3"/>
  <c r="BX23" i="3"/>
  <c r="BW23" i="3"/>
  <c r="BV23" i="3"/>
  <c r="BU23" i="3"/>
  <c r="BT23" i="3"/>
  <c r="BR23" i="3"/>
  <c r="BQ23" i="3"/>
  <c r="BO23" i="3"/>
  <c r="BN23" i="3"/>
  <c r="BL23" i="3"/>
  <c r="BK23" i="3"/>
  <c r="BI23" i="3"/>
  <c r="BH23" i="3"/>
  <c r="BF23" i="3"/>
  <c r="BE23" i="3"/>
  <c r="BD23" i="3"/>
  <c r="BC23" i="3"/>
  <c r="BB23" i="3"/>
  <c r="AZ23" i="3"/>
  <c r="AY23" i="3"/>
  <c r="AW23" i="3"/>
  <c r="AV23" i="3"/>
  <c r="AT23" i="3"/>
  <c r="AS23" i="3"/>
  <c r="AQ23" i="3"/>
  <c r="AP23" i="3"/>
  <c r="AN23" i="3"/>
  <c r="AM23" i="3"/>
  <c r="AL23" i="3"/>
  <c r="AK23" i="3"/>
  <c r="AJ23" i="3"/>
  <c r="AH23" i="3"/>
  <c r="AG23" i="3"/>
  <c r="AE23" i="3"/>
  <c r="AD23" i="3"/>
  <c r="AB23" i="3"/>
  <c r="AA23" i="3"/>
  <c r="Y23" i="3"/>
  <c r="X23" i="3"/>
  <c r="V23" i="3"/>
  <c r="U23" i="3"/>
  <c r="T23" i="3"/>
  <c r="S23" i="3"/>
  <c r="R23" i="3"/>
  <c r="P23" i="3"/>
  <c r="O23" i="3"/>
  <c r="M23" i="3"/>
  <c r="L23" i="3"/>
  <c r="J23" i="3"/>
  <c r="C25" i="3" s="1"/>
  <c r="I23" i="3"/>
  <c r="CA22" i="3"/>
  <c r="E24" i="3" s="1"/>
  <c r="BZ22" i="3"/>
  <c r="BX22" i="3"/>
  <c r="BW22" i="3"/>
  <c r="BV22" i="3"/>
  <c r="BU22" i="3"/>
  <c r="BT22" i="3"/>
  <c r="BR22" i="3"/>
  <c r="BQ22" i="3"/>
  <c r="BO22" i="3"/>
  <c r="BN22" i="3"/>
  <c r="BL22" i="3"/>
  <c r="BK22" i="3"/>
  <c r="BI22" i="3"/>
  <c r="BH22" i="3"/>
  <c r="BF22" i="3"/>
  <c r="BE22" i="3"/>
  <c r="BD22" i="3"/>
  <c r="BC22" i="3"/>
  <c r="BB22" i="3"/>
  <c r="AZ22" i="3"/>
  <c r="AY22" i="3"/>
  <c r="AW22" i="3"/>
  <c r="AV22" i="3"/>
  <c r="AU22" i="3"/>
  <c r="AT22" i="3"/>
  <c r="AS22" i="3"/>
  <c r="AQ22" i="3"/>
  <c r="AP22" i="3"/>
  <c r="AN22" i="3"/>
  <c r="AM22" i="3"/>
  <c r="AL22" i="3"/>
  <c r="AK22" i="3"/>
  <c r="AJ22" i="3"/>
  <c r="AH22" i="3"/>
  <c r="AG22" i="3"/>
  <c r="AE22" i="3"/>
  <c r="AD22" i="3"/>
  <c r="AC22" i="3"/>
  <c r="AB22" i="3"/>
  <c r="AA22" i="3"/>
  <c r="Y22" i="3"/>
  <c r="X22" i="3"/>
  <c r="V22" i="3"/>
  <c r="U22" i="3"/>
  <c r="T22" i="3"/>
  <c r="S22" i="3"/>
  <c r="R22" i="3"/>
  <c r="P22" i="3"/>
  <c r="O22" i="3"/>
  <c r="M22" i="3"/>
  <c r="L22" i="3"/>
  <c r="K22" i="3"/>
  <c r="J22" i="3"/>
  <c r="C24" i="3" s="1"/>
  <c r="I22" i="3"/>
  <c r="BY21" i="3"/>
  <c r="BV21" i="3"/>
  <c r="BS21" i="3"/>
  <c r="BP21" i="3"/>
  <c r="BM21" i="3"/>
  <c r="BJ21" i="3"/>
  <c r="BG21" i="3"/>
  <c r="BD21" i="3"/>
  <c r="BA21" i="3"/>
  <c r="AX21" i="3"/>
  <c r="AU21" i="3"/>
  <c r="AR21" i="3"/>
  <c r="AO21" i="3"/>
  <c r="AL21" i="3"/>
  <c r="AI21" i="3"/>
  <c r="AF21" i="3"/>
  <c r="AC21" i="3"/>
  <c r="Z21" i="3"/>
  <c r="W21" i="3"/>
  <c r="T21" i="3"/>
  <c r="Q21" i="3"/>
  <c r="N21" i="3"/>
  <c r="K21" i="3"/>
  <c r="H21" i="3"/>
  <c r="BY20" i="3"/>
  <c r="BV20" i="3"/>
  <c r="BS20" i="3"/>
  <c r="BP20" i="3"/>
  <c r="BM20" i="3"/>
  <c r="BJ20" i="3"/>
  <c r="BG20" i="3"/>
  <c r="BD20" i="3"/>
  <c r="BA20" i="3"/>
  <c r="AX20" i="3"/>
  <c r="AU20" i="3"/>
  <c r="AR20" i="3"/>
  <c r="AO20" i="3"/>
  <c r="AL20" i="3"/>
  <c r="AI20" i="3"/>
  <c r="AF20" i="3"/>
  <c r="AC20" i="3"/>
  <c r="Z20" i="3"/>
  <c r="W20" i="3"/>
  <c r="T20" i="3"/>
  <c r="Q20" i="3"/>
  <c r="N20" i="3"/>
  <c r="K20" i="3"/>
  <c r="H20" i="3"/>
  <c r="BY15" i="3"/>
  <c r="BV15" i="3"/>
  <c r="BS15" i="3"/>
  <c r="BP15" i="3"/>
  <c r="BM15" i="3"/>
  <c r="BJ15" i="3"/>
  <c r="BG15" i="3"/>
  <c r="BD15" i="3"/>
  <c r="BA15" i="3"/>
  <c r="AX15" i="3"/>
  <c r="AU15" i="3"/>
  <c r="AR15" i="3"/>
  <c r="AO15" i="3"/>
  <c r="AL15" i="3"/>
  <c r="AI15" i="3"/>
  <c r="AF15" i="3"/>
  <c r="AC15" i="3"/>
  <c r="Z15" i="3"/>
  <c r="W15" i="3"/>
  <c r="T15" i="3"/>
  <c r="Q15" i="3"/>
  <c r="N15" i="3"/>
  <c r="K15" i="3"/>
  <c r="H15" i="3"/>
  <c r="BY14" i="3"/>
  <c r="BV14" i="3"/>
  <c r="BS14" i="3"/>
  <c r="BP14" i="3"/>
  <c r="BM14" i="3"/>
  <c r="BJ14" i="3"/>
  <c r="BG14" i="3"/>
  <c r="BD14" i="3"/>
  <c r="BA14" i="3"/>
  <c r="AX14" i="3"/>
  <c r="AU14" i="3"/>
  <c r="AR14" i="3"/>
  <c r="AO14" i="3"/>
  <c r="AL14" i="3"/>
  <c r="AI14" i="3"/>
  <c r="AF14" i="3"/>
  <c r="AC14" i="3"/>
  <c r="Z14" i="3"/>
  <c r="W14" i="3"/>
  <c r="T14" i="3"/>
  <c r="Q14" i="3"/>
  <c r="N14" i="3"/>
  <c r="K14" i="3"/>
  <c r="H14" i="3"/>
  <c r="BY9" i="3"/>
  <c r="BY23" i="3" s="1"/>
  <c r="BV9" i="3"/>
  <c r="BS9" i="3"/>
  <c r="BS23" i="3" s="1"/>
  <c r="BP9" i="3"/>
  <c r="BP23" i="3" s="1"/>
  <c r="BM9" i="3"/>
  <c r="BM23" i="3" s="1"/>
  <c r="BJ9" i="3"/>
  <c r="BJ23" i="3" s="1"/>
  <c r="BG9" i="3"/>
  <c r="BG23" i="3" s="1"/>
  <c r="BD9" i="3"/>
  <c r="BA9" i="3"/>
  <c r="BA23" i="3" s="1"/>
  <c r="AX9" i="3"/>
  <c r="AX23" i="3" s="1"/>
  <c r="AU9" i="3"/>
  <c r="AU23" i="3" s="1"/>
  <c r="AR9" i="3"/>
  <c r="AR23" i="3" s="1"/>
  <c r="AO9" i="3"/>
  <c r="AO23" i="3" s="1"/>
  <c r="AL9" i="3"/>
  <c r="AI9" i="3"/>
  <c r="AI23" i="3" s="1"/>
  <c r="AF9" i="3"/>
  <c r="AF23" i="3" s="1"/>
  <c r="AC9" i="3"/>
  <c r="AC23" i="3" s="1"/>
  <c r="Z9" i="3"/>
  <c r="Z23" i="3" s="1"/>
  <c r="W9" i="3"/>
  <c r="W23" i="3" s="1"/>
  <c r="T9" i="3"/>
  <c r="Q9" i="3"/>
  <c r="Q23" i="3" s="1"/>
  <c r="N9" i="3"/>
  <c r="N23" i="3" s="1"/>
  <c r="K9" i="3"/>
  <c r="K23" i="3" s="1"/>
  <c r="H9" i="3"/>
  <c r="H23" i="3" s="1"/>
  <c r="BY8" i="3"/>
  <c r="BY22" i="3" s="1"/>
  <c r="BV8" i="3"/>
  <c r="BS8" i="3"/>
  <c r="BS22" i="3" s="1"/>
  <c r="BP8" i="3"/>
  <c r="BP22" i="3" s="1"/>
  <c r="BM8" i="3"/>
  <c r="BM22" i="3" s="1"/>
  <c r="BJ8" i="3"/>
  <c r="BJ22" i="3" s="1"/>
  <c r="BG8" i="3"/>
  <c r="BG22" i="3" s="1"/>
  <c r="BD8" i="3"/>
  <c r="BA8" i="3"/>
  <c r="BA22" i="3" s="1"/>
  <c r="AX8" i="3"/>
  <c r="AX22" i="3" s="1"/>
  <c r="AU8" i="3"/>
  <c r="AR8" i="3"/>
  <c r="AR22" i="3" s="1"/>
  <c r="AO8" i="3"/>
  <c r="AO22" i="3" s="1"/>
  <c r="AL8" i="3"/>
  <c r="AI8" i="3"/>
  <c r="AI22" i="3" s="1"/>
  <c r="AF8" i="3"/>
  <c r="AF22" i="3" s="1"/>
  <c r="AC8" i="3"/>
  <c r="Z8" i="3"/>
  <c r="Z22" i="3" s="1"/>
  <c r="W8" i="3"/>
  <c r="W22" i="3" s="1"/>
  <c r="T8" i="3"/>
  <c r="Q8" i="3"/>
  <c r="Q22" i="3" s="1"/>
  <c r="N8" i="3"/>
  <c r="N22" i="3" s="1"/>
  <c r="K8" i="3"/>
  <c r="H8" i="3"/>
  <c r="H22" i="3" s="1"/>
  <c r="AK65" i="2"/>
  <c r="AI65" i="2"/>
  <c r="AH65" i="2"/>
  <c r="AF65" i="2"/>
  <c r="AE65" i="2"/>
  <c r="AC65" i="2"/>
  <c r="AB65" i="2"/>
  <c r="Z65" i="2"/>
  <c r="Y65" i="2"/>
  <c r="W65" i="2"/>
  <c r="V65" i="2"/>
  <c r="T65" i="2"/>
  <c r="S65" i="2"/>
  <c r="Q65" i="2"/>
  <c r="P65" i="2"/>
  <c r="N65" i="2"/>
  <c r="M65" i="2"/>
  <c r="K65" i="2"/>
  <c r="J65" i="2"/>
  <c r="H65" i="2"/>
  <c r="CA62" i="2"/>
  <c r="BY62" i="2"/>
  <c r="BY65" i="2" s="1"/>
  <c r="BX62" i="2"/>
  <c r="BV62" i="2"/>
  <c r="BV65" i="2" s="1"/>
  <c r="BU62" i="2"/>
  <c r="BS62" i="2"/>
  <c r="BS65" i="2" s="1"/>
  <c r="BR62" i="2"/>
  <c r="BP62" i="2"/>
  <c r="BP65" i="2" s="1"/>
  <c r="BO62" i="2"/>
  <c r="BM62" i="2"/>
  <c r="BM65" i="2" s="1"/>
  <c r="BL62" i="2"/>
  <c r="BJ62" i="2"/>
  <c r="BJ65" i="2" s="1"/>
  <c r="BI62" i="2"/>
  <c r="BG62" i="2"/>
  <c r="BG65" i="2" s="1"/>
  <c r="BF62" i="2"/>
  <c r="BD62" i="2"/>
  <c r="BD65" i="2" s="1"/>
  <c r="BC62" i="2"/>
  <c r="BA62" i="2"/>
  <c r="BA65" i="2" s="1"/>
  <c r="AZ62" i="2"/>
  <c r="AX62" i="2"/>
  <c r="AX65" i="2" s="1"/>
  <c r="AW62" i="2"/>
  <c r="AU62" i="2"/>
  <c r="AU65" i="2" s="1"/>
  <c r="AT62" i="2"/>
  <c r="AR62" i="2"/>
  <c r="AR65" i="2" s="1"/>
  <c r="AQ62" i="2"/>
  <c r="AO62" i="2"/>
  <c r="AO65" i="2" s="1"/>
  <c r="AN62" i="2"/>
  <c r="AL62" i="2"/>
  <c r="AL65" i="2" s="1"/>
  <c r="AK62" i="2"/>
  <c r="AI62" i="2"/>
  <c r="AH62" i="2"/>
  <c r="AF62" i="2"/>
  <c r="AE62" i="2"/>
  <c r="AC62" i="2"/>
  <c r="AB62" i="2"/>
  <c r="Z62" i="2"/>
  <c r="Y62" i="2"/>
  <c r="W62" i="2"/>
  <c r="V62" i="2"/>
  <c r="T62" i="2"/>
  <c r="S62" i="2"/>
  <c r="Q62" i="2"/>
  <c r="P62" i="2"/>
  <c r="N62" i="2"/>
  <c r="M62" i="2"/>
  <c r="K62" i="2"/>
  <c r="J62" i="2"/>
  <c r="H62" i="2"/>
  <c r="CA61" i="2"/>
  <c r="CA65" i="2" s="1"/>
  <c r="BY61" i="2"/>
  <c r="BX61" i="2"/>
  <c r="BX65" i="2" s="1"/>
  <c r="BV61" i="2"/>
  <c r="BU61" i="2"/>
  <c r="BU65" i="2" s="1"/>
  <c r="BS61" i="2"/>
  <c r="BR61" i="2"/>
  <c r="BR65" i="2" s="1"/>
  <c r="BP61" i="2"/>
  <c r="BO61" i="2"/>
  <c r="BO65" i="2" s="1"/>
  <c r="BM61" i="2"/>
  <c r="BL61" i="2"/>
  <c r="BL65" i="2" s="1"/>
  <c r="BJ61" i="2"/>
  <c r="BI61" i="2"/>
  <c r="BI65" i="2" s="1"/>
  <c r="BG61" i="2"/>
  <c r="BF61" i="2"/>
  <c r="BF65" i="2" s="1"/>
  <c r="BD61" i="2"/>
  <c r="BC61" i="2"/>
  <c r="BC65" i="2" s="1"/>
  <c r="BA61" i="2"/>
  <c r="AZ61" i="2"/>
  <c r="AZ65" i="2" s="1"/>
  <c r="AX61" i="2"/>
  <c r="AW61" i="2"/>
  <c r="AW65" i="2" s="1"/>
  <c r="AU61" i="2"/>
  <c r="AT61" i="2"/>
  <c r="AT65" i="2" s="1"/>
  <c r="AR61" i="2"/>
  <c r="AQ61" i="2"/>
  <c r="AQ65" i="2" s="1"/>
  <c r="AO61" i="2"/>
  <c r="AN61" i="2"/>
  <c r="AN65" i="2" s="1"/>
  <c r="AL61" i="2"/>
  <c r="AK61" i="2"/>
  <c r="AI61" i="2"/>
  <c r="AH61" i="2"/>
  <c r="AF61" i="2"/>
  <c r="AE61" i="2"/>
  <c r="AC61" i="2"/>
  <c r="AB61" i="2"/>
  <c r="Z61" i="2"/>
  <c r="Y61" i="2"/>
  <c r="W61" i="2"/>
  <c r="V61" i="2"/>
  <c r="T61" i="2"/>
  <c r="S61" i="2"/>
  <c r="Q61" i="2"/>
  <c r="P61" i="2"/>
  <c r="N61" i="2"/>
  <c r="M61" i="2"/>
  <c r="K61" i="2"/>
  <c r="J61" i="2"/>
  <c r="H61" i="2"/>
  <c r="CA60" i="2"/>
  <c r="CA67" i="2" s="1"/>
  <c r="BZ68" i="2" s="1"/>
  <c r="BY60" i="2"/>
  <c r="BY67" i="2" s="1"/>
  <c r="BX60" i="2"/>
  <c r="BX67" i="2" s="1"/>
  <c r="BW68" i="2" s="1"/>
  <c r="BV60" i="2"/>
  <c r="BV67" i="2" s="1"/>
  <c r="BU60" i="2"/>
  <c r="BU67" i="2" s="1"/>
  <c r="BT68" i="2" s="1"/>
  <c r="BS60" i="2"/>
  <c r="BS67" i="2" s="1"/>
  <c r="BR60" i="2"/>
  <c r="BR67" i="2" s="1"/>
  <c r="BQ68" i="2" s="1"/>
  <c r="BP60" i="2"/>
  <c r="BP67" i="2" s="1"/>
  <c r="BO60" i="2"/>
  <c r="BO67" i="2" s="1"/>
  <c r="BN68" i="2" s="1"/>
  <c r="BM60" i="2"/>
  <c r="BM67" i="2" s="1"/>
  <c r="BL60" i="2"/>
  <c r="BL67" i="2" s="1"/>
  <c r="BK68" i="2" s="1"/>
  <c r="BJ60" i="2"/>
  <c r="BJ67" i="2" s="1"/>
  <c r="BI60" i="2"/>
  <c r="BI67" i="2" s="1"/>
  <c r="BH68" i="2" s="1"/>
  <c r="BG60" i="2"/>
  <c r="BG67" i="2" s="1"/>
  <c r="BF60" i="2"/>
  <c r="BF67" i="2" s="1"/>
  <c r="BE68" i="2" s="1"/>
  <c r="BD60" i="2"/>
  <c r="BD67" i="2" s="1"/>
  <c r="BC60" i="2"/>
  <c r="BC67" i="2" s="1"/>
  <c r="BB68" i="2" s="1"/>
  <c r="BA60" i="2"/>
  <c r="BA67" i="2" s="1"/>
  <c r="AZ60" i="2"/>
  <c r="AZ67" i="2" s="1"/>
  <c r="AY68" i="2" s="1"/>
  <c r="AX60" i="2"/>
  <c r="AX67" i="2" s="1"/>
  <c r="AW60" i="2"/>
  <c r="AW67" i="2" s="1"/>
  <c r="AV68" i="2" s="1"/>
  <c r="AU60" i="2"/>
  <c r="AU67" i="2" s="1"/>
  <c r="AT60" i="2"/>
  <c r="AT67" i="2" s="1"/>
  <c r="AS68" i="2" s="1"/>
  <c r="AR60" i="2"/>
  <c r="AR67" i="2" s="1"/>
  <c r="AQ60" i="2"/>
  <c r="AQ67" i="2" s="1"/>
  <c r="AP68" i="2" s="1"/>
  <c r="AO60" i="2"/>
  <c r="AO67" i="2" s="1"/>
  <c r="AN60" i="2"/>
  <c r="AN67" i="2" s="1"/>
  <c r="AM68" i="2" s="1"/>
  <c r="AL60" i="2"/>
  <c r="AL67" i="2" s="1"/>
  <c r="AK60" i="2"/>
  <c r="AK67" i="2" s="1"/>
  <c r="AJ68" i="2" s="1"/>
  <c r="AI60" i="2"/>
  <c r="AI67" i="2" s="1"/>
  <c r="AH60" i="2"/>
  <c r="AH67" i="2" s="1"/>
  <c r="AG68" i="2" s="1"/>
  <c r="AF60" i="2"/>
  <c r="AF67" i="2" s="1"/>
  <c r="AE60" i="2"/>
  <c r="AE67" i="2" s="1"/>
  <c r="AD68" i="2" s="1"/>
  <c r="AC60" i="2"/>
  <c r="AC67" i="2" s="1"/>
  <c r="AB60" i="2"/>
  <c r="AB67" i="2" s="1"/>
  <c r="AA68" i="2" s="1"/>
  <c r="Z60" i="2"/>
  <c r="Z67" i="2" s="1"/>
  <c r="Y60" i="2"/>
  <c r="Y67" i="2" s="1"/>
  <c r="X68" i="2" s="1"/>
  <c r="W60" i="2"/>
  <c r="W67" i="2" s="1"/>
  <c r="V60" i="2"/>
  <c r="V67" i="2" s="1"/>
  <c r="U68" i="2" s="1"/>
  <c r="T60" i="2"/>
  <c r="T67" i="2" s="1"/>
  <c r="S60" i="2"/>
  <c r="S67" i="2" s="1"/>
  <c r="R68" i="2" s="1"/>
  <c r="Q60" i="2"/>
  <c r="Q67" i="2" s="1"/>
  <c r="P60" i="2"/>
  <c r="P67" i="2" s="1"/>
  <c r="O68" i="2" s="1"/>
  <c r="N60" i="2"/>
  <c r="N67" i="2" s="1"/>
  <c r="M60" i="2"/>
  <c r="M67" i="2" s="1"/>
  <c r="L68" i="2" s="1"/>
  <c r="K60" i="2"/>
  <c r="K67" i="2" s="1"/>
  <c r="J60" i="2"/>
  <c r="J67" i="2" s="1"/>
  <c r="I68" i="2" s="1"/>
  <c r="H60" i="2"/>
  <c r="H67" i="2" s="1"/>
  <c r="CA57" i="2"/>
  <c r="BY57" i="2"/>
  <c r="BX57" i="2"/>
  <c r="BV57" i="2"/>
  <c r="BU57" i="2"/>
  <c r="BS57" i="2"/>
  <c r="BR57" i="2"/>
  <c r="BP57" i="2"/>
  <c r="BO57" i="2"/>
  <c r="BM57" i="2"/>
  <c r="BL57" i="2"/>
  <c r="BJ57" i="2"/>
  <c r="BI57" i="2"/>
  <c r="BG57" i="2"/>
  <c r="BF57" i="2"/>
  <c r="BD57" i="2"/>
  <c r="BC57" i="2"/>
  <c r="BA57" i="2"/>
  <c r="AZ57" i="2"/>
  <c r="AX57" i="2"/>
  <c r="AW57" i="2"/>
  <c r="AU57" i="2"/>
  <c r="AT57" i="2"/>
  <c r="AR57" i="2"/>
  <c r="AQ57" i="2"/>
  <c r="AO57" i="2"/>
  <c r="AN57" i="2"/>
  <c r="AL57" i="2"/>
  <c r="AK57" i="2"/>
  <c r="AI57" i="2"/>
  <c r="AH57" i="2"/>
  <c r="AF57" i="2"/>
  <c r="AE57" i="2"/>
  <c r="AC57" i="2"/>
  <c r="AB57" i="2"/>
  <c r="Z57" i="2"/>
  <c r="Y57" i="2"/>
  <c r="W57" i="2"/>
  <c r="V57" i="2"/>
  <c r="T57" i="2"/>
  <c r="S57" i="2"/>
  <c r="Q57" i="2"/>
  <c r="P57" i="2"/>
  <c r="N57" i="2"/>
  <c r="M57" i="2"/>
  <c r="K57" i="2"/>
  <c r="J57" i="2"/>
  <c r="H57" i="2"/>
  <c r="CA56" i="2"/>
  <c r="BY56" i="2"/>
  <c r="BX56" i="2"/>
  <c r="BV56" i="2"/>
  <c r="BU56" i="2"/>
  <c r="BS56" i="2"/>
  <c r="BR56" i="2"/>
  <c r="BP56" i="2"/>
  <c r="BO56" i="2"/>
  <c r="BM56" i="2"/>
  <c r="BL56" i="2"/>
  <c r="BJ56" i="2"/>
  <c r="BI56" i="2"/>
  <c r="BG56" i="2"/>
  <c r="BF56" i="2"/>
  <c r="BD56" i="2"/>
  <c r="BC56" i="2"/>
  <c r="BA56" i="2"/>
  <c r="AZ56" i="2"/>
  <c r="AX56" i="2"/>
  <c r="AW56" i="2"/>
  <c r="AU56" i="2"/>
  <c r="AT56" i="2"/>
  <c r="AR56" i="2"/>
  <c r="AQ56" i="2"/>
  <c r="AO56" i="2"/>
  <c r="AN56" i="2"/>
  <c r="AL56" i="2"/>
  <c r="AK56" i="2"/>
  <c r="AI56" i="2"/>
  <c r="AH56" i="2"/>
  <c r="AF56" i="2"/>
  <c r="AE56" i="2"/>
  <c r="AC56" i="2"/>
  <c r="AB56" i="2"/>
  <c r="Z56" i="2"/>
  <c r="Y56" i="2"/>
  <c r="W56" i="2"/>
  <c r="V56" i="2"/>
  <c r="T56" i="2"/>
  <c r="S56" i="2"/>
  <c r="Q56" i="2"/>
  <c r="P56" i="2"/>
  <c r="N56" i="2"/>
  <c r="M56" i="2"/>
  <c r="K56" i="2"/>
  <c r="J56" i="2"/>
  <c r="H56" i="2"/>
  <c r="BK53" i="2"/>
  <c r="AY53" i="2"/>
  <c r="AA53" i="2"/>
  <c r="O53" i="2"/>
  <c r="CA52" i="2"/>
  <c r="BZ52" i="2"/>
  <c r="BX52" i="2"/>
  <c r="BW52" i="2"/>
  <c r="BU52" i="2"/>
  <c r="BT52" i="2"/>
  <c r="BR52" i="2"/>
  <c r="BQ52" i="2"/>
  <c r="BO52" i="2"/>
  <c r="BN52" i="2"/>
  <c r="BL52" i="2"/>
  <c r="BK52" i="2"/>
  <c r="BI52" i="2"/>
  <c r="BH52" i="2"/>
  <c r="BF52" i="2"/>
  <c r="BE52" i="2"/>
  <c r="BC52" i="2"/>
  <c r="BB52" i="2"/>
  <c r="BA52" i="2"/>
  <c r="AZ52" i="2"/>
  <c r="AY52" i="2"/>
  <c r="AW52" i="2"/>
  <c r="AV52" i="2"/>
  <c r="AT52" i="2"/>
  <c r="AS52" i="2"/>
  <c r="AQ52" i="2"/>
  <c r="AP52" i="2"/>
  <c r="AN52" i="2"/>
  <c r="AM52" i="2"/>
  <c r="AK52" i="2"/>
  <c r="AJ52" i="2"/>
  <c r="AI52" i="2"/>
  <c r="AH52" i="2"/>
  <c r="AG52" i="2"/>
  <c r="AE52" i="2"/>
  <c r="AD52" i="2"/>
  <c r="AB52" i="2"/>
  <c r="AA52" i="2"/>
  <c r="Y52" i="2"/>
  <c r="X52" i="2"/>
  <c r="V52" i="2"/>
  <c r="U52" i="2"/>
  <c r="S52" i="2"/>
  <c r="R52" i="2"/>
  <c r="Q52" i="2"/>
  <c r="P52" i="2"/>
  <c r="O52" i="2"/>
  <c r="M52" i="2"/>
  <c r="L52" i="2"/>
  <c r="J52" i="2"/>
  <c r="I52" i="2"/>
  <c r="CA51" i="2"/>
  <c r="CA53" i="2" s="1"/>
  <c r="BZ51" i="2"/>
  <c r="BZ53" i="2" s="1"/>
  <c r="BX51" i="2"/>
  <c r="BX53" i="2" s="1"/>
  <c r="BW51" i="2"/>
  <c r="BW53" i="2" s="1"/>
  <c r="BU51" i="2"/>
  <c r="BU53" i="2" s="1"/>
  <c r="BT51" i="2"/>
  <c r="BT53" i="2" s="1"/>
  <c r="BS51" i="2"/>
  <c r="BR51" i="2"/>
  <c r="BR53" i="2" s="1"/>
  <c r="BQ51" i="2"/>
  <c r="BQ53" i="2" s="1"/>
  <c r="BO51" i="2"/>
  <c r="BO53" i="2" s="1"/>
  <c r="BN51" i="2"/>
  <c r="BN53" i="2" s="1"/>
  <c r="BL51" i="2"/>
  <c r="BL53" i="2" s="1"/>
  <c r="BK51" i="2"/>
  <c r="BI51" i="2"/>
  <c r="BI53" i="2" s="1"/>
  <c r="BH51" i="2"/>
  <c r="BH53" i="2" s="1"/>
  <c r="BF51" i="2"/>
  <c r="BF53" i="2" s="1"/>
  <c r="BE51" i="2"/>
  <c r="BE53" i="2" s="1"/>
  <c r="BC51" i="2"/>
  <c r="BC53" i="2" s="1"/>
  <c r="BB51" i="2"/>
  <c r="BB53" i="2" s="1"/>
  <c r="BA51" i="2"/>
  <c r="BA53" i="2" s="1"/>
  <c r="AZ51" i="2"/>
  <c r="AZ53" i="2" s="1"/>
  <c r="AY51" i="2"/>
  <c r="AW51" i="2"/>
  <c r="AW53" i="2" s="1"/>
  <c r="AV51" i="2"/>
  <c r="AV53" i="2" s="1"/>
  <c r="AT51" i="2"/>
  <c r="AT53" i="2" s="1"/>
  <c r="AS51" i="2"/>
  <c r="AS53" i="2" s="1"/>
  <c r="AQ51" i="2"/>
  <c r="AQ53" i="2" s="1"/>
  <c r="AP51" i="2"/>
  <c r="AP53" i="2" s="1"/>
  <c r="AN51" i="2"/>
  <c r="AN53" i="2" s="1"/>
  <c r="AM51" i="2"/>
  <c r="AM53" i="2" s="1"/>
  <c r="AK51" i="2"/>
  <c r="AK53" i="2" s="1"/>
  <c r="AJ51" i="2"/>
  <c r="AJ53" i="2" s="1"/>
  <c r="AI51" i="2"/>
  <c r="AI53" i="2" s="1"/>
  <c r="AH51" i="2"/>
  <c r="AH53" i="2" s="1"/>
  <c r="AG51" i="2"/>
  <c r="AG53" i="2" s="1"/>
  <c r="AE51" i="2"/>
  <c r="AE53" i="2" s="1"/>
  <c r="AD51" i="2"/>
  <c r="AD53" i="2" s="1"/>
  <c r="AB51" i="2"/>
  <c r="AB53" i="2" s="1"/>
  <c r="AA51" i="2"/>
  <c r="Y51" i="2"/>
  <c r="Y53" i="2" s="1"/>
  <c r="X51" i="2"/>
  <c r="X53" i="2" s="1"/>
  <c r="V51" i="2"/>
  <c r="V53" i="2" s="1"/>
  <c r="U51" i="2"/>
  <c r="U53" i="2" s="1"/>
  <c r="S51" i="2"/>
  <c r="S53" i="2" s="1"/>
  <c r="R51" i="2"/>
  <c r="R53" i="2" s="1"/>
  <c r="Q51" i="2"/>
  <c r="Q53" i="2" s="1"/>
  <c r="P51" i="2"/>
  <c r="P53" i="2" s="1"/>
  <c r="O51" i="2"/>
  <c r="M51" i="2"/>
  <c r="M53" i="2" s="1"/>
  <c r="L51" i="2"/>
  <c r="L53" i="2" s="1"/>
  <c r="J51" i="2"/>
  <c r="J53" i="2" s="1"/>
  <c r="I51" i="2"/>
  <c r="I53" i="2" s="1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BY48" i="2"/>
  <c r="BV48" i="2"/>
  <c r="BS48" i="2"/>
  <c r="BP48" i="2"/>
  <c r="BM48" i="2"/>
  <c r="BJ48" i="2"/>
  <c r="BJ52" i="2" s="1"/>
  <c r="BG48" i="2"/>
  <c r="BG52" i="2" s="1"/>
  <c r="BD48" i="2"/>
  <c r="BA48" i="2"/>
  <c r="AX48" i="2"/>
  <c r="AU48" i="2"/>
  <c r="AU52" i="2" s="1"/>
  <c r="AR48" i="2"/>
  <c r="AR52" i="2" s="1"/>
  <c r="AO48" i="2"/>
  <c r="AO52" i="2" s="1"/>
  <c r="AL48" i="2"/>
  <c r="AI48" i="2"/>
  <c r="AF48" i="2"/>
  <c r="AC48" i="2"/>
  <c r="AC52" i="2" s="1"/>
  <c r="Z48" i="2"/>
  <c r="Z52" i="2" s="1"/>
  <c r="W48" i="2"/>
  <c r="W52" i="2" s="1"/>
  <c r="T48" i="2"/>
  <c r="Q48" i="2"/>
  <c r="N48" i="2"/>
  <c r="K48" i="2"/>
  <c r="K52" i="2" s="1"/>
  <c r="H48" i="2"/>
  <c r="H52" i="2" s="1"/>
  <c r="BY47" i="2"/>
  <c r="BY51" i="2" s="1"/>
  <c r="BV47" i="2"/>
  <c r="BS47" i="2"/>
  <c r="BP47" i="2"/>
  <c r="BM47" i="2"/>
  <c r="BM51" i="2" s="1"/>
  <c r="BJ47" i="2"/>
  <c r="BJ51" i="2" s="1"/>
  <c r="BJ53" i="2" s="1"/>
  <c r="BG47" i="2"/>
  <c r="BG51" i="2" s="1"/>
  <c r="BG53" i="2" s="1"/>
  <c r="BD47" i="2"/>
  <c r="BA47" i="2"/>
  <c r="AX47" i="2"/>
  <c r="AU47" i="2"/>
  <c r="AU51" i="2" s="1"/>
  <c r="AU53" i="2" s="1"/>
  <c r="AR47" i="2"/>
  <c r="AR51" i="2" s="1"/>
  <c r="AR53" i="2" s="1"/>
  <c r="AO47" i="2"/>
  <c r="AO51" i="2" s="1"/>
  <c r="AO53" i="2" s="1"/>
  <c r="AL47" i="2"/>
  <c r="AI47" i="2"/>
  <c r="AF47" i="2"/>
  <c r="AC47" i="2"/>
  <c r="AC51" i="2" s="1"/>
  <c r="AC53" i="2" s="1"/>
  <c r="Z47" i="2"/>
  <c r="Z51" i="2" s="1"/>
  <c r="Z53" i="2" s="1"/>
  <c r="W47" i="2"/>
  <c r="W51" i="2" s="1"/>
  <c r="W53" i="2" s="1"/>
  <c r="T47" i="2"/>
  <c r="Q47" i="2"/>
  <c r="N47" i="2"/>
  <c r="K47" i="2"/>
  <c r="K51" i="2" s="1"/>
  <c r="K53" i="2" s="1"/>
  <c r="H47" i="2"/>
  <c r="H51" i="2" s="1"/>
  <c r="H53" i="2" s="1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CA41" i="2"/>
  <c r="BZ41" i="2"/>
  <c r="BX41" i="2"/>
  <c r="BW41" i="2"/>
  <c r="BU41" i="2"/>
  <c r="BT41" i="2"/>
  <c r="BS41" i="2"/>
  <c r="BR41" i="2"/>
  <c r="BQ41" i="2"/>
  <c r="BO41" i="2"/>
  <c r="BN41" i="2"/>
  <c r="BL41" i="2"/>
  <c r="BK41" i="2"/>
  <c r="BI41" i="2"/>
  <c r="BH41" i="2"/>
  <c r="BF41" i="2"/>
  <c r="BE41" i="2"/>
  <c r="BC41" i="2"/>
  <c r="BB41" i="2"/>
  <c r="AZ41" i="2"/>
  <c r="AY41" i="2"/>
  <c r="AW41" i="2"/>
  <c r="AV41" i="2"/>
  <c r="AT41" i="2"/>
  <c r="AS41" i="2"/>
  <c r="AQ41" i="2"/>
  <c r="AP41" i="2"/>
  <c r="AN41" i="2"/>
  <c r="AM41" i="2"/>
  <c r="AK41" i="2"/>
  <c r="AJ41" i="2"/>
  <c r="AI41" i="2"/>
  <c r="AH41" i="2"/>
  <c r="AG41" i="2"/>
  <c r="AE41" i="2"/>
  <c r="AD41" i="2"/>
  <c r="AB41" i="2"/>
  <c r="AA41" i="2"/>
  <c r="Y41" i="2"/>
  <c r="X41" i="2"/>
  <c r="V41" i="2"/>
  <c r="U41" i="2"/>
  <c r="S41" i="2"/>
  <c r="R41" i="2"/>
  <c r="P41" i="2"/>
  <c r="O41" i="2"/>
  <c r="M41" i="2"/>
  <c r="M42" i="2" s="1"/>
  <c r="L41" i="2"/>
  <c r="J41" i="2"/>
  <c r="I41" i="2"/>
  <c r="CA40" i="2"/>
  <c r="CA42" i="2" s="1"/>
  <c r="BZ40" i="2"/>
  <c r="BZ42" i="2" s="1"/>
  <c r="BX40" i="2"/>
  <c r="BX42" i="2" s="1"/>
  <c r="BW40" i="2"/>
  <c r="BW42" i="2" s="1"/>
  <c r="BU40" i="2"/>
  <c r="BU42" i="2" s="1"/>
  <c r="BT40" i="2"/>
  <c r="BT42" i="2" s="1"/>
  <c r="BS40" i="2"/>
  <c r="BS42" i="2" s="1"/>
  <c r="BR40" i="2"/>
  <c r="BR42" i="2" s="1"/>
  <c r="BQ40" i="2"/>
  <c r="BQ42" i="2" s="1"/>
  <c r="BO40" i="2"/>
  <c r="BO42" i="2" s="1"/>
  <c r="BN40" i="2"/>
  <c r="BN42" i="2" s="1"/>
  <c r="BL40" i="2"/>
  <c r="BL42" i="2" s="1"/>
  <c r="BK40" i="2"/>
  <c r="BK42" i="2" s="1"/>
  <c r="BI40" i="2"/>
  <c r="BI42" i="2" s="1"/>
  <c r="BH40" i="2"/>
  <c r="BH42" i="2" s="1"/>
  <c r="BF40" i="2"/>
  <c r="BF42" i="2" s="1"/>
  <c r="BE40" i="2"/>
  <c r="BE42" i="2" s="1"/>
  <c r="BC40" i="2"/>
  <c r="BC42" i="2" s="1"/>
  <c r="BB40" i="2"/>
  <c r="BB42" i="2" s="1"/>
  <c r="AZ40" i="2"/>
  <c r="AZ42" i="2" s="1"/>
  <c r="AY40" i="2"/>
  <c r="AY42" i="2" s="1"/>
  <c r="AW40" i="2"/>
  <c r="AW42" i="2" s="1"/>
  <c r="AV40" i="2"/>
  <c r="AV42" i="2" s="1"/>
  <c r="AT40" i="2"/>
  <c r="AT42" i="2" s="1"/>
  <c r="AS40" i="2"/>
  <c r="AS42" i="2" s="1"/>
  <c r="AQ40" i="2"/>
  <c r="AQ42" i="2" s="1"/>
  <c r="AP40" i="2"/>
  <c r="AP42" i="2" s="1"/>
  <c r="AN40" i="2"/>
  <c r="AN42" i="2" s="1"/>
  <c r="AM40" i="2"/>
  <c r="AM42" i="2" s="1"/>
  <c r="AK40" i="2"/>
  <c r="AK42" i="2" s="1"/>
  <c r="AJ40" i="2"/>
  <c r="AJ42" i="2" s="1"/>
  <c r="AI40" i="2"/>
  <c r="AI42" i="2" s="1"/>
  <c r="AH40" i="2"/>
  <c r="AH42" i="2" s="1"/>
  <c r="AG40" i="2"/>
  <c r="AG42" i="2" s="1"/>
  <c r="AE40" i="2"/>
  <c r="AE42" i="2" s="1"/>
  <c r="AD40" i="2"/>
  <c r="AD42" i="2" s="1"/>
  <c r="AB40" i="2"/>
  <c r="AB42" i="2" s="1"/>
  <c r="AA40" i="2"/>
  <c r="AA42" i="2" s="1"/>
  <c r="Y40" i="2"/>
  <c r="Y42" i="2" s="1"/>
  <c r="X40" i="2"/>
  <c r="X42" i="2" s="1"/>
  <c r="V40" i="2"/>
  <c r="V42" i="2" s="1"/>
  <c r="U40" i="2"/>
  <c r="U42" i="2" s="1"/>
  <c r="S40" i="2"/>
  <c r="S42" i="2" s="1"/>
  <c r="R40" i="2"/>
  <c r="R42" i="2" s="1"/>
  <c r="P40" i="2"/>
  <c r="P42" i="2" s="1"/>
  <c r="O40" i="2"/>
  <c r="O42" i="2" s="1"/>
  <c r="M40" i="2"/>
  <c r="L40" i="2"/>
  <c r="L42" i="2" s="1"/>
  <c r="J40" i="2"/>
  <c r="J42" i="2" s="1"/>
  <c r="I40" i="2"/>
  <c r="I42" i="2" s="1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BY37" i="2"/>
  <c r="BY41" i="2" s="1"/>
  <c r="BV37" i="2"/>
  <c r="BS37" i="2"/>
  <c r="BP37" i="2"/>
  <c r="BM37" i="2"/>
  <c r="BM41" i="2" s="1"/>
  <c r="BJ37" i="2"/>
  <c r="BG37" i="2"/>
  <c r="BG41" i="2" s="1"/>
  <c r="BD37" i="2"/>
  <c r="BA37" i="2"/>
  <c r="BA41" i="2" s="1"/>
  <c r="AX37" i="2"/>
  <c r="AU37" i="2"/>
  <c r="AU41" i="2" s="1"/>
  <c r="AR37" i="2"/>
  <c r="AO37" i="2"/>
  <c r="AO41" i="2" s="1"/>
  <c r="AL37" i="2"/>
  <c r="AI37" i="2"/>
  <c r="AF37" i="2"/>
  <c r="AC37" i="2"/>
  <c r="AC41" i="2" s="1"/>
  <c r="Z37" i="2"/>
  <c r="W37" i="2"/>
  <c r="W41" i="2" s="1"/>
  <c r="T37" i="2"/>
  <c r="Q37" i="2"/>
  <c r="Q41" i="2" s="1"/>
  <c r="N37" i="2"/>
  <c r="K37" i="2"/>
  <c r="K41" i="2" s="1"/>
  <c r="H37" i="2"/>
  <c r="BY36" i="2"/>
  <c r="BY40" i="2" s="1"/>
  <c r="BY42" i="2" s="1"/>
  <c r="BV36" i="2"/>
  <c r="BS36" i="2"/>
  <c r="BP36" i="2"/>
  <c r="BM36" i="2"/>
  <c r="BM40" i="2" s="1"/>
  <c r="BM42" i="2" s="1"/>
  <c r="BJ36" i="2"/>
  <c r="BG36" i="2"/>
  <c r="BG40" i="2" s="1"/>
  <c r="BG42" i="2" s="1"/>
  <c r="BD36" i="2"/>
  <c r="BA36" i="2"/>
  <c r="BA40" i="2" s="1"/>
  <c r="BA42" i="2" s="1"/>
  <c r="AX36" i="2"/>
  <c r="AU36" i="2"/>
  <c r="AU40" i="2" s="1"/>
  <c r="AU42" i="2" s="1"/>
  <c r="AR36" i="2"/>
  <c r="AO36" i="2"/>
  <c r="AO40" i="2" s="1"/>
  <c r="AO42" i="2" s="1"/>
  <c r="AL36" i="2"/>
  <c r="AI36" i="2"/>
  <c r="AF36" i="2"/>
  <c r="AC36" i="2"/>
  <c r="AC40" i="2" s="1"/>
  <c r="AC42" i="2" s="1"/>
  <c r="Z36" i="2"/>
  <c r="W36" i="2"/>
  <c r="W40" i="2" s="1"/>
  <c r="W42" i="2" s="1"/>
  <c r="T36" i="2"/>
  <c r="T40" i="2" s="1"/>
  <c r="Q36" i="2"/>
  <c r="Q40" i="2" s="1"/>
  <c r="Q42" i="2" s="1"/>
  <c r="N36" i="2"/>
  <c r="N40" i="2" s="1"/>
  <c r="K36" i="2"/>
  <c r="K40" i="2" s="1"/>
  <c r="K42" i="2" s="1"/>
  <c r="H36" i="2"/>
  <c r="H40" i="2" s="1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CA28" i="2"/>
  <c r="BZ28" i="2"/>
  <c r="BX28" i="2"/>
  <c r="BW28" i="2"/>
  <c r="BU28" i="2"/>
  <c r="BT28" i="2"/>
  <c r="BR28" i="2"/>
  <c r="BQ28" i="2"/>
  <c r="BO28" i="2"/>
  <c r="BN28" i="2"/>
  <c r="BL28" i="2"/>
  <c r="BK28" i="2"/>
  <c r="BI28" i="2"/>
  <c r="BH28" i="2"/>
  <c r="BF28" i="2"/>
  <c r="BE28" i="2"/>
  <c r="BC28" i="2"/>
  <c r="BB28" i="2"/>
  <c r="AZ28" i="2"/>
  <c r="AY28" i="2"/>
  <c r="AW28" i="2"/>
  <c r="AV28" i="2"/>
  <c r="AT28" i="2"/>
  <c r="AS28" i="2"/>
  <c r="AQ28" i="2"/>
  <c r="AP28" i="2"/>
  <c r="AN28" i="2"/>
  <c r="AM28" i="2"/>
  <c r="AK28" i="2"/>
  <c r="AJ28" i="2"/>
  <c r="AH28" i="2"/>
  <c r="AG28" i="2"/>
  <c r="AE28" i="2"/>
  <c r="AD28" i="2"/>
  <c r="AB28" i="2"/>
  <c r="AA28" i="2"/>
  <c r="Y28" i="2"/>
  <c r="X28" i="2"/>
  <c r="V28" i="2"/>
  <c r="U28" i="2"/>
  <c r="S28" i="2"/>
  <c r="R28" i="2"/>
  <c r="P28" i="2"/>
  <c r="O28" i="2"/>
  <c r="M28" i="2"/>
  <c r="L28" i="2"/>
  <c r="J28" i="2"/>
  <c r="E31" i="2" s="1"/>
  <c r="I28" i="2"/>
  <c r="C31" i="2" s="1"/>
  <c r="CA27" i="2"/>
  <c r="BZ27" i="2"/>
  <c r="BX27" i="2"/>
  <c r="BW27" i="2"/>
  <c r="BU27" i="2"/>
  <c r="BT27" i="2"/>
  <c r="BR27" i="2"/>
  <c r="BQ27" i="2"/>
  <c r="BO27" i="2"/>
  <c r="BN27" i="2"/>
  <c r="BL27" i="2"/>
  <c r="BK27" i="2"/>
  <c r="BI27" i="2"/>
  <c r="BH27" i="2"/>
  <c r="BF27" i="2"/>
  <c r="BE27" i="2"/>
  <c r="BC27" i="2"/>
  <c r="BB27" i="2"/>
  <c r="AZ27" i="2"/>
  <c r="AY27" i="2"/>
  <c r="AW27" i="2"/>
  <c r="AV27" i="2"/>
  <c r="AT27" i="2"/>
  <c r="AS27" i="2"/>
  <c r="AQ27" i="2"/>
  <c r="AP27" i="2"/>
  <c r="AN27" i="2"/>
  <c r="AM27" i="2"/>
  <c r="AK27" i="2"/>
  <c r="AJ27" i="2"/>
  <c r="AH27" i="2"/>
  <c r="AG27" i="2"/>
  <c r="AE27" i="2"/>
  <c r="AD27" i="2"/>
  <c r="AB27" i="2"/>
  <c r="AA27" i="2"/>
  <c r="Y27" i="2"/>
  <c r="X27" i="2"/>
  <c r="V27" i="2"/>
  <c r="U27" i="2"/>
  <c r="S27" i="2"/>
  <c r="R27" i="2"/>
  <c r="P27" i="2"/>
  <c r="O27" i="2"/>
  <c r="M27" i="2"/>
  <c r="L27" i="2"/>
  <c r="J27" i="2"/>
  <c r="E30" i="2" s="1"/>
  <c r="I27" i="2"/>
  <c r="C30" i="2" s="1"/>
  <c r="CA26" i="2"/>
  <c r="BZ26" i="2"/>
  <c r="BX26" i="2"/>
  <c r="BW26" i="2"/>
  <c r="BU26" i="2"/>
  <c r="BT26" i="2"/>
  <c r="BR26" i="2"/>
  <c r="BQ26" i="2"/>
  <c r="BO26" i="2"/>
  <c r="BN26" i="2"/>
  <c r="BL26" i="2"/>
  <c r="BK26" i="2"/>
  <c r="BI26" i="2"/>
  <c r="BH26" i="2"/>
  <c r="BF26" i="2"/>
  <c r="BE26" i="2"/>
  <c r="BC26" i="2"/>
  <c r="BB26" i="2"/>
  <c r="AZ26" i="2"/>
  <c r="AY26" i="2"/>
  <c r="AW26" i="2"/>
  <c r="AV26" i="2"/>
  <c r="AT26" i="2"/>
  <c r="AS26" i="2"/>
  <c r="AQ26" i="2"/>
  <c r="AP26" i="2"/>
  <c r="AN26" i="2"/>
  <c r="AM26" i="2"/>
  <c r="AK26" i="2"/>
  <c r="AJ26" i="2"/>
  <c r="AH26" i="2"/>
  <c r="AG26" i="2"/>
  <c r="AE26" i="2"/>
  <c r="AD26" i="2"/>
  <c r="AB26" i="2"/>
  <c r="AA26" i="2"/>
  <c r="Y26" i="2"/>
  <c r="X26" i="2"/>
  <c r="V26" i="2"/>
  <c r="U26" i="2"/>
  <c r="S26" i="2"/>
  <c r="R26" i="2"/>
  <c r="P26" i="2"/>
  <c r="O26" i="2"/>
  <c r="M26" i="2"/>
  <c r="L26" i="2"/>
  <c r="J26" i="2"/>
  <c r="E29" i="2" s="1"/>
  <c r="I26" i="2"/>
  <c r="C29" i="2" s="1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BY12" i="2"/>
  <c r="BY28" i="2" s="1"/>
  <c r="BV12" i="2"/>
  <c r="BV28" i="2" s="1"/>
  <c r="BS12" i="2"/>
  <c r="BS28" i="2" s="1"/>
  <c r="BP12" i="2"/>
  <c r="BP28" i="2" s="1"/>
  <c r="BM12" i="2"/>
  <c r="BM28" i="2" s="1"/>
  <c r="BJ12" i="2"/>
  <c r="BJ28" i="2" s="1"/>
  <c r="BG12" i="2"/>
  <c r="BG28" i="2" s="1"/>
  <c r="BD12" i="2"/>
  <c r="BD28" i="2" s="1"/>
  <c r="BA12" i="2"/>
  <c r="BA28" i="2" s="1"/>
  <c r="AX12" i="2"/>
  <c r="AX28" i="2" s="1"/>
  <c r="AU12" i="2"/>
  <c r="AU28" i="2" s="1"/>
  <c r="AR12" i="2"/>
  <c r="AR28" i="2" s="1"/>
  <c r="AO12" i="2"/>
  <c r="AO28" i="2" s="1"/>
  <c r="AL12" i="2"/>
  <c r="AL28" i="2" s="1"/>
  <c r="AI12" i="2"/>
  <c r="AI28" i="2" s="1"/>
  <c r="AF12" i="2"/>
  <c r="AF28" i="2" s="1"/>
  <c r="AC12" i="2"/>
  <c r="AC28" i="2" s="1"/>
  <c r="Z12" i="2"/>
  <c r="Z28" i="2" s="1"/>
  <c r="W12" i="2"/>
  <c r="W28" i="2" s="1"/>
  <c r="T12" i="2"/>
  <c r="T28" i="2" s="1"/>
  <c r="Q12" i="2"/>
  <c r="Q28" i="2" s="1"/>
  <c r="N12" i="2"/>
  <c r="N28" i="2" s="1"/>
  <c r="K12" i="2"/>
  <c r="K28" i="2" s="1"/>
  <c r="H12" i="2"/>
  <c r="H28" i="2" s="1"/>
  <c r="BY11" i="2"/>
  <c r="BY27" i="2" s="1"/>
  <c r="BV11" i="2"/>
  <c r="BV27" i="2" s="1"/>
  <c r="BS11" i="2"/>
  <c r="BS27" i="2" s="1"/>
  <c r="BP11" i="2"/>
  <c r="BP27" i="2" s="1"/>
  <c r="BM11" i="2"/>
  <c r="BM27" i="2" s="1"/>
  <c r="BJ11" i="2"/>
  <c r="BJ27" i="2" s="1"/>
  <c r="BG11" i="2"/>
  <c r="BG27" i="2" s="1"/>
  <c r="BD11" i="2"/>
  <c r="BD27" i="2" s="1"/>
  <c r="BA11" i="2"/>
  <c r="BA27" i="2" s="1"/>
  <c r="AX11" i="2"/>
  <c r="AX27" i="2" s="1"/>
  <c r="AU11" i="2"/>
  <c r="AU27" i="2" s="1"/>
  <c r="AR11" i="2"/>
  <c r="AR27" i="2" s="1"/>
  <c r="AO11" i="2"/>
  <c r="AO27" i="2" s="1"/>
  <c r="AL11" i="2"/>
  <c r="AL27" i="2" s="1"/>
  <c r="AI11" i="2"/>
  <c r="AI27" i="2" s="1"/>
  <c r="AF11" i="2"/>
  <c r="AF27" i="2" s="1"/>
  <c r="AC11" i="2"/>
  <c r="AC27" i="2" s="1"/>
  <c r="Z11" i="2"/>
  <c r="Z27" i="2" s="1"/>
  <c r="W11" i="2"/>
  <c r="W27" i="2" s="1"/>
  <c r="T11" i="2"/>
  <c r="T27" i="2" s="1"/>
  <c r="Q11" i="2"/>
  <c r="Q27" i="2" s="1"/>
  <c r="N11" i="2"/>
  <c r="N27" i="2" s="1"/>
  <c r="K11" i="2"/>
  <c r="K27" i="2" s="1"/>
  <c r="H11" i="2"/>
  <c r="H27" i="2" s="1"/>
  <c r="BY10" i="2"/>
  <c r="BY26" i="2" s="1"/>
  <c r="BV10" i="2"/>
  <c r="BV26" i="2" s="1"/>
  <c r="BS10" i="2"/>
  <c r="BS26" i="2" s="1"/>
  <c r="BP10" i="2"/>
  <c r="BP26" i="2" s="1"/>
  <c r="BM10" i="2"/>
  <c r="BM26" i="2" s="1"/>
  <c r="BJ10" i="2"/>
  <c r="BJ26" i="2" s="1"/>
  <c r="BG10" i="2"/>
  <c r="BG26" i="2" s="1"/>
  <c r="BD10" i="2"/>
  <c r="BD26" i="2" s="1"/>
  <c r="BA10" i="2"/>
  <c r="BA26" i="2" s="1"/>
  <c r="AX10" i="2"/>
  <c r="AX26" i="2" s="1"/>
  <c r="AU10" i="2"/>
  <c r="AU26" i="2" s="1"/>
  <c r="AR10" i="2"/>
  <c r="AR26" i="2" s="1"/>
  <c r="AO10" i="2"/>
  <c r="AO26" i="2" s="1"/>
  <c r="AL10" i="2"/>
  <c r="AL26" i="2" s="1"/>
  <c r="AI10" i="2"/>
  <c r="AI26" i="2" s="1"/>
  <c r="AF10" i="2"/>
  <c r="AF26" i="2" s="1"/>
  <c r="AC10" i="2"/>
  <c r="AC26" i="2" s="1"/>
  <c r="Z10" i="2"/>
  <c r="Z26" i="2" s="1"/>
  <c r="W10" i="2"/>
  <c r="W26" i="2" s="1"/>
  <c r="T10" i="2"/>
  <c r="T26" i="2" s="1"/>
  <c r="Q10" i="2"/>
  <c r="Q26" i="2" s="1"/>
  <c r="N10" i="2"/>
  <c r="N26" i="2" s="1"/>
  <c r="K10" i="2"/>
  <c r="K26" i="2" s="1"/>
  <c r="H10" i="2"/>
  <c r="H26" i="2" s="1"/>
  <c r="BC54" i="1"/>
  <c r="CA53" i="1"/>
  <c r="BY53" i="1"/>
  <c r="BX53" i="1"/>
  <c r="BV53" i="1"/>
  <c r="BU53" i="1"/>
  <c r="BS53" i="1"/>
  <c r="BR53" i="1"/>
  <c r="BP53" i="1"/>
  <c r="BO53" i="1"/>
  <c r="BM53" i="1"/>
  <c r="BL53" i="1"/>
  <c r="BJ53" i="1"/>
  <c r="BI53" i="1"/>
  <c r="BG53" i="1"/>
  <c r="BF53" i="1"/>
  <c r="BD53" i="1"/>
  <c r="BC53" i="1"/>
  <c r="BA53" i="1"/>
  <c r="AZ53" i="1"/>
  <c r="AX53" i="1"/>
  <c r="AW53" i="1"/>
  <c r="AU53" i="1"/>
  <c r="AT53" i="1"/>
  <c r="AR53" i="1"/>
  <c r="AQ53" i="1"/>
  <c r="AO53" i="1"/>
  <c r="AN53" i="1"/>
  <c r="AL53" i="1"/>
  <c r="AK53" i="1"/>
  <c r="AI53" i="1"/>
  <c r="AH53" i="1"/>
  <c r="AF53" i="1"/>
  <c r="AE53" i="1"/>
  <c r="AC53" i="1"/>
  <c r="AB53" i="1"/>
  <c r="Z53" i="1"/>
  <c r="Y53" i="1"/>
  <c r="W53" i="1"/>
  <c r="V53" i="1"/>
  <c r="T53" i="1"/>
  <c r="S53" i="1"/>
  <c r="Q53" i="1"/>
  <c r="P53" i="1"/>
  <c r="N53" i="1"/>
  <c r="M53" i="1"/>
  <c r="K53" i="1"/>
  <c r="J53" i="1"/>
  <c r="H53" i="1"/>
  <c r="AK49" i="1"/>
  <c r="CA48" i="1"/>
  <c r="BY48" i="1"/>
  <c r="BX48" i="1"/>
  <c r="BV48" i="1"/>
  <c r="BU48" i="1"/>
  <c r="BS48" i="1"/>
  <c r="BR48" i="1"/>
  <c r="BP48" i="1"/>
  <c r="BO48" i="1"/>
  <c r="BM48" i="1"/>
  <c r="BL48" i="1"/>
  <c r="BJ48" i="1"/>
  <c r="BI48" i="1"/>
  <c r="BG48" i="1"/>
  <c r="BF48" i="1"/>
  <c r="BD48" i="1"/>
  <c r="BC48" i="1"/>
  <c r="BA48" i="1"/>
  <c r="AZ48" i="1"/>
  <c r="AX48" i="1"/>
  <c r="AW48" i="1"/>
  <c r="AU48" i="1"/>
  <c r="AT48" i="1"/>
  <c r="AR48" i="1"/>
  <c r="AQ48" i="1"/>
  <c r="AO48" i="1"/>
  <c r="AN48" i="1"/>
  <c r="AL48" i="1"/>
  <c r="AK48" i="1"/>
  <c r="AI48" i="1"/>
  <c r="AH48" i="1"/>
  <c r="AF48" i="1"/>
  <c r="AE48" i="1"/>
  <c r="AC48" i="1"/>
  <c r="AB48" i="1"/>
  <c r="Z48" i="1"/>
  <c r="Y48" i="1"/>
  <c r="W48" i="1"/>
  <c r="V48" i="1"/>
  <c r="T48" i="1"/>
  <c r="S48" i="1"/>
  <c r="Q48" i="1"/>
  <c r="P48" i="1"/>
  <c r="N48" i="1"/>
  <c r="M48" i="1"/>
  <c r="K48" i="1"/>
  <c r="J48" i="1"/>
  <c r="H48" i="1"/>
  <c r="BW45" i="1"/>
  <c r="BK45" i="1"/>
  <c r="AM45" i="1"/>
  <c r="AA45" i="1"/>
  <c r="CA44" i="1"/>
  <c r="BZ44" i="1"/>
  <c r="BX44" i="1"/>
  <c r="BW44" i="1"/>
  <c r="BU44" i="1"/>
  <c r="BT44" i="1"/>
  <c r="BR44" i="1"/>
  <c r="BQ44" i="1"/>
  <c r="BQ15" i="1" s="1"/>
  <c r="BO44" i="1"/>
  <c r="BN44" i="1"/>
  <c r="BL44" i="1"/>
  <c r="BK44" i="1"/>
  <c r="BK15" i="1" s="1"/>
  <c r="BI44" i="1"/>
  <c r="BH44" i="1"/>
  <c r="BF44" i="1"/>
  <c r="BE44" i="1"/>
  <c r="BC44" i="1"/>
  <c r="BB44" i="1"/>
  <c r="AZ44" i="1"/>
  <c r="AY44" i="1"/>
  <c r="AY15" i="1" s="1"/>
  <c r="AW44" i="1"/>
  <c r="AV44" i="1"/>
  <c r="AT44" i="1"/>
  <c r="AS44" i="1"/>
  <c r="AS15" i="1" s="1"/>
  <c r="AQ44" i="1"/>
  <c r="AP44" i="1"/>
  <c r="AN44" i="1"/>
  <c r="AM44" i="1"/>
  <c r="AK44" i="1"/>
  <c r="AJ44" i="1"/>
  <c r="AH44" i="1"/>
  <c r="AG44" i="1"/>
  <c r="AG15" i="1" s="1"/>
  <c r="AE44" i="1"/>
  <c r="AD44" i="1"/>
  <c r="AB44" i="1"/>
  <c r="AA44" i="1"/>
  <c r="Y44" i="1"/>
  <c r="X44" i="1"/>
  <c r="V44" i="1"/>
  <c r="U44" i="1"/>
  <c r="S44" i="1"/>
  <c r="R44" i="1"/>
  <c r="P44" i="1"/>
  <c r="O44" i="1"/>
  <c r="O15" i="1" s="1"/>
  <c r="M44" i="1"/>
  <c r="L44" i="1"/>
  <c r="J44" i="1"/>
  <c r="I44" i="1"/>
  <c r="CA43" i="1"/>
  <c r="CA45" i="1" s="1"/>
  <c r="BZ43" i="1"/>
  <c r="BZ45" i="1" s="1"/>
  <c r="BX43" i="1"/>
  <c r="BX45" i="1" s="1"/>
  <c r="BW43" i="1"/>
  <c r="BU43" i="1"/>
  <c r="BU45" i="1" s="1"/>
  <c r="BT43" i="1"/>
  <c r="BT45" i="1" s="1"/>
  <c r="BR43" i="1"/>
  <c r="BR45" i="1" s="1"/>
  <c r="BQ43" i="1"/>
  <c r="BQ45" i="1" s="1"/>
  <c r="BO43" i="1"/>
  <c r="BO45" i="1" s="1"/>
  <c r="BN43" i="1"/>
  <c r="BN45" i="1" s="1"/>
  <c r="BL43" i="1"/>
  <c r="BL45" i="1" s="1"/>
  <c r="BK43" i="1"/>
  <c r="BI43" i="1"/>
  <c r="BI45" i="1" s="1"/>
  <c r="BH43" i="1"/>
  <c r="BH45" i="1" s="1"/>
  <c r="BF43" i="1"/>
  <c r="BF45" i="1" s="1"/>
  <c r="BE43" i="1"/>
  <c r="BE45" i="1" s="1"/>
  <c r="BC43" i="1"/>
  <c r="BC45" i="1" s="1"/>
  <c r="BB43" i="1"/>
  <c r="BB45" i="1" s="1"/>
  <c r="AZ43" i="1"/>
  <c r="AZ45" i="1" s="1"/>
  <c r="AY43" i="1"/>
  <c r="AY45" i="1" s="1"/>
  <c r="AW43" i="1"/>
  <c r="AW45" i="1" s="1"/>
  <c r="AV43" i="1"/>
  <c r="AV45" i="1" s="1"/>
  <c r="AT43" i="1"/>
  <c r="AT45" i="1" s="1"/>
  <c r="AS43" i="1"/>
  <c r="AS45" i="1" s="1"/>
  <c r="AQ43" i="1"/>
  <c r="AQ45" i="1" s="1"/>
  <c r="AP43" i="1"/>
  <c r="AP45" i="1" s="1"/>
  <c r="AN43" i="1"/>
  <c r="AN45" i="1" s="1"/>
  <c r="AM43" i="1"/>
  <c r="AK43" i="1"/>
  <c r="AK45" i="1" s="1"/>
  <c r="AJ43" i="1"/>
  <c r="AJ45" i="1" s="1"/>
  <c r="AH43" i="1"/>
  <c r="AH45" i="1" s="1"/>
  <c r="AG43" i="1"/>
  <c r="AG45" i="1" s="1"/>
  <c r="AE43" i="1"/>
  <c r="AE45" i="1" s="1"/>
  <c r="AD43" i="1"/>
  <c r="AD45" i="1" s="1"/>
  <c r="AB43" i="1"/>
  <c r="AB45" i="1" s="1"/>
  <c r="AA43" i="1"/>
  <c r="Y43" i="1"/>
  <c r="Y45" i="1" s="1"/>
  <c r="X43" i="1"/>
  <c r="X45" i="1" s="1"/>
  <c r="V43" i="1"/>
  <c r="V45" i="1" s="1"/>
  <c r="U43" i="1"/>
  <c r="U45" i="1" s="1"/>
  <c r="S43" i="1"/>
  <c r="S45" i="1" s="1"/>
  <c r="R43" i="1"/>
  <c r="R45" i="1" s="1"/>
  <c r="P43" i="1"/>
  <c r="P45" i="1" s="1"/>
  <c r="O43" i="1"/>
  <c r="O45" i="1" s="1"/>
  <c r="M43" i="1"/>
  <c r="M45" i="1" s="1"/>
  <c r="L43" i="1"/>
  <c r="L45" i="1" s="1"/>
  <c r="J43" i="1"/>
  <c r="J45" i="1" s="1"/>
  <c r="I43" i="1"/>
  <c r="I45" i="1" s="1"/>
  <c r="BY42" i="1"/>
  <c r="BV42" i="1"/>
  <c r="BS42" i="1"/>
  <c r="BP42" i="1"/>
  <c r="BM42" i="1"/>
  <c r="BJ42" i="1"/>
  <c r="BG42" i="1"/>
  <c r="BD42" i="1"/>
  <c r="BA42" i="1"/>
  <c r="AX42" i="1"/>
  <c r="AU42" i="1"/>
  <c r="AR42" i="1"/>
  <c r="AO42" i="1"/>
  <c r="AL42" i="1"/>
  <c r="AI42" i="1"/>
  <c r="AF42" i="1"/>
  <c r="AC42" i="1"/>
  <c r="Z42" i="1"/>
  <c r="W42" i="1"/>
  <c r="T42" i="1"/>
  <c r="Q42" i="1"/>
  <c r="N42" i="1"/>
  <c r="K42" i="1"/>
  <c r="H42" i="1"/>
  <c r="BY41" i="1"/>
  <c r="BV41" i="1"/>
  <c r="BS41" i="1"/>
  <c r="BP41" i="1"/>
  <c r="BM41" i="1"/>
  <c r="BJ41" i="1"/>
  <c r="BG41" i="1"/>
  <c r="BD41" i="1"/>
  <c r="BA41" i="1"/>
  <c r="AX41" i="1"/>
  <c r="AU41" i="1"/>
  <c r="AR41" i="1"/>
  <c r="AO41" i="1"/>
  <c r="AL41" i="1"/>
  <c r="AI41" i="1"/>
  <c r="AF41" i="1"/>
  <c r="AC41" i="1"/>
  <c r="Z41" i="1"/>
  <c r="W41" i="1"/>
  <c r="T41" i="1"/>
  <c r="Q41" i="1"/>
  <c r="N41" i="1"/>
  <c r="K41" i="1"/>
  <c r="H41" i="1"/>
  <c r="BY40" i="1"/>
  <c r="BV40" i="1"/>
  <c r="BS40" i="1"/>
  <c r="BP40" i="1"/>
  <c r="BM40" i="1"/>
  <c r="BJ40" i="1"/>
  <c r="BG40" i="1"/>
  <c r="BD40" i="1"/>
  <c r="BA40" i="1"/>
  <c r="AX40" i="1"/>
  <c r="AU40" i="1"/>
  <c r="AR40" i="1"/>
  <c r="AO40" i="1"/>
  <c r="AL40" i="1"/>
  <c r="AI40" i="1"/>
  <c r="AF40" i="1"/>
  <c r="AC40" i="1"/>
  <c r="Z40" i="1"/>
  <c r="W40" i="1"/>
  <c r="T40" i="1"/>
  <c r="Q40" i="1"/>
  <c r="N40" i="1"/>
  <c r="K40" i="1"/>
  <c r="H40" i="1"/>
  <c r="BY39" i="1"/>
  <c r="BV39" i="1"/>
  <c r="BS39" i="1"/>
  <c r="BP39" i="1"/>
  <c r="BM39" i="1"/>
  <c r="BJ39" i="1"/>
  <c r="BG39" i="1"/>
  <c r="BD39" i="1"/>
  <c r="BA39" i="1"/>
  <c r="AX39" i="1"/>
  <c r="AU39" i="1"/>
  <c r="AR39" i="1"/>
  <c r="AO39" i="1"/>
  <c r="AL39" i="1"/>
  <c r="AI39" i="1"/>
  <c r="AF39" i="1"/>
  <c r="AC39" i="1"/>
  <c r="Z39" i="1"/>
  <c r="W39" i="1"/>
  <c r="T39" i="1"/>
  <c r="Q39" i="1"/>
  <c r="N39" i="1"/>
  <c r="K39" i="1"/>
  <c r="H39" i="1"/>
  <c r="BY38" i="1"/>
  <c r="BV38" i="1"/>
  <c r="BS38" i="1"/>
  <c r="BP38" i="1"/>
  <c r="BM38" i="1"/>
  <c r="BJ38" i="1"/>
  <c r="BG38" i="1"/>
  <c r="BD38" i="1"/>
  <c r="BA38" i="1"/>
  <c r="AX38" i="1"/>
  <c r="AU38" i="1"/>
  <c r="AR38" i="1"/>
  <c r="AO38" i="1"/>
  <c r="AL38" i="1"/>
  <c r="AI38" i="1"/>
  <c r="AF38" i="1"/>
  <c r="AC38" i="1"/>
  <c r="Z38" i="1"/>
  <c r="W38" i="1"/>
  <c r="T38" i="1"/>
  <c r="Q38" i="1"/>
  <c r="N38" i="1"/>
  <c r="K38" i="1"/>
  <c r="H38" i="1"/>
  <c r="BY37" i="1"/>
  <c r="BV37" i="1"/>
  <c r="BS37" i="1"/>
  <c r="BP37" i="1"/>
  <c r="BM37" i="1"/>
  <c r="BJ37" i="1"/>
  <c r="BG37" i="1"/>
  <c r="BD37" i="1"/>
  <c r="BA37" i="1"/>
  <c r="AX37" i="1"/>
  <c r="AU37" i="1"/>
  <c r="AR37" i="1"/>
  <c r="AO37" i="1"/>
  <c r="AL37" i="1"/>
  <c r="AI37" i="1"/>
  <c r="AF37" i="1"/>
  <c r="AC37" i="1"/>
  <c r="Z37" i="1"/>
  <c r="W37" i="1"/>
  <c r="T37" i="1"/>
  <c r="Q37" i="1"/>
  <c r="N37" i="1"/>
  <c r="K37" i="1"/>
  <c r="H37" i="1"/>
  <c r="BY36" i="1"/>
  <c r="BV36" i="1"/>
  <c r="BS36" i="1"/>
  <c r="BP36" i="1"/>
  <c r="BM36" i="1"/>
  <c r="BJ36" i="1"/>
  <c r="BG36" i="1"/>
  <c r="BD36" i="1"/>
  <c r="BA36" i="1"/>
  <c r="AX36" i="1"/>
  <c r="AU36" i="1"/>
  <c r="AR36" i="1"/>
  <c r="AO36" i="1"/>
  <c r="AL36" i="1"/>
  <c r="AI36" i="1"/>
  <c r="AF36" i="1"/>
  <c r="AC36" i="1"/>
  <c r="Z36" i="1"/>
  <c r="W36" i="1"/>
  <c r="T36" i="1"/>
  <c r="Q36" i="1"/>
  <c r="N36" i="1"/>
  <c r="K36" i="1"/>
  <c r="H36" i="1"/>
  <c r="BY35" i="1"/>
  <c r="BV35" i="1"/>
  <c r="BS35" i="1"/>
  <c r="BP35" i="1"/>
  <c r="BM35" i="1"/>
  <c r="BJ35" i="1"/>
  <c r="BG35" i="1"/>
  <c r="BD35" i="1"/>
  <c r="BA35" i="1"/>
  <c r="AX35" i="1"/>
  <c r="AU35" i="1"/>
  <c r="AR35" i="1"/>
  <c r="AO35" i="1"/>
  <c r="AL35" i="1"/>
  <c r="AI35" i="1"/>
  <c r="AF35" i="1"/>
  <c r="AC35" i="1"/>
  <c r="Z35" i="1"/>
  <c r="W35" i="1"/>
  <c r="T35" i="1"/>
  <c r="Q35" i="1"/>
  <c r="N35" i="1"/>
  <c r="K35" i="1"/>
  <c r="H35" i="1"/>
  <c r="BY34" i="1"/>
  <c r="BV34" i="1"/>
  <c r="BS34" i="1"/>
  <c r="BP34" i="1"/>
  <c r="BM34" i="1"/>
  <c r="BJ34" i="1"/>
  <c r="BG34" i="1"/>
  <c r="BD34" i="1"/>
  <c r="BA34" i="1"/>
  <c r="AX34" i="1"/>
  <c r="AU34" i="1"/>
  <c r="AR34" i="1"/>
  <c r="AO34" i="1"/>
  <c r="AL34" i="1"/>
  <c r="AI34" i="1"/>
  <c r="AF34" i="1"/>
  <c r="AC34" i="1"/>
  <c r="Z34" i="1"/>
  <c r="W34" i="1"/>
  <c r="T34" i="1"/>
  <c r="Q34" i="1"/>
  <c r="N34" i="1"/>
  <c r="K34" i="1"/>
  <c r="H34" i="1"/>
  <c r="BY33" i="1"/>
  <c r="BV33" i="1"/>
  <c r="BS33" i="1"/>
  <c r="BP33" i="1"/>
  <c r="BM33" i="1"/>
  <c r="BJ33" i="1"/>
  <c r="BG33" i="1"/>
  <c r="BD33" i="1"/>
  <c r="BA33" i="1"/>
  <c r="AX33" i="1"/>
  <c r="AU33" i="1"/>
  <c r="AR33" i="1"/>
  <c r="AO33" i="1"/>
  <c r="AL33" i="1"/>
  <c r="AI33" i="1"/>
  <c r="AF33" i="1"/>
  <c r="AC33" i="1"/>
  <c r="Z33" i="1"/>
  <c r="W33" i="1"/>
  <c r="T33" i="1"/>
  <c r="Q33" i="1"/>
  <c r="N33" i="1"/>
  <c r="K33" i="1"/>
  <c r="H33" i="1"/>
  <c r="BY32" i="1"/>
  <c r="BV32" i="1"/>
  <c r="BS32" i="1"/>
  <c r="BP32" i="1"/>
  <c r="BM32" i="1"/>
  <c r="BJ32" i="1"/>
  <c r="BG32" i="1"/>
  <c r="BD32" i="1"/>
  <c r="BA32" i="1"/>
  <c r="AX32" i="1"/>
  <c r="AU32" i="1"/>
  <c r="AR32" i="1"/>
  <c r="AO32" i="1"/>
  <c r="AL32" i="1"/>
  <c r="AI32" i="1"/>
  <c r="AF32" i="1"/>
  <c r="AC32" i="1"/>
  <c r="Z32" i="1"/>
  <c r="W32" i="1"/>
  <c r="T32" i="1"/>
  <c r="Q32" i="1"/>
  <c r="N32" i="1"/>
  <c r="K32" i="1"/>
  <c r="H32" i="1"/>
  <c r="BY31" i="1"/>
  <c r="BV31" i="1"/>
  <c r="BS31" i="1"/>
  <c r="BP31" i="1"/>
  <c r="BM31" i="1"/>
  <c r="BJ31" i="1"/>
  <c r="BG31" i="1"/>
  <c r="BD31" i="1"/>
  <c r="BA31" i="1"/>
  <c r="AX31" i="1"/>
  <c r="AU31" i="1"/>
  <c r="AR31" i="1"/>
  <c r="AO31" i="1"/>
  <c r="AL31" i="1"/>
  <c r="AI31" i="1"/>
  <c r="AF31" i="1"/>
  <c r="AC31" i="1"/>
  <c r="Z31" i="1"/>
  <c r="W31" i="1"/>
  <c r="T31" i="1"/>
  <c r="Q31" i="1"/>
  <c r="N31" i="1"/>
  <c r="K31" i="1"/>
  <c r="H31" i="1"/>
  <c r="BY30" i="1"/>
  <c r="BV30" i="1"/>
  <c r="BS30" i="1"/>
  <c r="BP30" i="1"/>
  <c r="BM30" i="1"/>
  <c r="BJ30" i="1"/>
  <c r="BG30" i="1"/>
  <c r="BD30" i="1"/>
  <c r="BA30" i="1"/>
  <c r="AX30" i="1"/>
  <c r="AU30" i="1"/>
  <c r="AR30" i="1"/>
  <c r="AO30" i="1"/>
  <c r="AL30" i="1"/>
  <c r="AI30" i="1"/>
  <c r="AF30" i="1"/>
  <c r="AC30" i="1"/>
  <c r="Z30" i="1"/>
  <c r="W30" i="1"/>
  <c r="T30" i="1"/>
  <c r="Q30" i="1"/>
  <c r="N30" i="1"/>
  <c r="K30" i="1"/>
  <c r="H30" i="1"/>
  <c r="BY29" i="1"/>
  <c r="BV29" i="1"/>
  <c r="BS29" i="1"/>
  <c r="BP29" i="1"/>
  <c r="BM29" i="1"/>
  <c r="BJ29" i="1"/>
  <c r="BG29" i="1"/>
  <c r="BD29" i="1"/>
  <c r="BA29" i="1"/>
  <c r="AX29" i="1"/>
  <c r="AU29" i="1"/>
  <c r="AR29" i="1"/>
  <c r="AO29" i="1"/>
  <c r="AL29" i="1"/>
  <c r="AI29" i="1"/>
  <c r="AF29" i="1"/>
  <c r="AC29" i="1"/>
  <c r="Z29" i="1"/>
  <c r="W29" i="1"/>
  <c r="T29" i="1"/>
  <c r="Q29" i="1"/>
  <c r="N29" i="1"/>
  <c r="K29" i="1"/>
  <c r="H29" i="1"/>
  <c r="BY28" i="1"/>
  <c r="BY44" i="1" s="1"/>
  <c r="BV28" i="1"/>
  <c r="BV44" i="1" s="1"/>
  <c r="BS28" i="1"/>
  <c r="BS44" i="1" s="1"/>
  <c r="BP28" i="1"/>
  <c r="BP44" i="1" s="1"/>
  <c r="BM28" i="1"/>
  <c r="BM44" i="1" s="1"/>
  <c r="BJ28" i="1"/>
  <c r="BJ44" i="1" s="1"/>
  <c r="BG28" i="1"/>
  <c r="BG44" i="1" s="1"/>
  <c r="BD28" i="1"/>
  <c r="BD44" i="1" s="1"/>
  <c r="BA28" i="1"/>
  <c r="BA44" i="1" s="1"/>
  <c r="AX28" i="1"/>
  <c r="AX44" i="1" s="1"/>
  <c r="AU28" i="1"/>
  <c r="AU44" i="1" s="1"/>
  <c r="AR28" i="1"/>
  <c r="AR44" i="1" s="1"/>
  <c r="AO28" i="1"/>
  <c r="AO44" i="1" s="1"/>
  <c r="AL28" i="1"/>
  <c r="AL44" i="1" s="1"/>
  <c r="AI28" i="1"/>
  <c r="AI44" i="1" s="1"/>
  <c r="AF28" i="1"/>
  <c r="AF44" i="1" s="1"/>
  <c r="AC28" i="1"/>
  <c r="AC44" i="1" s="1"/>
  <c r="Z28" i="1"/>
  <c r="Z44" i="1" s="1"/>
  <c r="W28" i="1"/>
  <c r="W44" i="1" s="1"/>
  <c r="T28" i="1"/>
  <c r="T44" i="1" s="1"/>
  <c r="Q28" i="1"/>
  <c r="Q44" i="1" s="1"/>
  <c r="N28" i="1"/>
  <c r="N44" i="1" s="1"/>
  <c r="K28" i="1"/>
  <c r="K44" i="1" s="1"/>
  <c r="H28" i="1"/>
  <c r="H44" i="1" s="1"/>
  <c r="BY27" i="1"/>
  <c r="BY43" i="1" s="1"/>
  <c r="BY45" i="1" s="1"/>
  <c r="BV27" i="1"/>
  <c r="BV43" i="1" s="1"/>
  <c r="BV45" i="1" s="1"/>
  <c r="BS27" i="1"/>
  <c r="BS43" i="1" s="1"/>
  <c r="BS45" i="1" s="1"/>
  <c r="BP27" i="1"/>
  <c r="BP43" i="1" s="1"/>
  <c r="BP45" i="1" s="1"/>
  <c r="BM27" i="1"/>
  <c r="BM43" i="1" s="1"/>
  <c r="BM45" i="1" s="1"/>
  <c r="BJ27" i="1"/>
  <c r="BJ43" i="1" s="1"/>
  <c r="BJ45" i="1" s="1"/>
  <c r="BG27" i="1"/>
  <c r="BG43" i="1" s="1"/>
  <c r="BG45" i="1" s="1"/>
  <c r="BD27" i="1"/>
  <c r="BD43" i="1" s="1"/>
  <c r="BD45" i="1" s="1"/>
  <c r="BA27" i="1"/>
  <c r="BA43" i="1" s="1"/>
  <c r="BA45" i="1" s="1"/>
  <c r="AX27" i="1"/>
  <c r="AX43" i="1" s="1"/>
  <c r="AX45" i="1" s="1"/>
  <c r="AU27" i="1"/>
  <c r="AU43" i="1" s="1"/>
  <c r="AU45" i="1" s="1"/>
  <c r="AR27" i="1"/>
  <c r="AR43" i="1" s="1"/>
  <c r="AR45" i="1" s="1"/>
  <c r="AO27" i="1"/>
  <c r="AO43" i="1" s="1"/>
  <c r="AO45" i="1" s="1"/>
  <c r="AL27" i="1"/>
  <c r="AL43" i="1" s="1"/>
  <c r="AL45" i="1" s="1"/>
  <c r="AI27" i="1"/>
  <c r="AI43" i="1" s="1"/>
  <c r="AI45" i="1" s="1"/>
  <c r="AF27" i="1"/>
  <c r="AF43" i="1" s="1"/>
  <c r="AF45" i="1" s="1"/>
  <c r="AC27" i="1"/>
  <c r="AC43" i="1" s="1"/>
  <c r="AC45" i="1" s="1"/>
  <c r="Z27" i="1"/>
  <c r="Z43" i="1" s="1"/>
  <c r="Z45" i="1" s="1"/>
  <c r="W27" i="1"/>
  <c r="W43" i="1" s="1"/>
  <c r="W45" i="1" s="1"/>
  <c r="T27" i="1"/>
  <c r="T43" i="1" s="1"/>
  <c r="T45" i="1" s="1"/>
  <c r="Q27" i="1"/>
  <c r="Q43" i="1" s="1"/>
  <c r="Q45" i="1" s="1"/>
  <c r="N27" i="1"/>
  <c r="N43" i="1" s="1"/>
  <c r="N45" i="1" s="1"/>
  <c r="K27" i="1"/>
  <c r="K43" i="1" s="1"/>
  <c r="K45" i="1" s="1"/>
  <c r="H27" i="1"/>
  <c r="H43" i="1" s="1"/>
  <c r="H45" i="1" s="1"/>
  <c r="CA21" i="1"/>
  <c r="BW21" i="1"/>
  <c r="BO21" i="1"/>
  <c r="BI21" i="1"/>
  <c r="BG21" i="1"/>
  <c r="BE21" i="1"/>
  <c r="BC21" i="1"/>
  <c r="CA15" i="1"/>
  <c r="BZ15" i="1"/>
  <c r="BY15" i="1"/>
  <c r="BX15" i="1"/>
  <c r="BV15" i="1" s="1"/>
  <c r="BW15" i="1"/>
  <c r="BU15" i="1"/>
  <c r="BT15" i="1"/>
  <c r="BU54" i="1" s="1"/>
  <c r="BS15" i="1"/>
  <c r="BR15" i="1"/>
  <c r="BO15" i="1"/>
  <c r="BN15" i="1"/>
  <c r="BM15" i="1"/>
  <c r="BL15" i="1"/>
  <c r="BI15" i="1"/>
  <c r="BH15" i="1"/>
  <c r="BG15" i="1"/>
  <c r="BF15" i="1"/>
  <c r="BE15" i="1"/>
  <c r="BC15" i="1"/>
  <c r="BC57" i="1" s="1"/>
  <c r="BB15" i="1"/>
  <c r="BA15" i="1"/>
  <c r="AZ15" i="1"/>
  <c r="AW15" i="1"/>
  <c r="AV15" i="1"/>
  <c r="AU15" i="1"/>
  <c r="AT15" i="1"/>
  <c r="AQ15" i="1"/>
  <c r="AP15" i="1"/>
  <c r="AO15" i="1"/>
  <c r="AN15" i="1"/>
  <c r="AM15" i="1"/>
  <c r="AK15" i="1"/>
  <c r="AJ15" i="1"/>
  <c r="AI15" i="1"/>
  <c r="AH15" i="1"/>
  <c r="AE15" i="1"/>
  <c r="AD15" i="1"/>
  <c r="AC15" i="1"/>
  <c r="AB15" i="1"/>
  <c r="AA15" i="1"/>
  <c r="Y15" i="1"/>
  <c r="X15" i="1"/>
  <c r="W15" i="1"/>
  <c r="V15" i="1"/>
  <c r="U15" i="1"/>
  <c r="S15" i="1"/>
  <c r="R15" i="1"/>
  <c r="Q15" i="1"/>
  <c r="P15" i="1"/>
  <c r="M15" i="1"/>
  <c r="L15" i="1"/>
  <c r="K15" i="1"/>
  <c r="J15" i="1"/>
  <c r="H15" i="1" s="1"/>
  <c r="I15" i="1"/>
  <c r="CA14" i="1"/>
  <c r="BZ14" i="1"/>
  <c r="BZ20" i="1" s="1"/>
  <c r="BY14" i="1"/>
  <c r="BX14" i="1"/>
  <c r="BV14" i="1" s="1"/>
  <c r="BW14" i="1"/>
  <c r="BW20" i="1" s="1"/>
  <c r="BU14" i="1"/>
  <c r="BT14" i="1"/>
  <c r="BT20" i="1" s="1"/>
  <c r="BS14" i="1"/>
  <c r="BR14" i="1"/>
  <c r="BO14" i="1"/>
  <c r="BN14" i="1"/>
  <c r="BN20" i="1" s="1"/>
  <c r="BM14" i="1"/>
  <c r="BL14" i="1"/>
  <c r="BI14" i="1"/>
  <c r="BH14" i="1"/>
  <c r="BH20" i="1" s="1"/>
  <c r="BG14" i="1"/>
  <c r="BF14" i="1"/>
  <c r="BD14" i="1" s="1"/>
  <c r="BE14" i="1"/>
  <c r="BE20" i="1" s="1"/>
  <c r="BC14" i="1"/>
  <c r="BB14" i="1"/>
  <c r="BB20" i="1" s="1"/>
  <c r="BA14" i="1"/>
  <c r="AZ14" i="1"/>
  <c r="AW14" i="1"/>
  <c r="AV14" i="1"/>
  <c r="AV20" i="1" s="1"/>
  <c r="AU14" i="1"/>
  <c r="AT14" i="1"/>
  <c r="AQ14" i="1"/>
  <c r="AP14" i="1"/>
  <c r="AP20" i="1" s="1"/>
  <c r="AO14" i="1"/>
  <c r="AN14" i="1"/>
  <c r="AL14" i="1" s="1"/>
  <c r="AM14" i="1"/>
  <c r="AM20" i="1" s="1"/>
  <c r="AK14" i="1"/>
  <c r="AJ14" i="1"/>
  <c r="AJ20" i="1" s="1"/>
  <c r="AI14" i="1"/>
  <c r="AH14" i="1"/>
  <c r="AE14" i="1"/>
  <c r="AD14" i="1"/>
  <c r="AD20" i="1" s="1"/>
  <c r="AC14" i="1"/>
  <c r="AB14" i="1"/>
  <c r="Z14" i="1" s="1"/>
  <c r="AA14" i="1"/>
  <c r="AA20" i="1" s="1"/>
  <c r="Y14" i="1"/>
  <c r="X14" i="1"/>
  <c r="X20" i="1" s="1"/>
  <c r="W14" i="1"/>
  <c r="V14" i="1"/>
  <c r="T14" i="1" s="1"/>
  <c r="U14" i="1"/>
  <c r="U20" i="1" s="1"/>
  <c r="S14" i="1"/>
  <c r="R14" i="1"/>
  <c r="R20" i="1" s="1"/>
  <c r="Q14" i="1"/>
  <c r="P14" i="1"/>
  <c r="M14" i="1"/>
  <c r="L14" i="1"/>
  <c r="L20" i="1" s="1"/>
  <c r="K14" i="1"/>
  <c r="J14" i="1"/>
  <c r="H14" i="1" s="1"/>
  <c r="I14" i="1"/>
  <c r="I20" i="1" s="1"/>
  <c r="CA9" i="1"/>
  <c r="BZ9" i="1"/>
  <c r="BY9" i="1"/>
  <c r="BY21" i="1" s="1"/>
  <c r="BX9" i="1"/>
  <c r="BW9" i="1"/>
  <c r="BU9" i="1"/>
  <c r="BU21" i="1" s="1"/>
  <c r="BT9" i="1"/>
  <c r="BS9" i="1"/>
  <c r="BS21" i="1" s="1"/>
  <c r="BR9" i="1"/>
  <c r="BO9" i="1"/>
  <c r="BN9" i="1"/>
  <c r="BM9" i="1"/>
  <c r="BM21" i="1" s="1"/>
  <c r="BL9" i="1"/>
  <c r="BK9" i="1"/>
  <c r="BI9" i="1"/>
  <c r="BH9" i="1"/>
  <c r="BG9" i="1"/>
  <c r="BF9" i="1"/>
  <c r="BF21" i="1" s="1"/>
  <c r="BE9" i="1"/>
  <c r="BC9" i="1"/>
  <c r="BB9" i="1"/>
  <c r="BA9" i="1"/>
  <c r="BA21" i="1" s="1"/>
  <c r="AZ9" i="1"/>
  <c r="AW9" i="1"/>
  <c r="AV9" i="1"/>
  <c r="AU9" i="1"/>
  <c r="AU21" i="1" s="1"/>
  <c r="AT9" i="1"/>
  <c r="AS9" i="1"/>
  <c r="AQ9" i="1"/>
  <c r="AP9" i="1"/>
  <c r="AP21" i="1" s="1"/>
  <c r="AO9" i="1"/>
  <c r="AO21" i="1" s="1"/>
  <c r="AN9" i="1"/>
  <c r="AM9" i="1"/>
  <c r="AK9" i="1"/>
  <c r="AK21" i="1" s="1"/>
  <c r="AJ9" i="1"/>
  <c r="AI9" i="1"/>
  <c r="AI21" i="1" s="1"/>
  <c r="AH9" i="1"/>
  <c r="AE9" i="1"/>
  <c r="AD9" i="1"/>
  <c r="AD21" i="1" s="1"/>
  <c r="AC9" i="1"/>
  <c r="AC21" i="1" s="1"/>
  <c r="AB9" i="1"/>
  <c r="Z9" i="1" s="1"/>
  <c r="AA9" i="1"/>
  <c r="Y9" i="1"/>
  <c r="X9" i="1"/>
  <c r="W9" i="1"/>
  <c r="W21" i="1" s="1"/>
  <c r="V9" i="1"/>
  <c r="V21" i="1" s="1"/>
  <c r="U9" i="1"/>
  <c r="S9" i="1"/>
  <c r="S21" i="1" s="1"/>
  <c r="R9" i="1"/>
  <c r="Q9" i="1"/>
  <c r="Q21" i="1" s="1"/>
  <c r="P9" i="1"/>
  <c r="M9" i="1"/>
  <c r="L9" i="1"/>
  <c r="L21" i="1" s="1"/>
  <c r="K9" i="1"/>
  <c r="K21" i="1" s="1"/>
  <c r="J9" i="1"/>
  <c r="J21" i="1" s="1"/>
  <c r="I9" i="1"/>
  <c r="CA8" i="1"/>
  <c r="CA20" i="1" s="1"/>
  <c r="BZ8" i="1"/>
  <c r="BY8" i="1"/>
  <c r="BY20" i="1" s="1"/>
  <c r="BX8" i="1"/>
  <c r="BX20" i="1" s="1"/>
  <c r="BW8" i="1"/>
  <c r="BU8" i="1"/>
  <c r="BU20" i="1" s="1"/>
  <c r="BT8" i="1"/>
  <c r="BS8" i="1"/>
  <c r="BS20" i="1" s="1"/>
  <c r="BR8" i="1"/>
  <c r="BR20" i="1" s="1"/>
  <c r="BO8" i="1"/>
  <c r="BO20" i="1" s="1"/>
  <c r="BN8" i="1"/>
  <c r="BM8" i="1"/>
  <c r="BM20" i="1" s="1"/>
  <c r="BL8" i="1"/>
  <c r="BL20" i="1" s="1"/>
  <c r="BK8" i="1"/>
  <c r="BI8" i="1"/>
  <c r="BI20" i="1" s="1"/>
  <c r="BH8" i="1"/>
  <c r="BG8" i="1"/>
  <c r="BG20" i="1" s="1"/>
  <c r="BF8" i="1"/>
  <c r="BD8" i="1" s="1"/>
  <c r="BD20" i="1" s="1"/>
  <c r="BE8" i="1"/>
  <c r="BC8" i="1"/>
  <c r="BC20" i="1" s="1"/>
  <c r="BB8" i="1"/>
  <c r="BA8" i="1"/>
  <c r="BA20" i="1" s="1"/>
  <c r="AZ8" i="1"/>
  <c r="AZ20" i="1" s="1"/>
  <c r="AW8" i="1"/>
  <c r="AW20" i="1" s="1"/>
  <c r="AV8" i="1"/>
  <c r="AU8" i="1"/>
  <c r="AU20" i="1" s="1"/>
  <c r="AT8" i="1"/>
  <c r="AR8" i="1" s="1"/>
  <c r="AS8" i="1"/>
  <c r="AQ8" i="1"/>
  <c r="AQ20" i="1" s="1"/>
  <c r="AP8" i="1"/>
  <c r="AO8" i="1"/>
  <c r="AO20" i="1" s="1"/>
  <c r="AN8" i="1"/>
  <c r="AN20" i="1" s="1"/>
  <c r="AM8" i="1"/>
  <c r="AK8" i="1"/>
  <c r="AK20" i="1" s="1"/>
  <c r="AJ8" i="1"/>
  <c r="AI8" i="1"/>
  <c r="AI20" i="1" s="1"/>
  <c r="AH8" i="1"/>
  <c r="AH20" i="1" s="1"/>
  <c r="AE8" i="1"/>
  <c r="AE20" i="1" s="1"/>
  <c r="AD8" i="1"/>
  <c r="AC8" i="1"/>
  <c r="AC20" i="1" s="1"/>
  <c r="AB8" i="1"/>
  <c r="Z8" i="1" s="1"/>
  <c r="Z20" i="1" s="1"/>
  <c r="AA8" i="1"/>
  <c r="Y8" i="1"/>
  <c r="Y20" i="1" s="1"/>
  <c r="X8" i="1"/>
  <c r="W8" i="1"/>
  <c r="W20" i="1" s="1"/>
  <c r="V8" i="1"/>
  <c r="T8" i="1" s="1"/>
  <c r="U8" i="1"/>
  <c r="S8" i="1"/>
  <c r="S20" i="1" s="1"/>
  <c r="R8" i="1"/>
  <c r="Q8" i="1"/>
  <c r="Q20" i="1" s="1"/>
  <c r="P8" i="1"/>
  <c r="P20" i="1" s="1"/>
  <c r="M8" i="1"/>
  <c r="M20" i="1" s="1"/>
  <c r="L8" i="1"/>
  <c r="K8" i="1"/>
  <c r="K20" i="1" s="1"/>
  <c r="J8" i="1"/>
  <c r="J20" i="1" s="1"/>
  <c r="I8" i="1"/>
  <c r="BL60" i="11" l="1"/>
  <c r="BK61" i="11" s="1"/>
  <c r="O61" i="11"/>
  <c r="X61" i="11"/>
  <c r="AG61" i="11"/>
  <c r="AP61" i="11"/>
  <c r="AY61" i="11"/>
  <c r="BH61" i="11"/>
  <c r="BQ61" i="11"/>
  <c r="BZ61" i="11"/>
  <c r="L60" i="3"/>
  <c r="U60" i="3"/>
  <c r="AD60" i="3"/>
  <c r="AM60" i="3"/>
  <c r="AV60" i="3"/>
  <c r="BE60" i="3"/>
  <c r="BN60" i="3"/>
  <c r="BW60" i="3"/>
  <c r="O60" i="3"/>
  <c r="X60" i="3"/>
  <c r="AP60" i="3"/>
  <c r="AY60" i="3"/>
  <c r="BH60" i="3"/>
  <c r="BQ60" i="3"/>
  <c r="BZ60" i="3"/>
  <c r="N42" i="2"/>
  <c r="BY53" i="2"/>
  <c r="Z40" i="2"/>
  <c r="AR40" i="2"/>
  <c r="BJ40" i="2"/>
  <c r="BJ42" i="2" s="1"/>
  <c r="H41" i="2"/>
  <c r="H42" i="2" s="1"/>
  <c r="Z41" i="2"/>
  <c r="AR41" i="2"/>
  <c r="BJ41" i="2"/>
  <c r="BS52" i="2"/>
  <c r="T51" i="2"/>
  <c r="T53" i="2" s="1"/>
  <c r="AL51" i="2"/>
  <c r="AL53" i="2" s="1"/>
  <c r="BD51" i="2"/>
  <c r="BD53" i="2" s="1"/>
  <c r="BV51" i="2"/>
  <c r="BV53" i="2" s="1"/>
  <c r="T52" i="2"/>
  <c r="AL52" i="2"/>
  <c r="BD52" i="2"/>
  <c r="BV52" i="2"/>
  <c r="BS53" i="2"/>
  <c r="AF40" i="2"/>
  <c r="AF42" i="2" s="1"/>
  <c r="AX40" i="2"/>
  <c r="BP40" i="2"/>
  <c r="N41" i="2"/>
  <c r="AF41" i="2"/>
  <c r="AX41" i="2"/>
  <c r="BP41" i="2"/>
  <c r="BY52" i="2"/>
  <c r="AL40" i="2"/>
  <c r="BD40" i="2"/>
  <c r="BD42" i="2" s="1"/>
  <c r="BV40" i="2"/>
  <c r="BV42" i="2" s="1"/>
  <c r="T41" i="2"/>
  <c r="T42" i="2" s="1"/>
  <c r="AL41" i="2"/>
  <c r="BD41" i="2"/>
  <c r="BV41" i="2"/>
  <c r="BM52" i="2"/>
  <c r="BM53" i="2" s="1"/>
  <c r="N51" i="2"/>
  <c r="N53" i="2" s="1"/>
  <c r="AF51" i="2"/>
  <c r="AF53" i="2" s="1"/>
  <c r="AX51" i="2"/>
  <c r="AX53" i="2" s="1"/>
  <c r="BP51" i="2"/>
  <c r="N52" i="2"/>
  <c r="AF52" i="2"/>
  <c r="AX52" i="2"/>
  <c r="BP52" i="2"/>
  <c r="T20" i="1"/>
  <c r="BU57" i="1"/>
  <c r="Z21" i="1"/>
  <c r="AR54" i="1"/>
  <c r="AR57" i="1" s="1"/>
  <c r="AT54" i="1"/>
  <c r="AT57" i="1" s="1"/>
  <c r="AS14" i="1"/>
  <c r="AR15" i="1"/>
  <c r="BJ54" i="1"/>
  <c r="BJ57" i="1" s="1"/>
  <c r="BK21" i="1"/>
  <c r="BL54" i="1"/>
  <c r="BL57" i="1" s="1"/>
  <c r="BK14" i="1"/>
  <c r="BJ15" i="1"/>
  <c r="AT52" i="1"/>
  <c r="P54" i="1"/>
  <c r="N54" i="1"/>
  <c r="N57" i="1" s="1"/>
  <c r="O14" i="1"/>
  <c r="N15" i="1"/>
  <c r="AH54" i="1"/>
  <c r="AF54" i="1"/>
  <c r="AF57" i="1" s="1"/>
  <c r="AG14" i="1"/>
  <c r="AF15" i="1"/>
  <c r="AZ54" i="1"/>
  <c r="AZ57" i="1" s="1"/>
  <c r="AX54" i="1"/>
  <c r="AX57" i="1" s="1"/>
  <c r="AY14" i="1"/>
  <c r="AX15" i="1"/>
  <c r="BR54" i="1"/>
  <c r="BP57" i="1"/>
  <c r="BP54" i="1"/>
  <c r="BP15" i="1"/>
  <c r="BQ14" i="1"/>
  <c r="BX52" i="1"/>
  <c r="V20" i="1"/>
  <c r="AT20" i="1"/>
  <c r="AB21" i="1"/>
  <c r="AI49" i="1"/>
  <c r="AI52" i="1" s="1"/>
  <c r="BI49" i="1"/>
  <c r="BI52" i="1" s="1"/>
  <c r="BI59" i="1" s="1"/>
  <c r="BG52" i="1"/>
  <c r="BG49" i="1"/>
  <c r="BH21" i="1"/>
  <c r="CA49" i="1"/>
  <c r="BY49" i="1"/>
  <c r="BY52" i="1" s="1"/>
  <c r="BY59" i="1" s="1"/>
  <c r="BZ21" i="1"/>
  <c r="Q54" i="1"/>
  <c r="Q57" i="1" s="1"/>
  <c r="AQ54" i="1"/>
  <c r="AO54" i="1"/>
  <c r="AO57" i="1" s="1"/>
  <c r="BA57" i="1"/>
  <c r="BA54" i="1"/>
  <c r="CA54" i="1"/>
  <c r="BY54" i="1"/>
  <c r="BY57" i="1" s="1"/>
  <c r="H8" i="1"/>
  <c r="H20" i="1" s="1"/>
  <c r="AL8" i="1"/>
  <c r="AL20" i="1" s="1"/>
  <c r="BJ8" i="1"/>
  <c r="BV8" i="1"/>
  <c r="BV20" i="1" s="1"/>
  <c r="H9" i="1"/>
  <c r="H21" i="1" s="1"/>
  <c r="T9" i="1"/>
  <c r="AR9" i="1"/>
  <c r="AR21" i="1" s="1"/>
  <c r="BD9" i="1"/>
  <c r="BJ9" i="1"/>
  <c r="BJ21" i="1" s="1"/>
  <c r="Z15" i="1"/>
  <c r="BL21" i="1"/>
  <c r="H49" i="1"/>
  <c r="H52" i="1" s="1"/>
  <c r="O9" i="1"/>
  <c r="V49" i="1"/>
  <c r="T49" i="1"/>
  <c r="T52" i="1" s="1"/>
  <c r="T59" i="1" s="1"/>
  <c r="Z49" i="1"/>
  <c r="Z52" i="1" s="1"/>
  <c r="Z59" i="1" s="1"/>
  <c r="AG9" i="1"/>
  <c r="AN49" i="1"/>
  <c r="AL49" i="1"/>
  <c r="AL52" i="1" s="1"/>
  <c r="AL59" i="1" s="1"/>
  <c r="AR49" i="1"/>
  <c r="AR52" i="1" s="1"/>
  <c r="AY9" i="1"/>
  <c r="BF49" i="1"/>
  <c r="BD49" i="1"/>
  <c r="BD52" i="1" s="1"/>
  <c r="BJ49" i="1"/>
  <c r="BJ52" i="1" s="1"/>
  <c r="BQ9" i="1"/>
  <c r="BX49" i="1"/>
  <c r="BV49" i="1"/>
  <c r="BV52" i="1" s="1"/>
  <c r="BV59" i="1" s="1"/>
  <c r="H54" i="1"/>
  <c r="H57" i="1" s="1"/>
  <c r="V54" i="1"/>
  <c r="V57" i="1" s="1"/>
  <c r="T57" i="1"/>
  <c r="T54" i="1"/>
  <c r="Z54" i="1"/>
  <c r="Z57" i="1" s="1"/>
  <c r="AN54" i="1"/>
  <c r="AN57" i="1" s="1"/>
  <c r="AL57" i="1"/>
  <c r="AL54" i="1"/>
  <c r="BF54" i="1"/>
  <c r="BD54" i="1"/>
  <c r="BD57" i="1" s="1"/>
  <c r="BX54" i="1"/>
  <c r="BV57" i="1"/>
  <c r="BV54" i="1"/>
  <c r="I21" i="1"/>
  <c r="U21" i="1"/>
  <c r="AA21" i="1"/>
  <c r="AM21" i="1"/>
  <c r="AS21" i="1"/>
  <c r="AB49" i="1"/>
  <c r="AN52" i="1"/>
  <c r="BX57" i="1"/>
  <c r="BF20" i="1"/>
  <c r="AT21" i="1"/>
  <c r="AT49" i="1"/>
  <c r="AB52" i="1"/>
  <c r="J54" i="1"/>
  <c r="V52" i="1"/>
  <c r="P57" i="1"/>
  <c r="AN21" i="1"/>
  <c r="Y49" i="1"/>
  <c r="W49" i="1"/>
  <c r="W52" i="1" s="1"/>
  <c r="W59" i="1" s="1"/>
  <c r="BA52" i="1"/>
  <c r="BA49" i="1"/>
  <c r="BB21" i="1"/>
  <c r="Y54" i="1"/>
  <c r="Y57" i="1" s="1"/>
  <c r="W54" i="1"/>
  <c r="W57" i="1" s="1"/>
  <c r="BI54" i="1"/>
  <c r="BG54" i="1"/>
  <c r="BG57" i="1" s="1"/>
  <c r="X21" i="1"/>
  <c r="BX21" i="1"/>
  <c r="BC49" i="1"/>
  <c r="BC52" i="1" s="1"/>
  <c r="BC59" i="1" s="1"/>
  <c r="AK52" i="1"/>
  <c r="S54" i="1"/>
  <c r="S57" i="1" s="1"/>
  <c r="BF52" i="1"/>
  <c r="BF59" i="1" s="1"/>
  <c r="AH57" i="1"/>
  <c r="BR57" i="1"/>
  <c r="AB20" i="1"/>
  <c r="Q49" i="1"/>
  <c r="Q52" i="1" s="1"/>
  <c r="Q59" i="1" s="1"/>
  <c r="AE49" i="1"/>
  <c r="AE52" i="1" s="1"/>
  <c r="AE59" i="1" s="1"/>
  <c r="AC49" i="1"/>
  <c r="AC52" i="1" s="1"/>
  <c r="AW49" i="1"/>
  <c r="AU49" i="1"/>
  <c r="AU52" i="1" s="1"/>
  <c r="BS49" i="1"/>
  <c r="BS52" i="1" s="1"/>
  <c r="BS59" i="1" s="1"/>
  <c r="BT21" i="1"/>
  <c r="AE54" i="1"/>
  <c r="AC54" i="1"/>
  <c r="AC57" i="1" s="1"/>
  <c r="AW54" i="1"/>
  <c r="AU54" i="1"/>
  <c r="AU57" i="1" s="1"/>
  <c r="BS57" i="1"/>
  <c r="BS54" i="1"/>
  <c r="R21" i="1"/>
  <c r="AV21" i="1"/>
  <c r="M52" i="1"/>
  <c r="Y52" i="1"/>
  <c r="AW52" i="1"/>
  <c r="BO52" i="1"/>
  <c r="CA52" i="1"/>
  <c r="CA59" i="1" s="1"/>
  <c r="AE57" i="1"/>
  <c r="AQ57" i="1"/>
  <c r="AW57" i="1"/>
  <c r="BI57" i="1"/>
  <c r="CA57" i="1"/>
  <c r="M21" i="1"/>
  <c r="Y21" i="1"/>
  <c r="AE21" i="1"/>
  <c r="AQ21" i="1"/>
  <c r="AW21" i="1"/>
  <c r="BR21" i="1"/>
  <c r="J49" i="1"/>
  <c r="J52" i="1" s="1"/>
  <c r="J59" i="1" s="1"/>
  <c r="BL49" i="1"/>
  <c r="BL52" i="1" s="1"/>
  <c r="AB54" i="1"/>
  <c r="AB57" i="1" s="1"/>
  <c r="J57" i="1"/>
  <c r="BF57" i="1"/>
  <c r="P21" i="1"/>
  <c r="AH21" i="1"/>
  <c r="AZ21" i="1"/>
  <c r="M49" i="1"/>
  <c r="K49" i="1"/>
  <c r="K52" i="1" s="1"/>
  <c r="K59" i="1" s="1"/>
  <c r="AQ49" i="1"/>
  <c r="AQ52" i="1" s="1"/>
  <c r="AQ59" i="1" s="1"/>
  <c r="AO49" i="1"/>
  <c r="AO52" i="1" s="1"/>
  <c r="AO59" i="1" s="1"/>
  <c r="BO49" i="1"/>
  <c r="BM49" i="1"/>
  <c r="BM52" i="1" s="1"/>
  <c r="BN21" i="1"/>
  <c r="M54" i="1"/>
  <c r="M57" i="1" s="1"/>
  <c r="K57" i="1"/>
  <c r="K54" i="1"/>
  <c r="AI54" i="1"/>
  <c r="AI57" i="1" s="1"/>
  <c r="BO54" i="1"/>
  <c r="BO57" i="1" s="1"/>
  <c r="BM54" i="1"/>
  <c r="BM57" i="1" s="1"/>
  <c r="AJ21" i="1"/>
  <c r="AL9" i="1"/>
  <c r="BV9" i="1"/>
  <c r="BV21" i="1" s="1"/>
  <c r="T15" i="1"/>
  <c r="AL15" i="1"/>
  <c r="BD15" i="1"/>
  <c r="S49" i="1"/>
  <c r="S52" i="1" s="1"/>
  <c r="BU49" i="1"/>
  <c r="BU52" i="1" s="1"/>
  <c r="BU59" i="1" s="1"/>
  <c r="AK54" i="1"/>
  <c r="AK57" i="1" s="1"/>
  <c r="BP53" i="2" l="1"/>
  <c r="AX42" i="2"/>
  <c r="Z42" i="2"/>
  <c r="AL42" i="2"/>
  <c r="BP42" i="2"/>
  <c r="AR42" i="2"/>
  <c r="AD60" i="1"/>
  <c r="AI59" i="1"/>
  <c r="AP60" i="1"/>
  <c r="AR59" i="1"/>
  <c r="AU59" i="1"/>
  <c r="BJ59" i="1"/>
  <c r="H59" i="1"/>
  <c r="I60" i="1" s="1"/>
  <c r="BM59" i="1"/>
  <c r="BL59" i="1"/>
  <c r="AC59" i="1"/>
  <c r="BD59" i="1"/>
  <c r="BE60" i="1" s="1"/>
  <c r="BH60" i="1"/>
  <c r="BZ60" i="1"/>
  <c r="BR49" i="1"/>
  <c r="BR52" i="1" s="1"/>
  <c r="BR59" i="1" s="1"/>
  <c r="BP49" i="1"/>
  <c r="BP52" i="1" s="1"/>
  <c r="BP59" i="1" s="1"/>
  <c r="BP9" i="1"/>
  <c r="BP21" i="1" s="1"/>
  <c r="BQ21" i="1"/>
  <c r="BQ8" i="1"/>
  <c r="BP8" i="1" s="1"/>
  <c r="BP20" i="1" s="1"/>
  <c r="AZ49" i="1"/>
  <c r="AZ52" i="1" s="1"/>
  <c r="AZ59" i="1" s="1"/>
  <c r="AX49" i="1"/>
  <c r="AX52" i="1" s="1"/>
  <c r="AX59" i="1" s="1"/>
  <c r="AX9" i="1"/>
  <c r="AX21" i="1" s="1"/>
  <c r="AY21" i="1"/>
  <c r="C23" i="1" s="1"/>
  <c r="AY8" i="1"/>
  <c r="AX8" i="1" s="1"/>
  <c r="AX20" i="1" s="1"/>
  <c r="BO59" i="1"/>
  <c r="BN60" i="1" s="1"/>
  <c r="BX59" i="1"/>
  <c r="BW60" i="1" s="1"/>
  <c r="AW59" i="1"/>
  <c r="AV60" i="1" s="1"/>
  <c r="AB59" i="1"/>
  <c r="AA60" i="1" s="1"/>
  <c r="S59" i="1"/>
  <c r="R60" i="1" s="1"/>
  <c r="AK59" i="1"/>
  <c r="BA59" i="1"/>
  <c r="BB60" i="1" s="1"/>
  <c r="BK20" i="1"/>
  <c r="BJ14" i="1"/>
  <c r="BJ20" i="1" s="1"/>
  <c r="AR14" i="1"/>
  <c r="AR20" i="1" s="1"/>
  <c r="AS20" i="1"/>
  <c r="P49" i="1"/>
  <c r="P52" i="1" s="1"/>
  <c r="P59" i="1" s="1"/>
  <c r="N49" i="1"/>
  <c r="N52" i="1" s="1"/>
  <c r="N59" i="1" s="1"/>
  <c r="N9" i="1"/>
  <c r="N21" i="1" s="1"/>
  <c r="O21" i="1"/>
  <c r="E23" i="1" s="1"/>
  <c r="O8" i="1"/>
  <c r="N8" i="1" s="1"/>
  <c r="M59" i="1"/>
  <c r="L60" i="1" s="1"/>
  <c r="O20" i="1"/>
  <c r="N14" i="1"/>
  <c r="T21" i="1"/>
  <c r="BD21" i="1"/>
  <c r="V59" i="1"/>
  <c r="U60" i="1" s="1"/>
  <c r="Y59" i="1"/>
  <c r="X60" i="1" s="1"/>
  <c r="AH49" i="1"/>
  <c r="AH52" i="1" s="1"/>
  <c r="AH59" i="1" s="1"/>
  <c r="AF49" i="1"/>
  <c r="AF52" i="1" s="1"/>
  <c r="AF59" i="1" s="1"/>
  <c r="AG21" i="1"/>
  <c r="AG8" i="1"/>
  <c r="AF8" i="1" s="1"/>
  <c r="AF9" i="1"/>
  <c r="AF21" i="1" s="1"/>
  <c r="BG59" i="1"/>
  <c r="AF14" i="1"/>
  <c r="AG20" i="1"/>
  <c r="AN59" i="1"/>
  <c r="AM60" i="1" s="1"/>
  <c r="BP14" i="1"/>
  <c r="AX14" i="1"/>
  <c r="AT59" i="1"/>
  <c r="AS60" i="1" s="1"/>
  <c r="BT60" i="1"/>
  <c r="AL21" i="1"/>
  <c r="AG60" i="1" l="1"/>
  <c r="BQ20" i="1"/>
  <c r="O60" i="1"/>
  <c r="AF20" i="1"/>
  <c r="N20" i="1"/>
  <c r="AJ60" i="1"/>
  <c r="BK60" i="1"/>
  <c r="AY20" i="1"/>
  <c r="E22" i="1" s="1"/>
  <c r="C22" i="1"/>
  <c r="AY60" i="1"/>
  <c r="BQ60" i="1"/>
  <c r="BU64" i="33" l="1"/>
  <c r="BT65" i="33" s="1"/>
  <c r="BL64" i="33"/>
  <c r="BK65" i="33" s="1"/>
  <c r="BC64" i="33"/>
  <c r="BB65" i="33" s="1"/>
  <c r="AT64" i="33"/>
  <c r="AK64" i="33"/>
  <c r="AB64" i="33"/>
  <c r="AA65" i="33" s="1"/>
  <c r="S64" i="33"/>
  <c r="R65" i="33" s="1"/>
  <c r="J64" i="33"/>
  <c r="BV59" i="33" s="1"/>
  <c r="I64" i="33"/>
  <c r="CA62" i="33"/>
  <c r="BY62" i="33"/>
  <c r="BX62" i="33"/>
  <c r="BV62" i="33"/>
  <c r="BU62" i="33"/>
  <c r="BS62" i="33"/>
  <c r="BR62" i="33"/>
  <c r="BP62" i="33"/>
  <c r="BO62" i="33"/>
  <c r="BM62" i="33"/>
  <c r="BL62" i="33"/>
  <c r="BJ62" i="33"/>
  <c r="BI62" i="33"/>
  <c r="BG62" i="33"/>
  <c r="BF62" i="33"/>
  <c r="BD62" i="33"/>
  <c r="BC62" i="33"/>
  <c r="BA62" i="33"/>
  <c r="AZ62" i="33"/>
  <c r="AX62" i="33"/>
  <c r="AW62" i="33"/>
  <c r="AU62" i="33"/>
  <c r="AT62" i="33"/>
  <c r="AR62" i="33"/>
  <c r="AQ62" i="33"/>
  <c r="AO62" i="33"/>
  <c r="AN62" i="33"/>
  <c r="AL62" i="33"/>
  <c r="AK62" i="33"/>
  <c r="AI62" i="33"/>
  <c r="AH62" i="33"/>
  <c r="AF62" i="33"/>
  <c r="AE62" i="33"/>
  <c r="AC62" i="33"/>
  <c r="AB62" i="33"/>
  <c r="Z62" i="33"/>
  <c r="Y62" i="33"/>
  <c r="W62" i="33"/>
  <c r="V62" i="33"/>
  <c r="T62" i="33"/>
  <c r="S62" i="33"/>
  <c r="Q62" i="33"/>
  <c r="P62" i="33"/>
  <c r="N62" i="33"/>
  <c r="M62" i="33"/>
  <c r="K62" i="33"/>
  <c r="J62" i="33"/>
  <c r="H62" i="33"/>
  <c r="AU59" i="33"/>
  <c r="AL59" i="33"/>
  <c r="AC59" i="33"/>
  <c r="CA58" i="33"/>
  <c r="BY58" i="33"/>
  <c r="BX58" i="33"/>
  <c r="BV58" i="33"/>
  <c r="BU58" i="33"/>
  <c r="BS58" i="33"/>
  <c r="BR58" i="33"/>
  <c r="BP58" i="33"/>
  <c r="BO58" i="33"/>
  <c r="BM58" i="33"/>
  <c r="BL58" i="33"/>
  <c r="BJ58" i="33"/>
  <c r="BI58" i="33"/>
  <c r="BG58" i="33"/>
  <c r="BF58" i="33"/>
  <c r="BD58" i="33"/>
  <c r="BC58" i="33"/>
  <c r="BA58" i="33"/>
  <c r="AZ58" i="33"/>
  <c r="AX58" i="33"/>
  <c r="AW58" i="33"/>
  <c r="AU58" i="33"/>
  <c r="AT58" i="33"/>
  <c r="AR58" i="33"/>
  <c r="AQ58" i="33"/>
  <c r="AO58" i="33"/>
  <c r="AN58" i="33"/>
  <c r="AL58" i="33"/>
  <c r="AK58" i="33"/>
  <c r="AI58" i="33"/>
  <c r="AH58" i="33"/>
  <c r="AF58" i="33"/>
  <c r="AE58" i="33"/>
  <c r="AC58" i="33"/>
  <c r="AB58" i="33"/>
  <c r="Z58" i="33"/>
  <c r="Y58" i="33"/>
  <c r="W58" i="33"/>
  <c r="V58" i="33"/>
  <c r="T58" i="33"/>
  <c r="S58" i="33"/>
  <c r="Q58" i="33"/>
  <c r="P58" i="33"/>
  <c r="N58" i="33"/>
  <c r="M58" i="33"/>
  <c r="K58" i="33"/>
  <c r="J58" i="33"/>
  <c r="H58" i="33"/>
  <c r="CA57" i="33"/>
  <c r="CA64" i="33" s="1"/>
  <c r="BY57" i="33"/>
  <c r="BY64" i="33" s="1"/>
  <c r="BX57" i="33"/>
  <c r="BX64" i="33" s="1"/>
  <c r="BV57" i="33"/>
  <c r="BV64" i="33" s="1"/>
  <c r="BW67" i="33" s="1"/>
  <c r="BU57" i="33"/>
  <c r="BS57" i="33"/>
  <c r="BS64" i="33" s="1"/>
  <c r="BR57" i="33"/>
  <c r="BR64" i="33" s="1"/>
  <c r="BP57" i="33"/>
  <c r="BP64" i="33" s="1"/>
  <c r="BQ67" i="33" s="1"/>
  <c r="BO57" i="33"/>
  <c r="BO64" i="33" s="1"/>
  <c r="BN65" i="33" s="1"/>
  <c r="BM57" i="33"/>
  <c r="BM64" i="33" s="1"/>
  <c r="BN67" i="33" s="1"/>
  <c r="BL57" i="33"/>
  <c r="BJ57" i="33"/>
  <c r="BJ64" i="33" s="1"/>
  <c r="BK67" i="33" s="1"/>
  <c r="BI57" i="33"/>
  <c r="BI64" i="33" s="1"/>
  <c r="BG57" i="33"/>
  <c r="BG64" i="33" s="1"/>
  <c r="BF57" i="33"/>
  <c r="BF64" i="33" s="1"/>
  <c r="BD57" i="33"/>
  <c r="BD64" i="33" s="1"/>
  <c r="BE67" i="33" s="1"/>
  <c r="BC57" i="33"/>
  <c r="BA57" i="33"/>
  <c r="BA64" i="33" s="1"/>
  <c r="AZ57" i="33"/>
  <c r="AZ64" i="33" s="1"/>
  <c r="AX57" i="33"/>
  <c r="AX64" i="33" s="1"/>
  <c r="AY67" i="33" s="1"/>
  <c r="AW57" i="33"/>
  <c r="AW64" i="33" s="1"/>
  <c r="AV65" i="33" s="1"/>
  <c r="AU57" i="33"/>
  <c r="AU64" i="33" s="1"/>
  <c r="AV67" i="33" s="1"/>
  <c r="AT57" i="33"/>
  <c r="AR57" i="33"/>
  <c r="AR64" i="33" s="1"/>
  <c r="AS67" i="33" s="1"/>
  <c r="AQ57" i="33"/>
  <c r="AQ64" i="33" s="1"/>
  <c r="AO57" i="33"/>
  <c r="AO64" i="33" s="1"/>
  <c r="AN57" i="33"/>
  <c r="AN64" i="33" s="1"/>
  <c r="AL57" i="33"/>
  <c r="AL64" i="33" s="1"/>
  <c r="AM67" i="33" s="1"/>
  <c r="AK57" i="33"/>
  <c r="AI57" i="33"/>
  <c r="AI64" i="33" s="1"/>
  <c r="AH57" i="33"/>
  <c r="AH64" i="33" s="1"/>
  <c r="AF57" i="33"/>
  <c r="AF64" i="33" s="1"/>
  <c r="AG67" i="33" s="1"/>
  <c r="AE57" i="33"/>
  <c r="AE64" i="33" s="1"/>
  <c r="AD65" i="33" s="1"/>
  <c r="AC57" i="33"/>
  <c r="AC64" i="33" s="1"/>
  <c r="AD67" i="33" s="1"/>
  <c r="AB57" i="33"/>
  <c r="Z57" i="33"/>
  <c r="Z64" i="33" s="1"/>
  <c r="AA67" i="33" s="1"/>
  <c r="Y57" i="33"/>
  <c r="Y64" i="33" s="1"/>
  <c r="W57" i="33"/>
  <c r="W64" i="33" s="1"/>
  <c r="V57" i="33"/>
  <c r="V64" i="33" s="1"/>
  <c r="T57" i="33"/>
  <c r="T64" i="33" s="1"/>
  <c r="U67" i="33" s="1"/>
  <c r="S57" i="33"/>
  <c r="Q57" i="33"/>
  <c r="Q64" i="33" s="1"/>
  <c r="P57" i="33"/>
  <c r="P64" i="33" s="1"/>
  <c r="N57" i="33"/>
  <c r="N64" i="33" s="1"/>
  <c r="O67" i="33" s="1"/>
  <c r="M57" i="33"/>
  <c r="M64" i="33" s="1"/>
  <c r="K57" i="33"/>
  <c r="K64" i="33" s="1"/>
  <c r="L67" i="33" s="1"/>
  <c r="J57" i="33"/>
  <c r="H57" i="33"/>
  <c r="H64" i="33" s="1"/>
  <c r="I67" i="33" s="1"/>
  <c r="CA53" i="33"/>
  <c r="BY53" i="33"/>
  <c r="BX53" i="33"/>
  <c r="BV53" i="33"/>
  <c r="BU53" i="33"/>
  <c r="BS53" i="33"/>
  <c r="BR53" i="33"/>
  <c r="BP53" i="33"/>
  <c r="BO53" i="33"/>
  <c r="BM53" i="33"/>
  <c r="BL53" i="33"/>
  <c r="BJ53" i="33"/>
  <c r="BI53" i="33"/>
  <c r="BG53" i="33"/>
  <c r="BF53" i="33"/>
  <c r="BD53" i="33"/>
  <c r="BC53" i="33"/>
  <c r="BA53" i="33"/>
  <c r="AZ53" i="33"/>
  <c r="AX53" i="33"/>
  <c r="AW53" i="33"/>
  <c r="AU53" i="33"/>
  <c r="AT53" i="33"/>
  <c r="AR53" i="33"/>
  <c r="AQ53" i="33"/>
  <c r="AO53" i="33"/>
  <c r="AN53" i="33"/>
  <c r="AL53" i="33"/>
  <c r="AK53" i="33"/>
  <c r="AI53" i="33"/>
  <c r="AH53" i="33"/>
  <c r="AF53" i="33"/>
  <c r="AE53" i="33"/>
  <c r="AC53" i="33"/>
  <c r="AB53" i="33"/>
  <c r="Z53" i="33"/>
  <c r="Y53" i="33"/>
  <c r="W53" i="33"/>
  <c r="V53" i="33"/>
  <c r="T53" i="33"/>
  <c r="S53" i="33"/>
  <c r="Q53" i="33"/>
  <c r="P53" i="33"/>
  <c r="N53" i="33"/>
  <c r="M53" i="33"/>
  <c r="K53" i="33"/>
  <c r="J53" i="33"/>
  <c r="H53" i="33"/>
  <c r="BX50" i="33"/>
  <c r="BR50" i="33"/>
  <c r="BF50" i="33"/>
  <c r="AT50" i="33"/>
  <c r="AN50" i="33"/>
  <c r="V50" i="33"/>
  <c r="J50" i="33"/>
  <c r="CA49" i="33"/>
  <c r="BZ49" i="33"/>
  <c r="BX49" i="33"/>
  <c r="BW49" i="33"/>
  <c r="BU49" i="33"/>
  <c r="BT49" i="33"/>
  <c r="BR49" i="33"/>
  <c r="BQ49" i="33"/>
  <c r="BO49" i="33"/>
  <c r="BN49" i="33"/>
  <c r="BL49" i="33"/>
  <c r="BK49" i="33"/>
  <c r="BI49" i="33"/>
  <c r="BH49" i="33"/>
  <c r="BF49" i="33"/>
  <c r="BE49" i="33"/>
  <c r="BC49" i="33"/>
  <c r="BB49" i="33"/>
  <c r="AZ49" i="33"/>
  <c r="AY49" i="33"/>
  <c r="AW49" i="33"/>
  <c r="AV49" i="33"/>
  <c r="AT49" i="33"/>
  <c r="AS49" i="33"/>
  <c r="AQ49" i="33"/>
  <c r="AP49" i="33"/>
  <c r="AN49" i="33"/>
  <c r="AM49" i="33"/>
  <c r="AK49" i="33"/>
  <c r="AJ49" i="33"/>
  <c r="AH49" i="33"/>
  <c r="AG49" i="33"/>
  <c r="AE49" i="33"/>
  <c r="AD49" i="33"/>
  <c r="AB49" i="33"/>
  <c r="AA49" i="33"/>
  <c r="Y49" i="33"/>
  <c r="X49" i="33"/>
  <c r="V49" i="33"/>
  <c r="U49" i="33"/>
  <c r="S49" i="33"/>
  <c r="R49" i="33"/>
  <c r="P49" i="33"/>
  <c r="O49" i="33"/>
  <c r="M49" i="33"/>
  <c r="L49" i="33"/>
  <c r="J49" i="33"/>
  <c r="I49" i="33"/>
  <c r="CA48" i="33"/>
  <c r="CA50" i="33" s="1"/>
  <c r="BZ48" i="33"/>
  <c r="BZ50" i="33" s="1"/>
  <c r="BX48" i="33"/>
  <c r="BW48" i="33"/>
  <c r="BW50" i="33" s="1"/>
  <c r="BU48" i="33"/>
  <c r="BU50" i="33" s="1"/>
  <c r="BT48" i="33"/>
  <c r="BT50" i="33" s="1"/>
  <c r="BR48" i="33"/>
  <c r="BQ48" i="33"/>
  <c r="BQ50" i="33" s="1"/>
  <c r="BO48" i="33"/>
  <c r="BO50" i="33" s="1"/>
  <c r="BN48" i="33"/>
  <c r="BN50" i="33" s="1"/>
  <c r="BL48" i="33"/>
  <c r="BL50" i="33" s="1"/>
  <c r="BK48" i="33"/>
  <c r="BK50" i="33" s="1"/>
  <c r="BI48" i="33"/>
  <c r="BI50" i="33" s="1"/>
  <c r="BH48" i="33"/>
  <c r="BH50" i="33" s="1"/>
  <c r="BF48" i="33"/>
  <c r="BE48" i="33"/>
  <c r="BE50" i="33" s="1"/>
  <c r="BC48" i="33"/>
  <c r="BC50" i="33" s="1"/>
  <c r="BB48" i="33"/>
  <c r="BB50" i="33" s="1"/>
  <c r="AZ48" i="33"/>
  <c r="AZ50" i="33" s="1"/>
  <c r="AY48" i="33"/>
  <c r="AY50" i="33" s="1"/>
  <c r="AW48" i="33"/>
  <c r="AW50" i="33" s="1"/>
  <c r="AV48" i="33"/>
  <c r="AV50" i="33" s="1"/>
  <c r="AT48" i="33"/>
  <c r="AS48" i="33"/>
  <c r="AS50" i="33" s="1"/>
  <c r="AQ48" i="33"/>
  <c r="AQ50" i="33" s="1"/>
  <c r="AP48" i="33"/>
  <c r="AP50" i="33" s="1"/>
  <c r="AN48" i="33"/>
  <c r="AM48" i="33"/>
  <c r="AM50" i="33" s="1"/>
  <c r="AK48" i="33"/>
  <c r="AK50" i="33" s="1"/>
  <c r="AJ48" i="33"/>
  <c r="AJ50" i="33" s="1"/>
  <c r="AH48" i="33"/>
  <c r="AH50" i="33" s="1"/>
  <c r="AG48" i="33"/>
  <c r="AG50" i="33" s="1"/>
  <c r="AE48" i="33"/>
  <c r="AE50" i="33" s="1"/>
  <c r="AD48" i="33"/>
  <c r="AD50" i="33" s="1"/>
  <c r="AB48" i="33"/>
  <c r="AB50" i="33" s="1"/>
  <c r="AA48" i="33"/>
  <c r="AA50" i="33" s="1"/>
  <c r="Y48" i="33"/>
  <c r="Y50" i="33" s="1"/>
  <c r="X48" i="33"/>
  <c r="X50" i="33" s="1"/>
  <c r="V48" i="33"/>
  <c r="U48" i="33"/>
  <c r="U50" i="33" s="1"/>
  <c r="S48" i="33"/>
  <c r="S50" i="33" s="1"/>
  <c r="R48" i="33"/>
  <c r="R50" i="33" s="1"/>
  <c r="P48" i="33"/>
  <c r="P50" i="33" s="1"/>
  <c r="O48" i="33"/>
  <c r="O50" i="33" s="1"/>
  <c r="M48" i="33"/>
  <c r="M50" i="33" s="1"/>
  <c r="L48" i="33"/>
  <c r="L50" i="33" s="1"/>
  <c r="J48" i="33"/>
  <c r="I48" i="33"/>
  <c r="I50" i="33" s="1"/>
  <c r="BY47" i="33"/>
  <c r="BV47" i="33"/>
  <c r="BS47" i="33"/>
  <c r="BP47" i="33"/>
  <c r="BM47" i="33"/>
  <c r="BJ47" i="33"/>
  <c r="BG47" i="33"/>
  <c r="BD47" i="33"/>
  <c r="BA47" i="33"/>
  <c r="AX47" i="33"/>
  <c r="AU47" i="33"/>
  <c r="AR47" i="33"/>
  <c r="AO47" i="33"/>
  <c r="AL47" i="33"/>
  <c r="AI47" i="33"/>
  <c r="AF47" i="33"/>
  <c r="AC47" i="33"/>
  <c r="Z47" i="33"/>
  <c r="W47" i="33"/>
  <c r="T47" i="33"/>
  <c r="Q47" i="33"/>
  <c r="N47" i="33"/>
  <c r="K47" i="33"/>
  <c r="H47" i="33"/>
  <c r="BY46" i="33"/>
  <c r="BV46" i="33"/>
  <c r="BS46" i="33"/>
  <c r="BP46" i="33"/>
  <c r="BM46" i="33"/>
  <c r="BJ46" i="33"/>
  <c r="BG46" i="33"/>
  <c r="BD46" i="33"/>
  <c r="BA46" i="33"/>
  <c r="AX46" i="33"/>
  <c r="AU46" i="33"/>
  <c r="AR46" i="33"/>
  <c r="AO46" i="33"/>
  <c r="AL46" i="33"/>
  <c r="AI46" i="33"/>
  <c r="AF46" i="33"/>
  <c r="AC46" i="33"/>
  <c r="Z46" i="33"/>
  <c r="W46" i="33"/>
  <c r="T46" i="33"/>
  <c r="Q46" i="33"/>
  <c r="N46" i="33"/>
  <c r="K46" i="33"/>
  <c r="H46" i="33"/>
  <c r="BY45" i="33"/>
  <c r="BV45" i="33"/>
  <c r="BS45" i="33"/>
  <c r="BP45" i="33"/>
  <c r="BM45" i="33"/>
  <c r="BJ45" i="33"/>
  <c r="BG45" i="33"/>
  <c r="BD45" i="33"/>
  <c r="BA45" i="33"/>
  <c r="AX45" i="33"/>
  <c r="AU45" i="33"/>
  <c r="AR45" i="33"/>
  <c r="AO45" i="33"/>
  <c r="AL45" i="33"/>
  <c r="AI45" i="33"/>
  <c r="AF45" i="33"/>
  <c r="AC45" i="33"/>
  <c r="Z45" i="33"/>
  <c r="W45" i="33"/>
  <c r="T45" i="33"/>
  <c r="Q45" i="33"/>
  <c r="N45" i="33"/>
  <c r="K45" i="33"/>
  <c r="H45" i="33"/>
  <c r="BY44" i="33"/>
  <c r="BV44" i="33"/>
  <c r="BS44" i="33"/>
  <c r="BP44" i="33"/>
  <c r="BM44" i="33"/>
  <c r="BJ44" i="33"/>
  <c r="BG44" i="33"/>
  <c r="BD44" i="33"/>
  <c r="BA44" i="33"/>
  <c r="AX44" i="33"/>
  <c r="AU44" i="33"/>
  <c r="AR44" i="33"/>
  <c r="AO44" i="33"/>
  <c r="AL44" i="33"/>
  <c r="AI44" i="33"/>
  <c r="AF44" i="33"/>
  <c r="AC44" i="33"/>
  <c r="Z44" i="33"/>
  <c r="W44" i="33"/>
  <c r="T44" i="33"/>
  <c r="Q44" i="33"/>
  <c r="N44" i="33"/>
  <c r="K44" i="33"/>
  <c r="H44" i="33"/>
  <c r="BY43" i="33"/>
  <c r="BV43" i="33"/>
  <c r="BS43" i="33"/>
  <c r="BP43" i="33"/>
  <c r="BM43" i="33"/>
  <c r="BJ43" i="33"/>
  <c r="BG43" i="33"/>
  <c r="BD43" i="33"/>
  <c r="BA43" i="33"/>
  <c r="AX43" i="33"/>
  <c r="AU43" i="33"/>
  <c r="AR43" i="33"/>
  <c r="AO43" i="33"/>
  <c r="AL43" i="33"/>
  <c r="AI43" i="33"/>
  <c r="AF43" i="33"/>
  <c r="AC43" i="33"/>
  <c r="Z43" i="33"/>
  <c r="W43" i="33"/>
  <c r="T43" i="33"/>
  <c r="Q43" i="33"/>
  <c r="N43" i="33"/>
  <c r="K43" i="33"/>
  <c r="H43" i="33"/>
  <c r="BY42" i="33"/>
  <c r="BV42" i="33"/>
  <c r="BS42" i="33"/>
  <c r="BP42" i="33"/>
  <c r="BM42" i="33"/>
  <c r="BJ42" i="33"/>
  <c r="BG42" i="33"/>
  <c r="BD42" i="33"/>
  <c r="BA42" i="33"/>
  <c r="AX42" i="33"/>
  <c r="AU42" i="33"/>
  <c r="AR42" i="33"/>
  <c r="AO42" i="33"/>
  <c r="AL42" i="33"/>
  <c r="AI42" i="33"/>
  <c r="AF42" i="33"/>
  <c r="AC42" i="33"/>
  <c r="Z42" i="33"/>
  <c r="W42" i="33"/>
  <c r="T42" i="33"/>
  <c r="Q42" i="33"/>
  <c r="N42" i="33"/>
  <c r="K42" i="33"/>
  <c r="H42" i="33"/>
  <c r="BY41" i="33"/>
  <c r="BY49" i="33" s="1"/>
  <c r="BV41" i="33"/>
  <c r="BV49" i="33" s="1"/>
  <c r="BS41" i="33"/>
  <c r="BS49" i="33" s="1"/>
  <c r="BP41" i="33"/>
  <c r="BP49" i="33" s="1"/>
  <c r="BM41" i="33"/>
  <c r="BM49" i="33" s="1"/>
  <c r="BJ41" i="33"/>
  <c r="BJ49" i="33" s="1"/>
  <c r="BG41" i="33"/>
  <c r="BG49" i="33" s="1"/>
  <c r="BD41" i="33"/>
  <c r="BD49" i="33" s="1"/>
  <c r="BA41" i="33"/>
  <c r="BA49" i="33" s="1"/>
  <c r="AX41" i="33"/>
  <c r="AX49" i="33" s="1"/>
  <c r="AU41" i="33"/>
  <c r="AU49" i="33" s="1"/>
  <c r="AR41" i="33"/>
  <c r="AR49" i="33" s="1"/>
  <c r="AO41" i="33"/>
  <c r="AO49" i="33" s="1"/>
  <c r="AL41" i="33"/>
  <c r="AL49" i="33" s="1"/>
  <c r="AI41" i="33"/>
  <c r="AI49" i="33" s="1"/>
  <c r="AF41" i="33"/>
  <c r="AF49" i="33" s="1"/>
  <c r="AC41" i="33"/>
  <c r="AC49" i="33" s="1"/>
  <c r="Z41" i="33"/>
  <c r="Z49" i="33" s="1"/>
  <c r="W41" i="33"/>
  <c r="W49" i="33" s="1"/>
  <c r="T41" i="33"/>
  <c r="T49" i="33" s="1"/>
  <c r="Q41" i="33"/>
  <c r="Q49" i="33" s="1"/>
  <c r="N41" i="33"/>
  <c r="N49" i="33" s="1"/>
  <c r="K41" i="33"/>
  <c r="K49" i="33" s="1"/>
  <c r="H41" i="33"/>
  <c r="H49" i="33" s="1"/>
  <c r="BY40" i="33"/>
  <c r="BY48" i="33" s="1"/>
  <c r="BY50" i="33" s="1"/>
  <c r="BV40" i="33"/>
  <c r="BV48" i="33" s="1"/>
  <c r="BV50" i="33" s="1"/>
  <c r="BS40" i="33"/>
  <c r="BS48" i="33" s="1"/>
  <c r="BS50" i="33" s="1"/>
  <c r="BP40" i="33"/>
  <c r="BP48" i="33" s="1"/>
  <c r="BP50" i="33" s="1"/>
  <c r="BM40" i="33"/>
  <c r="BM48" i="33" s="1"/>
  <c r="BM50" i="33" s="1"/>
  <c r="BJ40" i="33"/>
  <c r="BJ48" i="33" s="1"/>
  <c r="BJ50" i="33" s="1"/>
  <c r="BG40" i="33"/>
  <c r="BG48" i="33" s="1"/>
  <c r="BG50" i="33" s="1"/>
  <c r="BD40" i="33"/>
  <c r="BD48" i="33" s="1"/>
  <c r="BD50" i="33" s="1"/>
  <c r="BA40" i="33"/>
  <c r="BA48" i="33" s="1"/>
  <c r="BA50" i="33" s="1"/>
  <c r="AX40" i="33"/>
  <c r="AX48" i="33" s="1"/>
  <c r="AX50" i="33" s="1"/>
  <c r="AU40" i="33"/>
  <c r="AU48" i="33" s="1"/>
  <c r="AU50" i="33" s="1"/>
  <c r="AR40" i="33"/>
  <c r="AR48" i="33" s="1"/>
  <c r="AR50" i="33" s="1"/>
  <c r="AO40" i="33"/>
  <c r="AO48" i="33" s="1"/>
  <c r="AO50" i="33" s="1"/>
  <c r="AL40" i="33"/>
  <c r="AL48" i="33" s="1"/>
  <c r="AL50" i="33" s="1"/>
  <c r="AI40" i="33"/>
  <c r="AI48" i="33" s="1"/>
  <c r="AI50" i="33" s="1"/>
  <c r="AF40" i="33"/>
  <c r="AF48" i="33" s="1"/>
  <c r="AF50" i="33" s="1"/>
  <c r="AC40" i="33"/>
  <c r="AC48" i="33" s="1"/>
  <c r="AC50" i="33" s="1"/>
  <c r="Z40" i="33"/>
  <c r="Z48" i="33" s="1"/>
  <c r="Z50" i="33" s="1"/>
  <c r="W40" i="33"/>
  <c r="W48" i="33" s="1"/>
  <c r="W50" i="33" s="1"/>
  <c r="T40" i="33"/>
  <c r="T48" i="33" s="1"/>
  <c r="T50" i="33" s="1"/>
  <c r="Q40" i="33"/>
  <c r="Q48" i="33" s="1"/>
  <c r="Q50" i="33" s="1"/>
  <c r="N40" i="33"/>
  <c r="N48" i="33" s="1"/>
  <c r="N50" i="33" s="1"/>
  <c r="K40" i="33"/>
  <c r="K48" i="33" s="1"/>
  <c r="K50" i="33" s="1"/>
  <c r="H40" i="33"/>
  <c r="H48" i="33" s="1"/>
  <c r="H50" i="33" s="1"/>
  <c r="CA36" i="33"/>
  <c r="BZ36" i="33"/>
  <c r="BX36" i="33"/>
  <c r="BW36" i="33"/>
  <c r="BU36" i="33"/>
  <c r="BT36" i="33"/>
  <c r="BR36" i="33"/>
  <c r="BQ36" i="33"/>
  <c r="BO36" i="33"/>
  <c r="BN36" i="33"/>
  <c r="BM36" i="33"/>
  <c r="BL36" i="33"/>
  <c r="BK36" i="33"/>
  <c r="BI36" i="33"/>
  <c r="BH36" i="33"/>
  <c r="BF36" i="33"/>
  <c r="BE36" i="33"/>
  <c r="BC36" i="33"/>
  <c r="BB36" i="33"/>
  <c r="AZ36" i="33"/>
  <c r="AY36" i="33"/>
  <c r="AW36" i="33"/>
  <c r="AV36" i="33"/>
  <c r="AU36" i="33"/>
  <c r="AT36" i="33"/>
  <c r="AS36" i="33"/>
  <c r="AQ36" i="33"/>
  <c r="AP36" i="33"/>
  <c r="AN36" i="33"/>
  <c r="AM36" i="33"/>
  <c r="AK36" i="33"/>
  <c r="AJ36" i="33"/>
  <c r="AH36" i="33"/>
  <c r="AG36" i="33"/>
  <c r="AE36" i="33"/>
  <c r="AD36" i="33"/>
  <c r="AC36" i="33"/>
  <c r="AB36" i="33"/>
  <c r="AA36" i="33"/>
  <c r="Y36" i="33"/>
  <c r="X36" i="33"/>
  <c r="V36" i="33"/>
  <c r="U36" i="33"/>
  <c r="S36" i="33"/>
  <c r="R36" i="33"/>
  <c r="P36" i="33"/>
  <c r="O36" i="33"/>
  <c r="M36" i="33"/>
  <c r="L36" i="33"/>
  <c r="K36" i="33"/>
  <c r="J36" i="33"/>
  <c r="I36" i="33"/>
  <c r="BY35" i="33"/>
  <c r="BV35" i="33"/>
  <c r="BS35" i="33"/>
  <c r="BP35" i="33"/>
  <c r="BM35" i="33"/>
  <c r="BJ35" i="33"/>
  <c r="BG35" i="33"/>
  <c r="BD35" i="33"/>
  <c r="BA35" i="33"/>
  <c r="AX35" i="33"/>
  <c r="AU35" i="33"/>
  <c r="AR35" i="33"/>
  <c r="AO35" i="33"/>
  <c r="AL35" i="33"/>
  <c r="AI35" i="33"/>
  <c r="AF35" i="33"/>
  <c r="AC35" i="33"/>
  <c r="Z35" i="33"/>
  <c r="W35" i="33"/>
  <c r="T35" i="33"/>
  <c r="Q35" i="33"/>
  <c r="N35" i="33"/>
  <c r="K35" i="33"/>
  <c r="H35" i="33"/>
  <c r="BY34" i="33"/>
  <c r="BY36" i="33" s="1"/>
  <c r="BV34" i="33"/>
  <c r="BV36" i="33" s="1"/>
  <c r="BS34" i="33"/>
  <c r="BS36" i="33" s="1"/>
  <c r="BP34" i="33"/>
  <c r="BP36" i="33" s="1"/>
  <c r="BM34" i="33"/>
  <c r="BJ34" i="33"/>
  <c r="BJ36" i="33" s="1"/>
  <c r="BG34" i="33"/>
  <c r="BG36" i="33" s="1"/>
  <c r="BD34" i="33"/>
  <c r="BD36" i="33" s="1"/>
  <c r="BA34" i="33"/>
  <c r="BA36" i="33" s="1"/>
  <c r="AX34" i="33"/>
  <c r="AX36" i="33" s="1"/>
  <c r="AU34" i="33"/>
  <c r="AR34" i="33"/>
  <c r="AR36" i="33" s="1"/>
  <c r="AO34" i="33"/>
  <c r="AO36" i="33" s="1"/>
  <c r="AL34" i="33"/>
  <c r="AL36" i="33" s="1"/>
  <c r="AI34" i="33"/>
  <c r="AI36" i="33" s="1"/>
  <c r="AF34" i="33"/>
  <c r="AF36" i="33" s="1"/>
  <c r="AC34" i="33"/>
  <c r="Z34" i="33"/>
  <c r="Z36" i="33" s="1"/>
  <c r="W34" i="33"/>
  <c r="W36" i="33" s="1"/>
  <c r="T34" i="33"/>
  <c r="T36" i="33" s="1"/>
  <c r="Q34" i="33"/>
  <c r="Q36" i="33" s="1"/>
  <c r="N34" i="33"/>
  <c r="N36" i="33" s="1"/>
  <c r="K34" i="33"/>
  <c r="H34" i="33"/>
  <c r="H36" i="33" s="1"/>
  <c r="CA27" i="33"/>
  <c r="BZ27" i="33"/>
  <c r="BX27" i="33"/>
  <c r="BW27" i="33"/>
  <c r="BU27" i="33"/>
  <c r="BT27" i="33"/>
  <c r="BR27" i="33"/>
  <c r="BQ27" i="33"/>
  <c r="BO27" i="33"/>
  <c r="BN27" i="33"/>
  <c r="BL27" i="33"/>
  <c r="BK27" i="33"/>
  <c r="BI27" i="33"/>
  <c r="BH27" i="33"/>
  <c r="BF27" i="33"/>
  <c r="BE27" i="33"/>
  <c r="BC27" i="33"/>
  <c r="BB27" i="33"/>
  <c r="AZ27" i="33"/>
  <c r="AY27" i="33"/>
  <c r="AW27" i="33"/>
  <c r="AV27" i="33"/>
  <c r="AT27" i="33"/>
  <c r="AS27" i="33"/>
  <c r="AQ27" i="33"/>
  <c r="AP27" i="33"/>
  <c r="AN27" i="33"/>
  <c r="AM27" i="33"/>
  <c r="AK27" i="33"/>
  <c r="AJ27" i="33"/>
  <c r="AH27" i="33"/>
  <c r="AG27" i="33"/>
  <c r="AE27" i="33"/>
  <c r="AD27" i="33"/>
  <c r="AB27" i="33"/>
  <c r="AA27" i="33"/>
  <c r="Y27" i="33"/>
  <c r="X27" i="33"/>
  <c r="W27" i="33"/>
  <c r="V27" i="33"/>
  <c r="U27" i="33"/>
  <c r="S27" i="33"/>
  <c r="R27" i="33"/>
  <c r="P27" i="33"/>
  <c r="O27" i="33"/>
  <c r="M27" i="33"/>
  <c r="L27" i="33"/>
  <c r="J27" i="33"/>
  <c r="E30" i="33" s="1"/>
  <c r="I27" i="33"/>
  <c r="CA26" i="33"/>
  <c r="BZ26" i="33"/>
  <c r="BY26" i="33"/>
  <c r="BX26" i="33"/>
  <c r="BW26" i="33"/>
  <c r="BU26" i="33"/>
  <c r="BT26" i="33"/>
  <c r="BR26" i="33"/>
  <c r="BQ26" i="33"/>
  <c r="BO26" i="33"/>
  <c r="BN26" i="33"/>
  <c r="BL26" i="33"/>
  <c r="BK26" i="33"/>
  <c r="BI26" i="33"/>
  <c r="BH26" i="33"/>
  <c r="BG26" i="33"/>
  <c r="BF26" i="33"/>
  <c r="BE26" i="33"/>
  <c r="BC26" i="33"/>
  <c r="BB26" i="33"/>
  <c r="AZ26" i="33"/>
  <c r="AY26" i="33"/>
  <c r="AW26" i="33"/>
  <c r="AV26" i="33"/>
  <c r="AT26" i="33"/>
  <c r="AS26" i="33"/>
  <c r="AQ26" i="33"/>
  <c r="AP26" i="33"/>
  <c r="AO26" i="33"/>
  <c r="AN26" i="33"/>
  <c r="AM26" i="33"/>
  <c r="AK26" i="33"/>
  <c r="AJ26" i="33"/>
  <c r="AH26" i="33"/>
  <c r="AG26" i="33"/>
  <c r="AE26" i="33"/>
  <c r="AD26" i="33"/>
  <c r="AB26" i="33"/>
  <c r="AA26" i="33"/>
  <c r="Y26" i="33"/>
  <c r="X26" i="33"/>
  <c r="W26" i="33"/>
  <c r="V26" i="33"/>
  <c r="U26" i="33"/>
  <c r="S26" i="33"/>
  <c r="R26" i="33"/>
  <c r="P26" i="33"/>
  <c r="O26" i="33"/>
  <c r="M26" i="33"/>
  <c r="L26" i="33"/>
  <c r="B29" i="33" s="1"/>
  <c r="J26" i="33"/>
  <c r="E29" i="33" s="1"/>
  <c r="I26" i="33"/>
  <c r="CA25" i="33"/>
  <c r="BZ25" i="33"/>
  <c r="BY25" i="33"/>
  <c r="BX25" i="33"/>
  <c r="BW25" i="33"/>
  <c r="BV25" i="33"/>
  <c r="BU25" i="33"/>
  <c r="BT25" i="33"/>
  <c r="BR25" i="33"/>
  <c r="BQ25" i="33"/>
  <c r="BO25" i="33"/>
  <c r="BN25" i="33"/>
  <c r="BL25" i="33"/>
  <c r="BK25" i="33"/>
  <c r="BI25" i="33"/>
  <c r="BH25" i="33"/>
  <c r="BG25" i="33"/>
  <c r="BF25" i="33"/>
  <c r="BE25" i="33"/>
  <c r="BD25" i="33"/>
  <c r="BC25" i="33"/>
  <c r="BB25" i="33"/>
  <c r="AZ25" i="33"/>
  <c r="AY25" i="33"/>
  <c r="AW25" i="33"/>
  <c r="AV25" i="33"/>
  <c r="AT25" i="33"/>
  <c r="AS25" i="33"/>
  <c r="AQ25" i="33"/>
  <c r="AP25" i="33"/>
  <c r="AO25" i="33"/>
  <c r="AN25" i="33"/>
  <c r="AM25" i="33"/>
  <c r="AL25" i="33"/>
  <c r="AK25" i="33"/>
  <c r="AJ25" i="33"/>
  <c r="AH25" i="33"/>
  <c r="AG25" i="33"/>
  <c r="AE25" i="33"/>
  <c r="AD25" i="33"/>
  <c r="AB25" i="33"/>
  <c r="AA25" i="33"/>
  <c r="Y25" i="33"/>
  <c r="X25" i="33"/>
  <c r="W25" i="33"/>
  <c r="V25" i="33"/>
  <c r="U25" i="33"/>
  <c r="T25" i="33"/>
  <c r="S25" i="33"/>
  <c r="R25" i="33"/>
  <c r="P25" i="33"/>
  <c r="O25" i="33"/>
  <c r="M25" i="33"/>
  <c r="L25" i="33"/>
  <c r="J25" i="33"/>
  <c r="E28" i="33" s="1"/>
  <c r="I25" i="33"/>
  <c r="BY17" i="33"/>
  <c r="BV17" i="33"/>
  <c r="BS17" i="33"/>
  <c r="BP17" i="33"/>
  <c r="BP27" i="33" s="1"/>
  <c r="BM17" i="33"/>
  <c r="BJ17" i="33"/>
  <c r="BJ27" i="33" s="1"/>
  <c r="BG17" i="33"/>
  <c r="BD17" i="33"/>
  <c r="BD27" i="33" s="1"/>
  <c r="BA17" i="33"/>
  <c r="AX17" i="33"/>
  <c r="AX27" i="33" s="1"/>
  <c r="AU17" i="33"/>
  <c r="AR17" i="33"/>
  <c r="AR27" i="33" s="1"/>
  <c r="AO17" i="33"/>
  <c r="AL17" i="33"/>
  <c r="AL27" i="33" s="1"/>
  <c r="AI17" i="33"/>
  <c r="AF17" i="33"/>
  <c r="AF27" i="33" s="1"/>
  <c r="AC17" i="33"/>
  <c r="AC27" i="33" s="1"/>
  <c r="Z17" i="33"/>
  <c r="Z27" i="33" s="1"/>
  <c r="W17" i="33"/>
  <c r="T17" i="33"/>
  <c r="Q17" i="33"/>
  <c r="Q27" i="33" s="1"/>
  <c r="N17" i="33"/>
  <c r="N27" i="33" s="1"/>
  <c r="K17" i="33"/>
  <c r="K27" i="33" s="1"/>
  <c r="H17" i="33"/>
  <c r="H27" i="33" s="1"/>
  <c r="BY16" i="33"/>
  <c r="BV16" i="33"/>
  <c r="BS16" i="33"/>
  <c r="BS26" i="33" s="1"/>
  <c r="BP16" i="33"/>
  <c r="BP26" i="33" s="1"/>
  <c r="BM16" i="33"/>
  <c r="BM26" i="33" s="1"/>
  <c r="BJ16" i="33"/>
  <c r="BJ26" i="33" s="1"/>
  <c r="BG16" i="33"/>
  <c r="BD16" i="33"/>
  <c r="BA16" i="33"/>
  <c r="BA26" i="33" s="1"/>
  <c r="AX16" i="33"/>
  <c r="AX26" i="33" s="1"/>
  <c r="AU16" i="33"/>
  <c r="AU26" i="33" s="1"/>
  <c r="AR16" i="33"/>
  <c r="AR26" i="33" s="1"/>
  <c r="AO16" i="33"/>
  <c r="AL16" i="33"/>
  <c r="AI16" i="33"/>
  <c r="AI26" i="33" s="1"/>
  <c r="AF16" i="33"/>
  <c r="AF26" i="33" s="1"/>
  <c r="AC16" i="33"/>
  <c r="AC26" i="33" s="1"/>
  <c r="Z16" i="33"/>
  <c r="Z26" i="33" s="1"/>
  <c r="W16" i="33"/>
  <c r="T16" i="33"/>
  <c r="Q16" i="33"/>
  <c r="Q26" i="33" s="1"/>
  <c r="N16" i="33"/>
  <c r="N26" i="33" s="1"/>
  <c r="K16" i="33"/>
  <c r="K26" i="33" s="1"/>
  <c r="H16" i="33"/>
  <c r="H26" i="33" s="1"/>
  <c r="BY15" i="33"/>
  <c r="BV15" i="33"/>
  <c r="BS15" i="33"/>
  <c r="BS25" i="33" s="1"/>
  <c r="BP15" i="33"/>
  <c r="BP25" i="33" s="1"/>
  <c r="BM15" i="33"/>
  <c r="BM25" i="33" s="1"/>
  <c r="BJ15" i="33"/>
  <c r="BJ25" i="33" s="1"/>
  <c r="BG15" i="33"/>
  <c r="BD15" i="33"/>
  <c r="BA15" i="33"/>
  <c r="BA25" i="33" s="1"/>
  <c r="AX15" i="33"/>
  <c r="AX25" i="33" s="1"/>
  <c r="AU15" i="33"/>
  <c r="AU25" i="33" s="1"/>
  <c r="AR15" i="33"/>
  <c r="AR25" i="33" s="1"/>
  <c r="AO15" i="33"/>
  <c r="AL15" i="33"/>
  <c r="AI15" i="33"/>
  <c r="AI25" i="33" s="1"/>
  <c r="AF15" i="33"/>
  <c r="AF25" i="33" s="1"/>
  <c r="AC15" i="33"/>
  <c r="AC25" i="33" s="1"/>
  <c r="Z15" i="33"/>
  <c r="Z25" i="33" s="1"/>
  <c r="W15" i="33"/>
  <c r="T15" i="33"/>
  <c r="Q15" i="33"/>
  <c r="Q25" i="33" s="1"/>
  <c r="N15" i="33"/>
  <c r="N25" i="33" s="1"/>
  <c r="K15" i="33"/>
  <c r="K25" i="33" s="1"/>
  <c r="H15" i="33"/>
  <c r="H25" i="33" s="1"/>
  <c r="BY9" i="33"/>
  <c r="BV9" i="33"/>
  <c r="BS9" i="33"/>
  <c r="BP9" i="33"/>
  <c r="BM9" i="33"/>
  <c r="BJ9" i="33"/>
  <c r="BG9" i="33"/>
  <c r="BD9" i="33"/>
  <c r="BA9" i="33"/>
  <c r="AX9" i="33"/>
  <c r="AU9" i="33"/>
  <c r="AR9" i="33"/>
  <c r="AO9" i="33"/>
  <c r="AL9" i="33"/>
  <c r="AI9" i="33"/>
  <c r="AF9" i="33"/>
  <c r="AC9" i="33"/>
  <c r="Z9" i="33"/>
  <c r="W9" i="33"/>
  <c r="T9" i="33"/>
  <c r="T27" i="33" s="1"/>
  <c r="Q9" i="33"/>
  <c r="N9" i="33"/>
  <c r="K9" i="33"/>
  <c r="H9" i="33"/>
  <c r="BY8" i="33"/>
  <c r="BV8" i="33"/>
  <c r="BV26" i="33" s="1"/>
  <c r="BS8" i="33"/>
  <c r="BP8" i="33"/>
  <c r="BM8" i="33"/>
  <c r="BJ8" i="33"/>
  <c r="BG8" i="33"/>
  <c r="BD8" i="33"/>
  <c r="BD26" i="33" s="1"/>
  <c r="BA8" i="33"/>
  <c r="AX8" i="33"/>
  <c r="AU8" i="33"/>
  <c r="AR8" i="33"/>
  <c r="AO8" i="33"/>
  <c r="AL8" i="33"/>
  <c r="AL26" i="33" s="1"/>
  <c r="AI8" i="33"/>
  <c r="AF8" i="33"/>
  <c r="AC8" i="33"/>
  <c r="Z8" i="33"/>
  <c r="W8" i="33"/>
  <c r="T8" i="33"/>
  <c r="T26" i="33" s="1"/>
  <c r="Q8" i="33"/>
  <c r="N8" i="33"/>
  <c r="K8" i="33"/>
  <c r="H8" i="33"/>
  <c r="BY7" i="33"/>
  <c r="BV7" i="33"/>
  <c r="BS7" i="33"/>
  <c r="BP7" i="33"/>
  <c r="BM7" i="33"/>
  <c r="BJ7" i="33"/>
  <c r="BG7" i="33"/>
  <c r="BD7" i="33"/>
  <c r="BA7" i="33"/>
  <c r="AX7" i="33"/>
  <c r="AU7" i="33"/>
  <c r="AR7" i="33"/>
  <c r="AO7" i="33"/>
  <c r="AL7" i="33"/>
  <c r="AI7" i="33"/>
  <c r="AF7" i="33"/>
  <c r="AC7" i="33"/>
  <c r="Z7" i="33"/>
  <c r="W7" i="33"/>
  <c r="T7" i="33"/>
  <c r="Q7" i="33"/>
  <c r="N7" i="33"/>
  <c r="K7" i="33"/>
  <c r="H7" i="33"/>
  <c r="CC48" i="19"/>
  <c r="CB48" i="19"/>
  <c r="BY48" i="19"/>
  <c r="BV48" i="19"/>
  <c r="BS48" i="19"/>
  <c r="BP48" i="19"/>
  <c r="BM48" i="19"/>
  <c r="BJ48" i="19"/>
  <c r="BG48" i="19"/>
  <c r="BD48" i="19"/>
  <c r="BA48" i="19"/>
  <c r="AX48" i="19"/>
  <c r="AU48" i="19"/>
  <c r="AR48" i="19"/>
  <c r="AO48" i="19"/>
  <c r="AL48" i="19"/>
  <c r="AI48" i="19"/>
  <c r="AF48" i="19"/>
  <c r="AC48" i="19"/>
  <c r="Z48" i="19"/>
  <c r="W48" i="19"/>
  <c r="T48" i="19"/>
  <c r="Q48" i="19"/>
  <c r="N48" i="19"/>
  <c r="K48" i="19"/>
  <c r="H48" i="19"/>
  <c r="CC47" i="19"/>
  <c r="CB47" i="19"/>
  <c r="BY47" i="19"/>
  <c r="BV47" i="19"/>
  <c r="BS47" i="19"/>
  <c r="BP47" i="19"/>
  <c r="BM47" i="19"/>
  <c r="BJ47" i="19"/>
  <c r="BG47" i="19"/>
  <c r="BD47" i="19"/>
  <c r="BA47" i="19"/>
  <c r="AX47" i="19"/>
  <c r="AU47" i="19"/>
  <c r="AR47" i="19"/>
  <c r="AO47" i="19"/>
  <c r="AL47" i="19"/>
  <c r="AI47" i="19"/>
  <c r="AF47" i="19"/>
  <c r="AC47" i="19"/>
  <c r="Z47" i="19"/>
  <c r="W47" i="19"/>
  <c r="T47" i="19"/>
  <c r="Q47" i="19"/>
  <c r="N47" i="19"/>
  <c r="K47" i="19"/>
  <c r="H47" i="19"/>
  <c r="CC46" i="19"/>
  <c r="CB46" i="19"/>
  <c r="BY46" i="19"/>
  <c r="BV46" i="19"/>
  <c r="BS46" i="19"/>
  <c r="BP46" i="19"/>
  <c r="BM46" i="19"/>
  <c r="BJ46" i="19"/>
  <c r="BG46" i="19"/>
  <c r="BD46" i="19"/>
  <c r="BA46" i="19"/>
  <c r="AX46" i="19"/>
  <c r="AU46" i="19"/>
  <c r="AR46" i="19"/>
  <c r="AO46" i="19"/>
  <c r="AL46" i="19"/>
  <c r="AI46" i="19"/>
  <c r="AF46" i="19"/>
  <c r="AC46" i="19"/>
  <c r="Z46" i="19"/>
  <c r="W46" i="19"/>
  <c r="T46" i="19"/>
  <c r="Q46" i="19"/>
  <c r="N46" i="19"/>
  <c r="K46" i="19"/>
  <c r="H46" i="19"/>
  <c r="CC45" i="19"/>
  <c r="CB45" i="19"/>
  <c r="BY45" i="19"/>
  <c r="BV45" i="19"/>
  <c r="BS45" i="19"/>
  <c r="BP45" i="19"/>
  <c r="BM45" i="19"/>
  <c r="BJ45" i="19"/>
  <c r="BG45" i="19"/>
  <c r="BD45" i="19"/>
  <c r="BA45" i="19"/>
  <c r="AX45" i="19"/>
  <c r="AU45" i="19"/>
  <c r="AR45" i="19"/>
  <c r="AO45" i="19"/>
  <c r="AL45" i="19"/>
  <c r="AI45" i="19"/>
  <c r="AF45" i="19"/>
  <c r="AC45" i="19"/>
  <c r="Z45" i="19"/>
  <c r="W45" i="19"/>
  <c r="T45" i="19"/>
  <c r="Q45" i="19"/>
  <c r="N45" i="19"/>
  <c r="K45" i="19"/>
  <c r="H45" i="19"/>
  <c r="CC44" i="19"/>
  <c r="CB44" i="19"/>
  <c r="BY44" i="19"/>
  <c r="BV44" i="19"/>
  <c r="BS44" i="19"/>
  <c r="BP44" i="19"/>
  <c r="BM44" i="19"/>
  <c r="BJ44" i="19"/>
  <c r="BG44" i="19"/>
  <c r="BD44" i="19"/>
  <c r="BA44" i="19"/>
  <c r="AX44" i="19"/>
  <c r="AU44" i="19"/>
  <c r="AR44" i="19"/>
  <c r="AO44" i="19"/>
  <c r="AL44" i="19"/>
  <c r="AI44" i="19"/>
  <c r="AF44" i="19"/>
  <c r="AC44" i="19"/>
  <c r="Z44" i="19"/>
  <c r="W44" i="19"/>
  <c r="T44" i="19"/>
  <c r="Q44" i="19"/>
  <c r="N44" i="19"/>
  <c r="K44" i="19"/>
  <c r="H44" i="19"/>
  <c r="CC43" i="19"/>
  <c r="CB43" i="19"/>
  <c r="BY43" i="19"/>
  <c r="BV43" i="19"/>
  <c r="BS43" i="19"/>
  <c r="BP43" i="19"/>
  <c r="BM43" i="19"/>
  <c r="BJ43" i="19"/>
  <c r="BG43" i="19"/>
  <c r="BD43" i="19"/>
  <c r="BA43" i="19"/>
  <c r="AX43" i="19"/>
  <c r="AU43" i="19"/>
  <c r="AU40" i="19" s="1"/>
  <c r="AR43" i="19"/>
  <c r="AO43" i="19"/>
  <c r="AL43" i="19"/>
  <c r="AI43" i="19"/>
  <c r="AF43" i="19"/>
  <c r="AC43" i="19"/>
  <c r="Z43" i="19"/>
  <c r="W43" i="19"/>
  <c r="T43" i="19"/>
  <c r="Q43" i="19"/>
  <c r="N43" i="19"/>
  <c r="K43" i="19"/>
  <c r="K40" i="19" s="1"/>
  <c r="H43" i="19"/>
  <c r="CC42" i="19"/>
  <c r="CB42" i="19"/>
  <c r="BY42" i="19"/>
  <c r="BV42" i="19"/>
  <c r="BV40" i="19" s="1"/>
  <c r="BS42" i="19"/>
  <c r="BS40" i="19" s="1"/>
  <c r="BP42" i="19"/>
  <c r="BM42" i="19"/>
  <c r="BJ42" i="19"/>
  <c r="BG42" i="19"/>
  <c r="BD42" i="19"/>
  <c r="BD40" i="19" s="1"/>
  <c r="BA42" i="19"/>
  <c r="BA40" i="19" s="1"/>
  <c r="AX42" i="19"/>
  <c r="AU42" i="19"/>
  <c r="AR42" i="19"/>
  <c r="AO42" i="19"/>
  <c r="AL42" i="19"/>
  <c r="AL40" i="19" s="1"/>
  <c r="AI42" i="19"/>
  <c r="AI40" i="19" s="1"/>
  <c r="AF42" i="19"/>
  <c r="AC42" i="19"/>
  <c r="Z42" i="19"/>
  <c r="W42" i="19"/>
  <c r="T42" i="19"/>
  <c r="T40" i="19" s="1"/>
  <c r="Q42" i="19"/>
  <c r="Q40" i="19" s="1"/>
  <c r="N42" i="19"/>
  <c r="K42" i="19"/>
  <c r="H42" i="19"/>
  <c r="CC41" i="19"/>
  <c r="CB41" i="19"/>
  <c r="BY41" i="19"/>
  <c r="BY40" i="19" s="1"/>
  <c r="BV41" i="19"/>
  <c r="BS41" i="19"/>
  <c r="BP41" i="19"/>
  <c r="BP40" i="19" s="1"/>
  <c r="BM41" i="19"/>
  <c r="BJ41" i="19"/>
  <c r="BJ40" i="19" s="1"/>
  <c r="BG41" i="19"/>
  <c r="BG40" i="19" s="1"/>
  <c r="BD41" i="19"/>
  <c r="BA41" i="19"/>
  <c r="AX41" i="19"/>
  <c r="AX40" i="19" s="1"/>
  <c r="AU41" i="19"/>
  <c r="AR41" i="19"/>
  <c r="AR40" i="19" s="1"/>
  <c r="AO41" i="19"/>
  <c r="AL41" i="19"/>
  <c r="AI41" i="19"/>
  <c r="AF41" i="19"/>
  <c r="AF40" i="19" s="1"/>
  <c r="AC41" i="19"/>
  <c r="Z41" i="19"/>
  <c r="Z40" i="19" s="1"/>
  <c r="W41" i="19"/>
  <c r="W40" i="19" s="1"/>
  <c r="T41" i="19"/>
  <c r="Q41" i="19"/>
  <c r="N41" i="19"/>
  <c r="N40" i="19" s="1"/>
  <c r="K41" i="19"/>
  <c r="H41" i="19"/>
  <c r="H40" i="19" s="1"/>
  <c r="CA40" i="19"/>
  <c r="BZ40" i="19"/>
  <c r="BX40" i="19"/>
  <c r="BW40" i="19"/>
  <c r="BU40" i="19"/>
  <c r="BT40" i="19"/>
  <c r="BT15" i="19" s="1"/>
  <c r="BS15" i="19" s="1"/>
  <c r="BR40" i="19"/>
  <c r="BR15" i="19" s="1"/>
  <c r="BQ40" i="19"/>
  <c r="BO40" i="19"/>
  <c r="BN40" i="19"/>
  <c r="BN15" i="19" s="1"/>
  <c r="BM40" i="19"/>
  <c r="BL40" i="19"/>
  <c r="BL15" i="19" s="1"/>
  <c r="BK40" i="19"/>
  <c r="BK15" i="19" s="1"/>
  <c r="BI40" i="19"/>
  <c r="BH40" i="19"/>
  <c r="BH15" i="19" s="1"/>
  <c r="BF40" i="19"/>
  <c r="BE40" i="19"/>
  <c r="BE15" i="19" s="1"/>
  <c r="BC40" i="19"/>
  <c r="BB40" i="19"/>
  <c r="BB15" i="19" s="1"/>
  <c r="AZ40" i="19"/>
  <c r="AY40" i="19"/>
  <c r="AW40" i="19"/>
  <c r="AV40" i="19"/>
  <c r="AV15" i="19" s="1"/>
  <c r="AT40" i="19"/>
  <c r="AS40" i="19"/>
  <c r="AQ40" i="19"/>
  <c r="AP40" i="19"/>
  <c r="AP15" i="19" s="1"/>
  <c r="AO40" i="19"/>
  <c r="AN40" i="19"/>
  <c r="AM40" i="19"/>
  <c r="AK40" i="19"/>
  <c r="AJ40" i="19"/>
  <c r="AJ15" i="19" s="1"/>
  <c r="AH40" i="19"/>
  <c r="AH15" i="19" s="1"/>
  <c r="AG40" i="19"/>
  <c r="AE40" i="19"/>
  <c r="AD40" i="19"/>
  <c r="AD15" i="19" s="1"/>
  <c r="AC40" i="19"/>
  <c r="AB40" i="19"/>
  <c r="AA40" i="19"/>
  <c r="AA15" i="19" s="1"/>
  <c r="Y40" i="19"/>
  <c r="X40" i="19"/>
  <c r="X15" i="19" s="1"/>
  <c r="V40" i="19"/>
  <c r="U40" i="19"/>
  <c r="S40" i="19"/>
  <c r="R40" i="19"/>
  <c r="P40" i="19"/>
  <c r="O40" i="19"/>
  <c r="M40" i="19"/>
  <c r="L40" i="19"/>
  <c r="L15" i="19" s="1"/>
  <c r="J40" i="19"/>
  <c r="I40" i="19"/>
  <c r="CC39" i="19"/>
  <c r="CB39" i="19"/>
  <c r="BY39" i="19"/>
  <c r="BV39" i="19"/>
  <c r="BS39" i="19"/>
  <c r="BP39" i="19"/>
  <c r="BM39" i="19"/>
  <c r="BJ39" i="19"/>
  <c r="BG39" i="19"/>
  <c r="BD39" i="19"/>
  <c r="BA39" i="19"/>
  <c r="AX39" i="19"/>
  <c r="AU39" i="19"/>
  <c r="AR39" i="19"/>
  <c r="AO39" i="19"/>
  <c r="AL39" i="19"/>
  <c r="AI39" i="19"/>
  <c r="AF39" i="19"/>
  <c r="AC39" i="19"/>
  <c r="Z39" i="19"/>
  <c r="W39" i="19"/>
  <c r="T39" i="19"/>
  <c r="Q39" i="19"/>
  <c r="N39" i="19"/>
  <c r="K39" i="19"/>
  <c r="H39" i="19"/>
  <c r="CC38" i="19"/>
  <c r="CB38" i="19"/>
  <c r="BY38" i="19"/>
  <c r="BV38" i="19"/>
  <c r="BS38" i="19"/>
  <c r="BP38" i="19"/>
  <c r="BM38" i="19"/>
  <c r="BJ38" i="19"/>
  <c r="BG38" i="19"/>
  <c r="BD38" i="19"/>
  <c r="BA38" i="19"/>
  <c r="AX38" i="19"/>
  <c r="AU38" i="19"/>
  <c r="AR38" i="19"/>
  <c r="AO38" i="19"/>
  <c r="AL38" i="19"/>
  <c r="AI38" i="19"/>
  <c r="AF38" i="19"/>
  <c r="AC38" i="19"/>
  <c r="Z38" i="19"/>
  <c r="W38" i="19"/>
  <c r="T38" i="19"/>
  <c r="Q38" i="19"/>
  <c r="N38" i="19"/>
  <c r="K38" i="19"/>
  <c r="H38" i="19"/>
  <c r="CC37" i="19"/>
  <c r="CB37" i="19"/>
  <c r="BY37" i="19"/>
  <c r="BV37" i="19"/>
  <c r="BS37" i="19"/>
  <c r="BP37" i="19"/>
  <c r="BM37" i="19"/>
  <c r="BJ37" i="19"/>
  <c r="BG37" i="19"/>
  <c r="BD37" i="19"/>
  <c r="BA37" i="19"/>
  <c r="AX37" i="19"/>
  <c r="AU37" i="19"/>
  <c r="AR37" i="19"/>
  <c r="AO37" i="19"/>
  <c r="AL37" i="19"/>
  <c r="AI37" i="19"/>
  <c r="AF37" i="19"/>
  <c r="AC37" i="19"/>
  <c r="Z37" i="19"/>
  <c r="W37" i="19"/>
  <c r="T37" i="19"/>
  <c r="Q37" i="19"/>
  <c r="N37" i="19"/>
  <c r="K37" i="19"/>
  <c r="H37" i="19"/>
  <c r="CC36" i="19"/>
  <c r="CB36" i="19"/>
  <c r="BY36" i="19"/>
  <c r="BV36" i="19"/>
  <c r="BS36" i="19"/>
  <c r="BP36" i="19"/>
  <c r="BM36" i="19"/>
  <c r="BJ36" i="19"/>
  <c r="BG36" i="19"/>
  <c r="BD36" i="19"/>
  <c r="BA36" i="19"/>
  <c r="AX36" i="19"/>
  <c r="AU36" i="19"/>
  <c r="AR36" i="19"/>
  <c r="AO36" i="19"/>
  <c r="AL36" i="19"/>
  <c r="AI36" i="19"/>
  <c r="AF36" i="19"/>
  <c r="AC36" i="19"/>
  <c r="Z36" i="19"/>
  <c r="W36" i="19"/>
  <c r="T36" i="19"/>
  <c r="Q36" i="19"/>
  <c r="N36" i="19"/>
  <c r="K36" i="19"/>
  <c r="H36" i="19"/>
  <c r="CC35" i="19"/>
  <c r="CB35" i="19"/>
  <c r="BY35" i="19"/>
  <c r="BV35" i="19"/>
  <c r="BS35" i="19"/>
  <c r="BP35" i="19"/>
  <c r="BM35" i="19"/>
  <c r="BJ35" i="19"/>
  <c r="BG35" i="19"/>
  <c r="BD35" i="19"/>
  <c r="BA35" i="19"/>
  <c r="AX35" i="19"/>
  <c r="AU35" i="19"/>
  <c r="AR35" i="19"/>
  <c r="AO35" i="19"/>
  <c r="AL35" i="19"/>
  <c r="AI35" i="19"/>
  <c r="AF35" i="19"/>
  <c r="AC35" i="19"/>
  <c r="Z35" i="19"/>
  <c r="W35" i="19"/>
  <c r="T35" i="19"/>
  <c r="Q35" i="19"/>
  <c r="N35" i="19"/>
  <c r="K35" i="19"/>
  <c r="H35" i="19"/>
  <c r="CC34" i="19"/>
  <c r="CB34" i="19"/>
  <c r="BY34" i="19"/>
  <c r="BV34" i="19"/>
  <c r="BS34" i="19"/>
  <c r="BS31" i="19" s="1"/>
  <c r="BP34" i="19"/>
  <c r="BM34" i="19"/>
  <c r="BJ34" i="19"/>
  <c r="BG34" i="19"/>
  <c r="BD34" i="19"/>
  <c r="BA34" i="19"/>
  <c r="AX34" i="19"/>
  <c r="AU34" i="19"/>
  <c r="AR34" i="19"/>
  <c r="AO34" i="19"/>
  <c r="AL34" i="19"/>
  <c r="AI34" i="19"/>
  <c r="AI31" i="19" s="1"/>
  <c r="AF34" i="19"/>
  <c r="AC34" i="19"/>
  <c r="Z34" i="19"/>
  <c r="W34" i="19"/>
  <c r="T34" i="19"/>
  <c r="Q34" i="19"/>
  <c r="N34" i="19"/>
  <c r="K34" i="19"/>
  <c r="H34" i="19"/>
  <c r="CC33" i="19"/>
  <c r="CB33" i="19"/>
  <c r="BY33" i="19"/>
  <c r="BY31" i="19" s="1"/>
  <c r="BV33" i="19"/>
  <c r="BS33" i="19"/>
  <c r="BP33" i="19"/>
  <c r="BM33" i="19"/>
  <c r="BJ33" i="19"/>
  <c r="BG33" i="19"/>
  <c r="BG31" i="19" s="1"/>
  <c r="BD33" i="19"/>
  <c r="BA33" i="19"/>
  <c r="AX33" i="19"/>
  <c r="AU33" i="19"/>
  <c r="AR33" i="19"/>
  <c r="AO33" i="19"/>
  <c r="AO31" i="19" s="1"/>
  <c r="AL33" i="19"/>
  <c r="AI33" i="19"/>
  <c r="AF33" i="19"/>
  <c r="AC33" i="19"/>
  <c r="Z33" i="19"/>
  <c r="W33" i="19"/>
  <c r="W31" i="19" s="1"/>
  <c r="T33" i="19"/>
  <c r="Q33" i="19"/>
  <c r="N33" i="19"/>
  <c r="K33" i="19"/>
  <c r="H33" i="19"/>
  <c r="CC32" i="19"/>
  <c r="CB32" i="19"/>
  <c r="BY32" i="19"/>
  <c r="BV32" i="19"/>
  <c r="BS32" i="19"/>
  <c r="BP32" i="19"/>
  <c r="BP31" i="19" s="1"/>
  <c r="BM32" i="19"/>
  <c r="BM31" i="19" s="1"/>
  <c r="BJ32" i="19"/>
  <c r="BG32" i="19"/>
  <c r="BD32" i="19"/>
  <c r="BA32" i="19"/>
  <c r="BA31" i="19" s="1"/>
  <c r="AX32" i="19"/>
  <c r="AX31" i="19" s="1"/>
  <c r="AU32" i="19"/>
  <c r="AR32" i="19"/>
  <c r="AO32" i="19"/>
  <c r="AL32" i="19"/>
  <c r="AI32" i="19"/>
  <c r="AF32" i="19"/>
  <c r="AF31" i="19" s="1"/>
  <c r="AC32" i="19"/>
  <c r="AC31" i="19" s="1"/>
  <c r="Z32" i="19"/>
  <c r="W32" i="19"/>
  <c r="T32" i="19"/>
  <c r="Q32" i="19"/>
  <c r="Q31" i="19" s="1"/>
  <c r="N32" i="19"/>
  <c r="N31" i="19" s="1"/>
  <c r="K32" i="19"/>
  <c r="H32" i="19"/>
  <c r="CA31" i="19"/>
  <c r="CC31" i="19" s="1"/>
  <c r="BZ31" i="19"/>
  <c r="BZ8" i="19" s="1"/>
  <c r="BX31" i="19"/>
  <c r="BX8" i="19" s="1"/>
  <c r="BW31" i="19"/>
  <c r="BU31" i="19"/>
  <c r="BT31" i="19"/>
  <c r="BT8" i="19" s="1"/>
  <c r="BR31" i="19"/>
  <c r="BQ31" i="19"/>
  <c r="BQ8" i="19" s="1"/>
  <c r="BO31" i="19"/>
  <c r="BN31" i="19"/>
  <c r="BN8" i="19" s="1"/>
  <c r="BL31" i="19"/>
  <c r="BL8" i="19" s="1"/>
  <c r="BK31" i="19"/>
  <c r="BI31" i="19"/>
  <c r="BH31" i="19"/>
  <c r="BF31" i="19"/>
  <c r="BE31" i="19"/>
  <c r="BC31" i="19"/>
  <c r="BB31" i="19"/>
  <c r="BB8" i="19" s="1"/>
  <c r="AZ31" i="19"/>
  <c r="AY31" i="19"/>
  <c r="AW31" i="19"/>
  <c r="AV31" i="19"/>
  <c r="AV8" i="19" s="1"/>
  <c r="AU31" i="19"/>
  <c r="AT31" i="19"/>
  <c r="AS31" i="19"/>
  <c r="AQ31" i="19"/>
  <c r="AP31" i="19"/>
  <c r="AP8" i="19" s="1"/>
  <c r="AN31" i="19"/>
  <c r="AN8" i="19" s="1"/>
  <c r="AM31" i="19"/>
  <c r="AK31" i="19"/>
  <c r="AJ31" i="19"/>
  <c r="AJ8" i="19" s="1"/>
  <c r="AH31" i="19"/>
  <c r="AG31" i="19"/>
  <c r="AG8" i="19" s="1"/>
  <c r="AE31" i="19"/>
  <c r="AD31" i="19"/>
  <c r="AD8" i="19" s="1"/>
  <c r="AB31" i="19"/>
  <c r="AB8" i="19" s="1"/>
  <c r="AA31" i="19"/>
  <c r="Y31" i="19"/>
  <c r="X31" i="19"/>
  <c r="V31" i="19"/>
  <c r="U31" i="19"/>
  <c r="S31" i="19"/>
  <c r="R31" i="19"/>
  <c r="R8" i="19" s="1"/>
  <c r="P31" i="19"/>
  <c r="O31" i="19"/>
  <c r="M31" i="19"/>
  <c r="L31" i="19"/>
  <c r="L8" i="19" s="1"/>
  <c r="K31" i="19"/>
  <c r="J31" i="19"/>
  <c r="I31" i="19"/>
  <c r="V26" i="19"/>
  <c r="O26" i="19"/>
  <c r="J26" i="19"/>
  <c r="BY23" i="19"/>
  <c r="BV23" i="19"/>
  <c r="BS23" i="19"/>
  <c r="BP23" i="19"/>
  <c r="BM23" i="19"/>
  <c r="BJ23" i="19"/>
  <c r="BG23" i="19"/>
  <c r="BD23" i="19"/>
  <c r="BA23" i="19"/>
  <c r="AX23" i="19"/>
  <c r="AU23" i="19"/>
  <c r="AR23" i="19"/>
  <c r="AO23" i="19"/>
  <c r="AL23" i="19"/>
  <c r="AI23" i="19"/>
  <c r="AF23" i="19"/>
  <c r="AC23" i="19"/>
  <c r="Z23" i="19"/>
  <c r="W23" i="19"/>
  <c r="T23" i="19"/>
  <c r="Q23" i="19"/>
  <c r="N23" i="19"/>
  <c r="K23" i="19"/>
  <c r="H23" i="19"/>
  <c r="BY21" i="19"/>
  <c r="BV21" i="19"/>
  <c r="BS21" i="19"/>
  <c r="BP21" i="19"/>
  <c r="BM21" i="19"/>
  <c r="BJ21" i="19"/>
  <c r="BG21" i="19"/>
  <c r="BD21" i="19"/>
  <c r="BA21" i="19"/>
  <c r="AX21" i="19"/>
  <c r="AU21" i="19"/>
  <c r="AR21" i="19"/>
  <c r="AO21" i="19"/>
  <c r="AL21" i="19"/>
  <c r="AI21" i="19"/>
  <c r="AF21" i="19"/>
  <c r="AC21" i="19"/>
  <c r="Z21" i="19"/>
  <c r="W21" i="19"/>
  <c r="T21" i="19"/>
  <c r="Q21" i="19"/>
  <c r="N21" i="19"/>
  <c r="K21" i="19"/>
  <c r="H21" i="19"/>
  <c r="CA15" i="19"/>
  <c r="BX15" i="19"/>
  <c r="BW15" i="19"/>
  <c r="BV15" i="19" s="1"/>
  <c r="BU15" i="19"/>
  <c r="BU56" i="19" s="1"/>
  <c r="BQ15" i="19"/>
  <c r="BO15" i="19"/>
  <c r="BM15" i="19"/>
  <c r="BI15" i="19"/>
  <c r="BG15" i="19" s="1"/>
  <c r="BF15" i="19"/>
  <c r="BF26" i="19" s="1"/>
  <c r="BC15" i="19"/>
  <c r="BC56" i="19" s="1"/>
  <c r="BC58" i="19" s="1"/>
  <c r="BA15" i="19"/>
  <c r="AZ15" i="19"/>
  <c r="AY15" i="19"/>
  <c r="AX15" i="19" s="1"/>
  <c r="AW15" i="19"/>
  <c r="AT15" i="19"/>
  <c r="AT26" i="19" s="1"/>
  <c r="AS15" i="19"/>
  <c r="AR15" i="19"/>
  <c r="AQ15" i="19"/>
  <c r="AO15" i="19"/>
  <c r="AN15" i="19"/>
  <c r="AM15" i="19"/>
  <c r="AL15" i="19" s="1"/>
  <c r="AK15" i="19"/>
  <c r="AG15" i="19"/>
  <c r="AF15" i="19" s="1"/>
  <c r="AE15" i="19"/>
  <c r="AB15" i="19"/>
  <c r="Y15" i="19"/>
  <c r="V15" i="19"/>
  <c r="U15" i="19"/>
  <c r="T15" i="19" s="1"/>
  <c r="S15" i="19"/>
  <c r="Q15" i="19" s="1"/>
  <c r="R15" i="19"/>
  <c r="P15" i="19"/>
  <c r="O15" i="19"/>
  <c r="N15" i="19" s="1"/>
  <c r="M15" i="19"/>
  <c r="J15" i="19"/>
  <c r="I15" i="19"/>
  <c r="H15" i="19" s="1"/>
  <c r="CA8" i="19"/>
  <c r="CA26" i="19" s="1"/>
  <c r="BW8" i="19"/>
  <c r="BV8" i="19" s="1"/>
  <c r="BV26" i="19" s="1"/>
  <c r="BU8" i="19"/>
  <c r="BR8" i="19"/>
  <c r="BO8" i="19"/>
  <c r="BO26" i="19" s="1"/>
  <c r="BK8" i="19"/>
  <c r="BI8" i="19"/>
  <c r="BH8" i="19"/>
  <c r="BF8" i="19"/>
  <c r="BE8" i="19"/>
  <c r="BD8" i="19" s="1"/>
  <c r="BC8" i="19"/>
  <c r="BC26" i="19" s="1"/>
  <c r="AZ8" i="19"/>
  <c r="AY8" i="19"/>
  <c r="AX8" i="19" s="1"/>
  <c r="AW8" i="19"/>
  <c r="AT8" i="19"/>
  <c r="AS8" i="19"/>
  <c r="AS26" i="19" s="1"/>
  <c r="AQ8" i="19"/>
  <c r="AQ26" i="19" s="1"/>
  <c r="AM8" i="19"/>
  <c r="AL8" i="19" s="1"/>
  <c r="AL26" i="19" s="1"/>
  <c r="AK8" i="19"/>
  <c r="AK26" i="19" s="1"/>
  <c r="AH8" i="19"/>
  <c r="AE8" i="19"/>
  <c r="AE26" i="19" s="1"/>
  <c r="AA8" i="19"/>
  <c r="Y8" i="19"/>
  <c r="Y26" i="19" s="1"/>
  <c r="X8" i="19"/>
  <c r="V8" i="19"/>
  <c r="U8" i="19"/>
  <c r="T8" i="19" s="1"/>
  <c r="T26" i="19" s="1"/>
  <c r="S8" i="19"/>
  <c r="P8" i="19"/>
  <c r="P26" i="19" s="1"/>
  <c r="O8" i="19"/>
  <c r="N8" i="19" s="1"/>
  <c r="N26" i="19" s="1"/>
  <c r="M8" i="19"/>
  <c r="J8" i="19"/>
  <c r="I8" i="19"/>
  <c r="J52" i="19" s="1"/>
  <c r="BL46" i="18"/>
  <c r="BL48" i="18" s="1"/>
  <c r="AT46" i="18"/>
  <c r="AT48" i="18" s="1"/>
  <c r="AB46" i="18"/>
  <c r="AB48" i="18" s="1"/>
  <c r="J46" i="18"/>
  <c r="J48" i="18" s="1"/>
  <c r="AB44" i="18"/>
  <c r="AB50" i="18" s="1"/>
  <c r="BL42" i="18"/>
  <c r="BL44" i="18" s="1"/>
  <c r="BL50" i="18" s="1"/>
  <c r="AT42" i="18"/>
  <c r="AT44" i="18" s="1"/>
  <c r="AT50" i="18" s="1"/>
  <c r="AB42" i="18"/>
  <c r="J42" i="18"/>
  <c r="J44" i="18" s="1"/>
  <c r="J50" i="18" s="1"/>
  <c r="CA39" i="18"/>
  <c r="BZ39" i="18"/>
  <c r="BX39" i="18"/>
  <c r="BW39" i="18"/>
  <c r="CB39" i="18" s="1"/>
  <c r="BU39" i="18"/>
  <c r="CC39" i="18" s="1"/>
  <c r="BT39" i="18"/>
  <c r="BS39" i="18"/>
  <c r="BR39" i="18"/>
  <c r="BQ39" i="18"/>
  <c r="BO39" i="18"/>
  <c r="BN39" i="18"/>
  <c r="BM39" i="18"/>
  <c r="BL39" i="18"/>
  <c r="BK39" i="18"/>
  <c r="BI39" i="18"/>
  <c r="BH39" i="18"/>
  <c r="BG39" i="18"/>
  <c r="BF39" i="18"/>
  <c r="BE39" i="18"/>
  <c r="BC39" i="18"/>
  <c r="BB39" i="18"/>
  <c r="BA39" i="18"/>
  <c r="AZ39" i="18"/>
  <c r="AY39" i="18"/>
  <c r="AW39" i="18"/>
  <c r="AV39" i="18"/>
  <c r="AU39" i="18"/>
  <c r="AT39" i="18"/>
  <c r="AS39" i="18"/>
  <c r="AQ39" i="18"/>
  <c r="AP39" i="18"/>
  <c r="AN39" i="18"/>
  <c r="AM39" i="18"/>
  <c r="AK39" i="18"/>
  <c r="AJ39" i="18"/>
  <c r="AI39" i="18"/>
  <c r="AH39" i="18"/>
  <c r="AG39" i="18"/>
  <c r="AE39" i="18"/>
  <c r="AD39" i="18"/>
  <c r="AC39" i="18"/>
  <c r="AB39" i="18"/>
  <c r="AA39" i="18"/>
  <c r="Y39" i="18"/>
  <c r="X39" i="18"/>
  <c r="W39" i="18"/>
  <c r="V39" i="18"/>
  <c r="U39" i="18"/>
  <c r="S39" i="18"/>
  <c r="R39" i="18"/>
  <c r="Q39" i="18"/>
  <c r="P39" i="18"/>
  <c r="O39" i="18"/>
  <c r="M39" i="18"/>
  <c r="L39" i="18"/>
  <c r="K39" i="18"/>
  <c r="J39" i="18"/>
  <c r="I39" i="18"/>
  <c r="CC38" i="18"/>
  <c r="CB38" i="18"/>
  <c r="BY38" i="18"/>
  <c r="BY39" i="18" s="1"/>
  <c r="BV38" i="18"/>
  <c r="BS38" i="18"/>
  <c r="BP38" i="18"/>
  <c r="BM38" i="18"/>
  <c r="BJ38" i="18"/>
  <c r="BG38" i="18"/>
  <c r="BD38" i="18"/>
  <c r="BA38" i="18"/>
  <c r="AX38" i="18"/>
  <c r="AU38" i="18"/>
  <c r="AR38" i="18"/>
  <c r="AO38" i="18"/>
  <c r="AO39" i="18" s="1"/>
  <c r="AL38" i="18"/>
  <c r="AI38" i="18"/>
  <c r="AF38" i="18"/>
  <c r="AC38" i="18"/>
  <c r="Z38" i="18"/>
  <c r="W38" i="18"/>
  <c r="T38" i="18"/>
  <c r="Q38" i="18"/>
  <c r="N38" i="18"/>
  <c r="K38" i="18"/>
  <c r="H38" i="18"/>
  <c r="CC37" i="18"/>
  <c r="CB37" i="18"/>
  <c r="BY37" i="18"/>
  <c r="BV37" i="18"/>
  <c r="BS37" i="18"/>
  <c r="BP37" i="18"/>
  <c r="BM37" i="18"/>
  <c r="BJ37" i="18"/>
  <c r="BG37" i="18"/>
  <c r="BD37" i="18"/>
  <c r="BA37" i="18"/>
  <c r="AX37" i="18"/>
  <c r="AU37" i="18"/>
  <c r="AR37" i="18"/>
  <c r="AO37" i="18"/>
  <c r="AL37" i="18"/>
  <c r="AI37" i="18"/>
  <c r="AF37" i="18"/>
  <c r="AC37" i="18"/>
  <c r="Z37" i="18"/>
  <c r="W37" i="18"/>
  <c r="T37" i="18"/>
  <c r="Q37" i="18"/>
  <c r="N37" i="18"/>
  <c r="K37" i="18"/>
  <c r="H37" i="18"/>
  <c r="CC36" i="18"/>
  <c r="CB36" i="18"/>
  <c r="BY36" i="18"/>
  <c r="BV36" i="18"/>
  <c r="BV39" i="18" s="1"/>
  <c r="BS36" i="18"/>
  <c r="BP36" i="18"/>
  <c r="BP39" i="18" s="1"/>
  <c r="BM36" i="18"/>
  <c r="BJ36" i="18"/>
  <c r="BJ39" i="18" s="1"/>
  <c r="BG36" i="18"/>
  <c r="BD36" i="18"/>
  <c r="BD39" i="18" s="1"/>
  <c r="BA36" i="18"/>
  <c r="AX36" i="18"/>
  <c r="AX39" i="18" s="1"/>
  <c r="AU36" i="18"/>
  <c r="AR36" i="18"/>
  <c r="AR39" i="18" s="1"/>
  <c r="AO36" i="18"/>
  <c r="AL36" i="18"/>
  <c r="AL39" i="18" s="1"/>
  <c r="AI36" i="18"/>
  <c r="AF36" i="18"/>
  <c r="AF39" i="18" s="1"/>
  <c r="AC36" i="18"/>
  <c r="Z36" i="18"/>
  <c r="Z39" i="18" s="1"/>
  <c r="W36" i="18"/>
  <c r="T36" i="18"/>
  <c r="T39" i="18" s="1"/>
  <c r="Q36" i="18"/>
  <c r="N36" i="18"/>
  <c r="N39" i="18" s="1"/>
  <c r="K36" i="18"/>
  <c r="H36" i="18"/>
  <c r="H39" i="18" s="1"/>
  <c r="CC35" i="18"/>
  <c r="CB35" i="18"/>
  <c r="BY35" i="18"/>
  <c r="BV35" i="18"/>
  <c r="BS35" i="18"/>
  <c r="BP35" i="18"/>
  <c r="BM35" i="18"/>
  <c r="BJ35" i="18"/>
  <c r="BG35" i="18"/>
  <c r="BD35" i="18"/>
  <c r="BA35" i="18"/>
  <c r="AX35" i="18"/>
  <c r="AU35" i="18"/>
  <c r="AR35" i="18"/>
  <c r="AO35" i="18"/>
  <c r="AL35" i="18"/>
  <c r="AI35" i="18"/>
  <c r="AF35" i="18"/>
  <c r="AC35" i="18"/>
  <c r="Z35" i="18"/>
  <c r="W35" i="18"/>
  <c r="T35" i="18"/>
  <c r="Q35" i="18"/>
  <c r="N35" i="18"/>
  <c r="K35" i="18"/>
  <c r="H35" i="18"/>
  <c r="CC34" i="18"/>
  <c r="CA34" i="18"/>
  <c r="BZ34" i="18"/>
  <c r="BX34" i="18"/>
  <c r="BW34" i="18"/>
  <c r="BW8" i="18" s="1"/>
  <c r="BU34" i="18"/>
  <c r="BT34" i="18"/>
  <c r="BR34" i="18"/>
  <c r="BQ34" i="18"/>
  <c r="BQ8" i="18" s="1"/>
  <c r="BO34" i="18"/>
  <c r="BN34" i="18"/>
  <c r="BL34" i="18"/>
  <c r="BK34" i="18"/>
  <c r="BK8" i="18" s="1"/>
  <c r="BI34" i="18"/>
  <c r="BH34" i="18"/>
  <c r="BF34" i="18"/>
  <c r="BE34" i="18"/>
  <c r="BE8" i="18" s="1"/>
  <c r="BC34" i="18"/>
  <c r="BB34" i="18"/>
  <c r="AZ34" i="18"/>
  <c r="AY34" i="18"/>
  <c r="AY8" i="18" s="1"/>
  <c r="AW34" i="18"/>
  <c r="AV34" i="18"/>
  <c r="AT34" i="18"/>
  <c r="AS34" i="18"/>
  <c r="AS8" i="18" s="1"/>
  <c r="AQ34" i="18"/>
  <c r="AP34" i="18"/>
  <c r="AN34" i="18"/>
  <c r="AM34" i="18"/>
  <c r="AM8" i="18" s="1"/>
  <c r="AK34" i="18"/>
  <c r="AJ34" i="18"/>
  <c r="AH34" i="18"/>
  <c r="AG34" i="18"/>
  <c r="AG8" i="18" s="1"/>
  <c r="AE34" i="18"/>
  <c r="AD34" i="18"/>
  <c r="AB34" i="18"/>
  <c r="AA34" i="18"/>
  <c r="AA8" i="18" s="1"/>
  <c r="Y34" i="18"/>
  <c r="X34" i="18"/>
  <c r="V34" i="18"/>
  <c r="U34" i="18"/>
  <c r="U8" i="18" s="1"/>
  <c r="S34" i="18"/>
  <c r="R34" i="18"/>
  <c r="P34" i="18"/>
  <c r="O34" i="18"/>
  <c r="O8" i="18" s="1"/>
  <c r="M34" i="18"/>
  <c r="L34" i="18"/>
  <c r="J34" i="18"/>
  <c r="I34" i="18"/>
  <c r="I8" i="18" s="1"/>
  <c r="CC33" i="18"/>
  <c r="CB33" i="18"/>
  <c r="BY33" i="18"/>
  <c r="BV33" i="18"/>
  <c r="BS33" i="18"/>
  <c r="BP33" i="18"/>
  <c r="BM33" i="18"/>
  <c r="BJ33" i="18"/>
  <c r="BG33" i="18"/>
  <c r="BD33" i="18"/>
  <c r="BA33" i="18"/>
  <c r="AX33" i="18"/>
  <c r="AU33" i="18"/>
  <c r="AR33" i="18"/>
  <c r="AO33" i="18"/>
  <c r="AL33" i="18"/>
  <c r="AI33" i="18"/>
  <c r="AF33" i="18"/>
  <c r="AC33" i="18"/>
  <c r="Z33" i="18"/>
  <c r="W33" i="18"/>
  <c r="T33" i="18"/>
  <c r="Q33" i="18"/>
  <c r="N33" i="18"/>
  <c r="K33" i="18"/>
  <c r="H33" i="18"/>
  <c r="CC32" i="18"/>
  <c r="CB32" i="18"/>
  <c r="BY32" i="18"/>
  <c r="BV32" i="18"/>
  <c r="BS32" i="18"/>
  <c r="BP32" i="18"/>
  <c r="BM32" i="18"/>
  <c r="BJ32" i="18"/>
  <c r="BG32" i="18"/>
  <c r="BD32" i="18"/>
  <c r="BA32" i="18"/>
  <c r="AX32" i="18"/>
  <c r="AU32" i="18"/>
  <c r="AR32" i="18"/>
  <c r="AO32" i="18"/>
  <c r="AL32" i="18"/>
  <c r="AI32" i="18"/>
  <c r="AF32" i="18"/>
  <c r="AC32" i="18"/>
  <c r="Z32" i="18"/>
  <c r="W32" i="18"/>
  <c r="T32" i="18"/>
  <c r="Q32" i="18"/>
  <c r="N32" i="18"/>
  <c r="K32" i="18"/>
  <c r="H32" i="18"/>
  <c r="CC31" i="18"/>
  <c r="CB31" i="18"/>
  <c r="BY31" i="18"/>
  <c r="BV31" i="18"/>
  <c r="BV34" i="18" s="1"/>
  <c r="BS31" i="18"/>
  <c r="BP31" i="18"/>
  <c r="BP34" i="18" s="1"/>
  <c r="BM31" i="18"/>
  <c r="BM34" i="18" s="1"/>
  <c r="BJ31" i="18"/>
  <c r="BJ34" i="18" s="1"/>
  <c r="BG31" i="18"/>
  <c r="BD31" i="18"/>
  <c r="BD34" i="18" s="1"/>
  <c r="BA31" i="18"/>
  <c r="AX31" i="18"/>
  <c r="AX34" i="18" s="1"/>
  <c r="AU31" i="18"/>
  <c r="AU34" i="18" s="1"/>
  <c r="AR31" i="18"/>
  <c r="AR34" i="18" s="1"/>
  <c r="AO31" i="18"/>
  <c r="AL31" i="18"/>
  <c r="AL34" i="18" s="1"/>
  <c r="AI31" i="18"/>
  <c r="AF31" i="18"/>
  <c r="AF34" i="18" s="1"/>
  <c r="AC31" i="18"/>
  <c r="AC34" i="18" s="1"/>
  <c r="Z31" i="18"/>
  <c r="Z34" i="18" s="1"/>
  <c r="W31" i="18"/>
  <c r="T31" i="18"/>
  <c r="T34" i="18" s="1"/>
  <c r="Q31" i="18"/>
  <c r="N31" i="18"/>
  <c r="N34" i="18" s="1"/>
  <c r="K31" i="18"/>
  <c r="K34" i="18" s="1"/>
  <c r="H31" i="18"/>
  <c r="H34" i="18" s="1"/>
  <c r="BY23" i="18"/>
  <c r="BV23" i="18"/>
  <c r="BS23" i="18"/>
  <c r="BP23" i="18"/>
  <c r="BM23" i="18"/>
  <c r="BJ23" i="18"/>
  <c r="BG23" i="18"/>
  <c r="BD23" i="18"/>
  <c r="BA23" i="18"/>
  <c r="AX23" i="18"/>
  <c r="AU23" i="18"/>
  <c r="AR23" i="18"/>
  <c r="AO23" i="18"/>
  <c r="AL23" i="18"/>
  <c r="AI23" i="18"/>
  <c r="AF23" i="18"/>
  <c r="AC23" i="18"/>
  <c r="Z23" i="18"/>
  <c r="W23" i="18"/>
  <c r="T23" i="18"/>
  <c r="Q23" i="18"/>
  <c r="N23" i="18"/>
  <c r="K23" i="18"/>
  <c r="H23" i="18"/>
  <c r="BY21" i="18"/>
  <c r="BV21" i="18"/>
  <c r="BS21" i="18"/>
  <c r="BP21" i="18"/>
  <c r="BM21" i="18"/>
  <c r="BJ21" i="18"/>
  <c r="BG21" i="18"/>
  <c r="BD21" i="18"/>
  <c r="BA21" i="18"/>
  <c r="AX21" i="18"/>
  <c r="AU21" i="18"/>
  <c r="AR21" i="18"/>
  <c r="AO21" i="18"/>
  <c r="AL21" i="18"/>
  <c r="AI21" i="18"/>
  <c r="AF21" i="18"/>
  <c r="AC21" i="18"/>
  <c r="Z21" i="18"/>
  <c r="W21" i="18"/>
  <c r="T21" i="18"/>
  <c r="Q21" i="18"/>
  <c r="N21" i="18"/>
  <c r="K21" i="18"/>
  <c r="H21" i="18"/>
  <c r="CA15" i="18"/>
  <c r="BZ15" i="18"/>
  <c r="CA46" i="18" s="1"/>
  <c r="BX15" i="18"/>
  <c r="BX48" i="18" s="1"/>
  <c r="BW15" i="18"/>
  <c r="BX46" i="18" s="1"/>
  <c r="BU15" i="18"/>
  <c r="BT15" i="18"/>
  <c r="BR15" i="18"/>
  <c r="BQ15" i="18"/>
  <c r="BR46" i="18" s="1"/>
  <c r="BO15" i="18"/>
  <c r="BN15" i="18"/>
  <c r="BL15" i="18"/>
  <c r="BK15" i="18"/>
  <c r="BJ15" i="18" s="1"/>
  <c r="BI15" i="18"/>
  <c r="BH15" i="18"/>
  <c r="BI46" i="18" s="1"/>
  <c r="BF15" i="18"/>
  <c r="BF48" i="18" s="1"/>
  <c r="BE15" i="18"/>
  <c r="BF46" i="18" s="1"/>
  <c r="BC15" i="18"/>
  <c r="BC26" i="18" s="1"/>
  <c r="BB15" i="18"/>
  <c r="AZ15" i="18"/>
  <c r="AY15" i="18"/>
  <c r="AZ46" i="18" s="1"/>
  <c r="AW15" i="18"/>
  <c r="AV15" i="18"/>
  <c r="AT15" i="18"/>
  <c r="AS15" i="18"/>
  <c r="AR15" i="18" s="1"/>
  <c r="AQ15" i="18"/>
  <c r="AP15" i="18"/>
  <c r="AQ46" i="18" s="1"/>
  <c r="AN15" i="18"/>
  <c r="AN48" i="18" s="1"/>
  <c r="AM15" i="18"/>
  <c r="AN46" i="18" s="1"/>
  <c r="AK15" i="18"/>
  <c r="AJ15" i="18"/>
  <c r="AH15" i="18"/>
  <c r="AG15" i="18"/>
  <c r="AH46" i="18" s="1"/>
  <c r="AE15" i="18"/>
  <c r="AD15" i="18"/>
  <c r="AB15" i="18"/>
  <c r="AA15" i="18"/>
  <c r="Z15" i="18" s="1"/>
  <c r="Y15" i="18"/>
  <c r="X15" i="18"/>
  <c r="Y46" i="18" s="1"/>
  <c r="V15" i="18"/>
  <c r="V48" i="18" s="1"/>
  <c r="U15" i="18"/>
  <c r="V46" i="18" s="1"/>
  <c r="S15" i="18"/>
  <c r="R15" i="18"/>
  <c r="P15" i="18"/>
  <c r="O15" i="18"/>
  <c r="P46" i="18" s="1"/>
  <c r="M15" i="18"/>
  <c r="L15" i="18"/>
  <c r="J15" i="18"/>
  <c r="E28" i="18" s="1"/>
  <c r="I15" i="18"/>
  <c r="CA8" i="18"/>
  <c r="BZ8" i="18"/>
  <c r="CA42" i="18" s="1"/>
  <c r="BX8" i="18"/>
  <c r="BX26" i="18" s="1"/>
  <c r="BU8" i="18"/>
  <c r="BT8" i="18"/>
  <c r="BR8" i="18"/>
  <c r="BO8" i="18"/>
  <c r="BN8" i="18"/>
  <c r="BO42" i="18" s="1"/>
  <c r="BL8" i="18"/>
  <c r="BL26" i="18" s="1"/>
  <c r="BI8" i="18"/>
  <c r="BH8" i="18"/>
  <c r="BI42" i="18" s="1"/>
  <c r="BF8" i="18"/>
  <c r="BF26" i="18" s="1"/>
  <c r="BC8" i="18"/>
  <c r="BC42" i="18" s="1"/>
  <c r="BB8" i="18"/>
  <c r="AZ8" i="18"/>
  <c r="AW8" i="18"/>
  <c r="AW26" i="18" s="1"/>
  <c r="AV8" i="18"/>
  <c r="AW42" i="18" s="1"/>
  <c r="AT8" i="18"/>
  <c r="AT26" i="18" s="1"/>
  <c r="AQ8" i="18"/>
  <c r="AP8" i="18"/>
  <c r="AQ42" i="18" s="1"/>
  <c r="AN8" i="18"/>
  <c r="AN26" i="18" s="1"/>
  <c r="AK8" i="18"/>
  <c r="AK42" i="18" s="1"/>
  <c r="AJ8" i="18"/>
  <c r="AH8" i="18"/>
  <c r="AE8" i="18"/>
  <c r="AD8" i="18"/>
  <c r="AE42" i="18" s="1"/>
  <c r="AB8" i="18"/>
  <c r="AB26" i="18" s="1"/>
  <c r="Y8" i="18"/>
  <c r="X8" i="18"/>
  <c r="Y42" i="18" s="1"/>
  <c r="V8" i="18"/>
  <c r="V26" i="18" s="1"/>
  <c r="S8" i="18"/>
  <c r="Q8" i="18" s="1"/>
  <c r="R8" i="18"/>
  <c r="P8" i="18"/>
  <c r="M8" i="18"/>
  <c r="M26" i="18" s="1"/>
  <c r="L8" i="18"/>
  <c r="M42" i="18" s="1"/>
  <c r="J8" i="18"/>
  <c r="J26" i="18" s="1"/>
  <c r="CC44" i="17"/>
  <c r="CB44" i="17"/>
  <c r="BY44" i="17"/>
  <c r="BV44" i="17"/>
  <c r="BS44" i="17"/>
  <c r="BP44" i="17"/>
  <c r="BM44" i="17"/>
  <c r="BJ44" i="17"/>
  <c r="BG44" i="17"/>
  <c r="BD44" i="17"/>
  <c r="BA44" i="17"/>
  <c r="AX44" i="17"/>
  <c r="AU44" i="17"/>
  <c r="AR44" i="17"/>
  <c r="AO44" i="17"/>
  <c r="AL44" i="17"/>
  <c r="AI44" i="17"/>
  <c r="AF44" i="17"/>
  <c r="AC44" i="17"/>
  <c r="Z44" i="17"/>
  <c r="W44" i="17"/>
  <c r="T44" i="17"/>
  <c r="Q44" i="17"/>
  <c r="N44" i="17"/>
  <c r="K44" i="17"/>
  <c r="H44" i="17"/>
  <c r="CC43" i="17"/>
  <c r="CB43" i="17"/>
  <c r="BY43" i="17"/>
  <c r="BV43" i="17"/>
  <c r="BS43" i="17"/>
  <c r="BP43" i="17"/>
  <c r="BM43" i="17"/>
  <c r="BJ43" i="17"/>
  <c r="BG43" i="17"/>
  <c r="BD43" i="17"/>
  <c r="BA43" i="17"/>
  <c r="AX43" i="17"/>
  <c r="AU43" i="17"/>
  <c r="AR43" i="17"/>
  <c r="AO43" i="17"/>
  <c r="AL43" i="17"/>
  <c r="AI43" i="17"/>
  <c r="AF43" i="17"/>
  <c r="AC43" i="17"/>
  <c r="Z43" i="17"/>
  <c r="W43" i="17"/>
  <c r="T43" i="17"/>
  <c r="Q43" i="17"/>
  <c r="N43" i="17"/>
  <c r="K43" i="17"/>
  <c r="H43" i="17"/>
  <c r="CC42" i="17"/>
  <c r="CB42" i="17"/>
  <c r="BY42" i="17"/>
  <c r="BV42" i="17"/>
  <c r="BS42" i="17"/>
  <c r="BP42" i="17"/>
  <c r="BM42" i="17"/>
  <c r="BJ42" i="17"/>
  <c r="BG42" i="17"/>
  <c r="BD42" i="17"/>
  <c r="BA42" i="17"/>
  <c r="AX42" i="17"/>
  <c r="AU42" i="17"/>
  <c r="AR42" i="17"/>
  <c r="AO42" i="17"/>
  <c r="AL42" i="17"/>
  <c r="AI42" i="17"/>
  <c r="AF42" i="17"/>
  <c r="AC42" i="17"/>
  <c r="Z42" i="17"/>
  <c r="W42" i="17"/>
  <c r="T42" i="17"/>
  <c r="Q42" i="17"/>
  <c r="N42" i="17"/>
  <c r="K42" i="17"/>
  <c r="H42" i="17"/>
  <c r="CC41" i="17"/>
  <c r="CB41" i="17"/>
  <c r="BY41" i="17"/>
  <c r="BV41" i="17"/>
  <c r="BS41" i="17"/>
  <c r="BS38" i="17" s="1"/>
  <c r="BP41" i="17"/>
  <c r="BM41" i="17"/>
  <c r="BJ41" i="17"/>
  <c r="BG41" i="17"/>
  <c r="BD41" i="17"/>
  <c r="BA41" i="17"/>
  <c r="BA38" i="17" s="1"/>
  <c r="AX41" i="17"/>
  <c r="AU41" i="17"/>
  <c r="AR41" i="17"/>
  <c r="AO41" i="17"/>
  <c r="AL41" i="17"/>
  <c r="AI41" i="17"/>
  <c r="AI38" i="17" s="1"/>
  <c r="AF41" i="17"/>
  <c r="AC41" i="17"/>
  <c r="Z41" i="17"/>
  <c r="W41" i="17"/>
  <c r="T41" i="17"/>
  <c r="Q41" i="17"/>
  <c r="Q38" i="17" s="1"/>
  <c r="N41" i="17"/>
  <c r="K41" i="17"/>
  <c r="H41" i="17"/>
  <c r="CC40" i="17"/>
  <c r="CB40" i="17"/>
  <c r="BY40" i="17"/>
  <c r="BY38" i="17" s="1"/>
  <c r="BV40" i="17"/>
  <c r="BS40" i="17"/>
  <c r="BP40" i="17"/>
  <c r="BM40" i="17"/>
  <c r="BJ40" i="17"/>
  <c r="BJ38" i="17" s="1"/>
  <c r="BG40" i="17"/>
  <c r="BG38" i="17" s="1"/>
  <c r="BD40" i="17"/>
  <c r="BA40" i="17"/>
  <c r="AX40" i="17"/>
  <c r="AU40" i="17"/>
  <c r="AR40" i="17"/>
  <c r="AR38" i="17" s="1"/>
  <c r="AO40" i="17"/>
  <c r="AO38" i="17" s="1"/>
  <c r="AL40" i="17"/>
  <c r="AI40" i="17"/>
  <c r="AF40" i="17"/>
  <c r="AC40" i="17"/>
  <c r="Z40" i="17"/>
  <c r="Z38" i="17" s="1"/>
  <c r="W40" i="17"/>
  <c r="W38" i="17" s="1"/>
  <c r="T40" i="17"/>
  <c r="Q40" i="17"/>
  <c r="N40" i="17"/>
  <c r="K40" i="17"/>
  <c r="H40" i="17"/>
  <c r="H38" i="17" s="1"/>
  <c r="CC39" i="17"/>
  <c r="CB39" i="17"/>
  <c r="BY39" i="17"/>
  <c r="BV39" i="17"/>
  <c r="BV38" i="17" s="1"/>
  <c r="BS39" i="17"/>
  <c r="BP39" i="17"/>
  <c r="BP38" i="17" s="1"/>
  <c r="BM39" i="17"/>
  <c r="BM38" i="17" s="1"/>
  <c r="BJ39" i="17"/>
  <c r="BG39" i="17"/>
  <c r="BD39" i="17"/>
  <c r="BD38" i="17" s="1"/>
  <c r="BA39" i="17"/>
  <c r="AX39" i="17"/>
  <c r="AX38" i="17" s="1"/>
  <c r="AU39" i="17"/>
  <c r="AU38" i="17" s="1"/>
  <c r="AR39" i="17"/>
  <c r="AO39" i="17"/>
  <c r="AL39" i="17"/>
  <c r="AL38" i="17" s="1"/>
  <c r="AI39" i="17"/>
  <c r="AF39" i="17"/>
  <c r="AF38" i="17" s="1"/>
  <c r="AC39" i="17"/>
  <c r="AC38" i="17" s="1"/>
  <c r="Z39" i="17"/>
  <c r="W39" i="17"/>
  <c r="T39" i="17"/>
  <c r="T38" i="17" s="1"/>
  <c r="Q39" i="17"/>
  <c r="N39" i="17"/>
  <c r="N38" i="17" s="1"/>
  <c r="K39" i="17"/>
  <c r="K38" i="17" s="1"/>
  <c r="H39" i="17"/>
  <c r="CA38" i="17"/>
  <c r="BZ38" i="17"/>
  <c r="BX38" i="17"/>
  <c r="BW38" i="17"/>
  <c r="BU38" i="17"/>
  <c r="BT38" i="17"/>
  <c r="BR38" i="17"/>
  <c r="BQ38" i="17"/>
  <c r="BO38" i="17"/>
  <c r="BN38" i="17"/>
  <c r="BL38" i="17"/>
  <c r="BK38" i="17"/>
  <c r="BI38" i="17"/>
  <c r="BH38" i="17"/>
  <c r="BF38" i="17"/>
  <c r="BE38" i="17"/>
  <c r="BC38" i="17"/>
  <c r="BB38" i="17"/>
  <c r="AZ38" i="17"/>
  <c r="AY38" i="17"/>
  <c r="AW38" i="17"/>
  <c r="AV38" i="17"/>
  <c r="AT38" i="17"/>
  <c r="AS38" i="17"/>
  <c r="AQ38" i="17"/>
  <c r="AP38" i="17"/>
  <c r="AN38" i="17"/>
  <c r="AM38" i="17"/>
  <c r="AK38" i="17"/>
  <c r="AJ38" i="17"/>
  <c r="AH38" i="17"/>
  <c r="AG38" i="17"/>
  <c r="AE38" i="17"/>
  <c r="AD38" i="17"/>
  <c r="AB38" i="17"/>
  <c r="AA38" i="17"/>
  <c r="Y38" i="17"/>
  <c r="X38" i="17"/>
  <c r="V38" i="17"/>
  <c r="U38" i="17"/>
  <c r="S38" i="17"/>
  <c r="R38" i="17"/>
  <c r="P38" i="17"/>
  <c r="O38" i="17"/>
  <c r="M38" i="17"/>
  <c r="L38" i="17"/>
  <c r="J38" i="17"/>
  <c r="I38" i="17"/>
  <c r="CC37" i="17"/>
  <c r="CB37" i="17"/>
  <c r="BY37" i="17"/>
  <c r="BV37" i="17"/>
  <c r="BS37" i="17"/>
  <c r="BP37" i="17"/>
  <c r="BM37" i="17"/>
  <c r="BJ37" i="17"/>
  <c r="BG37" i="17"/>
  <c r="BD37" i="17"/>
  <c r="BA37" i="17"/>
  <c r="AX37" i="17"/>
  <c r="AU37" i="17"/>
  <c r="AR37" i="17"/>
  <c r="AO37" i="17"/>
  <c r="AL37" i="17"/>
  <c r="AI37" i="17"/>
  <c r="AF37" i="17"/>
  <c r="AC37" i="17"/>
  <c r="Z37" i="17"/>
  <c r="W37" i="17"/>
  <c r="T37" i="17"/>
  <c r="Q37" i="17"/>
  <c r="N37" i="17"/>
  <c r="K37" i="17"/>
  <c r="H37" i="17"/>
  <c r="CC36" i="17"/>
  <c r="CB36" i="17"/>
  <c r="BY36" i="17"/>
  <c r="BV36" i="17"/>
  <c r="BS36" i="17"/>
  <c r="BP36" i="17"/>
  <c r="BM36" i="17"/>
  <c r="BJ36" i="17"/>
  <c r="BG36" i="17"/>
  <c r="BD36" i="17"/>
  <c r="BA36" i="17"/>
  <c r="AX36" i="17"/>
  <c r="AU36" i="17"/>
  <c r="AR36" i="17"/>
  <c r="AO36" i="17"/>
  <c r="AL36" i="17"/>
  <c r="AI36" i="17"/>
  <c r="AF36" i="17"/>
  <c r="AC36" i="17"/>
  <c r="Z36" i="17"/>
  <c r="W36" i="17"/>
  <c r="T36" i="17"/>
  <c r="Q36" i="17"/>
  <c r="N36" i="17"/>
  <c r="K36" i="17"/>
  <c r="H36" i="17"/>
  <c r="CC35" i="17"/>
  <c r="CB35" i="17"/>
  <c r="BY35" i="17"/>
  <c r="BV35" i="17"/>
  <c r="BS35" i="17"/>
  <c r="BP35" i="17"/>
  <c r="BM35" i="17"/>
  <c r="BJ35" i="17"/>
  <c r="BG35" i="17"/>
  <c r="BD35" i="17"/>
  <c r="BA35" i="17"/>
  <c r="AX35" i="17"/>
  <c r="AU35" i="17"/>
  <c r="AR35" i="17"/>
  <c r="AO35" i="17"/>
  <c r="AL35" i="17"/>
  <c r="AI35" i="17"/>
  <c r="AF35" i="17"/>
  <c r="AC35" i="17"/>
  <c r="Z35" i="17"/>
  <c r="W35" i="17"/>
  <c r="T35" i="17"/>
  <c r="Q35" i="17"/>
  <c r="N35" i="17"/>
  <c r="K35" i="17"/>
  <c r="H35" i="17"/>
  <c r="CC34" i="17"/>
  <c r="CB34" i="17"/>
  <c r="BY34" i="17"/>
  <c r="BV34" i="17"/>
  <c r="BS34" i="17"/>
  <c r="BP34" i="17"/>
  <c r="BM34" i="17"/>
  <c r="BJ34" i="17"/>
  <c r="BG34" i="17"/>
  <c r="BD34" i="17"/>
  <c r="BA34" i="17"/>
  <c r="AX34" i="17"/>
  <c r="AU34" i="17"/>
  <c r="AR34" i="17"/>
  <c r="AO34" i="17"/>
  <c r="AL34" i="17"/>
  <c r="AI34" i="17"/>
  <c r="AF34" i="17"/>
  <c r="AC34" i="17"/>
  <c r="Z34" i="17"/>
  <c r="W34" i="17"/>
  <c r="T34" i="17"/>
  <c r="Q34" i="17"/>
  <c r="N34" i="17"/>
  <c r="K34" i="17"/>
  <c r="H34" i="17"/>
  <c r="CC33" i="17"/>
  <c r="CB33" i="17"/>
  <c r="BY33" i="17"/>
  <c r="BV33" i="17"/>
  <c r="BS33" i="17"/>
  <c r="BS31" i="17" s="1"/>
  <c r="BP33" i="17"/>
  <c r="BM33" i="17"/>
  <c r="BJ33" i="17"/>
  <c r="BJ31" i="17" s="1"/>
  <c r="BG33" i="17"/>
  <c r="BD33" i="17"/>
  <c r="BA33" i="17"/>
  <c r="AX33" i="17"/>
  <c r="AU33" i="17"/>
  <c r="AR33" i="17"/>
  <c r="AR31" i="17" s="1"/>
  <c r="AO33" i="17"/>
  <c r="AL33" i="17"/>
  <c r="AI33" i="17"/>
  <c r="AI31" i="17" s="1"/>
  <c r="AF33" i="17"/>
  <c r="AC33" i="17"/>
  <c r="Z33" i="17"/>
  <c r="Z31" i="17" s="1"/>
  <c r="W33" i="17"/>
  <c r="T33" i="17"/>
  <c r="Q33" i="17"/>
  <c r="N33" i="17"/>
  <c r="K33" i="17"/>
  <c r="H33" i="17"/>
  <c r="H31" i="17" s="1"/>
  <c r="CC32" i="17"/>
  <c r="CB32" i="17"/>
  <c r="BY32" i="17"/>
  <c r="BY31" i="17" s="1"/>
  <c r="BV32" i="17"/>
  <c r="BV31" i="17" s="1"/>
  <c r="BS32" i="17"/>
  <c r="BP32" i="17"/>
  <c r="BP31" i="17" s="1"/>
  <c r="BM32" i="17"/>
  <c r="BM31" i="17" s="1"/>
  <c r="BJ32" i="17"/>
  <c r="BG32" i="17"/>
  <c r="BG31" i="17" s="1"/>
  <c r="BD32" i="17"/>
  <c r="BA32" i="17"/>
  <c r="AX32" i="17"/>
  <c r="AX31" i="17" s="1"/>
  <c r="AU32" i="17"/>
  <c r="AU31" i="17" s="1"/>
  <c r="AR32" i="17"/>
  <c r="AO32" i="17"/>
  <c r="AO31" i="17" s="1"/>
  <c r="AL32" i="17"/>
  <c r="AI32" i="17"/>
  <c r="AF32" i="17"/>
  <c r="AF31" i="17" s="1"/>
  <c r="AC32" i="17"/>
  <c r="AC31" i="17" s="1"/>
  <c r="Z32" i="17"/>
  <c r="W32" i="17"/>
  <c r="W31" i="17" s="1"/>
  <c r="T32" i="17"/>
  <c r="Q32" i="17"/>
  <c r="N32" i="17"/>
  <c r="N31" i="17" s="1"/>
  <c r="K32" i="17"/>
  <c r="K31" i="17" s="1"/>
  <c r="H32" i="17"/>
  <c r="CA31" i="17"/>
  <c r="CA8" i="17" s="1"/>
  <c r="BZ31" i="17"/>
  <c r="BX31" i="17"/>
  <c r="BX8" i="17" s="1"/>
  <c r="BW31" i="17"/>
  <c r="BW8" i="17" s="1"/>
  <c r="BU31" i="17"/>
  <c r="BU8" i="17" s="1"/>
  <c r="BT31" i="17"/>
  <c r="BT8" i="17" s="1"/>
  <c r="BR31" i="17"/>
  <c r="BR8" i="17" s="1"/>
  <c r="BQ31" i="17"/>
  <c r="BO31" i="17"/>
  <c r="BO8" i="17" s="1"/>
  <c r="BN31" i="17"/>
  <c r="BN8" i="17" s="1"/>
  <c r="BL31" i="17"/>
  <c r="BL8" i="17" s="1"/>
  <c r="BK31" i="17"/>
  <c r="BI31" i="17"/>
  <c r="BH31" i="17"/>
  <c r="BH8" i="17" s="1"/>
  <c r="BF31" i="17"/>
  <c r="BF8" i="17" s="1"/>
  <c r="BE31" i="17"/>
  <c r="BC31" i="17"/>
  <c r="BB31" i="17"/>
  <c r="BA31" i="17"/>
  <c r="AZ31" i="17"/>
  <c r="AZ8" i="17" s="1"/>
  <c r="AY31" i="17"/>
  <c r="AY8" i="17" s="1"/>
  <c r="AW31" i="17"/>
  <c r="AV31" i="17"/>
  <c r="AT31" i="17"/>
  <c r="AT8" i="17" s="1"/>
  <c r="AS31" i="17"/>
  <c r="AQ31" i="17"/>
  <c r="AQ8" i="17" s="1"/>
  <c r="AP31" i="17"/>
  <c r="AN31" i="17"/>
  <c r="AN8" i="17" s="1"/>
  <c r="AM31" i="17"/>
  <c r="AM8" i="17" s="1"/>
  <c r="AK31" i="17"/>
  <c r="AK8" i="17" s="1"/>
  <c r="AJ31" i="17"/>
  <c r="AJ8" i="17" s="1"/>
  <c r="AH31" i="17"/>
  <c r="AH8" i="17" s="1"/>
  <c r="AG31" i="17"/>
  <c r="AE31" i="17"/>
  <c r="AE8" i="17" s="1"/>
  <c r="AD31" i="17"/>
  <c r="AD8" i="17" s="1"/>
  <c r="AB31" i="17"/>
  <c r="AB8" i="17" s="1"/>
  <c r="AA31" i="17"/>
  <c r="Y31" i="17"/>
  <c r="X31" i="17"/>
  <c r="X8" i="17" s="1"/>
  <c r="V31" i="17"/>
  <c r="V8" i="17" s="1"/>
  <c r="U31" i="17"/>
  <c r="S31" i="17"/>
  <c r="R31" i="17"/>
  <c r="Q31" i="17"/>
  <c r="P31" i="17"/>
  <c r="P8" i="17" s="1"/>
  <c r="O31" i="17"/>
  <c r="M31" i="17"/>
  <c r="L31" i="17"/>
  <c r="J31" i="17"/>
  <c r="J8" i="17" s="1"/>
  <c r="I31" i="17"/>
  <c r="BX26" i="17"/>
  <c r="BR26" i="17"/>
  <c r="BL26" i="17"/>
  <c r="BE26" i="17"/>
  <c r="AN26" i="17"/>
  <c r="AH26" i="17"/>
  <c r="AB26" i="17"/>
  <c r="U26" i="17"/>
  <c r="S26" i="17"/>
  <c r="CC23" i="17"/>
  <c r="CB23" i="17"/>
  <c r="BY23" i="17"/>
  <c r="BV23" i="17"/>
  <c r="BS23" i="17"/>
  <c r="BP23" i="17"/>
  <c r="BM23" i="17"/>
  <c r="BJ23" i="17"/>
  <c r="BG23" i="17"/>
  <c r="BD23" i="17"/>
  <c r="BA23" i="17"/>
  <c r="AX23" i="17"/>
  <c r="AU23" i="17"/>
  <c r="AR23" i="17"/>
  <c r="AO23" i="17"/>
  <c r="AL23" i="17"/>
  <c r="AI23" i="17"/>
  <c r="AF23" i="17"/>
  <c r="AC23" i="17"/>
  <c r="Z23" i="17"/>
  <c r="W23" i="17"/>
  <c r="T23" i="17"/>
  <c r="Q23" i="17"/>
  <c r="N23" i="17"/>
  <c r="K23" i="17"/>
  <c r="H23" i="17"/>
  <c r="CC21" i="17"/>
  <c r="CB21" i="17"/>
  <c r="BY21" i="17"/>
  <c r="BV21" i="17"/>
  <c r="BS21" i="17"/>
  <c r="BP21" i="17"/>
  <c r="BM21" i="17"/>
  <c r="BJ21" i="17"/>
  <c r="BG21" i="17"/>
  <c r="BD21" i="17"/>
  <c r="BA21" i="17"/>
  <c r="AX21" i="17"/>
  <c r="AU21" i="17"/>
  <c r="AR21" i="17"/>
  <c r="AO21" i="17"/>
  <c r="AL21" i="17"/>
  <c r="AI21" i="17"/>
  <c r="AF21" i="17"/>
  <c r="AC21" i="17"/>
  <c r="Z21" i="17"/>
  <c r="W21" i="17"/>
  <c r="T21" i="17"/>
  <c r="Q21" i="17"/>
  <c r="N21" i="17"/>
  <c r="K21" i="17"/>
  <c r="H21" i="17"/>
  <c r="CA15" i="17"/>
  <c r="BZ15" i="17"/>
  <c r="BY15" i="17"/>
  <c r="BX15" i="17"/>
  <c r="BW15" i="17"/>
  <c r="BV15" i="17" s="1"/>
  <c r="BU15" i="17"/>
  <c r="BT15" i="17"/>
  <c r="BU51" i="17" s="1"/>
  <c r="BU53" i="17" s="1"/>
  <c r="BS15" i="17"/>
  <c r="BR15" i="17"/>
  <c r="BQ15" i="17"/>
  <c r="BP15" i="17" s="1"/>
  <c r="BO15" i="17"/>
  <c r="BN15" i="17"/>
  <c r="BM15" i="17"/>
  <c r="BL15" i="17"/>
  <c r="BK15" i="17"/>
  <c r="BL51" i="17" s="1"/>
  <c r="BL53" i="17" s="1"/>
  <c r="BI15" i="17"/>
  <c r="BH15" i="17"/>
  <c r="BG15" i="17"/>
  <c r="BF15" i="17"/>
  <c r="BE15" i="17"/>
  <c r="BD15" i="17" s="1"/>
  <c r="BC15" i="17"/>
  <c r="BB15" i="17"/>
  <c r="BA15" i="17"/>
  <c r="AZ15" i="17"/>
  <c r="AY15" i="17"/>
  <c r="AX15" i="17" s="1"/>
  <c r="AW15" i="17"/>
  <c r="AV15" i="17"/>
  <c r="AU15" i="17"/>
  <c r="AT15" i="17"/>
  <c r="AS15" i="17"/>
  <c r="AR15" i="17" s="1"/>
  <c r="AQ15" i="17"/>
  <c r="AP15" i="17"/>
  <c r="AO15" i="17"/>
  <c r="AN15" i="17"/>
  <c r="AM15" i="17"/>
  <c r="AL15" i="17" s="1"/>
  <c r="AK15" i="17"/>
  <c r="AJ15" i="17"/>
  <c r="AK51" i="17" s="1"/>
  <c r="AI15" i="17"/>
  <c r="AH15" i="17"/>
  <c r="AG15" i="17"/>
  <c r="AF15" i="17" s="1"/>
  <c r="AE15" i="17"/>
  <c r="AD15" i="17"/>
  <c r="AC15" i="17"/>
  <c r="AB15" i="17"/>
  <c r="AA15" i="17"/>
  <c r="Z15" i="17" s="1"/>
  <c r="Y15" i="17"/>
  <c r="X15" i="17"/>
  <c r="W15" i="17"/>
  <c r="V15" i="17"/>
  <c r="U15" i="17"/>
  <c r="T15" i="17" s="1"/>
  <c r="S15" i="17"/>
  <c r="R15" i="17"/>
  <c r="S51" i="17" s="1"/>
  <c r="S53" i="17" s="1"/>
  <c r="Q15" i="17"/>
  <c r="P15" i="17"/>
  <c r="O15" i="17"/>
  <c r="N15" i="17" s="1"/>
  <c r="M15" i="17"/>
  <c r="L15" i="17"/>
  <c r="K15" i="17"/>
  <c r="J15" i="17"/>
  <c r="I15" i="17"/>
  <c r="J51" i="17" s="1"/>
  <c r="J53" i="17" s="1"/>
  <c r="BZ8" i="17"/>
  <c r="BQ8" i="17"/>
  <c r="BP8" i="17" s="1"/>
  <c r="BP26" i="17" s="1"/>
  <c r="BK8" i="17"/>
  <c r="BL47" i="17" s="1"/>
  <c r="BL49" i="17" s="1"/>
  <c r="BL55" i="17" s="1"/>
  <c r="BJ8" i="17"/>
  <c r="BI8" i="17"/>
  <c r="BI26" i="17" s="1"/>
  <c r="BE8" i="17"/>
  <c r="BD8" i="17"/>
  <c r="BD26" i="17" s="1"/>
  <c r="BC8" i="17"/>
  <c r="BC49" i="17" s="1"/>
  <c r="BB8" i="17"/>
  <c r="BC47" i="17" s="1"/>
  <c r="AW8" i="17"/>
  <c r="AW26" i="17" s="1"/>
  <c r="AV8" i="17"/>
  <c r="AU8" i="17" s="1"/>
  <c r="AU26" i="17" s="1"/>
  <c r="AS8" i="17"/>
  <c r="AT47" i="17" s="1"/>
  <c r="AP8" i="17"/>
  <c r="AG8" i="17"/>
  <c r="AF8" i="17" s="1"/>
  <c r="AF26" i="17" s="1"/>
  <c r="AA8" i="17"/>
  <c r="AA26" i="17" s="1"/>
  <c r="Z8" i="17"/>
  <c r="Y8" i="17"/>
  <c r="Y26" i="17" s="1"/>
  <c r="U8" i="17"/>
  <c r="S8" i="17"/>
  <c r="R8" i="17"/>
  <c r="Q8" i="17" s="1"/>
  <c r="Q26" i="17" s="1"/>
  <c r="O8" i="17"/>
  <c r="M8" i="17"/>
  <c r="L8" i="17"/>
  <c r="K8" i="17" s="1"/>
  <c r="K26" i="17" s="1"/>
  <c r="I8" i="17"/>
  <c r="J47" i="17" s="1"/>
  <c r="BL40" i="16"/>
  <c r="BL42" i="16" s="1"/>
  <c r="AT40" i="16"/>
  <c r="AT42" i="16" s="1"/>
  <c r="AB40" i="16"/>
  <c r="AB42" i="16" s="1"/>
  <c r="J40" i="16"/>
  <c r="J42" i="16" s="1"/>
  <c r="BL36" i="16"/>
  <c r="BL38" i="16" s="1"/>
  <c r="AT36" i="16"/>
  <c r="AT38" i="16" s="1"/>
  <c r="AT44" i="16" s="1"/>
  <c r="AB36" i="16"/>
  <c r="AB38" i="16" s="1"/>
  <c r="AB44" i="16" s="1"/>
  <c r="J36" i="16"/>
  <c r="J38" i="16" s="1"/>
  <c r="CC33" i="16"/>
  <c r="CB33" i="16"/>
  <c r="BY33" i="16"/>
  <c r="BV33" i="16"/>
  <c r="BS33" i="16"/>
  <c r="BP33" i="16"/>
  <c r="BM33" i="16"/>
  <c r="BJ33" i="16"/>
  <c r="BG33" i="16"/>
  <c r="BD33" i="16"/>
  <c r="BA33" i="16"/>
  <c r="AX33" i="16"/>
  <c r="AU33" i="16"/>
  <c r="AR33" i="16"/>
  <c r="AO33" i="16"/>
  <c r="AL33" i="16"/>
  <c r="AI33" i="16"/>
  <c r="AF33" i="16"/>
  <c r="AC33" i="16"/>
  <c r="Z33" i="16"/>
  <c r="W33" i="16"/>
  <c r="T33" i="16"/>
  <c r="Q33" i="16"/>
  <c r="N33" i="16"/>
  <c r="K33" i="16"/>
  <c r="H33" i="16"/>
  <c r="CC32" i="16"/>
  <c r="CB32" i="16"/>
  <c r="CC31" i="16"/>
  <c r="CB31" i="16"/>
  <c r="BY31" i="16"/>
  <c r="BV31" i="16"/>
  <c r="BS31" i="16"/>
  <c r="BP31" i="16"/>
  <c r="BM31" i="16"/>
  <c r="BJ31" i="16"/>
  <c r="BG31" i="16"/>
  <c r="BD31" i="16"/>
  <c r="BA31" i="16"/>
  <c r="AX31" i="16"/>
  <c r="AU31" i="16"/>
  <c r="AR31" i="16"/>
  <c r="AO31" i="16"/>
  <c r="AL31" i="16"/>
  <c r="AI31" i="16"/>
  <c r="AF31" i="16"/>
  <c r="AC31" i="16"/>
  <c r="Z31" i="16"/>
  <c r="W31" i="16"/>
  <c r="T31" i="16"/>
  <c r="Q31" i="16"/>
  <c r="N31" i="16"/>
  <c r="K31" i="16"/>
  <c r="H31" i="16"/>
  <c r="BI26" i="16"/>
  <c r="Y26" i="16"/>
  <c r="BY23" i="16"/>
  <c r="BV23" i="16"/>
  <c r="BS23" i="16"/>
  <c r="BP23" i="16"/>
  <c r="BM23" i="16"/>
  <c r="BJ23" i="16"/>
  <c r="BG23" i="16"/>
  <c r="BD23" i="16"/>
  <c r="BA23" i="16"/>
  <c r="AX23" i="16"/>
  <c r="AU23" i="16"/>
  <c r="AR23" i="16"/>
  <c r="AO23" i="16"/>
  <c r="AL23" i="16"/>
  <c r="AI23" i="16"/>
  <c r="AF23" i="16"/>
  <c r="AC23" i="16"/>
  <c r="Z23" i="16"/>
  <c r="W23" i="16"/>
  <c r="T23" i="16"/>
  <c r="Q23" i="16"/>
  <c r="N23" i="16"/>
  <c r="K23" i="16"/>
  <c r="H23" i="16"/>
  <c r="BY21" i="16"/>
  <c r="BV21" i="16"/>
  <c r="BS21" i="16"/>
  <c r="BP21" i="16"/>
  <c r="BM21" i="16"/>
  <c r="BJ21" i="16"/>
  <c r="BG21" i="16"/>
  <c r="BD21" i="16"/>
  <c r="BA21" i="16"/>
  <c r="AX21" i="16"/>
  <c r="AU21" i="16"/>
  <c r="AR21" i="16"/>
  <c r="AO21" i="16"/>
  <c r="AL21" i="16"/>
  <c r="AI21" i="16"/>
  <c r="AF21" i="16"/>
  <c r="AC21" i="16"/>
  <c r="Z21" i="16"/>
  <c r="W21" i="16"/>
  <c r="T21" i="16"/>
  <c r="Q21" i="16"/>
  <c r="N21" i="16"/>
  <c r="K21" i="16"/>
  <c r="H21" i="16"/>
  <c r="CA15" i="16"/>
  <c r="BZ15" i="16"/>
  <c r="CA40" i="16" s="1"/>
  <c r="BX15" i="16"/>
  <c r="BW15" i="16"/>
  <c r="BX40" i="16" s="1"/>
  <c r="BU15" i="16"/>
  <c r="BT15" i="16"/>
  <c r="BR15" i="16"/>
  <c r="BQ15" i="16"/>
  <c r="BR40" i="16" s="1"/>
  <c r="BO15" i="16"/>
  <c r="BN15" i="16"/>
  <c r="BO40" i="16" s="1"/>
  <c r="BL15" i="16"/>
  <c r="BK15" i="16"/>
  <c r="BJ15" i="16" s="1"/>
  <c r="BI15" i="16"/>
  <c r="BH15" i="16"/>
  <c r="BI40" i="16" s="1"/>
  <c r="BF15" i="16"/>
  <c r="BE15" i="16"/>
  <c r="BF40" i="16" s="1"/>
  <c r="BC15" i="16"/>
  <c r="BB15" i="16"/>
  <c r="AZ15" i="16"/>
  <c r="AY15" i="16"/>
  <c r="AZ40" i="16" s="1"/>
  <c r="AW15" i="16"/>
  <c r="AV15" i="16"/>
  <c r="AW40" i="16" s="1"/>
  <c r="AT15" i="16"/>
  <c r="AS15" i="16"/>
  <c r="AR15" i="16" s="1"/>
  <c r="AQ15" i="16"/>
  <c r="AP15" i="16"/>
  <c r="AQ40" i="16" s="1"/>
  <c r="AN15" i="16"/>
  <c r="AM15" i="16"/>
  <c r="AN40" i="16" s="1"/>
  <c r="AK15" i="16"/>
  <c r="AJ15" i="16"/>
  <c r="AH15" i="16"/>
  <c r="AG15" i="16"/>
  <c r="AH40" i="16" s="1"/>
  <c r="AE15" i="16"/>
  <c r="AD15" i="16"/>
  <c r="AE40" i="16" s="1"/>
  <c r="AB15" i="16"/>
  <c r="AA15" i="16"/>
  <c r="Z15" i="16" s="1"/>
  <c r="Y15" i="16"/>
  <c r="X15" i="16"/>
  <c r="Y40" i="16" s="1"/>
  <c r="V15" i="16"/>
  <c r="U15" i="16"/>
  <c r="V40" i="16" s="1"/>
  <c r="S15" i="16"/>
  <c r="R15" i="16"/>
  <c r="P15" i="16"/>
  <c r="O15" i="16"/>
  <c r="P40" i="16" s="1"/>
  <c r="M15" i="16"/>
  <c r="L15" i="16"/>
  <c r="M40" i="16" s="1"/>
  <c r="J15" i="16"/>
  <c r="E28" i="16" s="1"/>
  <c r="I15" i="16"/>
  <c r="CA8" i="16"/>
  <c r="BZ8" i="16"/>
  <c r="CA36" i="16" s="1"/>
  <c r="BX8" i="16"/>
  <c r="BX26" i="16" s="1"/>
  <c r="BW8" i="16"/>
  <c r="BX36" i="16" s="1"/>
  <c r="BU8" i="16"/>
  <c r="BU26" i="16" s="1"/>
  <c r="BT8" i="16"/>
  <c r="BR8" i="16"/>
  <c r="BQ8" i="16"/>
  <c r="BR36" i="16" s="1"/>
  <c r="BO8" i="16"/>
  <c r="BN8" i="16"/>
  <c r="BO36" i="16" s="1"/>
  <c r="BL8" i="16"/>
  <c r="BL26" i="16" s="1"/>
  <c r="BK8" i="16"/>
  <c r="BK26" i="16" s="1"/>
  <c r="BI8" i="16"/>
  <c r="BH8" i="16"/>
  <c r="BI36" i="16" s="1"/>
  <c r="BF8" i="16"/>
  <c r="BF26" i="16" s="1"/>
  <c r="BE8" i="16"/>
  <c r="BF36" i="16" s="1"/>
  <c r="BC8" i="16"/>
  <c r="BB8" i="16"/>
  <c r="AZ8" i="16"/>
  <c r="AY8" i="16"/>
  <c r="AZ36" i="16" s="1"/>
  <c r="AW8" i="16"/>
  <c r="AW26" i="16" s="1"/>
  <c r="AV8" i="16"/>
  <c r="AW36" i="16" s="1"/>
  <c r="AT8" i="16"/>
  <c r="AT26" i="16" s="1"/>
  <c r="AS8" i="16"/>
  <c r="AS26" i="16" s="1"/>
  <c r="AQ8" i="16"/>
  <c r="AP8" i="16"/>
  <c r="AQ36" i="16" s="1"/>
  <c r="AN8" i="16"/>
  <c r="AN26" i="16" s="1"/>
  <c r="AM8" i="16"/>
  <c r="AN36" i="16" s="1"/>
  <c r="AK8" i="16"/>
  <c r="AK26" i="16" s="1"/>
  <c r="AJ8" i="16"/>
  <c r="AH8" i="16"/>
  <c r="AG8" i="16"/>
  <c r="AH36" i="16" s="1"/>
  <c r="AE8" i="16"/>
  <c r="AD8" i="16"/>
  <c r="AE36" i="16" s="1"/>
  <c r="AB8" i="16"/>
  <c r="AB26" i="16" s="1"/>
  <c r="AA8" i="16"/>
  <c r="AA26" i="16" s="1"/>
  <c r="Y8" i="16"/>
  <c r="X8" i="16"/>
  <c r="Y36" i="16" s="1"/>
  <c r="V8" i="16"/>
  <c r="V26" i="16" s="1"/>
  <c r="U8" i="16"/>
  <c r="V36" i="16" s="1"/>
  <c r="S8" i="16"/>
  <c r="R8" i="16"/>
  <c r="P8" i="16"/>
  <c r="O8" i="16"/>
  <c r="P36" i="16" s="1"/>
  <c r="M8" i="16"/>
  <c r="M26" i="16" s="1"/>
  <c r="L8" i="16"/>
  <c r="M36" i="16" s="1"/>
  <c r="J8" i="16"/>
  <c r="J26" i="16" s="1"/>
  <c r="I8" i="16"/>
  <c r="I26" i="16" s="1"/>
  <c r="BL38" i="15"/>
  <c r="BL40" i="15" s="1"/>
  <c r="AT38" i="15"/>
  <c r="AT40" i="15" s="1"/>
  <c r="AB38" i="15"/>
  <c r="AB40" i="15" s="1"/>
  <c r="J38" i="15"/>
  <c r="J40" i="15" s="1"/>
  <c r="BL34" i="15"/>
  <c r="BL36" i="15" s="1"/>
  <c r="BL42" i="15" s="1"/>
  <c r="AT34" i="15"/>
  <c r="AT36" i="15" s="1"/>
  <c r="AB34" i="15"/>
  <c r="AB36" i="15" s="1"/>
  <c r="J34" i="15"/>
  <c r="J36" i="15" s="1"/>
  <c r="J42" i="15" s="1"/>
  <c r="CC31" i="15"/>
  <c r="CB31" i="15"/>
  <c r="BY31" i="15"/>
  <c r="BV31" i="15"/>
  <c r="BS31" i="15"/>
  <c r="BP31" i="15"/>
  <c r="BM31" i="15"/>
  <c r="BJ31" i="15"/>
  <c r="BG31" i="15"/>
  <c r="BD31" i="15"/>
  <c r="BA31" i="15"/>
  <c r="AX31" i="15"/>
  <c r="AU31" i="15"/>
  <c r="AR31" i="15"/>
  <c r="AO31" i="15"/>
  <c r="AL31" i="15"/>
  <c r="AI31" i="15"/>
  <c r="AF31" i="15"/>
  <c r="AC31" i="15"/>
  <c r="Z31" i="15"/>
  <c r="W31" i="15"/>
  <c r="T31" i="15"/>
  <c r="Q31" i="15"/>
  <c r="N31" i="15"/>
  <c r="K31" i="15"/>
  <c r="H31" i="15"/>
  <c r="CC30" i="15"/>
  <c r="CB30" i="15"/>
  <c r="BY30" i="15"/>
  <c r="BV30" i="15"/>
  <c r="BS30" i="15"/>
  <c r="BP30" i="15"/>
  <c r="BM30" i="15"/>
  <c r="BJ30" i="15"/>
  <c r="BG30" i="15"/>
  <c r="BD30" i="15"/>
  <c r="BA30" i="15"/>
  <c r="AX30" i="15"/>
  <c r="AU30" i="15"/>
  <c r="AR30" i="15"/>
  <c r="AO30" i="15"/>
  <c r="AL30" i="15"/>
  <c r="AI30" i="15"/>
  <c r="AF30" i="15"/>
  <c r="AC30" i="15"/>
  <c r="Z30" i="15"/>
  <c r="W30" i="15"/>
  <c r="T30" i="15"/>
  <c r="Q30" i="15"/>
  <c r="N30" i="15"/>
  <c r="K30" i="15"/>
  <c r="H30" i="15"/>
  <c r="CC29" i="15"/>
  <c r="CB29" i="15"/>
  <c r="BY29" i="15"/>
  <c r="BV29" i="15"/>
  <c r="BS29" i="15"/>
  <c r="BP29" i="15"/>
  <c r="BM29" i="15"/>
  <c r="BJ29" i="15"/>
  <c r="BG29" i="15"/>
  <c r="BD29" i="15"/>
  <c r="BA29" i="15"/>
  <c r="AX29" i="15"/>
  <c r="AU29" i="15"/>
  <c r="AR29" i="15"/>
  <c r="AO29" i="15"/>
  <c r="AL29" i="15"/>
  <c r="AI29" i="15"/>
  <c r="AF29" i="15"/>
  <c r="AC29" i="15"/>
  <c r="Z29" i="15"/>
  <c r="W29" i="15"/>
  <c r="T29" i="15"/>
  <c r="Q29" i="15"/>
  <c r="N29" i="15"/>
  <c r="K29" i="15"/>
  <c r="H29" i="15"/>
  <c r="AE24" i="15"/>
  <c r="BY21" i="15"/>
  <c r="BV21" i="15"/>
  <c r="BS21" i="15"/>
  <c r="BP21" i="15"/>
  <c r="BM21" i="15"/>
  <c r="BJ21" i="15"/>
  <c r="BG21" i="15"/>
  <c r="BD21" i="15"/>
  <c r="BA21" i="15"/>
  <c r="AX21" i="15"/>
  <c r="AU21" i="15"/>
  <c r="AR21" i="15"/>
  <c r="AO21" i="15"/>
  <c r="AL21" i="15"/>
  <c r="AI21" i="15"/>
  <c r="AF21" i="15"/>
  <c r="AC21" i="15"/>
  <c r="Z21" i="15"/>
  <c r="W21" i="15"/>
  <c r="T21" i="15"/>
  <c r="Q21" i="15"/>
  <c r="N21" i="15"/>
  <c r="K21" i="15"/>
  <c r="H21" i="15"/>
  <c r="BY19" i="15"/>
  <c r="BV19" i="15"/>
  <c r="BS19" i="15"/>
  <c r="BP19" i="15"/>
  <c r="BM19" i="15"/>
  <c r="BJ19" i="15"/>
  <c r="BG19" i="15"/>
  <c r="BD19" i="15"/>
  <c r="BA19" i="15"/>
  <c r="AX19" i="15"/>
  <c r="AU19" i="15"/>
  <c r="AR19" i="15"/>
  <c r="AO19" i="15"/>
  <c r="AL19" i="15"/>
  <c r="AI19" i="15"/>
  <c r="AF19" i="15"/>
  <c r="AC19" i="15"/>
  <c r="Z19" i="15"/>
  <c r="W19" i="15"/>
  <c r="T19" i="15"/>
  <c r="Q19" i="15"/>
  <c r="N19" i="15"/>
  <c r="K19" i="15"/>
  <c r="H19" i="15"/>
  <c r="CA14" i="15"/>
  <c r="BZ14" i="15"/>
  <c r="CA38" i="15" s="1"/>
  <c r="BX14" i="15"/>
  <c r="BX40" i="15" s="1"/>
  <c r="BW14" i="15"/>
  <c r="BX38" i="15" s="1"/>
  <c r="BU14" i="15"/>
  <c r="BT14" i="15"/>
  <c r="BR14" i="15"/>
  <c r="BQ14" i="15"/>
  <c r="BR38" i="15" s="1"/>
  <c r="BO14" i="15"/>
  <c r="BN14" i="15"/>
  <c r="BL14" i="15"/>
  <c r="BK14" i="15"/>
  <c r="BJ14" i="15" s="1"/>
  <c r="BI14" i="15"/>
  <c r="BH14" i="15"/>
  <c r="BI38" i="15" s="1"/>
  <c r="BF14" i="15"/>
  <c r="BF40" i="15" s="1"/>
  <c r="BE14" i="15"/>
  <c r="BF38" i="15" s="1"/>
  <c r="BC14" i="15"/>
  <c r="BB14" i="15"/>
  <c r="AZ14" i="15"/>
  <c r="AY14" i="15"/>
  <c r="AZ38" i="15" s="1"/>
  <c r="AW14" i="15"/>
  <c r="AV14" i="15"/>
  <c r="AT14" i="15"/>
  <c r="AS14" i="15"/>
  <c r="AR14" i="15"/>
  <c r="AQ14" i="15"/>
  <c r="AP14" i="15"/>
  <c r="AN14" i="15"/>
  <c r="AM14" i="15"/>
  <c r="AN38" i="15" s="1"/>
  <c r="AL14" i="15"/>
  <c r="AK14" i="15"/>
  <c r="AJ14" i="15"/>
  <c r="AH14" i="15"/>
  <c r="AH40" i="15" s="1"/>
  <c r="AG14" i="15"/>
  <c r="AH38" i="15" s="1"/>
  <c r="AF14" i="15"/>
  <c r="AE14" i="15"/>
  <c r="AD14" i="15"/>
  <c r="AE38" i="15" s="1"/>
  <c r="AB14" i="15"/>
  <c r="AA14" i="15"/>
  <c r="Z14" i="15"/>
  <c r="Y14" i="15"/>
  <c r="X14" i="15"/>
  <c r="V14" i="15"/>
  <c r="U14" i="15"/>
  <c r="V38" i="15" s="1"/>
  <c r="T14" i="15"/>
  <c r="S14" i="15"/>
  <c r="R14" i="15"/>
  <c r="P14" i="15"/>
  <c r="O14" i="15"/>
  <c r="P38" i="15" s="1"/>
  <c r="N14" i="15"/>
  <c r="M14" i="15"/>
  <c r="L14" i="15"/>
  <c r="J14" i="15"/>
  <c r="I14" i="15"/>
  <c r="H14" i="15"/>
  <c r="CA8" i="15"/>
  <c r="BZ8" i="15"/>
  <c r="BX8" i="15"/>
  <c r="BX24" i="15" s="1"/>
  <c r="BW8" i="15"/>
  <c r="BX34" i="15" s="1"/>
  <c r="BV8" i="15"/>
  <c r="BU8" i="15"/>
  <c r="BT8" i="15"/>
  <c r="BR8" i="15"/>
  <c r="BR36" i="15" s="1"/>
  <c r="BQ8" i="15"/>
  <c r="BR34" i="15" s="1"/>
  <c r="BP8" i="15"/>
  <c r="BO8" i="15"/>
  <c r="BN8" i="15"/>
  <c r="BO34" i="15" s="1"/>
  <c r="BL8" i="15"/>
  <c r="BL24" i="15" s="1"/>
  <c r="BK8" i="15"/>
  <c r="BK24" i="15" s="1"/>
  <c r="BJ8" i="15"/>
  <c r="BJ24" i="15" s="1"/>
  <c r="BI8" i="15"/>
  <c r="BH8" i="15"/>
  <c r="BF8" i="15"/>
  <c r="BF24" i="15" s="1"/>
  <c r="BE8" i="15"/>
  <c r="BF34" i="15" s="1"/>
  <c r="BD8" i="15"/>
  <c r="BC8" i="15"/>
  <c r="BB8" i="15"/>
  <c r="AZ8" i="15"/>
  <c r="AY8" i="15"/>
  <c r="AZ34" i="15" s="1"/>
  <c r="AX8" i="15"/>
  <c r="AW8" i="15"/>
  <c r="AV8" i="15"/>
  <c r="AT8" i="15"/>
  <c r="AT24" i="15" s="1"/>
  <c r="AS8" i="15"/>
  <c r="AS24" i="15" s="1"/>
  <c r="AR8" i="15"/>
  <c r="AR24" i="15" s="1"/>
  <c r="AQ8" i="15"/>
  <c r="AP8" i="15"/>
  <c r="AN8" i="15"/>
  <c r="AN24" i="15" s="1"/>
  <c r="AM8" i="15"/>
  <c r="AN34" i="15" s="1"/>
  <c r="AL8" i="15"/>
  <c r="AL24" i="15" s="1"/>
  <c r="AK8" i="15"/>
  <c r="AJ8" i="15"/>
  <c r="AH8" i="15"/>
  <c r="AH36" i="15" s="1"/>
  <c r="AH42" i="15" s="1"/>
  <c r="AG8" i="15"/>
  <c r="AH34" i="15" s="1"/>
  <c r="AF8" i="15"/>
  <c r="AF24" i="15" s="1"/>
  <c r="AE8" i="15"/>
  <c r="AD8" i="15"/>
  <c r="AE34" i="15" s="1"/>
  <c r="AB8" i="15"/>
  <c r="AB24" i="15" s="1"/>
  <c r="AA8" i="15"/>
  <c r="AA24" i="15" s="1"/>
  <c r="Z8" i="15"/>
  <c r="Z24" i="15" s="1"/>
  <c r="Y8" i="15"/>
  <c r="X8" i="15"/>
  <c r="V8" i="15"/>
  <c r="V24" i="15" s="1"/>
  <c r="U8" i="15"/>
  <c r="V34" i="15" s="1"/>
  <c r="T8" i="15"/>
  <c r="T24" i="15" s="1"/>
  <c r="S8" i="15"/>
  <c r="S24" i="15" s="1"/>
  <c r="R8" i="15"/>
  <c r="P8" i="15"/>
  <c r="O8" i="15"/>
  <c r="P34" i="15" s="1"/>
  <c r="N8" i="15"/>
  <c r="N24" i="15" s="1"/>
  <c r="M8" i="15"/>
  <c r="M24" i="15" s="1"/>
  <c r="L8" i="15"/>
  <c r="J8" i="15"/>
  <c r="J24" i="15" s="1"/>
  <c r="I8" i="15"/>
  <c r="I24" i="15" s="1"/>
  <c r="H8" i="15"/>
  <c r="H24" i="15" s="1"/>
  <c r="AP32" i="14"/>
  <c r="AM32" i="14"/>
  <c r="AJ32" i="14"/>
  <c r="AG32" i="14"/>
  <c r="AD32" i="14"/>
  <c r="AA32" i="14"/>
  <c r="X32" i="14"/>
  <c r="U32" i="14"/>
  <c r="R32" i="14"/>
  <c r="O32" i="14"/>
  <c r="L32" i="14"/>
  <c r="I32" i="14"/>
  <c r="AP30" i="14"/>
  <c r="AM30" i="14"/>
  <c r="AJ30" i="14"/>
  <c r="AG30" i="14"/>
  <c r="AD30" i="14"/>
  <c r="AA30" i="14"/>
  <c r="X30" i="14"/>
  <c r="U30" i="14"/>
  <c r="R30" i="14"/>
  <c r="O30" i="14"/>
  <c r="L30" i="14"/>
  <c r="I30" i="14"/>
  <c r="C26" i="14"/>
  <c r="CA41" i="13"/>
  <c r="BZ41" i="13"/>
  <c r="BX41" i="13"/>
  <c r="BW41" i="13"/>
  <c r="BU41" i="13"/>
  <c r="BT41" i="13"/>
  <c r="BR41" i="13"/>
  <c r="BQ41" i="13"/>
  <c r="BO41" i="13"/>
  <c r="BN41" i="13"/>
  <c r="BL41" i="13"/>
  <c r="BK41" i="13"/>
  <c r="BI41" i="13"/>
  <c r="BH41" i="13"/>
  <c r="BF41" i="13"/>
  <c r="BE41" i="13"/>
  <c r="BC41" i="13"/>
  <c r="BB41" i="13"/>
  <c r="AZ41" i="13"/>
  <c r="AY41" i="13"/>
  <c r="AW41" i="13"/>
  <c r="AV41" i="13"/>
  <c r="AT41" i="13"/>
  <c r="AS41" i="13"/>
  <c r="AQ41" i="13"/>
  <c r="AP41" i="13"/>
  <c r="AN41" i="13"/>
  <c r="AM41" i="13"/>
  <c r="AK41" i="13"/>
  <c r="AJ41" i="13"/>
  <c r="AH41" i="13"/>
  <c r="AG41" i="13"/>
  <c r="AE41" i="13"/>
  <c r="AD41" i="13"/>
  <c r="AB41" i="13"/>
  <c r="AA41" i="13"/>
  <c r="Y41" i="13"/>
  <c r="X41" i="13"/>
  <c r="V41" i="13"/>
  <c r="U41" i="13"/>
  <c r="S41" i="13"/>
  <c r="R41" i="13"/>
  <c r="P41" i="13"/>
  <c r="O41" i="13"/>
  <c r="M41" i="13"/>
  <c r="L41" i="13"/>
  <c r="J41" i="13"/>
  <c r="I41" i="13"/>
  <c r="BY40" i="13"/>
  <c r="BV40" i="13"/>
  <c r="BS40" i="13"/>
  <c r="BP40" i="13"/>
  <c r="BM40" i="13"/>
  <c r="BJ40" i="13"/>
  <c r="BG40" i="13"/>
  <c r="BD40" i="13"/>
  <c r="BA40" i="13"/>
  <c r="AX40" i="13"/>
  <c r="AU40" i="13"/>
  <c r="AR40" i="13"/>
  <c r="AO40" i="13"/>
  <c r="AL40" i="13"/>
  <c r="AI40" i="13"/>
  <c r="AF40" i="13"/>
  <c r="AC40" i="13"/>
  <c r="Z40" i="13"/>
  <c r="W40" i="13"/>
  <c r="T40" i="13"/>
  <c r="Q40" i="13"/>
  <c r="N40" i="13"/>
  <c r="K40" i="13"/>
  <c r="H40" i="13"/>
  <c r="BY39" i="13"/>
  <c r="BV39" i="13"/>
  <c r="BS39" i="13"/>
  <c r="BP39" i="13"/>
  <c r="BM39" i="13"/>
  <c r="BJ39" i="13"/>
  <c r="BG39" i="13"/>
  <c r="BD39" i="13"/>
  <c r="BA39" i="13"/>
  <c r="AX39" i="13"/>
  <c r="AU39" i="13"/>
  <c r="AR39" i="13"/>
  <c r="AO39" i="13"/>
  <c r="AL39" i="13"/>
  <c r="AI39" i="13"/>
  <c r="AF39" i="13"/>
  <c r="AC39" i="13"/>
  <c r="Z39" i="13"/>
  <c r="W39" i="13"/>
  <c r="T39" i="13"/>
  <c r="Q39" i="13"/>
  <c r="N39" i="13"/>
  <c r="K39" i="13"/>
  <c r="H39" i="13"/>
  <c r="BY38" i="13"/>
  <c r="BV38" i="13"/>
  <c r="BS38" i="13"/>
  <c r="BP38" i="13"/>
  <c r="BM38" i="13"/>
  <c r="BJ38" i="13"/>
  <c r="BG38" i="13"/>
  <c r="BD38" i="13"/>
  <c r="BA38" i="13"/>
  <c r="AX38" i="13"/>
  <c r="AU38" i="13"/>
  <c r="AR38" i="13"/>
  <c r="AO38" i="13"/>
  <c r="AL38" i="13"/>
  <c r="AI38" i="13"/>
  <c r="AF38" i="13"/>
  <c r="AC38" i="13"/>
  <c r="Z38" i="13"/>
  <c r="W38" i="13"/>
  <c r="T38" i="13"/>
  <c r="Q38" i="13"/>
  <c r="N38" i="13"/>
  <c r="K38" i="13"/>
  <c r="H38" i="13"/>
  <c r="BY37" i="13"/>
  <c r="BV37" i="13"/>
  <c r="BS37" i="13"/>
  <c r="BP37" i="13"/>
  <c r="BM37" i="13"/>
  <c r="BJ37" i="13"/>
  <c r="BG37" i="13"/>
  <c r="BD37" i="13"/>
  <c r="BA37" i="13"/>
  <c r="AX37" i="13"/>
  <c r="AU37" i="13"/>
  <c r="AR37" i="13"/>
  <c r="AO37" i="13"/>
  <c r="AL37" i="13"/>
  <c r="AI37" i="13"/>
  <c r="AF37" i="13"/>
  <c r="AC37" i="13"/>
  <c r="Z37" i="13"/>
  <c r="W37" i="13"/>
  <c r="T37" i="13"/>
  <c r="Q37" i="13"/>
  <c r="N37" i="13"/>
  <c r="K37" i="13"/>
  <c r="H37" i="13"/>
  <c r="BY36" i="13"/>
  <c r="BY41" i="13" s="1"/>
  <c r="BV36" i="13"/>
  <c r="BV41" i="13" s="1"/>
  <c r="BS36" i="13"/>
  <c r="BS41" i="13" s="1"/>
  <c r="BP36" i="13"/>
  <c r="BP41" i="13" s="1"/>
  <c r="BM36" i="13"/>
  <c r="BM41" i="13" s="1"/>
  <c r="BJ36" i="13"/>
  <c r="BJ41" i="13" s="1"/>
  <c r="BG36" i="13"/>
  <c r="BG41" i="13" s="1"/>
  <c r="BD36" i="13"/>
  <c r="BD41" i="13" s="1"/>
  <c r="BA36" i="13"/>
  <c r="BA41" i="13" s="1"/>
  <c r="AX36" i="13"/>
  <c r="AX41" i="13" s="1"/>
  <c r="AU36" i="13"/>
  <c r="AU41" i="13" s="1"/>
  <c r="AR36" i="13"/>
  <c r="AR41" i="13" s="1"/>
  <c r="AO36" i="13"/>
  <c r="AO41" i="13" s="1"/>
  <c r="AL36" i="13"/>
  <c r="AL41" i="13" s="1"/>
  <c r="AI36" i="13"/>
  <c r="AI41" i="13" s="1"/>
  <c r="AF36" i="13"/>
  <c r="AF41" i="13" s="1"/>
  <c r="AC36" i="13"/>
  <c r="AC41" i="13" s="1"/>
  <c r="Z36" i="13"/>
  <c r="Z41" i="13" s="1"/>
  <c r="W36" i="13"/>
  <c r="W41" i="13" s="1"/>
  <c r="T36" i="13"/>
  <c r="T41" i="13" s="1"/>
  <c r="Q36" i="13"/>
  <c r="Q41" i="13" s="1"/>
  <c r="N36" i="13"/>
  <c r="N41" i="13" s="1"/>
  <c r="K36" i="13"/>
  <c r="K41" i="13" s="1"/>
  <c r="H36" i="13"/>
  <c r="H41" i="13" s="1"/>
  <c r="CA35" i="13"/>
  <c r="BZ35" i="13"/>
  <c r="BX35" i="13"/>
  <c r="BW35" i="13"/>
  <c r="BU35" i="13"/>
  <c r="BT35" i="13"/>
  <c r="BR35" i="13"/>
  <c r="BQ35" i="13"/>
  <c r="BO35" i="13"/>
  <c r="BN35" i="13"/>
  <c r="BL35" i="13"/>
  <c r="BK35" i="13"/>
  <c r="BI35" i="13"/>
  <c r="BH35" i="13"/>
  <c r="BF35" i="13"/>
  <c r="BE35" i="13"/>
  <c r="BC35" i="13"/>
  <c r="BB35" i="13"/>
  <c r="AZ35" i="13"/>
  <c r="AY35" i="13"/>
  <c r="AW35" i="13"/>
  <c r="AV35" i="13"/>
  <c r="AT35" i="13"/>
  <c r="AS35" i="13"/>
  <c r="AQ35" i="13"/>
  <c r="AP35" i="13"/>
  <c r="AN35" i="13"/>
  <c r="AM35" i="13"/>
  <c r="AK35" i="13"/>
  <c r="AJ35" i="13"/>
  <c r="AH35" i="13"/>
  <c r="AG35" i="13"/>
  <c r="AE35" i="13"/>
  <c r="AD35" i="13"/>
  <c r="AB35" i="13"/>
  <c r="AA35" i="13"/>
  <c r="Y35" i="13"/>
  <c r="X35" i="13"/>
  <c r="V35" i="13"/>
  <c r="U35" i="13"/>
  <c r="S35" i="13"/>
  <c r="R35" i="13"/>
  <c r="P35" i="13"/>
  <c r="O35" i="13"/>
  <c r="M35" i="13"/>
  <c r="L35" i="13"/>
  <c r="J35" i="13"/>
  <c r="I35" i="13"/>
  <c r="BY34" i="13"/>
  <c r="BV34" i="13"/>
  <c r="BS34" i="13"/>
  <c r="BP34" i="13"/>
  <c r="BM34" i="13"/>
  <c r="BJ34" i="13"/>
  <c r="BG34" i="13"/>
  <c r="BD34" i="13"/>
  <c r="BA34" i="13"/>
  <c r="AX34" i="13"/>
  <c r="AU34" i="13"/>
  <c r="AR34" i="13"/>
  <c r="AO34" i="13"/>
  <c r="AL34" i="13"/>
  <c r="AI34" i="13"/>
  <c r="AF34" i="13"/>
  <c r="AC34" i="13"/>
  <c r="Z34" i="13"/>
  <c r="W34" i="13"/>
  <c r="T34" i="13"/>
  <c r="Q34" i="13"/>
  <c r="N34" i="13"/>
  <c r="K34" i="13"/>
  <c r="H34" i="13"/>
  <c r="BY33" i="13"/>
  <c r="BV33" i="13"/>
  <c r="BS33" i="13"/>
  <c r="BP33" i="13"/>
  <c r="BM33" i="13"/>
  <c r="BJ33" i="13"/>
  <c r="BG33" i="13"/>
  <c r="BD33" i="13"/>
  <c r="BA33" i="13"/>
  <c r="AX33" i="13"/>
  <c r="AU33" i="13"/>
  <c r="AR33" i="13"/>
  <c r="AO33" i="13"/>
  <c r="AL33" i="13"/>
  <c r="AI33" i="13"/>
  <c r="AF33" i="13"/>
  <c r="AC33" i="13"/>
  <c r="Z33" i="13"/>
  <c r="W33" i="13"/>
  <c r="T33" i="13"/>
  <c r="Q33" i="13"/>
  <c r="N33" i="13"/>
  <c r="K33" i="13"/>
  <c r="H33" i="13"/>
  <c r="BY32" i="13"/>
  <c r="BV32" i="13"/>
  <c r="BS32" i="13"/>
  <c r="BP32" i="13"/>
  <c r="BM32" i="13"/>
  <c r="BJ32" i="13"/>
  <c r="BG32" i="13"/>
  <c r="BD32" i="13"/>
  <c r="BA32" i="13"/>
  <c r="AX32" i="13"/>
  <c r="AU32" i="13"/>
  <c r="AR32" i="13"/>
  <c r="AO32" i="13"/>
  <c r="AL32" i="13"/>
  <c r="AI32" i="13"/>
  <c r="AF32" i="13"/>
  <c r="AC32" i="13"/>
  <c r="Z32" i="13"/>
  <c r="W32" i="13"/>
  <c r="T32" i="13"/>
  <c r="Q32" i="13"/>
  <c r="N32" i="13"/>
  <c r="K32" i="13"/>
  <c r="H32" i="13"/>
  <c r="BY31" i="13"/>
  <c r="BY35" i="13" s="1"/>
  <c r="BV31" i="13"/>
  <c r="BV35" i="13" s="1"/>
  <c r="BS31" i="13"/>
  <c r="BS35" i="13" s="1"/>
  <c r="BP31" i="13"/>
  <c r="BP35" i="13" s="1"/>
  <c r="BM31" i="13"/>
  <c r="BM35" i="13" s="1"/>
  <c r="BJ31" i="13"/>
  <c r="BJ35" i="13" s="1"/>
  <c r="BG31" i="13"/>
  <c r="BG35" i="13" s="1"/>
  <c r="BD31" i="13"/>
  <c r="BD35" i="13" s="1"/>
  <c r="BA31" i="13"/>
  <c r="BA35" i="13" s="1"/>
  <c r="AX31" i="13"/>
  <c r="AX35" i="13" s="1"/>
  <c r="AU31" i="13"/>
  <c r="AU35" i="13" s="1"/>
  <c r="AR31" i="13"/>
  <c r="AR35" i="13" s="1"/>
  <c r="AO31" i="13"/>
  <c r="AO35" i="13" s="1"/>
  <c r="AL31" i="13"/>
  <c r="AL35" i="13" s="1"/>
  <c r="AI31" i="13"/>
  <c r="AI35" i="13" s="1"/>
  <c r="AF31" i="13"/>
  <c r="AF35" i="13" s="1"/>
  <c r="AC31" i="13"/>
  <c r="AC35" i="13" s="1"/>
  <c r="Z31" i="13"/>
  <c r="Z35" i="13" s="1"/>
  <c r="W31" i="13"/>
  <c r="W35" i="13" s="1"/>
  <c r="T31" i="13"/>
  <c r="T35" i="13" s="1"/>
  <c r="Q31" i="13"/>
  <c r="Q35" i="13" s="1"/>
  <c r="N31" i="13"/>
  <c r="N35" i="13" s="1"/>
  <c r="K31" i="13"/>
  <c r="K35" i="13" s="1"/>
  <c r="H31" i="13"/>
  <c r="H35" i="13" s="1"/>
  <c r="E28" i="13"/>
  <c r="C28" i="13"/>
  <c r="E27" i="13"/>
  <c r="C27" i="13"/>
  <c r="CA26" i="13"/>
  <c r="BZ26" i="13"/>
  <c r="BX26" i="13"/>
  <c r="BW26" i="13"/>
  <c r="BU26" i="13"/>
  <c r="BT26" i="13"/>
  <c r="BR26" i="13"/>
  <c r="BQ26" i="13"/>
  <c r="BO26" i="13"/>
  <c r="BN26" i="13"/>
  <c r="BL26" i="13"/>
  <c r="BK26" i="13"/>
  <c r="BI26" i="13"/>
  <c r="BH26" i="13"/>
  <c r="BF26" i="13"/>
  <c r="BE26" i="13"/>
  <c r="BC26" i="13"/>
  <c r="BB26" i="13"/>
  <c r="AZ26" i="13"/>
  <c r="AY26" i="13"/>
  <c r="AW26" i="13"/>
  <c r="AV26" i="13"/>
  <c r="AT26" i="13"/>
  <c r="AS26" i="13"/>
  <c r="AQ26" i="13"/>
  <c r="AP26" i="13"/>
  <c r="AN26" i="13"/>
  <c r="AM26" i="13"/>
  <c r="AK26" i="13"/>
  <c r="AJ26" i="13"/>
  <c r="AH26" i="13"/>
  <c r="AG26" i="13"/>
  <c r="AE26" i="13"/>
  <c r="AD26" i="13"/>
  <c r="AB26" i="13"/>
  <c r="AA26" i="13"/>
  <c r="Y26" i="13"/>
  <c r="X26" i="13"/>
  <c r="V26" i="13"/>
  <c r="U26" i="13"/>
  <c r="S26" i="13"/>
  <c r="R26" i="13"/>
  <c r="P26" i="13"/>
  <c r="O26" i="13"/>
  <c r="M26" i="13"/>
  <c r="L26" i="13"/>
  <c r="J26" i="13"/>
  <c r="I26" i="13"/>
  <c r="CA25" i="13"/>
  <c r="BZ25" i="13"/>
  <c r="BX25" i="13"/>
  <c r="BW25" i="13"/>
  <c r="BU25" i="13"/>
  <c r="BT25" i="13"/>
  <c r="BR25" i="13"/>
  <c r="BQ25" i="13"/>
  <c r="BO25" i="13"/>
  <c r="BN25" i="13"/>
  <c r="BL25" i="13"/>
  <c r="BK25" i="13"/>
  <c r="BI25" i="13"/>
  <c r="BH25" i="13"/>
  <c r="BF25" i="13"/>
  <c r="BE25" i="13"/>
  <c r="BC25" i="13"/>
  <c r="BB25" i="13"/>
  <c r="AZ25" i="13"/>
  <c r="AY25" i="13"/>
  <c r="AW25" i="13"/>
  <c r="AV25" i="13"/>
  <c r="AT25" i="13"/>
  <c r="AS25" i="13"/>
  <c r="AQ25" i="13"/>
  <c r="AP25" i="13"/>
  <c r="AN25" i="13"/>
  <c r="AM25" i="13"/>
  <c r="AK25" i="13"/>
  <c r="AJ25" i="13"/>
  <c r="AH25" i="13"/>
  <c r="AG25" i="13"/>
  <c r="AE25" i="13"/>
  <c r="AD25" i="13"/>
  <c r="AB25" i="13"/>
  <c r="AA25" i="13"/>
  <c r="Y25" i="13"/>
  <c r="X25" i="13"/>
  <c r="V25" i="13"/>
  <c r="U25" i="13"/>
  <c r="S25" i="13"/>
  <c r="R25" i="13"/>
  <c r="P25" i="13"/>
  <c r="O25" i="13"/>
  <c r="M25" i="13"/>
  <c r="L25" i="13"/>
  <c r="J25" i="13"/>
  <c r="I25" i="13"/>
  <c r="BY23" i="13"/>
  <c r="BV23" i="13"/>
  <c r="BS23" i="13"/>
  <c r="BP23" i="13"/>
  <c r="BM23" i="13"/>
  <c r="BJ23" i="13"/>
  <c r="BG23" i="13"/>
  <c r="BD23" i="13"/>
  <c r="BA23" i="13"/>
  <c r="AX23" i="13"/>
  <c r="AU23" i="13"/>
  <c r="AR23" i="13"/>
  <c r="AO23" i="13"/>
  <c r="AL23" i="13"/>
  <c r="AI23" i="13"/>
  <c r="AF23" i="13"/>
  <c r="AC23" i="13"/>
  <c r="Z23" i="13"/>
  <c r="W23" i="13"/>
  <c r="T23" i="13"/>
  <c r="Q23" i="13"/>
  <c r="N23" i="13"/>
  <c r="K23" i="13"/>
  <c r="H23" i="13"/>
  <c r="BY21" i="13"/>
  <c r="BV21" i="13"/>
  <c r="BS21" i="13"/>
  <c r="BP21" i="13"/>
  <c r="BM21" i="13"/>
  <c r="BJ21" i="13"/>
  <c r="BG21" i="13"/>
  <c r="BD21" i="13"/>
  <c r="BA21" i="13"/>
  <c r="AX21" i="13"/>
  <c r="AU21" i="13"/>
  <c r="AR21" i="13"/>
  <c r="AO21" i="13"/>
  <c r="AL21" i="13"/>
  <c r="AI21" i="13"/>
  <c r="AF21" i="13"/>
  <c r="AC21" i="13"/>
  <c r="Z21" i="13"/>
  <c r="W21" i="13"/>
  <c r="T21" i="13"/>
  <c r="Q21" i="13"/>
  <c r="N21" i="13"/>
  <c r="K21" i="13"/>
  <c r="H21" i="13"/>
  <c r="BY15" i="13"/>
  <c r="BY26" i="13" s="1"/>
  <c r="BV15" i="13"/>
  <c r="BV26" i="13" s="1"/>
  <c r="BS15" i="13"/>
  <c r="BS26" i="13" s="1"/>
  <c r="BP15" i="13"/>
  <c r="BP26" i="13" s="1"/>
  <c r="BM15" i="13"/>
  <c r="BM26" i="13" s="1"/>
  <c r="BJ15" i="13"/>
  <c r="BJ26" i="13" s="1"/>
  <c r="BG15" i="13"/>
  <c r="BG26" i="13" s="1"/>
  <c r="BD15" i="13"/>
  <c r="BD26" i="13" s="1"/>
  <c r="BA15" i="13"/>
  <c r="BA26" i="13" s="1"/>
  <c r="AX15" i="13"/>
  <c r="AX26" i="13" s="1"/>
  <c r="AU15" i="13"/>
  <c r="AU26" i="13" s="1"/>
  <c r="AR15" i="13"/>
  <c r="AR26" i="13" s="1"/>
  <c r="AO15" i="13"/>
  <c r="AO26" i="13" s="1"/>
  <c r="AL15" i="13"/>
  <c r="AL26" i="13" s="1"/>
  <c r="AI15" i="13"/>
  <c r="AI26" i="13" s="1"/>
  <c r="AF15" i="13"/>
  <c r="AF26" i="13" s="1"/>
  <c r="AC15" i="13"/>
  <c r="AC26" i="13" s="1"/>
  <c r="Z15" i="13"/>
  <c r="Z26" i="13" s="1"/>
  <c r="W15" i="13"/>
  <c r="W26" i="13" s="1"/>
  <c r="T15" i="13"/>
  <c r="T26" i="13" s="1"/>
  <c r="Q15" i="13"/>
  <c r="Q26" i="13" s="1"/>
  <c r="N15" i="13"/>
  <c r="N26" i="13" s="1"/>
  <c r="K15" i="13"/>
  <c r="K26" i="13" s="1"/>
  <c r="H15" i="13"/>
  <c r="H26" i="13" s="1"/>
  <c r="BY14" i="13"/>
  <c r="BY25" i="13" s="1"/>
  <c r="BV14" i="13"/>
  <c r="BV25" i="13" s="1"/>
  <c r="BS14" i="13"/>
  <c r="BS25" i="13" s="1"/>
  <c r="BP14" i="13"/>
  <c r="BP25" i="13" s="1"/>
  <c r="BM14" i="13"/>
  <c r="BM25" i="13" s="1"/>
  <c r="BJ14" i="13"/>
  <c r="BJ25" i="13" s="1"/>
  <c r="BG14" i="13"/>
  <c r="BG25" i="13" s="1"/>
  <c r="BD14" i="13"/>
  <c r="BD25" i="13" s="1"/>
  <c r="BA14" i="13"/>
  <c r="BA25" i="13" s="1"/>
  <c r="AX14" i="13"/>
  <c r="AX25" i="13" s="1"/>
  <c r="AU14" i="13"/>
  <c r="AU25" i="13" s="1"/>
  <c r="AR14" i="13"/>
  <c r="AR25" i="13" s="1"/>
  <c r="AO14" i="13"/>
  <c r="AO25" i="13" s="1"/>
  <c r="AL14" i="13"/>
  <c r="AL25" i="13" s="1"/>
  <c r="AI14" i="13"/>
  <c r="AI25" i="13" s="1"/>
  <c r="AF14" i="13"/>
  <c r="AF25" i="13" s="1"/>
  <c r="AC14" i="13"/>
  <c r="AC25" i="13" s="1"/>
  <c r="Z14" i="13"/>
  <c r="Z25" i="13" s="1"/>
  <c r="W14" i="13"/>
  <c r="W25" i="13" s="1"/>
  <c r="T14" i="13"/>
  <c r="T25" i="13" s="1"/>
  <c r="Q14" i="13"/>
  <c r="Q25" i="13" s="1"/>
  <c r="N14" i="13"/>
  <c r="N25" i="13" s="1"/>
  <c r="K14" i="13"/>
  <c r="K25" i="13" s="1"/>
  <c r="H14" i="13"/>
  <c r="H25" i="13" s="1"/>
  <c r="BY8" i="13"/>
  <c r="BV8" i="13"/>
  <c r="BS8" i="13"/>
  <c r="BP8" i="13"/>
  <c r="BM8" i="13"/>
  <c r="BJ8" i="13"/>
  <c r="BG8" i="13"/>
  <c r="BD8" i="13"/>
  <c r="BA8" i="13"/>
  <c r="AX8" i="13"/>
  <c r="AU8" i="13"/>
  <c r="AR8" i="13"/>
  <c r="AO8" i="13"/>
  <c r="AL8" i="13"/>
  <c r="AI8" i="13"/>
  <c r="AF8" i="13"/>
  <c r="AC8" i="13"/>
  <c r="Z8" i="13"/>
  <c r="W8" i="13"/>
  <c r="T8" i="13"/>
  <c r="Q8" i="13"/>
  <c r="N8" i="13"/>
  <c r="K8" i="13"/>
  <c r="H8" i="13"/>
  <c r="BY7" i="13"/>
  <c r="BV7" i="13"/>
  <c r="BS7" i="13"/>
  <c r="BP7" i="13"/>
  <c r="BM7" i="13"/>
  <c r="BJ7" i="13"/>
  <c r="BG7" i="13"/>
  <c r="BD7" i="13"/>
  <c r="BA7" i="13"/>
  <c r="AX7" i="13"/>
  <c r="AU7" i="13"/>
  <c r="AR7" i="13"/>
  <c r="AO7" i="13"/>
  <c r="AL7" i="13"/>
  <c r="AI7" i="13"/>
  <c r="AF7" i="13"/>
  <c r="AC7" i="13"/>
  <c r="Z7" i="13"/>
  <c r="W7" i="13"/>
  <c r="T7" i="13"/>
  <c r="Q7" i="13"/>
  <c r="N7" i="13"/>
  <c r="K7" i="13"/>
  <c r="H7" i="13"/>
  <c r="AB6" i="26"/>
  <c r="AB7" i="26"/>
  <c r="AB8" i="26"/>
  <c r="AB9" i="26"/>
  <c r="AB10" i="26"/>
  <c r="AB11" i="26"/>
  <c r="AB12" i="26"/>
  <c r="AB13" i="26"/>
  <c r="AB14" i="26"/>
  <c r="AB16" i="26"/>
  <c r="AB17" i="26"/>
  <c r="AB18" i="26"/>
  <c r="AB19" i="26"/>
  <c r="AB20" i="26"/>
  <c r="AB21" i="26"/>
  <c r="AB22" i="26"/>
  <c r="AB23" i="26"/>
  <c r="AB24" i="26"/>
  <c r="AB25" i="26"/>
  <c r="AB27" i="26"/>
  <c r="AB28" i="26"/>
  <c r="AB29" i="26"/>
  <c r="AB30" i="26"/>
  <c r="AB31" i="26"/>
  <c r="AB32" i="26"/>
  <c r="AB33" i="26"/>
  <c r="AB34" i="26"/>
  <c r="AB35" i="26"/>
  <c r="AB36" i="26"/>
  <c r="AB37" i="26"/>
  <c r="AB39" i="26"/>
  <c r="AB40" i="26"/>
  <c r="AB41" i="26"/>
  <c r="AB42" i="26"/>
  <c r="AB43" i="26"/>
  <c r="AB44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O27" i="33" l="1"/>
  <c r="BG27" i="33"/>
  <c r="BY27" i="33"/>
  <c r="T59" i="33"/>
  <c r="AS65" i="33"/>
  <c r="AU27" i="33"/>
  <c r="BM27" i="33"/>
  <c r="B28" i="33"/>
  <c r="CA59" i="33"/>
  <c r="BR59" i="33"/>
  <c r="BI59" i="33"/>
  <c r="AZ59" i="33"/>
  <c r="AQ59" i="33"/>
  <c r="AH59" i="33"/>
  <c r="Y59" i="33"/>
  <c r="P59" i="33"/>
  <c r="BX59" i="33"/>
  <c r="BO59" i="33"/>
  <c r="BF59" i="33"/>
  <c r="AW59" i="33"/>
  <c r="AN59" i="33"/>
  <c r="AE59" i="33"/>
  <c r="V59" i="33"/>
  <c r="M59" i="33"/>
  <c r="BU59" i="33"/>
  <c r="BL59" i="33"/>
  <c r="BC59" i="33"/>
  <c r="AT59" i="33"/>
  <c r="AK59" i="33"/>
  <c r="AB59" i="33"/>
  <c r="S59" i="33"/>
  <c r="J59" i="33"/>
  <c r="U65" i="33"/>
  <c r="AM65" i="33"/>
  <c r="BE65" i="33"/>
  <c r="BW65" i="33"/>
  <c r="BS59" i="33"/>
  <c r="BJ59" i="33"/>
  <c r="BA59" i="33"/>
  <c r="AR59" i="33"/>
  <c r="AI59" i="33"/>
  <c r="Z59" i="33"/>
  <c r="Q59" i="33"/>
  <c r="H59" i="33"/>
  <c r="BY59" i="33"/>
  <c r="BP59" i="33"/>
  <c r="BG59" i="33"/>
  <c r="AX59" i="33"/>
  <c r="AO59" i="33"/>
  <c r="AF59" i="33"/>
  <c r="W59" i="33"/>
  <c r="N59" i="33"/>
  <c r="I65" i="33"/>
  <c r="X67" i="33"/>
  <c r="AP67" i="33"/>
  <c r="BH67" i="33"/>
  <c r="BZ67" i="33"/>
  <c r="AI27" i="33"/>
  <c r="BA27" i="33"/>
  <c r="BS27" i="33"/>
  <c r="O65" i="33"/>
  <c r="X65" i="33"/>
  <c r="AG65" i="33"/>
  <c r="AP65" i="33"/>
  <c r="AY65" i="33"/>
  <c r="BH65" i="33"/>
  <c r="BQ65" i="33"/>
  <c r="BZ65" i="33"/>
  <c r="BD59" i="33"/>
  <c r="L65" i="33"/>
  <c r="BV27" i="33"/>
  <c r="B30" i="33"/>
  <c r="R67" i="33"/>
  <c r="AJ67" i="33"/>
  <c r="BB67" i="33"/>
  <c r="BT67" i="33"/>
  <c r="K59" i="33"/>
  <c r="BM59" i="33"/>
  <c r="AJ65" i="33"/>
  <c r="BU54" i="19"/>
  <c r="Q54" i="19"/>
  <c r="Q60" i="19" s="1"/>
  <c r="Q52" i="19"/>
  <c r="R26" i="19"/>
  <c r="Q8" i="19"/>
  <c r="Q26" i="19" s="1"/>
  <c r="S52" i="19"/>
  <c r="S54" i="19" s="1"/>
  <c r="AI52" i="19"/>
  <c r="AI54" i="19" s="1"/>
  <c r="AJ26" i="19"/>
  <c r="AK52" i="19"/>
  <c r="AI8" i="19"/>
  <c r="AI56" i="19"/>
  <c r="AI58" i="19" s="1"/>
  <c r="AI15" i="19"/>
  <c r="AK56" i="19"/>
  <c r="AB54" i="19"/>
  <c r="AB26" i="19"/>
  <c r="BA52" i="19"/>
  <c r="BA54" i="19" s="1"/>
  <c r="BA60" i="19" s="1"/>
  <c r="BB26" i="19"/>
  <c r="BA8" i="19"/>
  <c r="BA26" i="19" s="1"/>
  <c r="BC52" i="19"/>
  <c r="BC54" i="19" s="1"/>
  <c r="BC60" i="19" s="1"/>
  <c r="BS52" i="19"/>
  <c r="BS54" i="19" s="1"/>
  <c r="BT26" i="19"/>
  <c r="BS8" i="19"/>
  <c r="BS26" i="19" s="1"/>
  <c r="BU52" i="19"/>
  <c r="M56" i="19"/>
  <c r="M58" i="19" s="1"/>
  <c r="K56" i="19"/>
  <c r="K58" i="19" s="1"/>
  <c r="K15" i="19"/>
  <c r="BJ58" i="19"/>
  <c r="BJ56" i="19"/>
  <c r="BJ15" i="19"/>
  <c r="BL56" i="19"/>
  <c r="BL58" i="19" s="1"/>
  <c r="BP15" i="19"/>
  <c r="J54" i="19"/>
  <c r="AX26" i="19"/>
  <c r="M52" i="19"/>
  <c r="K52" i="19"/>
  <c r="K54" i="19" s="1"/>
  <c r="K60" i="19" s="1"/>
  <c r="L26" i="19"/>
  <c r="K8" i="19"/>
  <c r="C27" i="19"/>
  <c r="AE52" i="19"/>
  <c r="AC52" i="19"/>
  <c r="AC54" i="19" s="1"/>
  <c r="AC60" i="19" s="1"/>
  <c r="AD26" i="19"/>
  <c r="AC8" i="19"/>
  <c r="BL26" i="19"/>
  <c r="AE56" i="19"/>
  <c r="AE58" i="19" s="1"/>
  <c r="AC56" i="19"/>
  <c r="AC58" i="19" s="1"/>
  <c r="AC15" i="19"/>
  <c r="BL52" i="19"/>
  <c r="BL54" i="19" s="1"/>
  <c r="BL60" i="19" s="1"/>
  <c r="AN54" i="19"/>
  <c r="AN26" i="19"/>
  <c r="AW52" i="19"/>
  <c r="AU54" i="19"/>
  <c r="AU52" i="19"/>
  <c r="AV26" i="19"/>
  <c r="AU8" i="19"/>
  <c r="BO52" i="19"/>
  <c r="BM54" i="19"/>
  <c r="BM52" i="19"/>
  <c r="BN26" i="19"/>
  <c r="BM8" i="19"/>
  <c r="BM26" i="19" s="1"/>
  <c r="Y56" i="19"/>
  <c r="Y58" i="19" s="1"/>
  <c r="W56" i="19"/>
  <c r="W58" i="19" s="1"/>
  <c r="W15" i="19"/>
  <c r="BF56" i="19"/>
  <c r="BD56" i="19"/>
  <c r="BD58" i="19" s="1"/>
  <c r="BD15" i="19"/>
  <c r="E28" i="19"/>
  <c r="AK58" i="19"/>
  <c r="AH52" i="19"/>
  <c r="AF52" i="19"/>
  <c r="AF54" i="19" s="1"/>
  <c r="AF60" i="19" s="1"/>
  <c r="AG26" i="19"/>
  <c r="AF8" i="19"/>
  <c r="AF26" i="19" s="1"/>
  <c r="AQ52" i="19"/>
  <c r="AO52" i="19"/>
  <c r="AO54" i="19" s="1"/>
  <c r="AP26" i="19"/>
  <c r="AO8" i="19"/>
  <c r="AO26" i="19" s="1"/>
  <c r="BX54" i="19"/>
  <c r="BX60" i="19" s="1"/>
  <c r="BX26" i="19"/>
  <c r="Z8" i="19"/>
  <c r="BD26" i="19"/>
  <c r="BR52" i="19"/>
  <c r="BP52" i="19"/>
  <c r="BP54" i="19" s="1"/>
  <c r="BP60" i="19" s="1"/>
  <c r="BQ26" i="19"/>
  <c r="BP8" i="19"/>
  <c r="CA52" i="19"/>
  <c r="BY54" i="19"/>
  <c r="BY52" i="19"/>
  <c r="BZ26" i="19"/>
  <c r="BY8" i="19"/>
  <c r="Z56" i="19"/>
  <c r="Z58" i="19" s="1"/>
  <c r="AB56" i="19"/>
  <c r="AB58" i="19" s="1"/>
  <c r="Z15" i="19"/>
  <c r="AH58" i="19"/>
  <c r="CB40" i="19"/>
  <c r="AK54" i="19"/>
  <c r="AK60" i="19" s="1"/>
  <c r="Y52" i="19"/>
  <c r="W54" i="19"/>
  <c r="W52" i="19"/>
  <c r="X26" i="19"/>
  <c r="BI52" i="19"/>
  <c r="BI54" i="19" s="1"/>
  <c r="BG54" i="19"/>
  <c r="BG52" i="19"/>
  <c r="BH26" i="19"/>
  <c r="Q58" i="19"/>
  <c r="Q56" i="19"/>
  <c r="U26" i="19"/>
  <c r="BE26" i="19"/>
  <c r="H31" i="19"/>
  <c r="Z31" i="19"/>
  <c r="AR31" i="19"/>
  <c r="BJ31" i="19"/>
  <c r="T31" i="19"/>
  <c r="AL31" i="19"/>
  <c r="BD31" i="19"/>
  <c r="BV31" i="19"/>
  <c r="BA58" i="19"/>
  <c r="BA56" i="19"/>
  <c r="AT52" i="19"/>
  <c r="AT54" i="19" s="1"/>
  <c r="J56" i="19"/>
  <c r="J58" i="19" s="1"/>
  <c r="AZ56" i="19"/>
  <c r="AZ58" i="19" s="1"/>
  <c r="AX58" i="19"/>
  <c r="AX56" i="19"/>
  <c r="AW56" i="19"/>
  <c r="AW58" i="19" s="1"/>
  <c r="AU58" i="19"/>
  <c r="AU56" i="19"/>
  <c r="H8" i="19"/>
  <c r="H26" i="19" s="1"/>
  <c r="AR8" i="19"/>
  <c r="AR26" i="19" s="1"/>
  <c r="BJ8" i="19"/>
  <c r="BJ26" i="19" s="1"/>
  <c r="AR58" i="19"/>
  <c r="AR56" i="19"/>
  <c r="I26" i="19"/>
  <c r="AZ26" i="19"/>
  <c r="E27" i="19"/>
  <c r="AQ56" i="19"/>
  <c r="AQ58" i="19" s="1"/>
  <c r="AO56" i="19"/>
  <c r="AO58" i="19" s="1"/>
  <c r="M54" i="19"/>
  <c r="AQ54" i="19"/>
  <c r="BO54" i="19"/>
  <c r="AY26" i="19"/>
  <c r="H52" i="19"/>
  <c r="H54" i="19" s="1"/>
  <c r="H60" i="19" s="1"/>
  <c r="P52" i="19"/>
  <c r="P54" i="19" s="1"/>
  <c r="P60" i="19" s="1"/>
  <c r="N54" i="19"/>
  <c r="N52" i="19"/>
  <c r="V52" i="19"/>
  <c r="T52" i="19"/>
  <c r="T54" i="19" s="1"/>
  <c r="T60" i="19" s="1"/>
  <c r="Z54" i="19"/>
  <c r="Z52" i="19"/>
  <c r="AN52" i="19"/>
  <c r="AL54" i="19"/>
  <c r="AL52" i="19"/>
  <c r="AR52" i="19"/>
  <c r="AR54" i="19" s="1"/>
  <c r="AR60" i="19" s="1"/>
  <c r="AZ52" i="19"/>
  <c r="AX52" i="19"/>
  <c r="AX54" i="19" s="1"/>
  <c r="AX60" i="19" s="1"/>
  <c r="BF52" i="19"/>
  <c r="BD52" i="19"/>
  <c r="BD54" i="19" s="1"/>
  <c r="BD60" i="19" s="1"/>
  <c r="BJ54" i="19"/>
  <c r="BJ60" i="19" s="1"/>
  <c r="BJ52" i="19"/>
  <c r="BX52" i="19"/>
  <c r="BV54" i="19"/>
  <c r="BV52" i="19"/>
  <c r="H58" i="19"/>
  <c r="H56" i="19"/>
  <c r="P56" i="19"/>
  <c r="N58" i="19"/>
  <c r="N56" i="19"/>
  <c r="V56" i="19"/>
  <c r="T58" i="19"/>
  <c r="T56" i="19"/>
  <c r="AH56" i="19"/>
  <c r="AF58" i="19"/>
  <c r="AF56" i="19"/>
  <c r="AN56" i="19"/>
  <c r="AL58" i="19"/>
  <c r="AL56" i="19"/>
  <c r="BX56" i="19"/>
  <c r="BV58" i="19"/>
  <c r="BV56" i="19"/>
  <c r="AM26" i="19"/>
  <c r="BI26" i="19"/>
  <c r="BW26" i="19"/>
  <c r="C28" i="19"/>
  <c r="CB31" i="19"/>
  <c r="BS56" i="19"/>
  <c r="BS58" i="19" s="1"/>
  <c r="CC40" i="19"/>
  <c r="BU58" i="19"/>
  <c r="Y54" i="19"/>
  <c r="AW54" i="19"/>
  <c r="BF58" i="19"/>
  <c r="V54" i="19"/>
  <c r="AH54" i="19"/>
  <c r="AZ54" i="19"/>
  <c r="BF54" i="19"/>
  <c r="BF60" i="19" s="1"/>
  <c r="BR54" i="19"/>
  <c r="P58" i="19"/>
  <c r="V58" i="19"/>
  <c r="AN58" i="19"/>
  <c r="AU15" i="19"/>
  <c r="BR56" i="19"/>
  <c r="BR58" i="19" s="1"/>
  <c r="BP58" i="19"/>
  <c r="BP56" i="19"/>
  <c r="BX58" i="19"/>
  <c r="S26" i="19"/>
  <c r="BO56" i="19"/>
  <c r="BO58" i="19" s="1"/>
  <c r="BM58" i="19"/>
  <c r="BM56" i="19"/>
  <c r="AB52" i="19"/>
  <c r="AT56" i="19"/>
  <c r="AT58" i="19" s="1"/>
  <c r="AE54" i="19"/>
  <c r="CA54" i="19"/>
  <c r="BU26" i="19"/>
  <c r="S56" i="19"/>
  <c r="S58" i="19" s="1"/>
  <c r="W8" i="19"/>
  <c r="BG8" i="19"/>
  <c r="BG26" i="19" s="1"/>
  <c r="M26" i="19"/>
  <c r="AA26" i="19"/>
  <c r="AH26" i="19"/>
  <c r="AW26" i="19"/>
  <c r="BK26" i="19"/>
  <c r="BR26" i="19"/>
  <c r="BI56" i="19"/>
  <c r="BI58" i="19" s="1"/>
  <c r="BG58" i="19"/>
  <c r="BG56" i="19"/>
  <c r="BZ15" i="19"/>
  <c r="Q15" i="18"/>
  <c r="S46" i="18"/>
  <c r="S48" i="18"/>
  <c r="S26" i="18"/>
  <c r="C28" i="18"/>
  <c r="BS48" i="18"/>
  <c r="I26" i="18"/>
  <c r="C27" i="18"/>
  <c r="H8" i="18"/>
  <c r="H42" i="18"/>
  <c r="H44" i="18" s="1"/>
  <c r="H50" i="18" s="1"/>
  <c r="AA26" i="18"/>
  <c r="Z8" i="18"/>
  <c r="Z26" i="18" s="1"/>
  <c r="Z42" i="18"/>
  <c r="Z44" i="18" s="1"/>
  <c r="Z50" i="18" s="1"/>
  <c r="AS26" i="18"/>
  <c r="AR8" i="18"/>
  <c r="AR26" i="18" s="1"/>
  <c r="AR44" i="18"/>
  <c r="AR50" i="18" s="1"/>
  <c r="AR42" i="18"/>
  <c r="BK26" i="18"/>
  <c r="BJ8" i="18"/>
  <c r="BJ26" i="18" s="1"/>
  <c r="BJ42" i="18"/>
  <c r="BJ44" i="18" s="1"/>
  <c r="S44" i="18"/>
  <c r="S50" i="18" s="1"/>
  <c r="AI15" i="18"/>
  <c r="AK48" i="18"/>
  <c r="AK46" i="18"/>
  <c r="K8" i="18"/>
  <c r="K26" i="18" s="1"/>
  <c r="M44" i="18"/>
  <c r="Y44" i="18"/>
  <c r="W8" i="18"/>
  <c r="AI8" i="18"/>
  <c r="AI26" i="18" s="1"/>
  <c r="AK44" i="18"/>
  <c r="AU8" i="18"/>
  <c r="AW44" i="18"/>
  <c r="BI44" i="18"/>
  <c r="BG8" i="18"/>
  <c r="BS8" i="18"/>
  <c r="M46" i="18"/>
  <c r="M48" i="18" s="1"/>
  <c r="AE46" i="18"/>
  <c r="AE48" i="18" s="1"/>
  <c r="AW46" i="18"/>
  <c r="BO46" i="18"/>
  <c r="Y26" i="18"/>
  <c r="BI26" i="18"/>
  <c r="V42" i="18"/>
  <c r="V44" i="18" s="1"/>
  <c r="V50" i="18" s="1"/>
  <c r="U26" i="18"/>
  <c r="T42" i="18"/>
  <c r="T44" i="18" s="1"/>
  <c r="T8" i="18"/>
  <c r="AN42" i="18"/>
  <c r="AM26" i="18"/>
  <c r="AL44" i="18"/>
  <c r="AL42" i="18"/>
  <c r="AL8" i="18"/>
  <c r="BF42" i="18"/>
  <c r="BE26" i="18"/>
  <c r="BD44" i="18"/>
  <c r="BD42" i="18"/>
  <c r="BD8" i="18"/>
  <c r="BX42" i="18"/>
  <c r="BW26" i="18"/>
  <c r="BV42" i="18"/>
  <c r="BV44" i="18" s="1"/>
  <c r="BV50" i="18" s="1"/>
  <c r="BV8" i="18"/>
  <c r="BV26" i="18" s="1"/>
  <c r="BA15" i="18"/>
  <c r="BC46" i="18"/>
  <c r="BC48" i="18" s="1"/>
  <c r="P44" i="18"/>
  <c r="P50" i="18" s="1"/>
  <c r="K15" i="18"/>
  <c r="AC15" i="18"/>
  <c r="AU15" i="18"/>
  <c r="AW48" i="18"/>
  <c r="BM15" i="18"/>
  <c r="BO48" i="18"/>
  <c r="AE26" i="18"/>
  <c r="BO26" i="18"/>
  <c r="Q34" i="18"/>
  <c r="AI34" i="18"/>
  <c r="BA34" i="18"/>
  <c r="BS34" i="18"/>
  <c r="AK26" i="18"/>
  <c r="BU26" i="18"/>
  <c r="P42" i="18"/>
  <c r="N44" i="18"/>
  <c r="N42" i="18"/>
  <c r="O26" i="18"/>
  <c r="N8" i="18"/>
  <c r="N26" i="18" s="1"/>
  <c r="AH42" i="18"/>
  <c r="AH44" i="18" s="1"/>
  <c r="AH50" i="18" s="1"/>
  <c r="AF42" i="18"/>
  <c r="AF44" i="18" s="1"/>
  <c r="AF50" i="18" s="1"/>
  <c r="AG26" i="18"/>
  <c r="AF8" i="18"/>
  <c r="AZ42" i="18"/>
  <c r="AZ44" i="18" s="1"/>
  <c r="AZ50" i="18" s="1"/>
  <c r="AX44" i="18"/>
  <c r="AX42" i="18"/>
  <c r="AY26" i="18"/>
  <c r="AX8" i="18"/>
  <c r="BR42" i="18"/>
  <c r="BR44" i="18" s="1"/>
  <c r="BR50" i="18" s="1"/>
  <c r="BP44" i="18"/>
  <c r="BP42" i="18"/>
  <c r="BQ26" i="18"/>
  <c r="BP8" i="18"/>
  <c r="CB34" i="18"/>
  <c r="S42" i="18"/>
  <c r="BU42" i="18"/>
  <c r="BU44" i="18" s="1"/>
  <c r="BS15" i="18"/>
  <c r="BU46" i="18"/>
  <c r="BU48" i="18" s="1"/>
  <c r="Q26" i="18"/>
  <c r="AC8" i="18"/>
  <c r="AC26" i="18" s="1"/>
  <c r="AE44" i="18"/>
  <c r="AQ44" i="18"/>
  <c r="AO8" i="18"/>
  <c r="BA8" i="18"/>
  <c r="BA26" i="18" s="1"/>
  <c r="BC44" i="18"/>
  <c r="BM8" i="18"/>
  <c r="BM26" i="18" s="1"/>
  <c r="BO44" i="18"/>
  <c r="BO50" i="18" s="1"/>
  <c r="CA44" i="18"/>
  <c r="BY8" i="18"/>
  <c r="P48" i="18"/>
  <c r="Y48" i="18"/>
  <c r="W15" i="18"/>
  <c r="AH48" i="18"/>
  <c r="AQ48" i="18"/>
  <c r="AO15" i="18"/>
  <c r="AZ48" i="18"/>
  <c r="BI48" i="18"/>
  <c r="BG15" i="18"/>
  <c r="BR48" i="18"/>
  <c r="CA48" i="18"/>
  <c r="BY15" i="18"/>
  <c r="AQ26" i="18"/>
  <c r="CA26" i="18"/>
  <c r="W34" i="18"/>
  <c r="AO34" i="18"/>
  <c r="BG34" i="18"/>
  <c r="BY34" i="18"/>
  <c r="L26" i="18"/>
  <c r="R26" i="18"/>
  <c r="X26" i="18"/>
  <c r="AD26" i="18"/>
  <c r="AJ26" i="18"/>
  <c r="AP26" i="18"/>
  <c r="AV26" i="18"/>
  <c r="BB26" i="18"/>
  <c r="BH26" i="18"/>
  <c r="BN26" i="18"/>
  <c r="BT26" i="18"/>
  <c r="BZ26" i="18"/>
  <c r="Q42" i="18"/>
  <c r="Q44" i="18" s="1"/>
  <c r="Q50" i="18" s="1"/>
  <c r="AI42" i="18"/>
  <c r="AI44" i="18" s="1"/>
  <c r="BA42" i="18"/>
  <c r="BA44" i="18" s="1"/>
  <c r="BS42" i="18"/>
  <c r="BS44" i="18" s="1"/>
  <c r="BS50" i="18" s="1"/>
  <c r="H46" i="18"/>
  <c r="H48" i="18" s="1"/>
  <c r="Q46" i="18"/>
  <c r="Q48" i="18" s="1"/>
  <c r="Z46" i="18"/>
  <c r="AI46" i="18"/>
  <c r="AI48" i="18" s="1"/>
  <c r="AR46" i="18"/>
  <c r="BA46" i="18"/>
  <c r="BA48" i="18" s="1"/>
  <c r="BJ46" i="18"/>
  <c r="BJ48" i="18" s="1"/>
  <c r="BS46" i="18"/>
  <c r="Z48" i="18"/>
  <c r="AR48" i="18"/>
  <c r="H15" i="18"/>
  <c r="N15" i="18"/>
  <c r="T15" i="18"/>
  <c r="AF15" i="18"/>
  <c r="AL15" i="18"/>
  <c r="AX15" i="18"/>
  <c r="BD15" i="18"/>
  <c r="BP15" i="18"/>
  <c r="BV15" i="18"/>
  <c r="K42" i="18"/>
  <c r="K44" i="18" s="1"/>
  <c r="K50" i="18" s="1"/>
  <c r="AC42" i="18"/>
  <c r="AU42" i="18"/>
  <c r="AU44" i="18" s="1"/>
  <c r="AU50" i="18" s="1"/>
  <c r="BM42" i="18"/>
  <c r="BM44" i="18" s="1"/>
  <c r="AC44" i="18"/>
  <c r="K46" i="18"/>
  <c r="K48" i="18" s="1"/>
  <c r="T46" i="18"/>
  <c r="T48" i="18" s="1"/>
  <c r="AC46" i="18"/>
  <c r="AL46" i="18"/>
  <c r="AL48" i="18" s="1"/>
  <c r="AU46" i="18"/>
  <c r="BD46" i="18"/>
  <c r="BM46" i="18"/>
  <c r="BM48" i="18" s="1"/>
  <c r="BV46" i="18"/>
  <c r="BV48" i="18" s="1"/>
  <c r="AC48" i="18"/>
  <c r="AU48" i="18"/>
  <c r="BD48" i="18"/>
  <c r="E27" i="18"/>
  <c r="AN44" i="18"/>
  <c r="AN50" i="18" s="1"/>
  <c r="BF44" i="18"/>
  <c r="BF50" i="18" s="1"/>
  <c r="BX44" i="18"/>
  <c r="BX50" i="18" s="1"/>
  <c r="P26" i="18"/>
  <c r="AH26" i="18"/>
  <c r="AZ26" i="18"/>
  <c r="BR26" i="18"/>
  <c r="W42" i="18"/>
  <c r="W44" i="18" s="1"/>
  <c r="W50" i="18" s="1"/>
  <c r="AO42" i="18"/>
  <c r="BG42" i="18"/>
  <c r="BY42" i="18"/>
  <c r="BY44" i="18" s="1"/>
  <c r="BY50" i="18" s="1"/>
  <c r="AO44" i="18"/>
  <c r="BG44" i="18"/>
  <c r="BG50" i="18" s="1"/>
  <c r="N46" i="18"/>
  <c r="N48" i="18" s="1"/>
  <c r="W46" i="18"/>
  <c r="AF46" i="18"/>
  <c r="AO46" i="18"/>
  <c r="AO48" i="18" s="1"/>
  <c r="AX46" i="18"/>
  <c r="AX48" i="18" s="1"/>
  <c r="BG46" i="18"/>
  <c r="BP46" i="18"/>
  <c r="BP48" i="18" s="1"/>
  <c r="BY46" i="18"/>
  <c r="W48" i="18"/>
  <c r="AF48" i="18"/>
  <c r="BG48" i="18"/>
  <c r="BY48" i="18"/>
  <c r="AK26" i="17"/>
  <c r="AK49" i="17"/>
  <c r="AT49" i="17"/>
  <c r="BS49" i="17"/>
  <c r="BS47" i="17"/>
  <c r="BT26" i="17"/>
  <c r="BS8" i="17"/>
  <c r="BS26" i="17" s="1"/>
  <c r="BU47" i="17"/>
  <c r="AE47" i="17"/>
  <c r="AC49" i="17"/>
  <c r="AC47" i="17"/>
  <c r="AD26" i="17"/>
  <c r="AC8" i="17"/>
  <c r="AC26" i="17" s="1"/>
  <c r="AN47" i="17"/>
  <c r="AN49" i="17" s="1"/>
  <c r="AN55" i="17" s="1"/>
  <c r="AL49" i="17"/>
  <c r="AL47" i="17"/>
  <c r="AL8" i="17"/>
  <c r="AL26" i="17" s="1"/>
  <c r="AM26" i="17"/>
  <c r="BU49" i="17"/>
  <c r="BU55" i="17" s="1"/>
  <c r="BU26" i="17"/>
  <c r="V26" i="17"/>
  <c r="T8" i="17"/>
  <c r="T26" i="17" s="1"/>
  <c r="AE49" i="17"/>
  <c r="AE26" i="17"/>
  <c r="BO47" i="17"/>
  <c r="BM49" i="17"/>
  <c r="BM47" i="17"/>
  <c r="BN26" i="17"/>
  <c r="BM8" i="17"/>
  <c r="BM26" i="17" s="1"/>
  <c r="BX47" i="17"/>
  <c r="BV49" i="17"/>
  <c r="BV47" i="17"/>
  <c r="BV8" i="17"/>
  <c r="BV26" i="17" s="1"/>
  <c r="BW26" i="17"/>
  <c r="AK53" i="17"/>
  <c r="P49" i="17"/>
  <c r="P55" i="17" s="1"/>
  <c r="P26" i="17"/>
  <c r="N8" i="17"/>
  <c r="N26" i="17" s="1"/>
  <c r="Y47" i="17"/>
  <c r="W47" i="17"/>
  <c r="W49" i="17" s="1"/>
  <c r="W55" i="17" s="1"/>
  <c r="X26" i="17"/>
  <c r="W8" i="17"/>
  <c r="W26" i="17" s="1"/>
  <c r="AZ47" i="17"/>
  <c r="AX47" i="17"/>
  <c r="AX49" i="17" s="1"/>
  <c r="AX55" i="17" s="1"/>
  <c r="AX8" i="17"/>
  <c r="AX26" i="17" s="1"/>
  <c r="AY26" i="17"/>
  <c r="BO49" i="17"/>
  <c r="BO55" i="17" s="1"/>
  <c r="BO26" i="17"/>
  <c r="AQ26" i="17"/>
  <c r="AO8" i="17"/>
  <c r="AO26" i="17" s="1"/>
  <c r="BI47" i="17"/>
  <c r="BG49" i="17"/>
  <c r="BG55" i="17" s="1"/>
  <c r="BG47" i="17"/>
  <c r="BH26" i="17"/>
  <c r="BG8" i="17"/>
  <c r="BG26" i="17" s="1"/>
  <c r="Z26" i="17"/>
  <c r="BJ26" i="17"/>
  <c r="E27" i="17"/>
  <c r="J49" i="17"/>
  <c r="J55" i="17" s="1"/>
  <c r="H8" i="17"/>
  <c r="J26" i="17"/>
  <c r="AI49" i="17"/>
  <c r="AI47" i="17"/>
  <c r="AJ26" i="17"/>
  <c r="AK47" i="17"/>
  <c r="AI8" i="17"/>
  <c r="AI26" i="17" s="1"/>
  <c r="CA26" i="17"/>
  <c r="BY8" i="17"/>
  <c r="BY26" i="17" s="1"/>
  <c r="AR8" i="17"/>
  <c r="AR26" i="17" s="1"/>
  <c r="H15" i="17"/>
  <c r="BJ15" i="17"/>
  <c r="AT26" i="17"/>
  <c r="C28" i="17"/>
  <c r="T31" i="17"/>
  <c r="AL31" i="17"/>
  <c r="BD31" i="17"/>
  <c r="M47" i="17"/>
  <c r="K47" i="17"/>
  <c r="K49" i="17" s="1"/>
  <c r="K55" i="17" s="1"/>
  <c r="L26" i="17"/>
  <c r="Q49" i="17"/>
  <c r="Q47" i="17"/>
  <c r="R26" i="17"/>
  <c r="AR47" i="17"/>
  <c r="AR49" i="17" s="1"/>
  <c r="AR55" i="17" s="1"/>
  <c r="BA8" i="17"/>
  <c r="BA26" i="17" s="1"/>
  <c r="H53" i="17"/>
  <c r="H51" i="17"/>
  <c r="P51" i="17"/>
  <c r="N51" i="17"/>
  <c r="N53" i="17" s="1"/>
  <c r="V51" i="17"/>
  <c r="V53" i="17" s="1"/>
  <c r="T53" i="17"/>
  <c r="T51" i="17"/>
  <c r="Z51" i="17"/>
  <c r="Z53" i="17" s="1"/>
  <c r="AH51" i="17"/>
  <c r="AH53" i="17" s="1"/>
  <c r="AF51" i="17"/>
  <c r="AF53" i="17" s="1"/>
  <c r="AN51" i="17"/>
  <c r="AL51" i="17"/>
  <c r="AL53" i="17" s="1"/>
  <c r="AR53" i="17"/>
  <c r="AR51" i="17"/>
  <c r="AZ51" i="17"/>
  <c r="AZ53" i="17" s="1"/>
  <c r="AX53" i="17"/>
  <c r="AX51" i="17"/>
  <c r="BF51" i="17"/>
  <c r="BD53" i="17"/>
  <c r="BD51" i="17"/>
  <c r="BJ53" i="17"/>
  <c r="BJ51" i="17"/>
  <c r="BR51" i="17"/>
  <c r="BP51" i="17"/>
  <c r="BP53" i="17" s="1"/>
  <c r="BX51" i="17"/>
  <c r="BX53" i="17" s="1"/>
  <c r="BV53" i="17"/>
  <c r="BV51" i="17"/>
  <c r="AG26" i="17"/>
  <c r="BC26" i="17"/>
  <c r="BQ26" i="17"/>
  <c r="E28" i="17"/>
  <c r="M49" i="17"/>
  <c r="Y49" i="17"/>
  <c r="BA47" i="17"/>
  <c r="BA49" i="17" s="1"/>
  <c r="BA55" i="17" s="1"/>
  <c r="BB26" i="17"/>
  <c r="BI49" i="17"/>
  <c r="P53" i="17"/>
  <c r="AN53" i="17"/>
  <c r="BF53" i="17"/>
  <c r="BR53" i="17"/>
  <c r="M26" i="17"/>
  <c r="BK26" i="17"/>
  <c r="AZ49" i="17"/>
  <c r="AB51" i="17"/>
  <c r="AB53" i="17" s="1"/>
  <c r="AH47" i="17"/>
  <c r="AF47" i="17"/>
  <c r="AF49" i="17" s="1"/>
  <c r="AF55" i="17" s="1"/>
  <c r="AW47" i="17"/>
  <c r="AW49" i="17" s="1"/>
  <c r="AW55" i="17" s="1"/>
  <c r="AU47" i="17"/>
  <c r="AU49" i="17" s="1"/>
  <c r="AV26" i="17"/>
  <c r="BR47" i="17"/>
  <c r="BP47" i="17"/>
  <c r="BP49" i="17" s="1"/>
  <c r="BP55" i="17" s="1"/>
  <c r="S47" i="17"/>
  <c r="S49" i="17" s="1"/>
  <c r="S55" i="17" s="1"/>
  <c r="H49" i="17"/>
  <c r="H55" i="17" s="1"/>
  <c r="H47" i="17"/>
  <c r="P47" i="17"/>
  <c r="N47" i="17"/>
  <c r="N49" i="17" s="1"/>
  <c r="V47" i="17"/>
  <c r="V49" i="17" s="1"/>
  <c r="T49" i="17"/>
  <c r="T55" i="17" s="1"/>
  <c r="T47" i="17"/>
  <c r="Z47" i="17"/>
  <c r="Z49" i="17" s="1"/>
  <c r="AQ47" i="17"/>
  <c r="AQ49" i="17" s="1"/>
  <c r="AQ55" i="17" s="1"/>
  <c r="AO47" i="17"/>
  <c r="AO49" i="17" s="1"/>
  <c r="AP26" i="17"/>
  <c r="BJ47" i="17"/>
  <c r="BJ49" i="17" s="1"/>
  <c r="BJ55" i="17" s="1"/>
  <c r="CA47" i="17"/>
  <c r="CA49" i="17" s="1"/>
  <c r="CA55" i="17" s="1"/>
  <c r="BY49" i="17"/>
  <c r="BY47" i="17"/>
  <c r="BZ26" i="17"/>
  <c r="M51" i="17"/>
  <c r="K53" i="17"/>
  <c r="K51" i="17"/>
  <c r="Q53" i="17"/>
  <c r="Q51" i="17"/>
  <c r="Y51" i="17"/>
  <c r="W51" i="17"/>
  <c r="W53" i="17" s="1"/>
  <c r="AE51" i="17"/>
  <c r="AC53" i="17"/>
  <c r="AC51" i="17"/>
  <c r="AI51" i="17"/>
  <c r="AI53" i="17" s="1"/>
  <c r="AQ51" i="17"/>
  <c r="AO51" i="17"/>
  <c r="AO53" i="17" s="1"/>
  <c r="AW51" i="17"/>
  <c r="AU51" i="17"/>
  <c r="AU53" i="17" s="1"/>
  <c r="BA53" i="17"/>
  <c r="BA51" i="17"/>
  <c r="BI51" i="17"/>
  <c r="BI53" i="17" s="1"/>
  <c r="BG53" i="17"/>
  <c r="BG51" i="17"/>
  <c r="BO51" i="17"/>
  <c r="BM53" i="17"/>
  <c r="BM51" i="17"/>
  <c r="BS53" i="17"/>
  <c r="BS51" i="17"/>
  <c r="CA51" i="17"/>
  <c r="BY51" i="17"/>
  <c r="BY53" i="17" s="1"/>
  <c r="O26" i="17"/>
  <c r="BF26" i="17"/>
  <c r="C27" i="17"/>
  <c r="BX49" i="17"/>
  <c r="AB47" i="17"/>
  <c r="AB49" i="17" s="1"/>
  <c r="AB55" i="17" s="1"/>
  <c r="AT51" i="17"/>
  <c r="AT53" i="17" s="1"/>
  <c r="BF47" i="17"/>
  <c r="BF49" i="17" s="1"/>
  <c r="BF55" i="17" s="1"/>
  <c r="BD49" i="17"/>
  <c r="BD47" i="17"/>
  <c r="M53" i="17"/>
  <c r="Y53" i="17"/>
  <c r="AE53" i="17"/>
  <c r="AQ53" i="17"/>
  <c r="AW53" i="17"/>
  <c r="BO53" i="17"/>
  <c r="CA53" i="17"/>
  <c r="I26" i="17"/>
  <c r="AS26" i="17"/>
  <c r="AZ26" i="17"/>
  <c r="AH49" i="17"/>
  <c r="BR49" i="17"/>
  <c r="BR55" i="17" s="1"/>
  <c r="BC51" i="17"/>
  <c r="BC53" i="17" s="1"/>
  <c r="BC55" i="17" s="1"/>
  <c r="BA8" i="16"/>
  <c r="BA38" i="16"/>
  <c r="C28" i="16"/>
  <c r="BS42" i="16"/>
  <c r="J44" i="16"/>
  <c r="BL44" i="16"/>
  <c r="AI15" i="16"/>
  <c r="AK40" i="16"/>
  <c r="AK42" i="16" s="1"/>
  <c r="BS15" i="16"/>
  <c r="BU40" i="16"/>
  <c r="BU42" i="16"/>
  <c r="BU36" i="16"/>
  <c r="K8" i="16"/>
  <c r="M38" i="16"/>
  <c r="M44" i="16" s="1"/>
  <c r="AC8" i="16"/>
  <c r="AC26" i="16" s="1"/>
  <c r="AE38" i="16"/>
  <c r="AU8" i="16"/>
  <c r="AW38" i="16"/>
  <c r="AW44" i="16" s="1"/>
  <c r="BM8" i="16"/>
  <c r="BO38" i="16"/>
  <c r="K15" i="16"/>
  <c r="M42" i="16"/>
  <c r="V42" i="16"/>
  <c r="AC15" i="16"/>
  <c r="AE42" i="16"/>
  <c r="AN42" i="16"/>
  <c r="AU15" i="16"/>
  <c r="AW42" i="16"/>
  <c r="BF42" i="16"/>
  <c r="BM15" i="16"/>
  <c r="BO42" i="16"/>
  <c r="BX42" i="16"/>
  <c r="AE26" i="16"/>
  <c r="BO26" i="16"/>
  <c r="AK36" i="16"/>
  <c r="AK38" i="16" s="1"/>
  <c r="AK44" i="16" s="1"/>
  <c r="Q15" i="16"/>
  <c r="S40" i="16"/>
  <c r="S42" i="16" s="1"/>
  <c r="BC26" i="16"/>
  <c r="Q8" i="16"/>
  <c r="AI8" i="16"/>
  <c r="AI26" i="16" s="1"/>
  <c r="BS8" i="16"/>
  <c r="BU38" i="16"/>
  <c r="BU44" i="16" s="1"/>
  <c r="BA15" i="16"/>
  <c r="BC40" i="16"/>
  <c r="BC42" i="16"/>
  <c r="S26" i="16"/>
  <c r="S36" i="16"/>
  <c r="S38" i="16" s="1"/>
  <c r="S44" i="16" s="1"/>
  <c r="P38" i="16"/>
  <c r="P44" i="16" s="1"/>
  <c r="Y38" i="16"/>
  <c r="W8" i="16"/>
  <c r="AH38" i="16"/>
  <c r="AQ38" i="16"/>
  <c r="AO8" i="16"/>
  <c r="AZ38" i="16"/>
  <c r="AZ44" i="16" s="1"/>
  <c r="BI38" i="16"/>
  <c r="BG8" i="16"/>
  <c r="BR38" i="16"/>
  <c r="CA38" i="16"/>
  <c r="BY8" i="16"/>
  <c r="P42" i="16"/>
  <c r="Y42" i="16"/>
  <c r="W15" i="16"/>
  <c r="AH42" i="16"/>
  <c r="AQ42" i="16"/>
  <c r="AO15" i="16"/>
  <c r="AZ42" i="16"/>
  <c r="BI42" i="16"/>
  <c r="BG15" i="16"/>
  <c r="BR42" i="16"/>
  <c r="CA42" i="16"/>
  <c r="BY15" i="16"/>
  <c r="AQ26" i="16"/>
  <c r="CA26" i="16"/>
  <c r="BC36" i="16"/>
  <c r="BC38" i="16" s="1"/>
  <c r="BC44" i="16" s="1"/>
  <c r="L26" i="16"/>
  <c r="R26" i="16"/>
  <c r="X26" i="16"/>
  <c r="AD26" i="16"/>
  <c r="AJ26" i="16"/>
  <c r="AP26" i="16"/>
  <c r="AV26" i="16"/>
  <c r="BB26" i="16"/>
  <c r="BH26" i="16"/>
  <c r="BN26" i="16"/>
  <c r="BT26" i="16"/>
  <c r="BZ26" i="16"/>
  <c r="H36" i="16"/>
  <c r="Q36" i="16"/>
  <c r="Q38" i="16" s="1"/>
  <c r="Z36" i="16"/>
  <c r="AI36" i="16"/>
  <c r="AI38" i="16" s="1"/>
  <c r="AR36" i="16"/>
  <c r="BA36" i="16"/>
  <c r="BJ36" i="16"/>
  <c r="BS36" i="16"/>
  <c r="BS38" i="16" s="1"/>
  <c r="BS44" i="16" s="1"/>
  <c r="H38" i="16"/>
  <c r="Z38" i="16"/>
  <c r="Z44" i="16" s="1"/>
  <c r="AR38" i="16"/>
  <c r="BJ38" i="16"/>
  <c r="H40" i="16"/>
  <c r="Q40" i="16"/>
  <c r="Q42" i="16" s="1"/>
  <c r="Z40" i="16"/>
  <c r="AI40" i="16"/>
  <c r="AI42" i="16" s="1"/>
  <c r="AR40" i="16"/>
  <c r="BA40" i="16"/>
  <c r="BA42" i="16" s="1"/>
  <c r="BJ40" i="16"/>
  <c r="BS40" i="16"/>
  <c r="H42" i="16"/>
  <c r="Z42" i="16"/>
  <c r="AR42" i="16"/>
  <c r="BJ42" i="16"/>
  <c r="H8" i="16"/>
  <c r="N8" i="16"/>
  <c r="T8" i="16"/>
  <c r="Z8" i="16"/>
  <c r="Z26" i="16" s="1"/>
  <c r="AF8" i="16"/>
  <c r="AL8" i="16"/>
  <c r="AL26" i="16" s="1"/>
  <c r="AR8" i="16"/>
  <c r="AR26" i="16" s="1"/>
  <c r="AX8" i="16"/>
  <c r="BD8" i="16"/>
  <c r="BD26" i="16" s="1"/>
  <c r="BJ8" i="16"/>
  <c r="BJ26" i="16" s="1"/>
  <c r="BP8" i="16"/>
  <c r="BV8" i="16"/>
  <c r="H15" i="16"/>
  <c r="N15" i="16"/>
  <c r="T15" i="16"/>
  <c r="AF15" i="16"/>
  <c r="AL15" i="16"/>
  <c r="AX15" i="16"/>
  <c r="BD15" i="16"/>
  <c r="BP15" i="16"/>
  <c r="BV15" i="16"/>
  <c r="C27" i="16"/>
  <c r="K36" i="16"/>
  <c r="T36" i="16"/>
  <c r="T38" i="16" s="1"/>
  <c r="AC36" i="16"/>
  <c r="AL36" i="16"/>
  <c r="AU36" i="16"/>
  <c r="AU38" i="16" s="1"/>
  <c r="AU44" i="16" s="1"/>
  <c r="BD36" i="16"/>
  <c r="BD38" i="16" s="1"/>
  <c r="BD44" i="16" s="1"/>
  <c r="BM36" i="16"/>
  <c r="BV36" i="16"/>
  <c r="BV38" i="16" s="1"/>
  <c r="K38" i="16"/>
  <c r="AC38" i="16"/>
  <c r="AC44" i="16" s="1"/>
  <c r="AL38" i="16"/>
  <c r="BM38" i="16"/>
  <c r="K40" i="16"/>
  <c r="K42" i="16" s="1"/>
  <c r="T40" i="16"/>
  <c r="T42" i="16" s="1"/>
  <c r="AC40" i="16"/>
  <c r="AL40" i="16"/>
  <c r="AL42" i="16" s="1"/>
  <c r="AU40" i="16"/>
  <c r="BD40" i="16"/>
  <c r="BM40" i="16"/>
  <c r="BM42" i="16" s="1"/>
  <c r="BV40" i="16"/>
  <c r="BV42" i="16" s="1"/>
  <c r="AC42" i="16"/>
  <c r="AU42" i="16"/>
  <c r="BD42" i="16"/>
  <c r="O26" i="16"/>
  <c r="U26" i="16"/>
  <c r="AG26" i="16"/>
  <c r="AM26" i="16"/>
  <c r="AY26" i="16"/>
  <c r="BE26" i="16"/>
  <c r="BQ26" i="16"/>
  <c r="BW26" i="16"/>
  <c r="E27" i="16"/>
  <c r="V38" i="16"/>
  <c r="V44" i="16" s="1"/>
  <c r="AN38" i="16"/>
  <c r="AN44" i="16" s="1"/>
  <c r="BF38" i="16"/>
  <c r="BF44" i="16" s="1"/>
  <c r="BX38" i="16"/>
  <c r="BX44" i="16" s="1"/>
  <c r="P26" i="16"/>
  <c r="AH26" i="16"/>
  <c r="AZ26" i="16"/>
  <c r="BR26" i="16"/>
  <c r="N36" i="16"/>
  <c r="N38" i="16" s="1"/>
  <c r="W36" i="16"/>
  <c r="AF36" i="16"/>
  <c r="AO36" i="16"/>
  <c r="AO38" i="16" s="1"/>
  <c r="AO44" i="16" s="1"/>
  <c r="AX36" i="16"/>
  <c r="AX38" i="16" s="1"/>
  <c r="AX44" i="16" s="1"/>
  <c r="BG36" i="16"/>
  <c r="BP36" i="16"/>
  <c r="BP38" i="16" s="1"/>
  <c r="BY36" i="16"/>
  <c r="W38" i="16"/>
  <c r="W44" i="16" s="1"/>
  <c r="AF38" i="16"/>
  <c r="BG38" i="16"/>
  <c r="BY38" i="16"/>
  <c r="BY44" i="16" s="1"/>
  <c r="N40" i="16"/>
  <c r="N42" i="16" s="1"/>
  <c r="W40" i="16"/>
  <c r="AF40" i="16"/>
  <c r="AF42" i="16" s="1"/>
  <c r="AO40" i="16"/>
  <c r="AX40" i="16"/>
  <c r="BG40" i="16"/>
  <c r="BG42" i="16" s="1"/>
  <c r="BP40" i="16"/>
  <c r="BP42" i="16" s="1"/>
  <c r="BY40" i="16"/>
  <c r="W42" i="16"/>
  <c r="AO42" i="16"/>
  <c r="AX42" i="16"/>
  <c r="BY42" i="16"/>
  <c r="P36" i="15"/>
  <c r="Y34" i="15"/>
  <c r="AC8" i="15"/>
  <c r="AE36" i="15"/>
  <c r="AZ36" i="15"/>
  <c r="AZ42" i="15" s="1"/>
  <c r="BI34" i="15"/>
  <c r="BM8" i="15"/>
  <c r="BO36" i="15"/>
  <c r="BO24" i="15"/>
  <c r="C26" i="15"/>
  <c r="P40" i="15"/>
  <c r="Y38" i="15"/>
  <c r="AC14" i="15"/>
  <c r="AE40" i="15"/>
  <c r="BA40" i="15"/>
  <c r="AT42" i="15"/>
  <c r="Y36" i="15"/>
  <c r="Y42" i="15" s="1"/>
  <c r="W8" i="15"/>
  <c r="W24" i="15" s="1"/>
  <c r="BA36" i="15"/>
  <c r="BA42" i="15" s="1"/>
  <c r="BI36" i="15"/>
  <c r="BG8" i="15"/>
  <c r="BI24" i="15"/>
  <c r="BP24" i="15"/>
  <c r="E26" i="15"/>
  <c r="Y40" i="15"/>
  <c r="W14" i="15"/>
  <c r="BA14" i="15"/>
  <c r="BC40" i="15"/>
  <c r="BC38" i="15"/>
  <c r="BS14" i="15"/>
  <c r="BU38" i="15"/>
  <c r="BU40" i="15" s="1"/>
  <c r="M34" i="15"/>
  <c r="Q8" i="15"/>
  <c r="Q24" i="15" s="1"/>
  <c r="S34" i="15"/>
  <c r="S36" i="15" s="1"/>
  <c r="AW34" i="15"/>
  <c r="BA8" i="15"/>
  <c r="BC34" i="15"/>
  <c r="BC36" i="15" s="1"/>
  <c r="BC42" i="15" s="1"/>
  <c r="BC24" i="15"/>
  <c r="M38" i="15"/>
  <c r="Q14" i="15"/>
  <c r="S38" i="15"/>
  <c r="S40" i="15" s="1"/>
  <c r="AN40" i="15"/>
  <c r="AW38" i="15"/>
  <c r="BO38" i="15"/>
  <c r="Y24" i="15"/>
  <c r="K8" i="15"/>
  <c r="M36" i="15"/>
  <c r="AQ34" i="15"/>
  <c r="AQ36" i="15" s="1"/>
  <c r="AQ42" i="15" s="1"/>
  <c r="AU8" i="15"/>
  <c r="AU24" i="15" s="1"/>
  <c r="AW36" i="15"/>
  <c r="AW42" i="15" s="1"/>
  <c r="AW24" i="15"/>
  <c r="CA34" i="15"/>
  <c r="CA36" i="15" s="1"/>
  <c r="CA42" i="15" s="1"/>
  <c r="K14" i="15"/>
  <c r="M40" i="15"/>
  <c r="AQ38" i="15"/>
  <c r="AU14" i="15"/>
  <c r="AW40" i="15"/>
  <c r="BM14" i="15"/>
  <c r="BO40" i="15"/>
  <c r="AO8" i="15"/>
  <c r="AQ24" i="15"/>
  <c r="BS36" i="15"/>
  <c r="BY8" i="15"/>
  <c r="CA24" i="15"/>
  <c r="AQ40" i="15"/>
  <c r="AO14" i="15"/>
  <c r="AI8" i="15"/>
  <c r="AK34" i="15"/>
  <c r="AK36" i="15" s="1"/>
  <c r="AK24" i="15"/>
  <c r="BS8" i="15"/>
  <c r="BS24" i="15" s="1"/>
  <c r="BU34" i="15"/>
  <c r="BU36" i="15" s="1"/>
  <c r="BU42" i="15" s="1"/>
  <c r="BU24" i="15"/>
  <c r="V40" i="15"/>
  <c r="AI14" i="15"/>
  <c r="AK38" i="15"/>
  <c r="AK40" i="15" s="1"/>
  <c r="AZ40" i="15"/>
  <c r="BI40" i="15"/>
  <c r="BG14" i="15"/>
  <c r="BR40" i="15"/>
  <c r="BR42" i="15" s="1"/>
  <c r="CA40" i="15"/>
  <c r="BY14" i="15"/>
  <c r="AB42" i="15"/>
  <c r="L24" i="15"/>
  <c r="R24" i="15"/>
  <c r="X24" i="15"/>
  <c r="AD24" i="15"/>
  <c r="AJ24" i="15"/>
  <c r="AP24" i="15"/>
  <c r="AV24" i="15"/>
  <c r="BB24" i="15"/>
  <c r="BH24" i="15"/>
  <c r="BN24" i="15"/>
  <c r="BT24" i="15"/>
  <c r="BZ24" i="15"/>
  <c r="H34" i="15"/>
  <c r="Q34" i="15"/>
  <c r="Q36" i="15" s="1"/>
  <c r="Z34" i="15"/>
  <c r="Z36" i="15" s="1"/>
  <c r="AI34" i="15"/>
  <c r="AI36" i="15" s="1"/>
  <c r="AI42" i="15" s="1"/>
  <c r="AR34" i="15"/>
  <c r="BA34" i="15"/>
  <c r="BJ34" i="15"/>
  <c r="BJ36" i="15" s="1"/>
  <c r="BJ42" i="15" s="1"/>
  <c r="BS34" i="15"/>
  <c r="H36" i="15"/>
  <c r="AR36" i="15"/>
  <c r="H38" i="15"/>
  <c r="Q38" i="15"/>
  <c r="Q40" i="15" s="1"/>
  <c r="Z38" i="15"/>
  <c r="Z40" i="15" s="1"/>
  <c r="AI38" i="15"/>
  <c r="AI40" i="15" s="1"/>
  <c r="AR38" i="15"/>
  <c r="AR40" i="15" s="1"/>
  <c r="BA38" i="15"/>
  <c r="BJ38" i="15"/>
  <c r="BS38" i="15"/>
  <c r="BS40" i="15" s="1"/>
  <c r="H40" i="15"/>
  <c r="BJ40" i="15"/>
  <c r="AX14" i="15"/>
  <c r="AX24" i="15" s="1"/>
  <c r="BD14" i="15"/>
  <c r="BD24" i="15" s="1"/>
  <c r="BP14" i="15"/>
  <c r="BV14" i="15"/>
  <c r="BV24" i="15" s="1"/>
  <c r="C25" i="15"/>
  <c r="K34" i="15"/>
  <c r="K36" i="15" s="1"/>
  <c r="K42" i="15" s="1"/>
  <c r="T34" i="15"/>
  <c r="T36" i="15" s="1"/>
  <c r="T42" i="15" s="1"/>
  <c r="AC34" i="15"/>
  <c r="AL34" i="15"/>
  <c r="AU34" i="15"/>
  <c r="BD34" i="15"/>
  <c r="BM34" i="15"/>
  <c r="BM36" i="15" s="1"/>
  <c r="BM42" i="15" s="1"/>
  <c r="BV34" i="15"/>
  <c r="BV36" i="15" s="1"/>
  <c r="BV42" i="15" s="1"/>
  <c r="AC36" i="15"/>
  <c r="AL36" i="15"/>
  <c r="AU36" i="15"/>
  <c r="AU42" i="15" s="1"/>
  <c r="BD36" i="15"/>
  <c r="BD42" i="15" s="1"/>
  <c r="K38" i="15"/>
  <c r="T38" i="15"/>
  <c r="AC38" i="15"/>
  <c r="AC40" i="15" s="1"/>
  <c r="AL38" i="15"/>
  <c r="AL40" i="15" s="1"/>
  <c r="AU38" i="15"/>
  <c r="BD38" i="15"/>
  <c r="BM38" i="15"/>
  <c r="BV38" i="15"/>
  <c r="K40" i="15"/>
  <c r="T40" i="15"/>
  <c r="AU40" i="15"/>
  <c r="BD40" i="15"/>
  <c r="BM40" i="15"/>
  <c r="BV40" i="15"/>
  <c r="O24" i="15"/>
  <c r="U24" i="15"/>
  <c r="AG24" i="15"/>
  <c r="AM24" i="15"/>
  <c r="AY24" i="15"/>
  <c r="BE24" i="15"/>
  <c r="BQ24" i="15"/>
  <c r="BW24" i="15"/>
  <c r="E25" i="15"/>
  <c r="V36" i="15"/>
  <c r="V42" i="15" s="1"/>
  <c r="AN36" i="15"/>
  <c r="AN42" i="15" s="1"/>
  <c r="BF36" i="15"/>
  <c r="BF42" i="15" s="1"/>
  <c r="BX36" i="15"/>
  <c r="BX42" i="15" s="1"/>
  <c r="P24" i="15"/>
  <c r="AH24" i="15"/>
  <c r="AZ24" i="15"/>
  <c r="BR24" i="15"/>
  <c r="N34" i="15"/>
  <c r="N36" i="15" s="1"/>
  <c r="N42" i="15" s="1"/>
  <c r="W34" i="15"/>
  <c r="AF34" i="15"/>
  <c r="AO34" i="15"/>
  <c r="AX34" i="15"/>
  <c r="BG34" i="15"/>
  <c r="BG36" i="15" s="1"/>
  <c r="BG42" i="15" s="1"/>
  <c r="BP34" i="15"/>
  <c r="BP36" i="15" s="1"/>
  <c r="BP42" i="15" s="1"/>
  <c r="BY34" i="15"/>
  <c r="W36" i="15"/>
  <c r="AF36" i="15"/>
  <c r="AO36" i="15"/>
  <c r="AO42" i="15" s="1"/>
  <c r="AX36" i="15"/>
  <c r="AX42" i="15" s="1"/>
  <c r="BY36" i="15"/>
  <c r="N38" i="15"/>
  <c r="W38" i="15"/>
  <c r="W40" i="15" s="1"/>
  <c r="AF38" i="15"/>
  <c r="AF40" i="15" s="1"/>
  <c r="AO38" i="15"/>
  <c r="AX38" i="15"/>
  <c r="BG38" i="15"/>
  <c r="BP38" i="15"/>
  <c r="BY38" i="15"/>
  <c r="BY40" i="15" s="1"/>
  <c r="N40" i="15"/>
  <c r="AO40" i="15"/>
  <c r="AX40" i="15"/>
  <c r="BG40" i="15"/>
  <c r="BP40" i="15"/>
  <c r="AB45" i="26"/>
  <c r="CA54" i="33" l="1"/>
  <c r="BR54" i="33"/>
  <c r="BI54" i="33"/>
  <c r="AZ54" i="33"/>
  <c r="AQ54" i="33"/>
  <c r="AH54" i="33"/>
  <c r="Y54" i="33"/>
  <c r="P54" i="33"/>
  <c r="BX54" i="33"/>
  <c r="BO54" i="33"/>
  <c r="BF54" i="33"/>
  <c r="AW54" i="33"/>
  <c r="AN54" i="33"/>
  <c r="AE54" i="33"/>
  <c r="V54" i="33"/>
  <c r="M54" i="33"/>
  <c r="BU54" i="33"/>
  <c r="BL54" i="33"/>
  <c r="BC54" i="33"/>
  <c r="AT54" i="33"/>
  <c r="AK54" i="33"/>
  <c r="AB54" i="33"/>
  <c r="S54" i="33"/>
  <c r="J54" i="33"/>
  <c r="BS54" i="33"/>
  <c r="BJ54" i="33"/>
  <c r="BA54" i="33"/>
  <c r="AR54" i="33"/>
  <c r="AI54" i="33"/>
  <c r="Z54" i="33"/>
  <c r="Q54" i="33"/>
  <c r="H54" i="33"/>
  <c r="BY54" i="33"/>
  <c r="BP54" i="33"/>
  <c r="BG54" i="33"/>
  <c r="AX54" i="33"/>
  <c r="AO54" i="33"/>
  <c r="AF54" i="33"/>
  <c r="W54" i="33"/>
  <c r="N54" i="33"/>
  <c r="AC54" i="33"/>
  <c r="BV54" i="33"/>
  <c r="T54" i="33"/>
  <c r="BM54" i="33"/>
  <c r="K54" i="33"/>
  <c r="BD54" i="33"/>
  <c r="AU54" i="33"/>
  <c r="AL54" i="33"/>
  <c r="AO60" i="19"/>
  <c r="S60" i="19"/>
  <c r="AT60" i="19"/>
  <c r="BI60" i="19"/>
  <c r="BS60" i="19"/>
  <c r="AI60" i="19"/>
  <c r="AQ60" i="19"/>
  <c r="V60" i="19"/>
  <c r="CA56" i="19"/>
  <c r="CA58" i="19" s="1"/>
  <c r="BY56" i="19"/>
  <c r="BY58" i="19" s="1"/>
  <c r="BY60" i="19" s="1"/>
  <c r="BY15" i="19"/>
  <c r="W26" i="19"/>
  <c r="BP26" i="19"/>
  <c r="Z26" i="19"/>
  <c r="BR60" i="19"/>
  <c r="N60" i="19"/>
  <c r="BO60" i="19"/>
  <c r="BY26" i="19"/>
  <c r="AU60" i="19"/>
  <c r="AC26" i="19"/>
  <c r="K26" i="19"/>
  <c r="J60" i="19"/>
  <c r="AW60" i="19"/>
  <c r="W60" i="19"/>
  <c r="BM60" i="19"/>
  <c r="CA60" i="19"/>
  <c r="AZ60" i="19"/>
  <c r="Y60" i="19"/>
  <c r="M60" i="19"/>
  <c r="BU60" i="19"/>
  <c r="Z60" i="19"/>
  <c r="AE60" i="19"/>
  <c r="AH60" i="19"/>
  <c r="BV60" i="19"/>
  <c r="BG60" i="19"/>
  <c r="AU26" i="19"/>
  <c r="AN60" i="19"/>
  <c r="AL60" i="19"/>
  <c r="AB60" i="19"/>
  <c r="AI26" i="19"/>
  <c r="AI50" i="18"/>
  <c r="BU50" i="18"/>
  <c r="T50" i="18"/>
  <c r="BJ50" i="18"/>
  <c r="BM50" i="18"/>
  <c r="BA50" i="18"/>
  <c r="BY26" i="18"/>
  <c r="AO26" i="18"/>
  <c r="BD26" i="18"/>
  <c r="BI50" i="18"/>
  <c r="Y50" i="18"/>
  <c r="CA50" i="18"/>
  <c r="AQ50" i="18"/>
  <c r="AX50" i="18"/>
  <c r="AL50" i="18"/>
  <c r="AW50" i="18"/>
  <c r="M50" i="18"/>
  <c r="AE50" i="18"/>
  <c r="BP50" i="18"/>
  <c r="BD50" i="18"/>
  <c r="AU26" i="18"/>
  <c r="AO50" i="18"/>
  <c r="AF26" i="18"/>
  <c r="AK50" i="18"/>
  <c r="BC50" i="18"/>
  <c r="AX26" i="18"/>
  <c r="T26" i="18"/>
  <c r="BS26" i="18"/>
  <c r="H26" i="18"/>
  <c r="AC50" i="18"/>
  <c r="BP26" i="18"/>
  <c r="N50" i="18"/>
  <c r="AL26" i="18"/>
  <c r="BG26" i="18"/>
  <c r="W26" i="18"/>
  <c r="AO55" i="17"/>
  <c r="N55" i="17"/>
  <c r="Z55" i="17"/>
  <c r="AU55" i="17"/>
  <c r="V55" i="17"/>
  <c r="AE55" i="17"/>
  <c r="BD55" i="17"/>
  <c r="M55" i="17"/>
  <c r="BM55" i="17"/>
  <c r="AC55" i="17"/>
  <c r="BI55" i="17"/>
  <c r="Q55" i="17"/>
  <c r="BV55" i="17"/>
  <c r="AL55" i="17"/>
  <c r="BS55" i="17"/>
  <c r="BY55" i="17"/>
  <c r="AZ55" i="17"/>
  <c r="AT55" i="17"/>
  <c r="AI55" i="17"/>
  <c r="AK55" i="17"/>
  <c r="BX55" i="17"/>
  <c r="AH55" i="17"/>
  <c r="Y55" i="17"/>
  <c r="H26" i="17"/>
  <c r="BP44" i="16"/>
  <c r="N44" i="16"/>
  <c r="Q44" i="16"/>
  <c r="BV44" i="16"/>
  <c r="T44" i="16"/>
  <c r="AI44" i="16"/>
  <c r="BP26" i="16"/>
  <c r="AF26" i="16"/>
  <c r="AR44" i="16"/>
  <c r="BI44" i="16"/>
  <c r="Y44" i="16"/>
  <c r="Q26" i="16"/>
  <c r="AE44" i="16"/>
  <c r="T26" i="16"/>
  <c r="H44" i="16"/>
  <c r="BY26" i="16"/>
  <c r="AO26" i="16"/>
  <c r="BS26" i="16"/>
  <c r="BO44" i="16"/>
  <c r="AX26" i="16"/>
  <c r="N26" i="16"/>
  <c r="CA44" i="16"/>
  <c r="AQ44" i="16"/>
  <c r="BM26" i="16"/>
  <c r="K26" i="16"/>
  <c r="AF44" i="16"/>
  <c r="AL44" i="16"/>
  <c r="BA44" i="16"/>
  <c r="BG44" i="16"/>
  <c r="BM44" i="16"/>
  <c r="K44" i="16"/>
  <c r="H26" i="16"/>
  <c r="BR44" i="16"/>
  <c r="AH44" i="16"/>
  <c r="BV26" i="16"/>
  <c r="BJ44" i="16"/>
  <c r="BG26" i="16"/>
  <c r="W26" i="16"/>
  <c r="AU26" i="16"/>
  <c r="BA26" i="16"/>
  <c r="S42" i="15"/>
  <c r="Q42" i="15"/>
  <c r="AK42" i="15"/>
  <c r="Z42" i="15"/>
  <c r="BY42" i="15"/>
  <c r="W42" i="15"/>
  <c r="AO24" i="15"/>
  <c r="AI24" i="15"/>
  <c r="BI42" i="15"/>
  <c r="AR42" i="15"/>
  <c r="BS42" i="15"/>
  <c r="AE42" i="15"/>
  <c r="AC24" i="15"/>
  <c r="H42" i="15"/>
  <c r="M42" i="15"/>
  <c r="BO42" i="15"/>
  <c r="AF42" i="15"/>
  <c r="AL42" i="15"/>
  <c r="AC42" i="15"/>
  <c r="BY24" i="15"/>
  <c r="K24" i="15"/>
  <c r="BA24" i="15"/>
  <c r="BG24" i="15"/>
  <c r="BM24" i="15"/>
  <c r="P42" i="15"/>
  <c r="AK123" i="25"/>
  <c r="AC123" i="25"/>
  <c r="AC126" i="25" s="1"/>
  <c r="S123" i="25"/>
  <c r="K123" i="25"/>
  <c r="AQ122" i="25"/>
  <c r="AO122" i="25"/>
  <c r="AN122" i="25"/>
  <c r="AL122" i="25"/>
  <c r="AK122" i="25"/>
  <c r="AK126" i="25" s="1"/>
  <c r="AI122" i="25"/>
  <c r="AH122" i="25"/>
  <c r="AF122" i="25"/>
  <c r="AE122" i="25"/>
  <c r="AC122" i="25"/>
  <c r="AB122" i="25"/>
  <c r="Z122" i="25"/>
  <c r="Y122" i="25"/>
  <c r="W122" i="25"/>
  <c r="V122" i="25"/>
  <c r="T122" i="25"/>
  <c r="S122" i="25"/>
  <c r="S126" i="25" s="1"/>
  <c r="Q122" i="25"/>
  <c r="P122" i="25"/>
  <c r="N122" i="25"/>
  <c r="M122" i="25"/>
  <c r="K122" i="25"/>
  <c r="K126" i="25" s="1"/>
  <c r="J122" i="25"/>
  <c r="H122" i="25"/>
  <c r="S121" i="25"/>
  <c r="S128" i="25" s="1"/>
  <c r="K121" i="25"/>
  <c r="AK118" i="25"/>
  <c r="AK121" i="25" s="1"/>
  <c r="AK128" i="25" s="1"/>
  <c r="AC118" i="25"/>
  <c r="S118" i="25"/>
  <c r="K118" i="25"/>
  <c r="AQ117" i="25"/>
  <c r="AO117" i="25"/>
  <c r="AN117" i="25"/>
  <c r="AL117" i="25"/>
  <c r="AK117" i="25"/>
  <c r="AI117" i="25"/>
  <c r="AH117" i="25"/>
  <c r="AF117" i="25"/>
  <c r="AE117" i="25"/>
  <c r="AC117" i="25"/>
  <c r="AC121" i="25" s="1"/>
  <c r="AC128" i="25" s="1"/>
  <c r="AB117" i="25"/>
  <c r="Z117" i="25"/>
  <c r="Y117" i="25"/>
  <c r="W117" i="25"/>
  <c r="V117" i="25"/>
  <c r="T117" i="25"/>
  <c r="S117" i="25"/>
  <c r="Q117" i="25"/>
  <c r="P117" i="25"/>
  <c r="N117" i="25"/>
  <c r="M117" i="25"/>
  <c r="K117" i="25"/>
  <c r="J117" i="25"/>
  <c r="H117" i="25"/>
  <c r="AQ113" i="25"/>
  <c r="AP113" i="25"/>
  <c r="AO113" i="25"/>
  <c r="AN113" i="25"/>
  <c r="AM113" i="25"/>
  <c r="AK113" i="25"/>
  <c r="AJ113" i="25"/>
  <c r="AH113" i="25"/>
  <c r="AG113" i="25"/>
  <c r="AE113" i="25"/>
  <c r="AD113" i="25"/>
  <c r="AB113" i="25"/>
  <c r="AA113" i="25"/>
  <c r="Y113" i="25"/>
  <c r="X113" i="25"/>
  <c r="W113" i="25"/>
  <c r="V113" i="25"/>
  <c r="U113" i="25"/>
  <c r="S113" i="25"/>
  <c r="R113" i="25"/>
  <c r="P113" i="25"/>
  <c r="O113" i="25"/>
  <c r="M113" i="25"/>
  <c r="L113" i="25"/>
  <c r="J113" i="25"/>
  <c r="I113" i="25"/>
  <c r="AQ112" i="25"/>
  <c r="AP112" i="25"/>
  <c r="AN112" i="25"/>
  <c r="AM112" i="25"/>
  <c r="AK112" i="25"/>
  <c r="AJ112" i="25"/>
  <c r="AH112" i="25"/>
  <c r="AH114" i="25" s="1"/>
  <c r="AG112" i="25"/>
  <c r="AE112" i="25"/>
  <c r="AD112" i="25"/>
  <c r="AB112" i="25"/>
  <c r="AA112" i="25"/>
  <c r="Y112" i="25"/>
  <c r="X112" i="25"/>
  <c r="V112" i="25"/>
  <c r="U112" i="25"/>
  <c r="S112" i="25"/>
  <c r="R112" i="25"/>
  <c r="P112" i="25"/>
  <c r="P114" i="25" s="1"/>
  <c r="O112" i="25"/>
  <c r="M112" i="25"/>
  <c r="L112" i="25"/>
  <c r="J112" i="25"/>
  <c r="I112" i="25"/>
  <c r="I114" i="25" s="1"/>
  <c r="AQ111" i="25"/>
  <c r="AP111" i="25"/>
  <c r="AO111" i="25"/>
  <c r="AN111" i="25"/>
  <c r="AM111" i="25"/>
  <c r="AK111" i="25"/>
  <c r="AJ111" i="25"/>
  <c r="AH111" i="25"/>
  <c r="AG111" i="25"/>
  <c r="AE111" i="25"/>
  <c r="AD111" i="25"/>
  <c r="AB111" i="25"/>
  <c r="AA111" i="25"/>
  <c r="AA114" i="25" s="1"/>
  <c r="Y111" i="25"/>
  <c r="X111" i="25"/>
  <c r="W111" i="25"/>
  <c r="V111" i="25"/>
  <c r="U111" i="25"/>
  <c r="S111" i="25"/>
  <c r="R111" i="25"/>
  <c r="P111" i="25"/>
  <c r="O111" i="25"/>
  <c r="M111" i="25"/>
  <c r="L111" i="25"/>
  <c r="J111" i="25"/>
  <c r="I111" i="25"/>
  <c r="AQ110" i="25"/>
  <c r="AQ114" i="25" s="1"/>
  <c r="AP110" i="25"/>
  <c r="AP114" i="25" s="1"/>
  <c r="AN110" i="25"/>
  <c r="AN114" i="25" s="1"/>
  <c r="AM110" i="25"/>
  <c r="AM114" i="25" s="1"/>
  <c r="AK110" i="25"/>
  <c r="AK114" i="25" s="1"/>
  <c r="AJ110" i="25"/>
  <c r="AJ114" i="25" s="1"/>
  <c r="AH110" i="25"/>
  <c r="AG110" i="25"/>
  <c r="AG114" i="25" s="1"/>
  <c r="AE110" i="25"/>
  <c r="AE114" i="25" s="1"/>
  <c r="AD110" i="25"/>
  <c r="AD114" i="25" s="1"/>
  <c r="AB110" i="25"/>
  <c r="AB114" i="25" s="1"/>
  <c r="AA110" i="25"/>
  <c r="Y110" i="25"/>
  <c r="Y114" i="25" s="1"/>
  <c r="X110" i="25"/>
  <c r="X114" i="25" s="1"/>
  <c r="V110" i="25"/>
  <c r="V114" i="25" s="1"/>
  <c r="U110" i="25"/>
  <c r="U114" i="25" s="1"/>
  <c r="S110" i="25"/>
  <c r="S114" i="25" s="1"/>
  <c r="R110" i="25"/>
  <c r="R114" i="25" s="1"/>
  <c r="P110" i="25"/>
  <c r="O110" i="25"/>
  <c r="O114" i="25" s="1"/>
  <c r="M110" i="25"/>
  <c r="M114" i="25" s="1"/>
  <c r="L110" i="25"/>
  <c r="L114" i="25" s="1"/>
  <c r="J110" i="25"/>
  <c r="J114" i="25" s="1"/>
  <c r="I110" i="25"/>
  <c r="AO107" i="25"/>
  <c r="AL107" i="25"/>
  <c r="AI107" i="25"/>
  <c r="AF107" i="25"/>
  <c r="AC107" i="25"/>
  <c r="Z107" i="25"/>
  <c r="W107" i="25"/>
  <c r="T107" i="25"/>
  <c r="Q107" i="25"/>
  <c r="N107" i="25"/>
  <c r="K107" i="25"/>
  <c r="H107" i="25"/>
  <c r="AO106" i="25"/>
  <c r="AL106" i="25"/>
  <c r="AI106" i="25"/>
  <c r="AF106" i="25"/>
  <c r="AC106" i="25"/>
  <c r="Z106" i="25"/>
  <c r="W106" i="25"/>
  <c r="T106" i="25"/>
  <c r="Q106" i="25"/>
  <c r="N106" i="25"/>
  <c r="K106" i="25"/>
  <c r="H106" i="25"/>
  <c r="AO105" i="25"/>
  <c r="AL105" i="25"/>
  <c r="AL113" i="25" s="1"/>
  <c r="AI105" i="25"/>
  <c r="AI113" i="25" s="1"/>
  <c r="AF105" i="25"/>
  <c r="AF113" i="25" s="1"/>
  <c r="AC105" i="25"/>
  <c r="AC113" i="25" s="1"/>
  <c r="Z105" i="25"/>
  <c r="Z113" i="25" s="1"/>
  <c r="W105" i="25"/>
  <c r="T105" i="25"/>
  <c r="T113" i="25" s="1"/>
  <c r="Q105" i="25"/>
  <c r="Q113" i="25" s="1"/>
  <c r="N105" i="25"/>
  <c r="N113" i="25" s="1"/>
  <c r="K105" i="25"/>
  <c r="K113" i="25" s="1"/>
  <c r="H105" i="25"/>
  <c r="H113" i="25" s="1"/>
  <c r="AO104" i="25"/>
  <c r="AL104" i="25"/>
  <c r="AI104" i="25"/>
  <c r="AF104" i="25"/>
  <c r="AC104" i="25"/>
  <c r="Z104" i="25"/>
  <c r="W104" i="25"/>
  <c r="T104" i="25"/>
  <c r="Q104" i="25"/>
  <c r="N104" i="25"/>
  <c r="K104" i="25"/>
  <c r="H104" i="25"/>
  <c r="AO103" i="25"/>
  <c r="AL103" i="25"/>
  <c r="AI103" i="25"/>
  <c r="AF103" i="25"/>
  <c r="AC103" i="25"/>
  <c r="Z103" i="25"/>
  <c r="W103" i="25"/>
  <c r="T103" i="25"/>
  <c r="Q103" i="25"/>
  <c r="N103" i="25"/>
  <c r="K103" i="25"/>
  <c r="H103" i="25"/>
  <c r="AO102" i="25"/>
  <c r="AL102" i="25"/>
  <c r="AL111" i="25" s="1"/>
  <c r="AI102" i="25"/>
  <c r="AI111" i="25" s="1"/>
  <c r="AF102" i="25"/>
  <c r="AF111" i="25" s="1"/>
  <c r="AC102" i="25"/>
  <c r="AC111" i="25" s="1"/>
  <c r="Z102" i="25"/>
  <c r="Z111" i="25" s="1"/>
  <c r="W102" i="25"/>
  <c r="T102" i="25"/>
  <c r="T111" i="25" s="1"/>
  <c r="Q102" i="25"/>
  <c r="Q111" i="25" s="1"/>
  <c r="N102" i="25"/>
  <c r="N111" i="25" s="1"/>
  <c r="K102" i="25"/>
  <c r="K111" i="25" s="1"/>
  <c r="H102" i="25"/>
  <c r="H111" i="25" s="1"/>
  <c r="AO101" i="25"/>
  <c r="AL101" i="25"/>
  <c r="AI101" i="25"/>
  <c r="AF101" i="25"/>
  <c r="AC101" i="25"/>
  <c r="Z101" i="25"/>
  <c r="W101" i="25"/>
  <c r="T101" i="25"/>
  <c r="Q101" i="25"/>
  <c r="N101" i="25"/>
  <c r="K101" i="25"/>
  <c r="H101" i="25"/>
  <c r="AO100" i="25"/>
  <c r="AL100" i="25"/>
  <c r="AI100" i="25"/>
  <c r="AF100" i="25"/>
  <c r="AC100" i="25"/>
  <c r="Z100" i="25"/>
  <c r="W100" i="25"/>
  <c r="T100" i="25"/>
  <c r="Q100" i="25"/>
  <c r="N100" i="25"/>
  <c r="K100" i="25"/>
  <c r="H100" i="25"/>
  <c r="AO99" i="25"/>
  <c r="AO112" i="25" s="1"/>
  <c r="AL99" i="25"/>
  <c r="AL112" i="25" s="1"/>
  <c r="AI99" i="25"/>
  <c r="AI112" i="25" s="1"/>
  <c r="AF99" i="25"/>
  <c r="AF112" i="25" s="1"/>
  <c r="AC99" i="25"/>
  <c r="AC112" i="25" s="1"/>
  <c r="Z99" i="25"/>
  <c r="Z112" i="25" s="1"/>
  <c r="W99" i="25"/>
  <c r="W112" i="25" s="1"/>
  <c r="T99" i="25"/>
  <c r="T112" i="25" s="1"/>
  <c r="Q99" i="25"/>
  <c r="Q112" i="25" s="1"/>
  <c r="N99" i="25"/>
  <c r="N112" i="25" s="1"/>
  <c r="K99" i="25"/>
  <c r="K112" i="25" s="1"/>
  <c r="H99" i="25"/>
  <c r="H112" i="25" s="1"/>
  <c r="AO98" i="25"/>
  <c r="AL98" i="25"/>
  <c r="AI98" i="25"/>
  <c r="AF98" i="25"/>
  <c r="AC98" i="25"/>
  <c r="Z98" i="25"/>
  <c r="W98" i="25"/>
  <c r="T98" i="25"/>
  <c r="Q98" i="25"/>
  <c r="N98" i="25"/>
  <c r="K98" i="25"/>
  <c r="H98" i="25"/>
  <c r="AO97" i="25"/>
  <c r="AL97" i="25"/>
  <c r="AI97" i="25"/>
  <c r="AF97" i="25"/>
  <c r="AC97" i="25"/>
  <c r="Z97" i="25"/>
  <c r="W97" i="25"/>
  <c r="T97" i="25"/>
  <c r="Q97" i="25"/>
  <c r="N97" i="25"/>
  <c r="K97" i="25"/>
  <c r="H97" i="25"/>
  <c r="AO96" i="25"/>
  <c r="AO110" i="25" s="1"/>
  <c r="AO114" i="25" s="1"/>
  <c r="AL96" i="25"/>
  <c r="AL110" i="25" s="1"/>
  <c r="AL114" i="25" s="1"/>
  <c r="AI96" i="25"/>
  <c r="AI110" i="25" s="1"/>
  <c r="AI114" i="25" s="1"/>
  <c r="AF96" i="25"/>
  <c r="AF110" i="25" s="1"/>
  <c r="AF114" i="25" s="1"/>
  <c r="AC96" i="25"/>
  <c r="AC110" i="25" s="1"/>
  <c r="AC114" i="25" s="1"/>
  <c r="Z96" i="25"/>
  <c r="Z110" i="25" s="1"/>
  <c r="Z114" i="25" s="1"/>
  <c r="W96" i="25"/>
  <c r="W110" i="25" s="1"/>
  <c r="W114" i="25" s="1"/>
  <c r="T96" i="25"/>
  <c r="T110" i="25" s="1"/>
  <c r="T114" i="25" s="1"/>
  <c r="Q96" i="25"/>
  <c r="Q110" i="25" s="1"/>
  <c r="Q114" i="25" s="1"/>
  <c r="N96" i="25"/>
  <c r="N110" i="25" s="1"/>
  <c r="N114" i="25" s="1"/>
  <c r="K96" i="25"/>
  <c r="K110" i="25" s="1"/>
  <c r="K114" i="25" s="1"/>
  <c r="H96" i="25"/>
  <c r="H110" i="25" s="1"/>
  <c r="H114" i="25" s="1"/>
  <c r="AQ89" i="25"/>
  <c r="AP89" i="25"/>
  <c r="AQ123" i="25" s="1"/>
  <c r="AN89" i="25"/>
  <c r="AM89" i="25"/>
  <c r="AN123" i="25" s="1"/>
  <c r="AK89" i="25"/>
  <c r="AJ89" i="25"/>
  <c r="AH89" i="25"/>
  <c r="AG89" i="25"/>
  <c r="AE89" i="25"/>
  <c r="AD89" i="25"/>
  <c r="AE123" i="25" s="1"/>
  <c r="AB89" i="25"/>
  <c r="AA89" i="25"/>
  <c r="Y89" i="25"/>
  <c r="X89" i="25"/>
  <c r="Y123" i="25" s="1"/>
  <c r="V89" i="25"/>
  <c r="U89" i="25"/>
  <c r="V123" i="25" s="1"/>
  <c r="S89" i="25"/>
  <c r="R89" i="25"/>
  <c r="P89" i="25"/>
  <c r="O89" i="25"/>
  <c r="M89" i="25"/>
  <c r="L89" i="25"/>
  <c r="M123" i="25" s="1"/>
  <c r="J89" i="25"/>
  <c r="I89" i="25"/>
  <c r="AQ88" i="25"/>
  <c r="AP88" i="25"/>
  <c r="AQ118" i="25" s="1"/>
  <c r="AN88" i="25"/>
  <c r="AM88" i="25"/>
  <c r="AN118" i="25" s="1"/>
  <c r="AK88" i="25"/>
  <c r="AJ88" i="25"/>
  <c r="AH88" i="25"/>
  <c r="AG88" i="25"/>
  <c r="AE88" i="25"/>
  <c r="AD88" i="25"/>
  <c r="AE118" i="25" s="1"/>
  <c r="AB88" i="25"/>
  <c r="AA88" i="25"/>
  <c r="Y88" i="25"/>
  <c r="X88" i="25"/>
  <c r="Y118" i="25" s="1"/>
  <c r="V88" i="25"/>
  <c r="U88" i="25"/>
  <c r="V118" i="25" s="1"/>
  <c r="S88" i="25"/>
  <c r="R88" i="25"/>
  <c r="P88" i="25"/>
  <c r="O88" i="25"/>
  <c r="M88" i="25"/>
  <c r="L88" i="25"/>
  <c r="M118" i="25" s="1"/>
  <c r="J88" i="25"/>
  <c r="J118" i="25" s="1"/>
  <c r="I88" i="25"/>
  <c r="AQ87" i="25"/>
  <c r="AP87" i="25"/>
  <c r="AO87" i="25"/>
  <c r="AN87" i="25"/>
  <c r="AM87" i="25"/>
  <c r="AL87" i="25"/>
  <c r="AK87" i="25"/>
  <c r="AJ87" i="25"/>
  <c r="AI87" i="25"/>
  <c r="AH87" i="25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AO81" i="25"/>
  <c r="AL81" i="25"/>
  <c r="AI81" i="25"/>
  <c r="AF81" i="25"/>
  <c r="AC81" i="25"/>
  <c r="Z81" i="25"/>
  <c r="W81" i="25"/>
  <c r="T81" i="25"/>
  <c r="Q81" i="25"/>
  <c r="N81" i="25"/>
  <c r="K81" i="25"/>
  <c r="H81" i="25"/>
  <c r="AO80" i="25"/>
  <c r="AO89" i="25" s="1"/>
  <c r="AL80" i="25"/>
  <c r="AL89" i="25" s="1"/>
  <c r="AI80" i="25"/>
  <c r="AI89" i="25" s="1"/>
  <c r="AF80" i="25"/>
  <c r="AF89" i="25" s="1"/>
  <c r="AC80" i="25"/>
  <c r="AC89" i="25" s="1"/>
  <c r="Z80" i="25"/>
  <c r="Z89" i="25" s="1"/>
  <c r="W80" i="25"/>
  <c r="W89" i="25" s="1"/>
  <c r="T80" i="25"/>
  <c r="T89" i="25" s="1"/>
  <c r="Q80" i="25"/>
  <c r="Q89" i="25" s="1"/>
  <c r="N80" i="25"/>
  <c r="N89" i="25" s="1"/>
  <c r="K80" i="25"/>
  <c r="K89" i="25" s="1"/>
  <c r="H80" i="25"/>
  <c r="H89" i="25" s="1"/>
  <c r="AO73" i="25"/>
  <c r="AL73" i="25"/>
  <c r="AI73" i="25"/>
  <c r="AF73" i="25"/>
  <c r="AC73" i="25"/>
  <c r="Z73" i="25"/>
  <c r="W73" i="25"/>
  <c r="T73" i="25"/>
  <c r="Q73" i="25"/>
  <c r="N73" i="25"/>
  <c r="K73" i="25"/>
  <c r="H73" i="25"/>
  <c r="AO72" i="25"/>
  <c r="AO88" i="25" s="1"/>
  <c r="AL72" i="25"/>
  <c r="AL88" i="25" s="1"/>
  <c r="AI72" i="25"/>
  <c r="AI88" i="25" s="1"/>
  <c r="AF72" i="25"/>
  <c r="AF88" i="25" s="1"/>
  <c r="AC72" i="25"/>
  <c r="AC88" i="25" s="1"/>
  <c r="Z72" i="25"/>
  <c r="Z88" i="25" s="1"/>
  <c r="W72" i="25"/>
  <c r="W88" i="25" s="1"/>
  <c r="T72" i="25"/>
  <c r="T88" i="25" s="1"/>
  <c r="Q72" i="25"/>
  <c r="Q88" i="25" s="1"/>
  <c r="N72" i="25"/>
  <c r="N88" i="25" s="1"/>
  <c r="K72" i="25"/>
  <c r="K88" i="25" s="1"/>
  <c r="H72" i="25"/>
  <c r="H88" i="25" s="1"/>
  <c r="AQ58" i="25"/>
  <c r="AO58" i="25"/>
  <c r="AN58" i="25"/>
  <c r="AL58" i="25"/>
  <c r="AK58" i="25"/>
  <c r="AI58" i="25"/>
  <c r="AH58" i="25"/>
  <c r="AF58" i="25"/>
  <c r="AE58" i="25"/>
  <c r="AC58" i="25"/>
  <c r="AB58" i="25"/>
  <c r="Z58" i="25"/>
  <c r="Y58" i="25"/>
  <c r="W58" i="25"/>
  <c r="V58" i="25"/>
  <c r="T58" i="25"/>
  <c r="S58" i="25"/>
  <c r="Q58" i="25"/>
  <c r="P58" i="25"/>
  <c r="N58" i="25"/>
  <c r="M58" i="25"/>
  <c r="K58" i="25"/>
  <c r="J58" i="25"/>
  <c r="H58" i="25"/>
  <c r="AQ53" i="25"/>
  <c r="AO53" i="25"/>
  <c r="AN53" i="25"/>
  <c r="AL53" i="25"/>
  <c r="AK53" i="25"/>
  <c r="AI53" i="25"/>
  <c r="AH53" i="25"/>
  <c r="AF53" i="25"/>
  <c r="AE53" i="25"/>
  <c r="AC53" i="25"/>
  <c r="AB53" i="25"/>
  <c r="Z53" i="25"/>
  <c r="Y53" i="25"/>
  <c r="W53" i="25"/>
  <c r="V53" i="25"/>
  <c r="T53" i="25"/>
  <c r="S53" i="25"/>
  <c r="Q53" i="25"/>
  <c r="P53" i="25"/>
  <c r="N53" i="25"/>
  <c r="M53" i="25"/>
  <c r="K53" i="25"/>
  <c r="K57" i="25" s="1"/>
  <c r="J53" i="25"/>
  <c r="H53" i="25"/>
  <c r="AQ49" i="25"/>
  <c r="AP49" i="25"/>
  <c r="AO49" i="25"/>
  <c r="AN49" i="25"/>
  <c r="AM49" i="25"/>
  <c r="AK49" i="25"/>
  <c r="AJ49" i="25"/>
  <c r="AH49" i="25"/>
  <c r="AG49" i="25"/>
  <c r="AE49" i="25"/>
  <c r="AD49" i="25"/>
  <c r="AB49" i="25"/>
  <c r="AA49" i="25"/>
  <c r="Y49" i="25"/>
  <c r="X49" i="25"/>
  <c r="W49" i="25"/>
  <c r="V49" i="25"/>
  <c r="U49" i="25"/>
  <c r="S49" i="25"/>
  <c r="R49" i="25"/>
  <c r="P49" i="25"/>
  <c r="O49" i="25"/>
  <c r="M49" i="25"/>
  <c r="L49" i="25"/>
  <c r="J49" i="25"/>
  <c r="I49" i="25"/>
  <c r="AQ48" i="25"/>
  <c r="AP48" i="25"/>
  <c r="AO48" i="25"/>
  <c r="AN48" i="25"/>
  <c r="AM48" i="25"/>
  <c r="AK48" i="25"/>
  <c r="AJ48" i="25"/>
  <c r="AH48" i="25"/>
  <c r="AG48" i="25"/>
  <c r="AE48" i="25"/>
  <c r="AD48" i="25"/>
  <c r="AB48" i="25"/>
  <c r="AA48" i="25"/>
  <c r="Y48" i="25"/>
  <c r="X48" i="25"/>
  <c r="W48" i="25"/>
  <c r="V48" i="25"/>
  <c r="U48" i="25"/>
  <c r="S48" i="25"/>
  <c r="R48" i="25"/>
  <c r="P48" i="25"/>
  <c r="O48" i="25"/>
  <c r="M48" i="25"/>
  <c r="L48" i="25"/>
  <c r="J48" i="25"/>
  <c r="I48" i="25"/>
  <c r="AQ47" i="25"/>
  <c r="AP47" i="25"/>
  <c r="AO47" i="25"/>
  <c r="AN47" i="25"/>
  <c r="AM47" i="25"/>
  <c r="AK47" i="25"/>
  <c r="AJ47" i="25"/>
  <c r="AH47" i="25"/>
  <c r="AG47" i="25"/>
  <c r="AE47" i="25"/>
  <c r="AD47" i="25"/>
  <c r="AB47" i="25"/>
  <c r="AA47" i="25"/>
  <c r="Y47" i="25"/>
  <c r="X47" i="25"/>
  <c r="W47" i="25"/>
  <c r="V47" i="25"/>
  <c r="U47" i="25"/>
  <c r="S47" i="25"/>
  <c r="R47" i="25"/>
  <c r="P47" i="25"/>
  <c r="O47" i="25"/>
  <c r="M47" i="25"/>
  <c r="L47" i="25"/>
  <c r="J47" i="25"/>
  <c r="I47" i="25"/>
  <c r="AQ46" i="25"/>
  <c r="AQ50" i="25" s="1"/>
  <c r="AP46" i="25"/>
  <c r="AP50" i="25" s="1"/>
  <c r="AO46" i="25"/>
  <c r="AO50" i="25" s="1"/>
  <c r="AN46" i="25"/>
  <c r="AN50" i="25" s="1"/>
  <c r="AM46" i="25"/>
  <c r="AM50" i="25" s="1"/>
  <c r="AK46" i="25"/>
  <c r="AK50" i="25" s="1"/>
  <c r="AJ46" i="25"/>
  <c r="AJ50" i="25" s="1"/>
  <c r="AH46" i="25"/>
  <c r="AH50" i="25" s="1"/>
  <c r="AG46" i="25"/>
  <c r="AG50" i="25" s="1"/>
  <c r="AE46" i="25"/>
  <c r="AE50" i="25" s="1"/>
  <c r="AD46" i="25"/>
  <c r="AD50" i="25" s="1"/>
  <c r="AB46" i="25"/>
  <c r="AB50" i="25" s="1"/>
  <c r="AA46" i="25"/>
  <c r="AA50" i="25" s="1"/>
  <c r="Y46" i="25"/>
  <c r="Y50" i="25" s="1"/>
  <c r="X46" i="25"/>
  <c r="X50" i="25" s="1"/>
  <c r="W46" i="25"/>
  <c r="W50" i="25" s="1"/>
  <c r="V46" i="25"/>
  <c r="V50" i="25" s="1"/>
  <c r="U46" i="25"/>
  <c r="U50" i="25" s="1"/>
  <c r="S46" i="25"/>
  <c r="S50" i="25" s="1"/>
  <c r="R46" i="25"/>
  <c r="R50" i="25" s="1"/>
  <c r="P46" i="25"/>
  <c r="P50" i="25" s="1"/>
  <c r="O46" i="25"/>
  <c r="O50" i="25" s="1"/>
  <c r="M46" i="25"/>
  <c r="M50" i="25" s="1"/>
  <c r="L46" i="25"/>
  <c r="L50" i="25" s="1"/>
  <c r="J46" i="25"/>
  <c r="J50" i="25" s="1"/>
  <c r="I46" i="25"/>
  <c r="I50" i="25" s="1"/>
  <c r="AO43" i="25"/>
  <c r="AL43" i="25"/>
  <c r="AI43" i="25"/>
  <c r="AF43" i="25"/>
  <c r="AC43" i="25"/>
  <c r="Z43" i="25"/>
  <c r="W43" i="25"/>
  <c r="T43" i="25"/>
  <c r="Q43" i="25"/>
  <c r="N43" i="25"/>
  <c r="K43" i="25"/>
  <c r="H43" i="25"/>
  <c r="AO42" i="25"/>
  <c r="AL42" i="25"/>
  <c r="AI42" i="25"/>
  <c r="AF42" i="25"/>
  <c r="AC42" i="25"/>
  <c r="Z42" i="25"/>
  <c r="W42" i="25"/>
  <c r="T42" i="25"/>
  <c r="Q42" i="25"/>
  <c r="N42" i="25"/>
  <c r="K42" i="25"/>
  <c r="H42" i="25"/>
  <c r="AO41" i="25"/>
  <c r="AL41" i="25"/>
  <c r="AL49" i="25" s="1"/>
  <c r="AI41" i="25"/>
  <c r="AI49" i="25" s="1"/>
  <c r="AF41" i="25"/>
  <c r="AF49" i="25" s="1"/>
  <c r="AC41" i="25"/>
  <c r="AC49" i="25" s="1"/>
  <c r="Z41" i="25"/>
  <c r="Z49" i="25" s="1"/>
  <c r="W41" i="25"/>
  <c r="T41" i="25"/>
  <c r="T49" i="25" s="1"/>
  <c r="Q41" i="25"/>
  <c r="Q49" i="25" s="1"/>
  <c r="N41" i="25"/>
  <c r="N49" i="25" s="1"/>
  <c r="K41" i="25"/>
  <c r="K49" i="25" s="1"/>
  <c r="H41" i="25"/>
  <c r="H49" i="25" s="1"/>
  <c r="AO40" i="25"/>
  <c r="AL40" i="25"/>
  <c r="AI40" i="25"/>
  <c r="AF40" i="25"/>
  <c r="AC40" i="25"/>
  <c r="Z40" i="25"/>
  <c r="W40" i="25"/>
  <c r="T40" i="25"/>
  <c r="Q40" i="25"/>
  <c r="N40" i="25"/>
  <c r="K40" i="25"/>
  <c r="H40" i="25"/>
  <c r="AO39" i="25"/>
  <c r="AL39" i="25"/>
  <c r="AI39" i="25"/>
  <c r="AF39" i="25"/>
  <c r="AC39" i="25"/>
  <c r="Z39" i="25"/>
  <c r="W39" i="25"/>
  <c r="T39" i="25"/>
  <c r="Q39" i="25"/>
  <c r="N39" i="25"/>
  <c r="K39" i="25"/>
  <c r="H39" i="25"/>
  <c r="AO38" i="25"/>
  <c r="AL38" i="25"/>
  <c r="AL47" i="25" s="1"/>
  <c r="AI38" i="25"/>
  <c r="AI47" i="25" s="1"/>
  <c r="AF38" i="25"/>
  <c r="AF47" i="25" s="1"/>
  <c r="AC38" i="25"/>
  <c r="AC47" i="25" s="1"/>
  <c r="Z38" i="25"/>
  <c r="Z47" i="25" s="1"/>
  <c r="W38" i="25"/>
  <c r="T38" i="25"/>
  <c r="T47" i="25" s="1"/>
  <c r="Q38" i="25"/>
  <c r="Q47" i="25" s="1"/>
  <c r="N38" i="25"/>
  <c r="N47" i="25" s="1"/>
  <c r="K38" i="25"/>
  <c r="K47" i="25" s="1"/>
  <c r="H38" i="25"/>
  <c r="H47" i="25" s="1"/>
  <c r="AO37" i="25"/>
  <c r="AL37" i="25"/>
  <c r="AI37" i="25"/>
  <c r="AF37" i="25"/>
  <c r="AC37" i="25"/>
  <c r="Z37" i="25"/>
  <c r="W37" i="25"/>
  <c r="T37" i="25"/>
  <c r="Q37" i="25"/>
  <c r="N37" i="25"/>
  <c r="K37" i="25"/>
  <c r="H37" i="25"/>
  <c r="AO36" i="25"/>
  <c r="AL36" i="25"/>
  <c r="AI36" i="25"/>
  <c r="AF36" i="25"/>
  <c r="AC36" i="25"/>
  <c r="Z36" i="25"/>
  <c r="W36" i="25"/>
  <c r="T36" i="25"/>
  <c r="Q36" i="25"/>
  <c r="N36" i="25"/>
  <c r="K36" i="25"/>
  <c r="H36" i="25"/>
  <c r="AO35" i="25"/>
  <c r="AL35" i="25"/>
  <c r="AL48" i="25" s="1"/>
  <c r="AI35" i="25"/>
  <c r="AI48" i="25" s="1"/>
  <c r="AF35" i="25"/>
  <c r="AF48" i="25" s="1"/>
  <c r="AC35" i="25"/>
  <c r="AC48" i="25" s="1"/>
  <c r="Z35" i="25"/>
  <c r="Z48" i="25" s="1"/>
  <c r="W35" i="25"/>
  <c r="T35" i="25"/>
  <c r="T48" i="25" s="1"/>
  <c r="Q35" i="25"/>
  <c r="Q48" i="25" s="1"/>
  <c r="N35" i="25"/>
  <c r="N48" i="25" s="1"/>
  <c r="K35" i="25"/>
  <c r="K48" i="25" s="1"/>
  <c r="H35" i="25"/>
  <c r="H48" i="25" s="1"/>
  <c r="AO34" i="25"/>
  <c r="AL34" i="25"/>
  <c r="AI34" i="25"/>
  <c r="AF34" i="25"/>
  <c r="AC34" i="25"/>
  <c r="Z34" i="25"/>
  <c r="W34" i="25"/>
  <c r="T34" i="25"/>
  <c r="Q34" i="25"/>
  <c r="N34" i="25"/>
  <c r="K34" i="25"/>
  <c r="H34" i="25"/>
  <c r="AO33" i="25"/>
  <c r="AL33" i="25"/>
  <c r="AI33" i="25"/>
  <c r="AF33" i="25"/>
  <c r="AC33" i="25"/>
  <c r="Z33" i="25"/>
  <c r="W33" i="25"/>
  <c r="T33" i="25"/>
  <c r="Q33" i="25"/>
  <c r="N33" i="25"/>
  <c r="K33" i="25"/>
  <c r="H33" i="25"/>
  <c r="AO32" i="25"/>
  <c r="AL32" i="25"/>
  <c r="AL46" i="25" s="1"/>
  <c r="AL50" i="25" s="1"/>
  <c r="AI32" i="25"/>
  <c r="AI46" i="25" s="1"/>
  <c r="AI50" i="25" s="1"/>
  <c r="AF32" i="25"/>
  <c r="AF46" i="25" s="1"/>
  <c r="AF50" i="25" s="1"/>
  <c r="AC32" i="25"/>
  <c r="AC46" i="25" s="1"/>
  <c r="AC50" i="25" s="1"/>
  <c r="Z32" i="25"/>
  <c r="Z46" i="25" s="1"/>
  <c r="Z50" i="25" s="1"/>
  <c r="W32" i="25"/>
  <c r="T32" i="25"/>
  <c r="T46" i="25" s="1"/>
  <c r="T50" i="25" s="1"/>
  <c r="Q32" i="25"/>
  <c r="Q46" i="25" s="1"/>
  <c r="Q50" i="25" s="1"/>
  <c r="N32" i="25"/>
  <c r="N46" i="25" s="1"/>
  <c r="N50" i="25" s="1"/>
  <c r="K32" i="25"/>
  <c r="K46" i="25" s="1"/>
  <c r="K50" i="25" s="1"/>
  <c r="H32" i="25"/>
  <c r="H46" i="25" s="1"/>
  <c r="H50" i="25" s="1"/>
  <c r="AQ25" i="25"/>
  <c r="AP25" i="25"/>
  <c r="AN25" i="25"/>
  <c r="AM25" i="25"/>
  <c r="AN59" i="25" s="1"/>
  <c r="AL25" i="25"/>
  <c r="AK25" i="25"/>
  <c r="AJ25" i="25"/>
  <c r="AH25" i="25"/>
  <c r="AG25" i="25"/>
  <c r="AF25" i="25"/>
  <c r="AE25" i="25"/>
  <c r="AD25" i="25"/>
  <c r="AB25" i="25"/>
  <c r="AA25" i="25"/>
  <c r="AB59" i="25" s="1"/>
  <c r="AB62" i="25" s="1"/>
  <c r="Y25" i="25"/>
  <c r="X25" i="25"/>
  <c r="V25" i="25"/>
  <c r="U25" i="25"/>
  <c r="V59" i="25" s="1"/>
  <c r="T25" i="25"/>
  <c r="S25" i="25"/>
  <c r="S59" i="25" s="1"/>
  <c r="R25" i="25"/>
  <c r="P25" i="25"/>
  <c r="O25" i="25"/>
  <c r="N25" i="25"/>
  <c r="M25" i="25"/>
  <c r="L25" i="25"/>
  <c r="J25" i="25"/>
  <c r="E28" i="25" s="1"/>
  <c r="I25" i="25"/>
  <c r="J59" i="25" s="1"/>
  <c r="AQ24" i="25"/>
  <c r="AQ57" i="25" s="1"/>
  <c r="AP24" i="25"/>
  <c r="AO57" i="25" s="1"/>
  <c r="AN24" i="25"/>
  <c r="AN57" i="25" s="1"/>
  <c r="AM24" i="25"/>
  <c r="AL57" i="25" s="1"/>
  <c r="AL24" i="25"/>
  <c r="AK24" i="25"/>
  <c r="AK57" i="25" s="1"/>
  <c r="AJ24" i="25"/>
  <c r="AI57" i="25" s="1"/>
  <c r="AH24" i="25"/>
  <c r="AH57" i="25" s="1"/>
  <c r="AG24" i="25"/>
  <c r="AF57" i="25" s="1"/>
  <c r="AF24" i="25"/>
  <c r="AE24" i="25"/>
  <c r="AE57" i="25" s="1"/>
  <c r="AD24" i="25"/>
  <c r="AC57" i="25" s="1"/>
  <c r="AB24" i="25"/>
  <c r="AB57" i="25" s="1"/>
  <c r="AB64" i="25" s="1"/>
  <c r="AA24" i="25"/>
  <c r="Z57" i="25" s="1"/>
  <c r="Y24" i="25"/>
  <c r="Y57" i="25" s="1"/>
  <c r="X24" i="25"/>
  <c r="W57" i="25" s="1"/>
  <c r="V24" i="25"/>
  <c r="V57" i="25" s="1"/>
  <c r="U24" i="25"/>
  <c r="T57" i="25" s="1"/>
  <c r="T24" i="25"/>
  <c r="S24" i="25"/>
  <c r="S57" i="25" s="1"/>
  <c r="R24" i="25"/>
  <c r="Q57" i="25" s="1"/>
  <c r="P24" i="25"/>
  <c r="P57" i="25" s="1"/>
  <c r="O24" i="25"/>
  <c r="N57" i="25" s="1"/>
  <c r="N24" i="25"/>
  <c r="M24" i="25"/>
  <c r="M57" i="25" s="1"/>
  <c r="L24" i="25"/>
  <c r="J24" i="25"/>
  <c r="J57" i="25" s="1"/>
  <c r="I24" i="25"/>
  <c r="H57" i="25" s="1"/>
  <c r="AO17" i="25"/>
  <c r="AL17" i="25"/>
  <c r="AI17" i="25"/>
  <c r="AF17" i="25"/>
  <c r="AC17" i="25"/>
  <c r="Z17" i="25"/>
  <c r="W17" i="25"/>
  <c r="T17" i="25"/>
  <c r="Q17" i="25"/>
  <c r="N17" i="25"/>
  <c r="K17" i="25"/>
  <c r="H17" i="25"/>
  <c r="AO16" i="25"/>
  <c r="AO25" i="25" s="1"/>
  <c r="AL16" i="25"/>
  <c r="AI16" i="25"/>
  <c r="AI25" i="25" s="1"/>
  <c r="AF16" i="25"/>
  <c r="AC16" i="25"/>
  <c r="AC25" i="25" s="1"/>
  <c r="Z16" i="25"/>
  <c r="Z25" i="25" s="1"/>
  <c r="W16" i="25"/>
  <c r="W25" i="25" s="1"/>
  <c r="T16" i="25"/>
  <c r="Q16" i="25"/>
  <c r="Q25" i="25" s="1"/>
  <c r="N16" i="25"/>
  <c r="K16" i="25"/>
  <c r="K25" i="25" s="1"/>
  <c r="H16" i="25"/>
  <c r="H25" i="25" s="1"/>
  <c r="AO9" i="25"/>
  <c r="AL9" i="25"/>
  <c r="AI9" i="25"/>
  <c r="AF9" i="25"/>
  <c r="AC9" i="25"/>
  <c r="Z9" i="25"/>
  <c r="W9" i="25"/>
  <c r="T9" i="25"/>
  <c r="Q9" i="25"/>
  <c r="N9" i="25"/>
  <c r="K9" i="25"/>
  <c r="H9" i="25"/>
  <c r="AO8" i="25"/>
  <c r="AO24" i="25" s="1"/>
  <c r="AL8" i="25"/>
  <c r="AI8" i="25"/>
  <c r="AI24" i="25" s="1"/>
  <c r="AF8" i="25"/>
  <c r="AC8" i="25"/>
  <c r="AC24" i="25" s="1"/>
  <c r="Z8" i="25"/>
  <c r="Z24" i="25" s="1"/>
  <c r="W8" i="25"/>
  <c r="W24" i="25" s="1"/>
  <c r="T8" i="25"/>
  <c r="Q8" i="25"/>
  <c r="Q24" i="25" s="1"/>
  <c r="N8" i="25"/>
  <c r="K8" i="25"/>
  <c r="K24" i="25" s="1"/>
  <c r="H8" i="25"/>
  <c r="H24" i="25" s="1"/>
  <c r="K138" i="24"/>
  <c r="K135" i="24"/>
  <c r="AQ134" i="24"/>
  <c r="AO134" i="24"/>
  <c r="AN134" i="24"/>
  <c r="AL134" i="24"/>
  <c r="AK134" i="24"/>
  <c r="AI134" i="24"/>
  <c r="AH134" i="24"/>
  <c r="AF134" i="24"/>
  <c r="AE134" i="24"/>
  <c r="AC134" i="24"/>
  <c r="AB134" i="24"/>
  <c r="Z134" i="24"/>
  <c r="Y134" i="24"/>
  <c r="W134" i="24"/>
  <c r="V134" i="24"/>
  <c r="T134" i="24"/>
  <c r="S134" i="24"/>
  <c r="Q134" i="24"/>
  <c r="P134" i="24"/>
  <c r="N134" i="24"/>
  <c r="M134" i="24"/>
  <c r="K134" i="24"/>
  <c r="J134" i="24"/>
  <c r="H134" i="24"/>
  <c r="K130" i="24"/>
  <c r="K133" i="24" s="1"/>
  <c r="K140" i="24" s="1"/>
  <c r="AQ129" i="24"/>
  <c r="AO129" i="24"/>
  <c r="AN129" i="24"/>
  <c r="AL129" i="24"/>
  <c r="AK129" i="24"/>
  <c r="AI129" i="24"/>
  <c r="AH129" i="24"/>
  <c r="AF129" i="24"/>
  <c r="AE129" i="24"/>
  <c r="AC129" i="24"/>
  <c r="AB129" i="24"/>
  <c r="Z129" i="24"/>
  <c r="Y129" i="24"/>
  <c r="W129" i="24"/>
  <c r="V129" i="24"/>
  <c r="T129" i="24"/>
  <c r="S129" i="24"/>
  <c r="Q129" i="24"/>
  <c r="P129" i="24"/>
  <c r="N129" i="24"/>
  <c r="M129" i="24"/>
  <c r="K129" i="24"/>
  <c r="J129" i="24"/>
  <c r="H129" i="24"/>
  <c r="AH126" i="24"/>
  <c r="V126" i="24"/>
  <c r="P126" i="24"/>
  <c r="O126" i="24"/>
  <c r="AQ125" i="24"/>
  <c r="AP125" i="24"/>
  <c r="AN125" i="24"/>
  <c r="AN87" i="24" s="1"/>
  <c r="AM125" i="24"/>
  <c r="AM87" i="24" s="1"/>
  <c r="AK125" i="24"/>
  <c r="AJ125" i="24"/>
  <c r="AH125" i="24"/>
  <c r="AH87" i="24" s="1"/>
  <c r="AG125" i="24"/>
  <c r="AG87" i="24" s="1"/>
  <c r="AE125" i="24"/>
  <c r="AD125" i="24"/>
  <c r="AB125" i="24"/>
  <c r="AB87" i="24" s="1"/>
  <c r="AA125" i="24"/>
  <c r="AA87" i="24" s="1"/>
  <c r="AB135" i="24" s="1"/>
  <c r="Y125" i="24"/>
  <c r="X125" i="24"/>
  <c r="V125" i="24"/>
  <c r="V87" i="24" s="1"/>
  <c r="U125" i="24"/>
  <c r="U87" i="24" s="1"/>
  <c r="S125" i="24"/>
  <c r="R125" i="24"/>
  <c r="Q125" i="24"/>
  <c r="P125" i="24"/>
  <c r="P87" i="24" s="1"/>
  <c r="O125" i="24"/>
  <c r="O87" i="24" s="1"/>
  <c r="M125" i="24"/>
  <c r="L125" i="24"/>
  <c r="J125" i="24"/>
  <c r="J87" i="24" s="1"/>
  <c r="I125" i="24"/>
  <c r="I87" i="24" s="1"/>
  <c r="AQ124" i="24"/>
  <c r="AQ126" i="24" s="1"/>
  <c r="AP124" i="24"/>
  <c r="AP126" i="24" s="1"/>
  <c r="AN124" i="24"/>
  <c r="AN79" i="24" s="1"/>
  <c r="AM124" i="24"/>
  <c r="AK124" i="24"/>
  <c r="AK126" i="24" s="1"/>
  <c r="AJ124" i="24"/>
  <c r="AJ126" i="24" s="1"/>
  <c r="AH124" i="24"/>
  <c r="AH79" i="24" s="1"/>
  <c r="AG124" i="24"/>
  <c r="AG79" i="24" s="1"/>
  <c r="AE124" i="24"/>
  <c r="AE126" i="24" s="1"/>
  <c r="AD124" i="24"/>
  <c r="AD126" i="24" s="1"/>
  <c r="AB124" i="24"/>
  <c r="AB79" i="24" s="1"/>
  <c r="AA124" i="24"/>
  <c r="AA79" i="24" s="1"/>
  <c r="Z79" i="24" s="1"/>
  <c r="Y124" i="24"/>
  <c r="Y126" i="24" s="1"/>
  <c r="X124" i="24"/>
  <c r="X126" i="24" s="1"/>
  <c r="V124" i="24"/>
  <c r="V79" i="24" s="1"/>
  <c r="U124" i="24"/>
  <c r="U79" i="24" s="1"/>
  <c r="T79" i="24" s="1"/>
  <c r="S124" i="24"/>
  <c r="S126" i="24" s="1"/>
  <c r="R124" i="24"/>
  <c r="R126" i="24" s="1"/>
  <c r="P124" i="24"/>
  <c r="O124" i="24"/>
  <c r="O79" i="24" s="1"/>
  <c r="M124" i="24"/>
  <c r="M126" i="24" s="1"/>
  <c r="L124" i="24"/>
  <c r="L126" i="24" s="1"/>
  <c r="J124" i="24"/>
  <c r="J126" i="24" s="1"/>
  <c r="I124" i="24"/>
  <c r="I79" i="24" s="1"/>
  <c r="AS121" i="24"/>
  <c r="AR121" i="24"/>
  <c r="AO121" i="24"/>
  <c r="AL121" i="24"/>
  <c r="AI121" i="24"/>
  <c r="AF121" i="24"/>
  <c r="AC121" i="24"/>
  <c r="Z121" i="24"/>
  <c r="W121" i="24"/>
  <c r="T121" i="24"/>
  <c r="Q121" i="24"/>
  <c r="N121" i="24"/>
  <c r="K121" i="24"/>
  <c r="H121" i="24"/>
  <c r="AS120" i="24"/>
  <c r="AR120" i="24"/>
  <c r="AO120" i="24"/>
  <c r="AL120" i="24"/>
  <c r="AI120" i="24"/>
  <c r="AF120" i="24"/>
  <c r="AC120" i="24"/>
  <c r="Z120" i="24"/>
  <c r="Z125" i="24" s="1"/>
  <c r="W120" i="24"/>
  <c r="W125" i="24" s="1"/>
  <c r="T120" i="24"/>
  <c r="Q120" i="24"/>
  <c r="N120" i="24"/>
  <c r="K120" i="24"/>
  <c r="H120" i="24"/>
  <c r="H125" i="24" s="1"/>
  <c r="AS119" i="24"/>
  <c r="AU119" i="24" s="1"/>
  <c r="AR119" i="24"/>
  <c r="AO119" i="24"/>
  <c r="AL119" i="24"/>
  <c r="AI119" i="24"/>
  <c r="AF119" i="24"/>
  <c r="AC119" i="24"/>
  <c r="Z119" i="24"/>
  <c r="W119" i="24"/>
  <c r="T119" i="24"/>
  <c r="Q119" i="24"/>
  <c r="N119" i="24"/>
  <c r="K119" i="24"/>
  <c r="H119" i="24"/>
  <c r="AS118" i="24"/>
  <c r="AR118" i="24"/>
  <c r="AT118" i="24" s="1"/>
  <c r="AO118" i="24"/>
  <c r="AL118" i="24"/>
  <c r="AI118" i="24"/>
  <c r="AF118" i="24"/>
  <c r="AC118" i="24"/>
  <c r="Z118" i="24"/>
  <c r="W118" i="24"/>
  <c r="T118" i="24"/>
  <c r="Q118" i="24"/>
  <c r="N118" i="24"/>
  <c r="K118" i="24"/>
  <c r="H118" i="24"/>
  <c r="AS117" i="24"/>
  <c r="AR117" i="24"/>
  <c r="AO117" i="24"/>
  <c r="AO125" i="24" s="1"/>
  <c r="AL117" i="24"/>
  <c r="AI117" i="24"/>
  <c r="AF117" i="24"/>
  <c r="AC117" i="24"/>
  <c r="Z117" i="24"/>
  <c r="W117" i="24"/>
  <c r="T117" i="24"/>
  <c r="Q117" i="24"/>
  <c r="N117" i="24"/>
  <c r="K117" i="24"/>
  <c r="H117" i="24"/>
  <c r="AS116" i="24"/>
  <c r="AU116" i="24" s="1"/>
  <c r="AR116" i="24"/>
  <c r="AO116" i="24"/>
  <c r="AL116" i="24"/>
  <c r="AI116" i="24"/>
  <c r="AF116" i="24"/>
  <c r="AC116" i="24"/>
  <c r="Z116" i="24"/>
  <c r="W116" i="24"/>
  <c r="T116" i="24"/>
  <c r="Q116" i="24"/>
  <c r="N116" i="24"/>
  <c r="K116" i="24"/>
  <c r="H116" i="24"/>
  <c r="AS115" i="24"/>
  <c r="AR115" i="24"/>
  <c r="AO115" i="24"/>
  <c r="AL115" i="24"/>
  <c r="AI115" i="24"/>
  <c r="AF115" i="24"/>
  <c r="AC115" i="24"/>
  <c r="Z115" i="24"/>
  <c r="W115" i="24"/>
  <c r="T115" i="24"/>
  <c r="Q115" i="24"/>
  <c r="N115" i="24"/>
  <c r="K115" i="24"/>
  <c r="H115" i="24"/>
  <c r="AS114" i="24"/>
  <c r="AR114" i="24"/>
  <c r="AO114" i="24"/>
  <c r="AL114" i="24"/>
  <c r="AI114" i="24"/>
  <c r="AF114" i="24"/>
  <c r="AC114" i="24"/>
  <c r="Z114" i="24"/>
  <c r="W114" i="24"/>
  <c r="T114" i="24"/>
  <c r="Q114" i="24"/>
  <c r="N114" i="24"/>
  <c r="K114" i="24"/>
  <c r="H114" i="24"/>
  <c r="AS113" i="24"/>
  <c r="AU113" i="24" s="1"/>
  <c r="AR113" i="24"/>
  <c r="AO113" i="24"/>
  <c r="AL113" i="24"/>
  <c r="AI113" i="24"/>
  <c r="AF113" i="24"/>
  <c r="AC113" i="24"/>
  <c r="Z113" i="24"/>
  <c r="W113" i="24"/>
  <c r="T113" i="24"/>
  <c r="Q113" i="24"/>
  <c r="N113" i="24"/>
  <c r="K113" i="24"/>
  <c r="H113" i="24"/>
  <c r="AS112" i="24"/>
  <c r="AR112" i="24"/>
  <c r="AO112" i="24"/>
  <c r="AL112" i="24"/>
  <c r="AI112" i="24"/>
  <c r="AF112" i="24"/>
  <c r="AC112" i="24"/>
  <c r="Z112" i="24"/>
  <c r="W112" i="24"/>
  <c r="T112" i="24"/>
  <c r="Q112" i="24"/>
  <c r="N112" i="24"/>
  <c r="K112" i="24"/>
  <c r="H112" i="24"/>
  <c r="AS111" i="24"/>
  <c r="AR111" i="24"/>
  <c r="AO111" i="24"/>
  <c r="AO124" i="24" s="1"/>
  <c r="AO126" i="24" s="1"/>
  <c r="AL111" i="24"/>
  <c r="AI111" i="24"/>
  <c r="AF111" i="24"/>
  <c r="AC111" i="24"/>
  <c r="Z111" i="24"/>
  <c r="W111" i="24"/>
  <c r="W124" i="24" s="1"/>
  <c r="W126" i="24" s="1"/>
  <c r="T111" i="24"/>
  <c r="Q111" i="24"/>
  <c r="Q124" i="24" s="1"/>
  <c r="Q126" i="24" s="1"/>
  <c r="N111" i="24"/>
  <c r="K111" i="24"/>
  <c r="H111" i="24"/>
  <c r="AS110" i="24"/>
  <c r="AU110" i="24" s="1"/>
  <c r="AR110" i="24"/>
  <c r="AO110" i="24"/>
  <c r="AL110" i="24"/>
  <c r="AI110" i="24"/>
  <c r="AF110" i="24"/>
  <c r="AF124" i="24" s="1"/>
  <c r="AC110" i="24"/>
  <c r="AC124" i="24" s="1"/>
  <c r="Z110" i="24"/>
  <c r="W110" i="24"/>
  <c r="T110" i="24"/>
  <c r="Q110" i="24"/>
  <c r="N110" i="24"/>
  <c r="N124" i="24" s="1"/>
  <c r="K110" i="24"/>
  <c r="K124" i="24" s="1"/>
  <c r="H110" i="24"/>
  <c r="AH106" i="24"/>
  <c r="V106" i="24"/>
  <c r="P106" i="24"/>
  <c r="O106" i="24"/>
  <c r="AQ105" i="24"/>
  <c r="AP105" i="24"/>
  <c r="AN105" i="24"/>
  <c r="AM105" i="24"/>
  <c r="AK105" i="24"/>
  <c r="AJ105" i="24"/>
  <c r="AI105" i="24"/>
  <c r="AH105" i="24"/>
  <c r="AG105" i="24"/>
  <c r="AE105" i="24"/>
  <c r="AD105" i="24"/>
  <c r="AB105" i="24"/>
  <c r="AA105" i="24"/>
  <c r="Y105" i="24"/>
  <c r="X105" i="24"/>
  <c r="V105" i="24"/>
  <c r="U105" i="24"/>
  <c r="S105" i="24"/>
  <c r="R105" i="24"/>
  <c r="Q105" i="24"/>
  <c r="P105" i="24"/>
  <c r="O105" i="24"/>
  <c r="M105" i="24"/>
  <c r="L105" i="24"/>
  <c r="K105" i="24"/>
  <c r="J105" i="24"/>
  <c r="I105" i="24"/>
  <c r="AQ104" i="24"/>
  <c r="AQ106" i="24" s="1"/>
  <c r="AP104" i="24"/>
  <c r="AP106" i="24" s="1"/>
  <c r="AO104" i="24"/>
  <c r="AO106" i="24" s="1"/>
  <c r="AN104" i="24"/>
  <c r="AN106" i="24" s="1"/>
  <c r="AM104" i="24"/>
  <c r="AM106" i="24" s="1"/>
  <c r="AK104" i="24"/>
  <c r="AK106" i="24" s="1"/>
  <c r="AJ104" i="24"/>
  <c r="AJ106" i="24" s="1"/>
  <c r="AH104" i="24"/>
  <c r="AG104" i="24"/>
  <c r="AG106" i="24" s="1"/>
  <c r="AE104" i="24"/>
  <c r="AE106" i="24" s="1"/>
  <c r="AD104" i="24"/>
  <c r="AD106" i="24" s="1"/>
  <c r="AC104" i="24"/>
  <c r="AB104" i="24"/>
  <c r="AB106" i="24" s="1"/>
  <c r="AA104" i="24"/>
  <c r="AA106" i="24" s="1"/>
  <c r="Y104" i="24"/>
  <c r="Y106" i="24" s="1"/>
  <c r="X104" i="24"/>
  <c r="X106" i="24" s="1"/>
  <c r="V104" i="24"/>
  <c r="U104" i="24"/>
  <c r="U106" i="24" s="1"/>
  <c r="S104" i="24"/>
  <c r="S106" i="24" s="1"/>
  <c r="R104" i="24"/>
  <c r="R106" i="24" s="1"/>
  <c r="Q104" i="24"/>
  <c r="Q106" i="24" s="1"/>
  <c r="P104" i="24"/>
  <c r="O104" i="24"/>
  <c r="M104" i="24"/>
  <c r="M106" i="24" s="1"/>
  <c r="L104" i="24"/>
  <c r="L106" i="24" s="1"/>
  <c r="K104" i="24"/>
  <c r="K106" i="24" s="1"/>
  <c r="J104" i="24"/>
  <c r="J106" i="24" s="1"/>
  <c r="I104" i="24"/>
  <c r="I106" i="24" s="1"/>
  <c r="AS103" i="24"/>
  <c r="AR103" i="24"/>
  <c r="AO103" i="24"/>
  <c r="AO105" i="24" s="1"/>
  <c r="AL103" i="24"/>
  <c r="AL105" i="24" s="1"/>
  <c r="AI103" i="24"/>
  <c r="AF103" i="24"/>
  <c r="AF105" i="24" s="1"/>
  <c r="AC103" i="24"/>
  <c r="AC105" i="24" s="1"/>
  <c r="Z103" i="24"/>
  <c r="Z105" i="24" s="1"/>
  <c r="W103" i="24"/>
  <c r="W105" i="24" s="1"/>
  <c r="T103" i="24"/>
  <c r="T105" i="24" s="1"/>
  <c r="Q103" i="24"/>
  <c r="N103" i="24"/>
  <c r="N105" i="24" s="1"/>
  <c r="K103" i="24"/>
  <c r="H103" i="24"/>
  <c r="H105" i="24" s="1"/>
  <c r="AS102" i="24"/>
  <c r="AR102" i="24"/>
  <c r="AO102" i="24"/>
  <c r="AL102" i="24"/>
  <c r="AL104" i="24" s="1"/>
  <c r="AI102" i="24"/>
  <c r="AI104" i="24" s="1"/>
  <c r="AI106" i="24" s="1"/>
  <c r="AF102" i="24"/>
  <c r="AF104" i="24" s="1"/>
  <c r="AF106" i="24" s="1"/>
  <c r="AC102" i="24"/>
  <c r="Z102" i="24"/>
  <c r="Z104" i="24" s="1"/>
  <c r="Z106" i="24" s="1"/>
  <c r="W102" i="24"/>
  <c r="W104" i="24" s="1"/>
  <c r="W106" i="24" s="1"/>
  <c r="T102" i="24"/>
  <c r="T104" i="24" s="1"/>
  <c r="Q102" i="24"/>
  <c r="N102" i="24"/>
  <c r="N104" i="24" s="1"/>
  <c r="N106" i="24" s="1"/>
  <c r="K102" i="24"/>
  <c r="H102" i="24"/>
  <c r="H104" i="24" s="1"/>
  <c r="H106" i="24" s="1"/>
  <c r="AI95" i="24"/>
  <c r="AJ94" i="24"/>
  <c r="L94" i="24"/>
  <c r="AQ93" i="24"/>
  <c r="AP93" i="24"/>
  <c r="AO93" i="24"/>
  <c r="AN93" i="24"/>
  <c r="AM93" i="24"/>
  <c r="AK93" i="24"/>
  <c r="AJ93" i="24"/>
  <c r="AH93" i="24"/>
  <c r="AG93" i="24"/>
  <c r="AE93" i="24"/>
  <c r="AD93" i="24"/>
  <c r="AC93" i="24"/>
  <c r="AB93" i="24"/>
  <c r="AA93" i="24"/>
  <c r="Y93" i="24"/>
  <c r="X93" i="24"/>
  <c r="W93" i="24"/>
  <c r="V93" i="24"/>
  <c r="U93" i="24"/>
  <c r="S93" i="24"/>
  <c r="R93" i="24"/>
  <c r="Q93" i="24"/>
  <c r="P93" i="24"/>
  <c r="O93" i="24"/>
  <c r="M93" i="24"/>
  <c r="L93" i="24"/>
  <c r="K93" i="24"/>
  <c r="J93" i="24"/>
  <c r="I93" i="24"/>
  <c r="AQ87" i="24"/>
  <c r="AQ95" i="24" s="1"/>
  <c r="AP87" i="24"/>
  <c r="AP95" i="24" s="1"/>
  <c r="AK87" i="24"/>
  <c r="AK95" i="24" s="1"/>
  <c r="AJ87" i="24"/>
  <c r="AJ95" i="24" s="1"/>
  <c r="AI87" i="24"/>
  <c r="AE87" i="24"/>
  <c r="AE95" i="24" s="1"/>
  <c r="AD87" i="24"/>
  <c r="AD95" i="24" s="1"/>
  <c r="AC87" i="24"/>
  <c r="AC95" i="24" s="1"/>
  <c r="Y87" i="24"/>
  <c r="Y95" i="24" s="1"/>
  <c r="X87" i="24"/>
  <c r="X95" i="24" s="1"/>
  <c r="W87" i="24"/>
  <c r="W95" i="24" s="1"/>
  <c r="S87" i="24"/>
  <c r="S95" i="24" s="1"/>
  <c r="R87" i="24"/>
  <c r="R95" i="24" s="1"/>
  <c r="Q87" i="24"/>
  <c r="Q95" i="24" s="1"/>
  <c r="M87" i="24"/>
  <c r="M95" i="24" s="1"/>
  <c r="L87" i="24"/>
  <c r="L95" i="24" s="1"/>
  <c r="K87" i="24"/>
  <c r="K95" i="24" s="1"/>
  <c r="AQ86" i="24"/>
  <c r="AP86" i="24"/>
  <c r="AO86" i="24"/>
  <c r="AN86" i="24"/>
  <c r="AN94" i="24" s="1"/>
  <c r="AM86" i="24"/>
  <c r="AK86" i="24"/>
  <c r="AJ86" i="24"/>
  <c r="AH86" i="24"/>
  <c r="AG86" i="24"/>
  <c r="AH135" i="24" s="1"/>
  <c r="AE86" i="24"/>
  <c r="AD86" i="24"/>
  <c r="AC135" i="24" s="1"/>
  <c r="AC138" i="24" s="1"/>
  <c r="AB86" i="24"/>
  <c r="AA86" i="24"/>
  <c r="Y86" i="24"/>
  <c r="X86" i="24"/>
  <c r="W86" i="24"/>
  <c r="V86" i="24"/>
  <c r="U86" i="24"/>
  <c r="S86" i="24"/>
  <c r="S94" i="24" s="1"/>
  <c r="R86" i="24"/>
  <c r="Q135" i="24" s="1"/>
  <c r="P86" i="24"/>
  <c r="P94" i="24" s="1"/>
  <c r="O86" i="24"/>
  <c r="M86" i="24"/>
  <c r="L86" i="24"/>
  <c r="M135" i="24" s="1"/>
  <c r="K86" i="24"/>
  <c r="J86" i="24"/>
  <c r="J94" i="24" s="1"/>
  <c r="I86" i="24"/>
  <c r="AO85" i="24"/>
  <c r="AL85" i="24"/>
  <c r="AL93" i="24" s="1"/>
  <c r="AI85" i="24"/>
  <c r="AI93" i="24" s="1"/>
  <c r="AF85" i="24"/>
  <c r="AF93" i="24" s="1"/>
  <c r="AC85" i="24"/>
  <c r="Z85" i="24"/>
  <c r="Z93" i="24" s="1"/>
  <c r="W85" i="24"/>
  <c r="T85" i="24"/>
  <c r="T93" i="24" s="1"/>
  <c r="Q85" i="24"/>
  <c r="N85" i="24"/>
  <c r="N93" i="24" s="1"/>
  <c r="K85" i="24"/>
  <c r="H85" i="24"/>
  <c r="H93" i="24" s="1"/>
  <c r="AQ79" i="24"/>
  <c r="AP79" i="24"/>
  <c r="AO79" i="24"/>
  <c r="AK79" i="24"/>
  <c r="AJ79" i="24"/>
  <c r="AI79" i="24"/>
  <c r="AE79" i="24"/>
  <c r="AD79" i="24"/>
  <c r="AC79" i="24"/>
  <c r="Y79" i="24"/>
  <c r="X79" i="24"/>
  <c r="W79" i="24"/>
  <c r="S79" i="24"/>
  <c r="R79" i="24"/>
  <c r="Q79" i="24"/>
  <c r="P79" i="24"/>
  <c r="N79" i="24"/>
  <c r="M79" i="24"/>
  <c r="L79" i="24"/>
  <c r="K79" i="24"/>
  <c r="AQ78" i="24"/>
  <c r="AO78" i="24" s="1"/>
  <c r="AP78" i="24"/>
  <c r="AN78" i="24"/>
  <c r="AM78" i="24"/>
  <c r="AK78" i="24"/>
  <c r="AJ78" i="24"/>
  <c r="AH78" i="24"/>
  <c r="AG78" i="24"/>
  <c r="AE78" i="24"/>
  <c r="AC130" i="24" s="1"/>
  <c r="AC133" i="24" s="1"/>
  <c r="AD78" i="24"/>
  <c r="AB78" i="24"/>
  <c r="AA78" i="24"/>
  <c r="Y78" i="24"/>
  <c r="W78" i="24" s="1"/>
  <c r="W94" i="24" s="1"/>
  <c r="X78" i="24"/>
  <c r="V78" i="24"/>
  <c r="U78" i="24"/>
  <c r="S78" i="24"/>
  <c r="R78" i="24"/>
  <c r="P78" i="24"/>
  <c r="O78" i="24"/>
  <c r="M78" i="24"/>
  <c r="L78" i="24"/>
  <c r="J78" i="24"/>
  <c r="I78" i="24"/>
  <c r="Z65" i="24"/>
  <c r="H65" i="24"/>
  <c r="AQ64" i="24"/>
  <c r="AO64" i="24"/>
  <c r="AN64" i="24"/>
  <c r="AL64" i="24"/>
  <c r="AK64" i="24"/>
  <c r="AI64" i="24"/>
  <c r="AH64" i="24"/>
  <c r="AF64" i="24"/>
  <c r="AE64" i="24"/>
  <c r="AC64" i="24"/>
  <c r="AB64" i="24"/>
  <c r="Z64" i="24"/>
  <c r="Z68" i="24" s="1"/>
  <c r="Y64" i="24"/>
  <c r="W64" i="24"/>
  <c r="V64" i="24"/>
  <c r="T64" i="24"/>
  <c r="S64" i="24"/>
  <c r="Q64" i="24"/>
  <c r="P64" i="24"/>
  <c r="N64" i="24"/>
  <c r="M64" i="24"/>
  <c r="K64" i="24"/>
  <c r="J64" i="24"/>
  <c r="H64" i="24"/>
  <c r="H68" i="24" s="1"/>
  <c r="Z60" i="24"/>
  <c r="H60" i="24"/>
  <c r="AQ59" i="24"/>
  <c r="AO59" i="24"/>
  <c r="AN59" i="24"/>
  <c r="AL59" i="24"/>
  <c r="AK59" i="24"/>
  <c r="AI59" i="24"/>
  <c r="AH59" i="24"/>
  <c r="AF59" i="24"/>
  <c r="AE59" i="24"/>
  <c r="AC59" i="24"/>
  <c r="AB59" i="24"/>
  <c r="Z59" i="24"/>
  <c r="Z63" i="24" s="1"/>
  <c r="Z70" i="24" s="1"/>
  <c r="Y59" i="24"/>
  <c r="W59" i="24"/>
  <c r="V59" i="24"/>
  <c r="T59" i="24"/>
  <c r="S59" i="24"/>
  <c r="Q59" i="24"/>
  <c r="P59" i="24"/>
  <c r="N59" i="24"/>
  <c r="M59" i="24"/>
  <c r="K59" i="24"/>
  <c r="J59" i="24"/>
  <c r="H59" i="24"/>
  <c r="H63" i="24" s="1"/>
  <c r="H70" i="24" s="1"/>
  <c r="AG56" i="24"/>
  <c r="U56" i="24"/>
  <c r="I56" i="24"/>
  <c r="AQ55" i="24"/>
  <c r="AP55" i="24"/>
  <c r="AN55" i="24"/>
  <c r="AM55" i="24"/>
  <c r="AK55" i="24"/>
  <c r="AK17" i="24" s="1"/>
  <c r="AJ55" i="24"/>
  <c r="AH55" i="24"/>
  <c r="AG55" i="24"/>
  <c r="AE55" i="24"/>
  <c r="AD55" i="24"/>
  <c r="AB55" i="24"/>
  <c r="AA55" i="24"/>
  <c r="Y55" i="24"/>
  <c r="X55" i="24"/>
  <c r="V55" i="24"/>
  <c r="U55" i="24"/>
  <c r="S55" i="24"/>
  <c r="R55" i="24"/>
  <c r="P55" i="24"/>
  <c r="O55" i="24"/>
  <c r="M55" i="24"/>
  <c r="L55" i="24"/>
  <c r="J55" i="24"/>
  <c r="I55" i="24"/>
  <c r="AQ54" i="24"/>
  <c r="AQ56" i="24" s="1"/>
  <c r="AP54" i="24"/>
  <c r="AP56" i="24" s="1"/>
  <c r="AN54" i="24"/>
  <c r="AN56" i="24" s="1"/>
  <c r="AM54" i="24"/>
  <c r="AM56" i="24" s="1"/>
  <c r="AK54" i="24"/>
  <c r="AK56" i="24" s="1"/>
  <c r="AJ54" i="24"/>
  <c r="AJ56" i="24" s="1"/>
  <c r="AH54" i="24"/>
  <c r="AH56" i="24" s="1"/>
  <c r="AG54" i="24"/>
  <c r="AE54" i="24"/>
  <c r="AE56" i="24" s="1"/>
  <c r="AD54" i="24"/>
  <c r="AD56" i="24" s="1"/>
  <c r="AB54" i="24"/>
  <c r="AB56" i="24" s="1"/>
  <c r="AA54" i="24"/>
  <c r="AA56" i="24" s="1"/>
  <c r="Y54" i="24"/>
  <c r="Y56" i="24" s="1"/>
  <c r="X54" i="24"/>
  <c r="X56" i="24" s="1"/>
  <c r="V54" i="24"/>
  <c r="V56" i="24" s="1"/>
  <c r="U54" i="24"/>
  <c r="S54" i="24"/>
  <c r="S56" i="24" s="1"/>
  <c r="R54" i="24"/>
  <c r="R56" i="24" s="1"/>
  <c r="P54" i="24"/>
  <c r="P56" i="24" s="1"/>
  <c r="O54" i="24"/>
  <c r="O56" i="24" s="1"/>
  <c r="M54" i="24"/>
  <c r="M56" i="24" s="1"/>
  <c r="L54" i="24"/>
  <c r="L56" i="24" s="1"/>
  <c r="J54" i="24"/>
  <c r="J56" i="24" s="1"/>
  <c r="I54" i="24"/>
  <c r="AS51" i="24"/>
  <c r="AR51" i="24"/>
  <c r="AO51" i="24"/>
  <c r="AL51" i="24"/>
  <c r="AI51" i="24"/>
  <c r="AF51" i="24"/>
  <c r="AC51" i="24"/>
  <c r="Z51" i="24"/>
  <c r="W51" i="24"/>
  <c r="T51" i="24"/>
  <c r="Q51" i="24"/>
  <c r="N51" i="24"/>
  <c r="K51" i="24"/>
  <c r="H51" i="24"/>
  <c r="AS50" i="24"/>
  <c r="AU120" i="24" s="1"/>
  <c r="AR50" i="24"/>
  <c r="AO50" i="24"/>
  <c r="AL50" i="24"/>
  <c r="AI50" i="24"/>
  <c r="AF50" i="24"/>
  <c r="AC50" i="24"/>
  <c r="AC55" i="24" s="1"/>
  <c r="Z50" i="24"/>
  <c r="Z55" i="24" s="1"/>
  <c r="W50" i="24"/>
  <c r="W55" i="24" s="1"/>
  <c r="T50" i="24"/>
  <c r="T55" i="24" s="1"/>
  <c r="Q50" i="24"/>
  <c r="Q55" i="24" s="1"/>
  <c r="N50" i="24"/>
  <c r="K50" i="24"/>
  <c r="K55" i="24" s="1"/>
  <c r="H50" i="24"/>
  <c r="H55" i="24" s="1"/>
  <c r="AS49" i="24"/>
  <c r="AR49" i="24"/>
  <c r="AT119" i="24" s="1"/>
  <c r="AO49" i="24"/>
  <c r="AL49" i="24"/>
  <c r="AI49" i="24"/>
  <c r="AF49" i="24"/>
  <c r="AF55" i="24" s="1"/>
  <c r="AC49" i="24"/>
  <c r="Z49" i="24"/>
  <c r="W49" i="24"/>
  <c r="T49" i="24"/>
  <c r="Q49" i="24"/>
  <c r="N49" i="24"/>
  <c r="N55" i="24" s="1"/>
  <c r="K49" i="24"/>
  <c r="H49" i="24"/>
  <c r="AS48" i="24"/>
  <c r="AR48" i="24"/>
  <c r="AO48" i="24"/>
  <c r="AL48" i="24"/>
  <c r="AL55" i="24" s="1"/>
  <c r="AI48" i="24"/>
  <c r="AF48" i="24"/>
  <c r="AC48" i="24"/>
  <c r="Z48" i="24"/>
  <c r="W48" i="24"/>
  <c r="T48" i="24"/>
  <c r="Q48" i="24"/>
  <c r="N48" i="24"/>
  <c r="K48" i="24"/>
  <c r="H48" i="24"/>
  <c r="AS47" i="24"/>
  <c r="AU117" i="24" s="1"/>
  <c r="AR47" i="24"/>
  <c r="AO47" i="24"/>
  <c r="AL47" i="24"/>
  <c r="AI47" i="24"/>
  <c r="AF47" i="24"/>
  <c r="AC47" i="24"/>
  <c r="Z47" i="24"/>
  <c r="W47" i="24"/>
  <c r="T47" i="24"/>
  <c r="Q47" i="24"/>
  <c r="N47" i="24"/>
  <c r="K47" i="24"/>
  <c r="H47" i="24"/>
  <c r="AS46" i="24"/>
  <c r="AR46" i="24"/>
  <c r="AT116" i="24" s="1"/>
  <c r="AO46" i="24"/>
  <c r="AL46" i="24"/>
  <c r="AI46" i="24"/>
  <c r="AF46" i="24"/>
  <c r="AC46" i="24"/>
  <c r="Z46" i="24"/>
  <c r="W46" i="24"/>
  <c r="T46" i="24"/>
  <c r="Q46" i="24"/>
  <c r="N46" i="24"/>
  <c r="K46" i="24"/>
  <c r="H46" i="24"/>
  <c r="AS45" i="24"/>
  <c r="AR45" i="24"/>
  <c r="AO45" i="24"/>
  <c r="AL45" i="24"/>
  <c r="AI45" i="24"/>
  <c r="AF45" i="24"/>
  <c r="AC45" i="24"/>
  <c r="Z45" i="24"/>
  <c r="W45" i="24"/>
  <c r="T45" i="24"/>
  <c r="Q45" i="24"/>
  <c r="N45" i="24"/>
  <c r="K45" i="24"/>
  <c r="H45" i="24"/>
  <c r="AS44" i="24"/>
  <c r="AU114" i="24" s="1"/>
  <c r="AR44" i="24"/>
  <c r="AO44" i="24"/>
  <c r="AL44" i="24"/>
  <c r="AI44" i="24"/>
  <c r="AF44" i="24"/>
  <c r="AC44" i="24"/>
  <c r="Z44" i="24"/>
  <c r="W44" i="24"/>
  <c r="T44" i="24"/>
  <c r="Q44" i="24"/>
  <c r="N44" i="24"/>
  <c r="K44" i="24"/>
  <c r="H44" i="24"/>
  <c r="AS43" i="24"/>
  <c r="AR43" i="24"/>
  <c r="AT113" i="24" s="1"/>
  <c r="AO43" i="24"/>
  <c r="AL43" i="24"/>
  <c r="AI43" i="24"/>
  <c r="AF43" i="24"/>
  <c r="AC43" i="24"/>
  <c r="Z43" i="24"/>
  <c r="W43" i="24"/>
  <c r="T43" i="24"/>
  <c r="Q43" i="24"/>
  <c r="N43" i="24"/>
  <c r="K43" i="24"/>
  <c r="H43" i="24"/>
  <c r="AS42" i="24"/>
  <c r="AR42" i="24"/>
  <c r="AO42" i="24"/>
  <c r="AL42" i="24"/>
  <c r="AI42" i="24"/>
  <c r="AF42" i="24"/>
  <c r="AC42" i="24"/>
  <c r="Z42" i="24"/>
  <c r="W42" i="24"/>
  <c r="T42" i="24"/>
  <c r="Q42" i="24"/>
  <c r="N42" i="24"/>
  <c r="K42" i="24"/>
  <c r="H42" i="24"/>
  <c r="AS41" i="24"/>
  <c r="AU111" i="24" s="1"/>
  <c r="AR41" i="24"/>
  <c r="AO41" i="24"/>
  <c r="AL41" i="24"/>
  <c r="AI41" i="24"/>
  <c r="AF41" i="24"/>
  <c r="AC41" i="24"/>
  <c r="Z41" i="24"/>
  <c r="W41" i="24"/>
  <c r="T41" i="24"/>
  <c r="Q41" i="24"/>
  <c r="N41" i="24"/>
  <c r="K41" i="24"/>
  <c r="H41" i="24"/>
  <c r="AS40" i="24"/>
  <c r="AR40" i="24"/>
  <c r="AT110" i="24" s="1"/>
  <c r="AO40" i="24"/>
  <c r="AO54" i="24" s="1"/>
  <c r="AL40" i="24"/>
  <c r="AL54" i="24" s="1"/>
  <c r="AL56" i="24" s="1"/>
  <c r="AI40" i="24"/>
  <c r="AI54" i="24" s="1"/>
  <c r="AF40" i="24"/>
  <c r="AF54" i="24" s="1"/>
  <c r="AF56" i="24" s="1"/>
  <c r="AC40" i="24"/>
  <c r="AC54" i="24" s="1"/>
  <c r="AC56" i="24" s="1"/>
  <c r="Z40" i="24"/>
  <c r="Z54" i="24" s="1"/>
  <c r="W40" i="24"/>
  <c r="W54" i="24" s="1"/>
  <c r="T40" i="24"/>
  <c r="T54" i="24" s="1"/>
  <c r="T56" i="24" s="1"/>
  <c r="Q40" i="24"/>
  <c r="Q54" i="24" s="1"/>
  <c r="Q56" i="24" s="1"/>
  <c r="N40" i="24"/>
  <c r="N54" i="24" s="1"/>
  <c r="N56" i="24" s="1"/>
  <c r="K40" i="24"/>
  <c r="K54" i="24" s="1"/>
  <c r="K56" i="24" s="1"/>
  <c r="H40" i="24"/>
  <c r="H54" i="24" s="1"/>
  <c r="AQ35" i="24"/>
  <c r="AP35" i="24"/>
  <c r="AN35" i="24"/>
  <c r="AM35" i="24"/>
  <c r="AK35" i="24"/>
  <c r="AJ35" i="24"/>
  <c r="AH35" i="24"/>
  <c r="AG35" i="24"/>
  <c r="AE35" i="24"/>
  <c r="AD35" i="24"/>
  <c r="AB35" i="24"/>
  <c r="AA35" i="24"/>
  <c r="Y35" i="24"/>
  <c r="X35" i="24"/>
  <c r="V35" i="24"/>
  <c r="U35" i="24"/>
  <c r="S35" i="24"/>
  <c r="R35" i="24"/>
  <c r="P35" i="24"/>
  <c r="O35" i="24"/>
  <c r="M35" i="24"/>
  <c r="L35" i="24"/>
  <c r="J35" i="24"/>
  <c r="I35" i="24"/>
  <c r="AQ34" i="24"/>
  <c r="AQ36" i="24" s="1"/>
  <c r="AP34" i="24"/>
  <c r="AP36" i="24" s="1"/>
  <c r="AN34" i="24"/>
  <c r="AN36" i="24" s="1"/>
  <c r="AM34" i="24"/>
  <c r="AM36" i="24" s="1"/>
  <c r="AK34" i="24"/>
  <c r="AK36" i="24" s="1"/>
  <c r="AJ34" i="24"/>
  <c r="AJ36" i="24" s="1"/>
  <c r="AH34" i="24"/>
  <c r="AH36" i="24" s="1"/>
  <c r="AG34" i="24"/>
  <c r="AG36" i="24" s="1"/>
  <c r="AE34" i="24"/>
  <c r="AE36" i="24" s="1"/>
  <c r="AD34" i="24"/>
  <c r="AD36" i="24" s="1"/>
  <c r="AB34" i="24"/>
  <c r="AB36" i="24" s="1"/>
  <c r="AA34" i="24"/>
  <c r="AA36" i="24" s="1"/>
  <c r="Y34" i="24"/>
  <c r="Y36" i="24" s="1"/>
  <c r="X34" i="24"/>
  <c r="X36" i="24" s="1"/>
  <c r="V34" i="24"/>
  <c r="V36" i="24" s="1"/>
  <c r="U34" i="24"/>
  <c r="U36" i="24" s="1"/>
  <c r="S34" i="24"/>
  <c r="S36" i="24" s="1"/>
  <c r="R34" i="24"/>
  <c r="R36" i="24" s="1"/>
  <c r="P34" i="24"/>
  <c r="P36" i="24" s="1"/>
  <c r="O34" i="24"/>
  <c r="O36" i="24" s="1"/>
  <c r="M34" i="24"/>
  <c r="M36" i="24" s="1"/>
  <c r="L34" i="24"/>
  <c r="L36" i="24" s="1"/>
  <c r="J34" i="24"/>
  <c r="J36" i="24" s="1"/>
  <c r="I34" i="24"/>
  <c r="I36" i="24" s="1"/>
  <c r="AS33" i="24"/>
  <c r="AR33" i="24"/>
  <c r="AO33" i="24"/>
  <c r="AO35" i="24" s="1"/>
  <c r="AL33" i="24"/>
  <c r="AL35" i="24" s="1"/>
  <c r="AI33" i="24"/>
  <c r="AI35" i="24" s="1"/>
  <c r="AF33" i="24"/>
  <c r="AF35" i="24" s="1"/>
  <c r="AC33" i="24"/>
  <c r="AC35" i="24" s="1"/>
  <c r="Z33" i="24"/>
  <c r="Z35" i="24" s="1"/>
  <c r="W33" i="24"/>
  <c r="W35" i="24" s="1"/>
  <c r="T33" i="24"/>
  <c r="T35" i="24" s="1"/>
  <c r="Q33" i="24"/>
  <c r="Q35" i="24" s="1"/>
  <c r="N33" i="24"/>
  <c r="N35" i="24" s="1"/>
  <c r="K33" i="24"/>
  <c r="K35" i="24" s="1"/>
  <c r="H33" i="24"/>
  <c r="H35" i="24" s="1"/>
  <c r="AS32" i="24"/>
  <c r="AU102" i="24" s="1"/>
  <c r="AR32" i="24"/>
  <c r="AO32" i="24"/>
  <c r="AO34" i="24" s="1"/>
  <c r="AO36" i="24" s="1"/>
  <c r="AL32" i="24"/>
  <c r="AL34" i="24" s="1"/>
  <c r="AI32" i="24"/>
  <c r="AI34" i="24" s="1"/>
  <c r="AF32" i="24"/>
  <c r="AF34" i="24" s="1"/>
  <c r="AF36" i="24" s="1"/>
  <c r="AC32" i="24"/>
  <c r="AC34" i="24" s="1"/>
  <c r="AC36" i="24" s="1"/>
  <c r="Z32" i="24"/>
  <c r="Z34" i="24" s="1"/>
  <c r="Z36" i="24" s="1"/>
  <c r="W32" i="24"/>
  <c r="W34" i="24" s="1"/>
  <c r="W36" i="24" s="1"/>
  <c r="T32" i="24"/>
  <c r="T34" i="24" s="1"/>
  <c r="Q32" i="24"/>
  <c r="Q34" i="24" s="1"/>
  <c r="N32" i="24"/>
  <c r="N34" i="24" s="1"/>
  <c r="N36" i="24" s="1"/>
  <c r="K32" i="24"/>
  <c r="K34" i="24" s="1"/>
  <c r="K36" i="24" s="1"/>
  <c r="H32" i="24"/>
  <c r="H34" i="24" s="1"/>
  <c r="H36" i="24" s="1"/>
  <c r="AQ23" i="24"/>
  <c r="AP23" i="24"/>
  <c r="AO23" i="24"/>
  <c r="AN23" i="24"/>
  <c r="AM23" i="24"/>
  <c r="AL23" i="24"/>
  <c r="AK23" i="24"/>
  <c r="AJ23" i="24"/>
  <c r="AH23" i="24"/>
  <c r="AG23" i="24"/>
  <c r="AF23" i="24"/>
  <c r="AE23" i="24"/>
  <c r="AD23" i="24"/>
  <c r="AB23" i="24"/>
  <c r="AA23" i="24"/>
  <c r="Y23" i="24"/>
  <c r="X23" i="24"/>
  <c r="W23" i="24"/>
  <c r="V23" i="24"/>
  <c r="U23" i="24"/>
  <c r="T23" i="24"/>
  <c r="S23" i="24"/>
  <c r="R23" i="24"/>
  <c r="P23" i="24"/>
  <c r="O23" i="24"/>
  <c r="N23" i="24"/>
  <c r="M23" i="24"/>
  <c r="L23" i="24"/>
  <c r="J23" i="24"/>
  <c r="I23" i="24"/>
  <c r="AQ17" i="24"/>
  <c r="AQ25" i="24" s="1"/>
  <c r="AP17" i="24"/>
  <c r="AP25" i="24" s="1"/>
  <c r="AO17" i="24"/>
  <c r="AO25" i="24" s="1"/>
  <c r="AN17" i="24"/>
  <c r="AN25" i="24" s="1"/>
  <c r="AM17" i="24"/>
  <c r="AM25" i="24" s="1"/>
  <c r="AL17" i="24"/>
  <c r="AL25" i="24" s="1"/>
  <c r="AJ17" i="24"/>
  <c r="AJ25" i="24" s="1"/>
  <c r="AH17" i="24"/>
  <c r="AH25" i="24" s="1"/>
  <c r="AG17" i="24"/>
  <c r="AG25" i="24" s="1"/>
  <c r="AF17" i="24"/>
  <c r="AF25" i="24" s="1"/>
  <c r="AE17" i="24"/>
  <c r="AE25" i="24" s="1"/>
  <c r="AD17" i="24"/>
  <c r="AD25" i="24" s="1"/>
  <c r="AC17" i="24"/>
  <c r="AC25" i="24" s="1"/>
  <c r="AB17" i="24"/>
  <c r="AB25" i="24" s="1"/>
  <c r="AA17" i="24"/>
  <c r="AA25" i="24" s="1"/>
  <c r="Z17" i="24"/>
  <c r="Z25" i="24" s="1"/>
  <c r="Y17" i="24"/>
  <c r="Y25" i="24" s="1"/>
  <c r="X17" i="24"/>
  <c r="X25" i="24" s="1"/>
  <c r="W17" i="24"/>
  <c r="W25" i="24" s="1"/>
  <c r="V17" i="24"/>
  <c r="V25" i="24" s="1"/>
  <c r="U17" i="24"/>
  <c r="U25" i="24" s="1"/>
  <c r="T17" i="24"/>
  <c r="T25" i="24" s="1"/>
  <c r="S17" i="24"/>
  <c r="S25" i="24" s="1"/>
  <c r="R17" i="24"/>
  <c r="R25" i="24" s="1"/>
  <c r="Q17" i="24"/>
  <c r="Q25" i="24" s="1"/>
  <c r="P17" i="24"/>
  <c r="P25" i="24" s="1"/>
  <c r="O17" i="24"/>
  <c r="O25" i="24" s="1"/>
  <c r="N17" i="24"/>
  <c r="N25" i="24" s="1"/>
  <c r="M17" i="24"/>
  <c r="M25" i="24" s="1"/>
  <c r="L17" i="24"/>
  <c r="L25" i="24" s="1"/>
  <c r="K17" i="24"/>
  <c r="K25" i="24" s="1"/>
  <c r="J17" i="24"/>
  <c r="J25" i="24" s="1"/>
  <c r="I17" i="24"/>
  <c r="I25" i="24" s="1"/>
  <c r="H17" i="24"/>
  <c r="H25" i="24" s="1"/>
  <c r="AQ16" i="24"/>
  <c r="AQ24" i="24" s="1"/>
  <c r="AP16" i="24"/>
  <c r="AO65" i="24" s="1"/>
  <c r="AO16" i="24"/>
  <c r="AO24" i="24" s="1"/>
  <c r="AN16" i="24"/>
  <c r="AN24" i="24" s="1"/>
  <c r="AM16" i="24"/>
  <c r="AL16" i="24"/>
  <c r="AL24" i="24" s="1"/>
  <c r="AK16" i="24"/>
  <c r="AK24" i="24" s="1"/>
  <c r="AJ16" i="24"/>
  <c r="AI16" i="24"/>
  <c r="AI24" i="24" s="1"/>
  <c r="AH16" i="24"/>
  <c r="AH24" i="24" s="1"/>
  <c r="AG16" i="24"/>
  <c r="AF65" i="24" s="1"/>
  <c r="AF16" i="24"/>
  <c r="AF24" i="24" s="1"/>
  <c r="AE16" i="24"/>
  <c r="AE24" i="24" s="1"/>
  <c r="AD16" i="24"/>
  <c r="AC16" i="24"/>
  <c r="AC24" i="24" s="1"/>
  <c r="AB16" i="24"/>
  <c r="AB24" i="24" s="1"/>
  <c r="AA16" i="24"/>
  <c r="AB65" i="24" s="1"/>
  <c r="Z16" i="24"/>
  <c r="Z24" i="24" s="1"/>
  <c r="Y16" i="24"/>
  <c r="Y24" i="24" s="1"/>
  <c r="X16" i="24"/>
  <c r="W65" i="24" s="1"/>
  <c r="W16" i="24"/>
  <c r="W24" i="24" s="1"/>
  <c r="V16" i="24"/>
  <c r="V24" i="24" s="1"/>
  <c r="U16" i="24"/>
  <c r="T16" i="24"/>
  <c r="T24" i="24" s="1"/>
  <c r="S16" i="24"/>
  <c r="S24" i="24" s="1"/>
  <c r="R16" i="24"/>
  <c r="S65" i="24" s="1"/>
  <c r="Q16" i="24"/>
  <c r="Q24" i="24" s="1"/>
  <c r="P16" i="24"/>
  <c r="P24" i="24" s="1"/>
  <c r="O16" i="24"/>
  <c r="N65" i="24" s="1"/>
  <c r="N16" i="24"/>
  <c r="N24" i="24" s="1"/>
  <c r="M16" i="24"/>
  <c r="M24" i="24" s="1"/>
  <c r="L16" i="24"/>
  <c r="K16" i="24"/>
  <c r="K24" i="24" s="1"/>
  <c r="J16" i="24"/>
  <c r="J24" i="24" s="1"/>
  <c r="I16" i="24"/>
  <c r="J65" i="24" s="1"/>
  <c r="H16" i="24"/>
  <c r="H24" i="24" s="1"/>
  <c r="AO15" i="24"/>
  <c r="AL15" i="24"/>
  <c r="AI15" i="24"/>
  <c r="AI23" i="24" s="1"/>
  <c r="AF15" i="24"/>
  <c r="AC15" i="24"/>
  <c r="AC23" i="24" s="1"/>
  <c r="Z15" i="24"/>
  <c r="Z23" i="24" s="1"/>
  <c r="W15" i="24"/>
  <c r="T15" i="24"/>
  <c r="Q15" i="24"/>
  <c r="Q23" i="24" s="1"/>
  <c r="N15" i="24"/>
  <c r="K15" i="24"/>
  <c r="K23" i="24" s="1"/>
  <c r="H15" i="24"/>
  <c r="H23" i="24" s="1"/>
  <c r="AQ9" i="24"/>
  <c r="AP9" i="24"/>
  <c r="AO9" i="24"/>
  <c r="AN9" i="24"/>
  <c r="AM9" i="24"/>
  <c r="AL9" i="24"/>
  <c r="AK9" i="24"/>
  <c r="AJ9" i="24"/>
  <c r="AI9" i="24"/>
  <c r="AH9" i="24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AQ8" i="24"/>
  <c r="AP8" i="24"/>
  <c r="AO60" i="24" s="1"/>
  <c r="AO8" i="24"/>
  <c r="AN8" i="24"/>
  <c r="AM8" i="24"/>
  <c r="AL8" i="24"/>
  <c r="AK8" i="24"/>
  <c r="AJ8" i="24"/>
  <c r="AK60" i="24" s="1"/>
  <c r="AI8" i="24"/>
  <c r="AH8" i="24"/>
  <c r="AG8" i="24"/>
  <c r="AF60" i="24" s="1"/>
  <c r="AF8" i="24"/>
  <c r="AE8" i="24"/>
  <c r="AD8" i="24"/>
  <c r="AC8" i="24"/>
  <c r="AB8" i="24"/>
  <c r="AA8" i="24"/>
  <c r="AB60" i="24" s="1"/>
  <c r="Z8" i="24"/>
  <c r="Y8" i="24"/>
  <c r="X8" i="24"/>
  <c r="W60" i="24" s="1"/>
  <c r="W8" i="24"/>
  <c r="V8" i="24"/>
  <c r="U8" i="24"/>
  <c r="T8" i="24"/>
  <c r="S8" i="24"/>
  <c r="R8" i="24"/>
  <c r="S60" i="24" s="1"/>
  <c r="Q8" i="24"/>
  <c r="P8" i="24"/>
  <c r="O8" i="24"/>
  <c r="N60" i="24" s="1"/>
  <c r="N8" i="24"/>
  <c r="M8" i="24"/>
  <c r="L8" i="24"/>
  <c r="K8" i="24"/>
  <c r="J8" i="24"/>
  <c r="I8" i="24"/>
  <c r="J60" i="24" s="1"/>
  <c r="H8" i="24"/>
  <c r="AK93" i="23"/>
  <c r="AQ92" i="23"/>
  <c r="AO92" i="23"/>
  <c r="AN92" i="23"/>
  <c r="AL92" i="23"/>
  <c r="AK92" i="23"/>
  <c r="AI92" i="23"/>
  <c r="AH92" i="23"/>
  <c r="AF92" i="23"/>
  <c r="AE92" i="23"/>
  <c r="AC92" i="23"/>
  <c r="AB92" i="23"/>
  <c r="Z92" i="23"/>
  <c r="Y92" i="23"/>
  <c r="W92" i="23"/>
  <c r="V92" i="23"/>
  <c r="T92" i="23"/>
  <c r="S92" i="23"/>
  <c r="Q92" i="23"/>
  <c r="P92" i="23"/>
  <c r="N92" i="23"/>
  <c r="M92" i="23"/>
  <c r="K92" i="23"/>
  <c r="J92" i="23"/>
  <c r="H92" i="23"/>
  <c r="AQ87" i="23"/>
  <c r="AO87" i="23"/>
  <c r="AN87" i="23"/>
  <c r="AL87" i="23"/>
  <c r="AK87" i="23"/>
  <c r="AI87" i="23"/>
  <c r="AH87" i="23"/>
  <c r="AF87" i="23"/>
  <c r="AE87" i="23"/>
  <c r="AC87" i="23"/>
  <c r="AB87" i="23"/>
  <c r="Z87" i="23"/>
  <c r="Y87" i="23"/>
  <c r="W87" i="23"/>
  <c r="V87" i="23"/>
  <c r="T87" i="23"/>
  <c r="S87" i="23"/>
  <c r="Q87" i="23"/>
  <c r="P87" i="23"/>
  <c r="N87" i="23"/>
  <c r="M87" i="23"/>
  <c r="K87" i="23"/>
  <c r="J87" i="23"/>
  <c r="H87" i="23"/>
  <c r="AM84" i="23"/>
  <c r="O84" i="23"/>
  <c r="AQ83" i="23"/>
  <c r="AP83" i="23"/>
  <c r="AP63" i="23" s="1"/>
  <c r="AN83" i="23"/>
  <c r="AM83" i="23"/>
  <c r="AM63" i="23" s="1"/>
  <c r="AK83" i="23"/>
  <c r="AJ83" i="23"/>
  <c r="AJ63" i="23" s="1"/>
  <c r="AH83" i="23"/>
  <c r="AG83" i="23"/>
  <c r="AE83" i="23"/>
  <c r="AD83" i="23"/>
  <c r="AD63" i="23" s="1"/>
  <c r="AB83" i="23"/>
  <c r="AA83" i="23"/>
  <c r="Y83" i="23"/>
  <c r="X83" i="23"/>
  <c r="X63" i="23" s="1"/>
  <c r="V83" i="23"/>
  <c r="U83" i="23"/>
  <c r="S83" i="23"/>
  <c r="R83" i="23"/>
  <c r="R63" i="23" s="1"/>
  <c r="P83" i="23"/>
  <c r="O83" i="23"/>
  <c r="M83" i="23"/>
  <c r="L83" i="23"/>
  <c r="L63" i="23" s="1"/>
  <c r="J83" i="23"/>
  <c r="I83" i="23"/>
  <c r="AQ82" i="23"/>
  <c r="AQ84" i="23" s="1"/>
  <c r="AP82" i="23"/>
  <c r="AP84" i="23" s="1"/>
  <c r="AN82" i="23"/>
  <c r="AN84" i="23" s="1"/>
  <c r="AM82" i="23"/>
  <c r="AM57" i="23" s="1"/>
  <c r="AK82" i="23"/>
  <c r="AK84" i="23" s="1"/>
  <c r="AJ82" i="23"/>
  <c r="AJ84" i="23" s="1"/>
  <c r="AH82" i="23"/>
  <c r="AH84" i="23" s="1"/>
  <c r="AG82" i="23"/>
  <c r="AG84" i="23" s="1"/>
  <c r="AE82" i="23"/>
  <c r="AE84" i="23" s="1"/>
  <c r="AD82" i="23"/>
  <c r="AD84" i="23" s="1"/>
  <c r="AB82" i="23"/>
  <c r="AB84" i="23" s="1"/>
  <c r="AA82" i="23"/>
  <c r="AA84" i="23" s="1"/>
  <c r="Y82" i="23"/>
  <c r="Y84" i="23" s="1"/>
  <c r="X82" i="23"/>
  <c r="X84" i="23" s="1"/>
  <c r="V82" i="23"/>
  <c r="V84" i="23" s="1"/>
  <c r="U82" i="23"/>
  <c r="U84" i="23" s="1"/>
  <c r="S82" i="23"/>
  <c r="S84" i="23" s="1"/>
  <c r="R82" i="23"/>
  <c r="R84" i="23" s="1"/>
  <c r="P82" i="23"/>
  <c r="P84" i="23" s="1"/>
  <c r="O82" i="23"/>
  <c r="M82" i="23"/>
  <c r="M84" i="23" s="1"/>
  <c r="L82" i="23"/>
  <c r="L84" i="23" s="1"/>
  <c r="J82" i="23"/>
  <c r="J84" i="23" s="1"/>
  <c r="I82" i="23"/>
  <c r="I84" i="23" s="1"/>
  <c r="AS79" i="23"/>
  <c r="AR79" i="23"/>
  <c r="AO79" i="23"/>
  <c r="AL79" i="23"/>
  <c r="AI79" i="23"/>
  <c r="AF79" i="23"/>
  <c r="AC79" i="23"/>
  <c r="AC83" i="23" s="1"/>
  <c r="Z79" i="23"/>
  <c r="W79" i="23"/>
  <c r="T79" i="23"/>
  <c r="Q79" i="23"/>
  <c r="N79" i="23"/>
  <c r="K79" i="23"/>
  <c r="K83" i="23" s="1"/>
  <c r="H79" i="23"/>
  <c r="AS78" i="23"/>
  <c r="AR78" i="23"/>
  <c r="AT78" i="23" s="1"/>
  <c r="AO78" i="23"/>
  <c r="AL78" i="23"/>
  <c r="AI78" i="23"/>
  <c r="AF78" i="23"/>
  <c r="AC78" i="23"/>
  <c r="Z78" i="23"/>
  <c r="W78" i="23"/>
  <c r="T78" i="23"/>
  <c r="Q78" i="23"/>
  <c r="N78" i="23"/>
  <c r="K78" i="23"/>
  <c r="H78" i="23"/>
  <c r="AU77" i="23"/>
  <c r="AS77" i="23"/>
  <c r="AR77" i="23"/>
  <c r="AO77" i="23"/>
  <c r="AL77" i="23"/>
  <c r="AI77" i="23"/>
  <c r="AF77" i="23"/>
  <c r="AC77" i="23"/>
  <c r="Z77" i="23"/>
  <c r="W77" i="23"/>
  <c r="T77" i="23"/>
  <c r="Q77" i="23"/>
  <c r="N77" i="23"/>
  <c r="K77" i="23"/>
  <c r="H77" i="23"/>
  <c r="AS76" i="23"/>
  <c r="AR76" i="23"/>
  <c r="AO76" i="23"/>
  <c r="AL76" i="23"/>
  <c r="AI76" i="23"/>
  <c r="AF76" i="23"/>
  <c r="AC76" i="23"/>
  <c r="Z76" i="23"/>
  <c r="W76" i="23"/>
  <c r="T76" i="23"/>
  <c r="Q76" i="23"/>
  <c r="N76" i="23"/>
  <c r="K76" i="23"/>
  <c r="H76" i="23"/>
  <c r="AS75" i="23"/>
  <c r="AR75" i="23"/>
  <c r="AT75" i="23" s="1"/>
  <c r="AO75" i="23"/>
  <c r="AO82" i="23" s="1"/>
  <c r="AL75" i="23"/>
  <c r="AL82" i="23" s="1"/>
  <c r="AI75" i="23"/>
  <c r="AF75" i="23"/>
  <c r="AC75" i="23"/>
  <c r="AC82" i="23" s="1"/>
  <c r="Z75" i="23"/>
  <c r="Z82" i="23" s="1"/>
  <c r="W75" i="23"/>
  <c r="W82" i="23" s="1"/>
  <c r="T75" i="23"/>
  <c r="T82" i="23" s="1"/>
  <c r="Q75" i="23"/>
  <c r="N75" i="23"/>
  <c r="K75" i="23"/>
  <c r="K82" i="23" s="1"/>
  <c r="H75" i="23"/>
  <c r="H82" i="23" s="1"/>
  <c r="AQ68" i="23"/>
  <c r="AP68" i="23"/>
  <c r="AN68" i="23"/>
  <c r="AM68" i="23"/>
  <c r="AL68" i="23"/>
  <c r="AK68" i="23"/>
  <c r="AJ68" i="23"/>
  <c r="AH68" i="23"/>
  <c r="AG68" i="23"/>
  <c r="AF68" i="23"/>
  <c r="AE68" i="23"/>
  <c r="AD68" i="23"/>
  <c r="AB68" i="23"/>
  <c r="AA68" i="23"/>
  <c r="Y68" i="23"/>
  <c r="X68" i="23"/>
  <c r="V68" i="23"/>
  <c r="U68" i="23"/>
  <c r="T68" i="23"/>
  <c r="S68" i="23"/>
  <c r="R68" i="23"/>
  <c r="P68" i="23"/>
  <c r="O68" i="23"/>
  <c r="N68" i="23"/>
  <c r="M68" i="23"/>
  <c r="L68" i="23"/>
  <c r="J68" i="23"/>
  <c r="I68" i="23"/>
  <c r="AQ63" i="23"/>
  <c r="AO63" i="23"/>
  <c r="AN63" i="23"/>
  <c r="AK63" i="23"/>
  <c r="AK96" i="23" s="1"/>
  <c r="AH63" i="23"/>
  <c r="AG63" i="23"/>
  <c r="AE63" i="23"/>
  <c r="AC63" i="23"/>
  <c r="AB63" i="23"/>
  <c r="AA63" i="23"/>
  <c r="Y63" i="23"/>
  <c r="W63" i="23"/>
  <c r="V63" i="23"/>
  <c r="U63" i="23"/>
  <c r="T63" i="23"/>
  <c r="T69" i="23" s="1"/>
  <c r="S63" i="23"/>
  <c r="P63" i="23"/>
  <c r="O63" i="23"/>
  <c r="N63" i="23" s="1"/>
  <c r="M63" i="23"/>
  <c r="J63" i="23"/>
  <c r="I63" i="23"/>
  <c r="H63" i="23"/>
  <c r="AO62" i="23"/>
  <c r="AL62" i="23"/>
  <c r="AI62" i="23"/>
  <c r="AF62" i="23"/>
  <c r="AC62" i="23"/>
  <c r="Z62" i="23"/>
  <c r="W62" i="23"/>
  <c r="T62" i="23"/>
  <c r="Q62" i="23"/>
  <c r="N62" i="23"/>
  <c r="K62" i="23"/>
  <c r="H62" i="23"/>
  <c r="AQ57" i="23"/>
  <c r="AN57" i="23"/>
  <c r="AK57" i="23"/>
  <c r="AH57" i="23"/>
  <c r="AH69" i="23" s="1"/>
  <c r="AG57" i="23"/>
  <c r="AE57" i="23"/>
  <c r="AB57" i="23"/>
  <c r="AA57" i="23"/>
  <c r="Y57" i="23"/>
  <c r="V57" i="23"/>
  <c r="U57" i="23"/>
  <c r="T57" i="23"/>
  <c r="S57" i="23"/>
  <c r="S69" i="23" s="1"/>
  <c r="P57" i="23"/>
  <c r="O57" i="23"/>
  <c r="N57" i="23" s="1"/>
  <c r="N69" i="23" s="1"/>
  <c r="M57" i="23"/>
  <c r="J57" i="23"/>
  <c r="J69" i="23" s="1"/>
  <c r="I57" i="23"/>
  <c r="J88" i="23" s="1"/>
  <c r="H57" i="23"/>
  <c r="H69" i="23" s="1"/>
  <c r="AO56" i="23"/>
  <c r="AO68" i="23" s="1"/>
  <c r="AL56" i="23"/>
  <c r="AI56" i="23"/>
  <c r="AI68" i="23" s="1"/>
  <c r="AF56" i="23"/>
  <c r="AC56" i="23"/>
  <c r="AC68" i="23" s="1"/>
  <c r="Z56" i="23"/>
  <c r="Z68" i="23" s="1"/>
  <c r="W56" i="23"/>
  <c r="W68" i="23" s="1"/>
  <c r="T56" i="23"/>
  <c r="Q56" i="23"/>
  <c r="Q68" i="23" s="1"/>
  <c r="N56" i="23"/>
  <c r="K56" i="23"/>
  <c r="K68" i="23" s="1"/>
  <c r="H56" i="23"/>
  <c r="H68" i="23" s="1"/>
  <c r="AL44" i="23"/>
  <c r="AQ43" i="23"/>
  <c r="AO43" i="23"/>
  <c r="AN43" i="23"/>
  <c r="AL43" i="23"/>
  <c r="AK43" i="23"/>
  <c r="AI43" i="23"/>
  <c r="AH43" i="23"/>
  <c r="AF43" i="23"/>
  <c r="AE43" i="23"/>
  <c r="AC43" i="23"/>
  <c r="AB43" i="23"/>
  <c r="Z43" i="23"/>
  <c r="Y43" i="23"/>
  <c r="W43" i="23"/>
  <c r="V43" i="23"/>
  <c r="T43" i="23"/>
  <c r="T47" i="23" s="1"/>
  <c r="S43" i="23"/>
  <c r="Q43" i="23"/>
  <c r="P43" i="23"/>
  <c r="N43" i="23"/>
  <c r="M43" i="23"/>
  <c r="K43" i="23"/>
  <c r="J43" i="23"/>
  <c r="H43" i="23"/>
  <c r="AN39" i="23"/>
  <c r="V39" i="23"/>
  <c r="AQ38" i="23"/>
  <c r="AO38" i="23"/>
  <c r="AN38" i="23"/>
  <c r="AL38" i="23"/>
  <c r="AL42" i="23" s="1"/>
  <c r="AL49" i="23" s="1"/>
  <c r="AK38" i="23"/>
  <c r="AI38" i="23"/>
  <c r="AH38" i="23"/>
  <c r="AF38" i="23"/>
  <c r="AE38" i="23"/>
  <c r="AC38" i="23"/>
  <c r="AB38" i="23"/>
  <c r="Z38" i="23"/>
  <c r="Y38" i="23"/>
  <c r="W38" i="23"/>
  <c r="V38" i="23"/>
  <c r="T38" i="23"/>
  <c r="S38" i="23"/>
  <c r="Q38" i="23"/>
  <c r="P38" i="23"/>
  <c r="N38" i="23"/>
  <c r="M38" i="23"/>
  <c r="K38" i="23"/>
  <c r="J38" i="23"/>
  <c r="H38" i="23"/>
  <c r="AM35" i="23"/>
  <c r="AK35" i="23"/>
  <c r="AG35" i="23"/>
  <c r="AA35" i="23"/>
  <c r="Y35" i="23"/>
  <c r="R35" i="23"/>
  <c r="P35" i="23"/>
  <c r="M35" i="23"/>
  <c r="AQ34" i="23"/>
  <c r="AP34" i="23"/>
  <c r="AN34" i="23"/>
  <c r="AM34" i="23"/>
  <c r="AK34" i="23"/>
  <c r="AK14" i="23" s="1"/>
  <c r="AJ34" i="23"/>
  <c r="AH34" i="23"/>
  <c r="AH14" i="23" s="1"/>
  <c r="AG34" i="23"/>
  <c r="AE34" i="23"/>
  <c r="AD34" i="23"/>
  <c r="AD14" i="23" s="1"/>
  <c r="AB34" i="23"/>
  <c r="AA34" i="23"/>
  <c r="Y34" i="23"/>
  <c r="X34" i="23"/>
  <c r="V34" i="23"/>
  <c r="U34" i="23"/>
  <c r="S34" i="23"/>
  <c r="S14" i="23" s="1"/>
  <c r="R34" i="23"/>
  <c r="P34" i="23"/>
  <c r="P14" i="23" s="1"/>
  <c r="O34" i="23"/>
  <c r="M34" i="23"/>
  <c r="L34" i="23"/>
  <c r="L14" i="23" s="1"/>
  <c r="J34" i="23"/>
  <c r="I34" i="23"/>
  <c r="AQ33" i="23"/>
  <c r="AQ35" i="23" s="1"/>
  <c r="AP33" i="23"/>
  <c r="AP35" i="23" s="1"/>
  <c r="AN33" i="23"/>
  <c r="AN35" i="23" s="1"/>
  <c r="AM33" i="23"/>
  <c r="AK33" i="23"/>
  <c r="AK8" i="23" s="1"/>
  <c r="AJ33" i="23"/>
  <c r="AJ35" i="23" s="1"/>
  <c r="AH33" i="23"/>
  <c r="AH35" i="23" s="1"/>
  <c r="AG33" i="23"/>
  <c r="AE33" i="23"/>
  <c r="AE35" i="23" s="1"/>
  <c r="AD33" i="23"/>
  <c r="AD35" i="23" s="1"/>
  <c r="AB33" i="23"/>
  <c r="AB35" i="23" s="1"/>
  <c r="AA33" i="23"/>
  <c r="Y33" i="23"/>
  <c r="X33" i="23"/>
  <c r="X35" i="23" s="1"/>
  <c r="V33" i="23"/>
  <c r="V35" i="23" s="1"/>
  <c r="U33" i="23"/>
  <c r="U35" i="23" s="1"/>
  <c r="S33" i="23"/>
  <c r="S35" i="23" s="1"/>
  <c r="R33" i="23"/>
  <c r="P33" i="23"/>
  <c r="P8" i="23" s="1"/>
  <c r="O33" i="23"/>
  <c r="O35" i="23" s="1"/>
  <c r="M33" i="23"/>
  <c r="L33" i="23"/>
  <c r="L8" i="23" s="1"/>
  <c r="J33" i="23"/>
  <c r="J35" i="23" s="1"/>
  <c r="I33" i="23"/>
  <c r="I35" i="23" s="1"/>
  <c r="AS30" i="23"/>
  <c r="AR30" i="23"/>
  <c r="AT79" i="23" s="1"/>
  <c r="AO30" i="23"/>
  <c r="AO34" i="23" s="1"/>
  <c r="AL30" i="23"/>
  <c r="AI30" i="23"/>
  <c r="AF30" i="23"/>
  <c r="AC30" i="23"/>
  <c r="AC34" i="23" s="1"/>
  <c r="Z30" i="23"/>
  <c r="Z34" i="23" s="1"/>
  <c r="W30" i="23"/>
  <c r="W34" i="23" s="1"/>
  <c r="T30" i="23"/>
  <c r="Q30" i="23"/>
  <c r="N30" i="23"/>
  <c r="K30" i="23"/>
  <c r="K34" i="23" s="1"/>
  <c r="H30" i="23"/>
  <c r="H34" i="23" s="1"/>
  <c r="AS29" i="23"/>
  <c r="AR29" i="23"/>
  <c r="AO29" i="23"/>
  <c r="AL29" i="23"/>
  <c r="AI29" i="23"/>
  <c r="AI34" i="23" s="1"/>
  <c r="AF29" i="23"/>
  <c r="AC29" i="23"/>
  <c r="Z29" i="23"/>
  <c r="W29" i="23"/>
  <c r="T29" i="23"/>
  <c r="Q29" i="23"/>
  <c r="Q34" i="23" s="1"/>
  <c r="N29" i="23"/>
  <c r="K29" i="23"/>
  <c r="H29" i="23"/>
  <c r="AS28" i="23"/>
  <c r="AR28" i="23"/>
  <c r="AO28" i="23"/>
  <c r="AL28" i="23"/>
  <c r="AI28" i="23"/>
  <c r="AF28" i="23"/>
  <c r="AC28" i="23"/>
  <c r="Z28" i="23"/>
  <c r="W28" i="23"/>
  <c r="T28" i="23"/>
  <c r="Q28" i="23"/>
  <c r="N28" i="23"/>
  <c r="K28" i="23"/>
  <c r="H28" i="23"/>
  <c r="AS27" i="23"/>
  <c r="AR27" i="23"/>
  <c r="AT76" i="23" s="1"/>
  <c r="AO27" i="23"/>
  <c r="AO33" i="23" s="1"/>
  <c r="AO35" i="23" s="1"/>
  <c r="AL27" i="23"/>
  <c r="AI27" i="23"/>
  <c r="AF27" i="23"/>
  <c r="AC27" i="23"/>
  <c r="Z27" i="23"/>
  <c r="W27" i="23"/>
  <c r="W33" i="23" s="1"/>
  <c r="W35" i="23" s="1"/>
  <c r="T27" i="23"/>
  <c r="Q27" i="23"/>
  <c r="N27" i="23"/>
  <c r="K27" i="23"/>
  <c r="H27" i="23"/>
  <c r="AS26" i="23"/>
  <c r="AR26" i="23"/>
  <c r="AO26" i="23"/>
  <c r="AL26" i="23"/>
  <c r="AL33" i="23" s="1"/>
  <c r="AI26" i="23"/>
  <c r="AI33" i="23" s="1"/>
  <c r="AI35" i="23" s="1"/>
  <c r="AF26" i="23"/>
  <c r="AF33" i="23" s="1"/>
  <c r="AC26" i="23"/>
  <c r="AC33" i="23" s="1"/>
  <c r="AC35" i="23" s="1"/>
  <c r="Z26" i="23"/>
  <c r="W26" i="23"/>
  <c r="T26" i="23"/>
  <c r="T33" i="23" s="1"/>
  <c r="Q26" i="23"/>
  <c r="Q33" i="23" s="1"/>
  <c r="Q35" i="23" s="1"/>
  <c r="N26" i="23"/>
  <c r="N33" i="23" s="1"/>
  <c r="K26" i="23"/>
  <c r="K33" i="23" s="1"/>
  <c r="K35" i="23" s="1"/>
  <c r="H26" i="23"/>
  <c r="V20" i="23"/>
  <c r="M20" i="23"/>
  <c r="AQ19" i="23"/>
  <c r="AP19" i="23"/>
  <c r="AO19" i="23"/>
  <c r="AN19" i="23"/>
  <c r="AM19" i="23"/>
  <c r="AK19" i="23"/>
  <c r="AJ19" i="23"/>
  <c r="AH19" i="23"/>
  <c r="AG19" i="23"/>
  <c r="AE19" i="23"/>
  <c r="AD19" i="23"/>
  <c r="AC19" i="23"/>
  <c r="AB19" i="23"/>
  <c r="AA19" i="23"/>
  <c r="Y19" i="23"/>
  <c r="X19" i="23"/>
  <c r="V19" i="23"/>
  <c r="U19" i="23"/>
  <c r="S19" i="23"/>
  <c r="R19" i="23"/>
  <c r="Q19" i="23"/>
  <c r="P19" i="23"/>
  <c r="O19" i="23"/>
  <c r="M19" i="23"/>
  <c r="L19" i="23"/>
  <c r="K19" i="23"/>
  <c r="J19" i="23"/>
  <c r="I19" i="23"/>
  <c r="AQ14" i="23"/>
  <c r="AP14" i="23"/>
  <c r="AO14" i="23"/>
  <c r="AN14" i="23"/>
  <c r="AM14" i="23"/>
  <c r="AL47" i="23" s="1"/>
  <c r="AJ14" i="23"/>
  <c r="AK44" i="23" s="1"/>
  <c r="AG14" i="23"/>
  <c r="AE14" i="23"/>
  <c r="AB14" i="23"/>
  <c r="Z44" i="23" s="1"/>
  <c r="AA14" i="23"/>
  <c r="Y14" i="23"/>
  <c r="X14" i="23"/>
  <c r="V14" i="23"/>
  <c r="T14" i="23" s="1"/>
  <c r="U14" i="23"/>
  <c r="T44" i="23" s="1"/>
  <c r="R14" i="23"/>
  <c r="O14" i="23"/>
  <c r="M14" i="23"/>
  <c r="J14" i="23"/>
  <c r="I14" i="23"/>
  <c r="AO13" i="23"/>
  <c r="AL13" i="23"/>
  <c r="AI13" i="23"/>
  <c r="AF13" i="23"/>
  <c r="AC13" i="23"/>
  <c r="Z13" i="23"/>
  <c r="W13" i="23"/>
  <c r="T13" i="23"/>
  <c r="Q13" i="23"/>
  <c r="N13" i="23"/>
  <c r="K13" i="23"/>
  <c r="H13" i="23"/>
  <c r="AQ8" i="23"/>
  <c r="AQ20" i="23" s="1"/>
  <c r="AP8" i="23"/>
  <c r="AQ39" i="23" s="1"/>
  <c r="AO8" i="23"/>
  <c r="AO20" i="23" s="1"/>
  <c r="AN8" i="23"/>
  <c r="AL8" i="23" s="1"/>
  <c r="AM8" i="23"/>
  <c r="AL39" i="23" s="1"/>
  <c r="AJ8" i="23"/>
  <c r="AI39" i="23" s="1"/>
  <c r="AG8" i="23"/>
  <c r="AE8" i="23"/>
  <c r="AE20" i="23" s="1"/>
  <c r="AB8" i="23"/>
  <c r="AB20" i="23" s="1"/>
  <c r="AA8" i="23"/>
  <c r="AB39" i="23" s="1"/>
  <c r="Y8" i="23"/>
  <c r="X8" i="23"/>
  <c r="Y39" i="23" s="1"/>
  <c r="V8" i="23"/>
  <c r="T39" i="23" s="1"/>
  <c r="U8" i="23"/>
  <c r="U20" i="23" s="1"/>
  <c r="R8" i="23"/>
  <c r="O8" i="23"/>
  <c r="M8" i="23"/>
  <c r="J8" i="23"/>
  <c r="H8" i="23" s="1"/>
  <c r="I8" i="23"/>
  <c r="I20" i="23" s="1"/>
  <c r="AO7" i="23"/>
  <c r="AL7" i="23"/>
  <c r="AL19" i="23" s="1"/>
  <c r="AI7" i="23"/>
  <c r="AI19" i="23" s="1"/>
  <c r="AF7" i="23"/>
  <c r="AF19" i="23" s="1"/>
  <c r="AC7" i="23"/>
  <c r="Z7" i="23"/>
  <c r="Z19" i="23" s="1"/>
  <c r="W7" i="23"/>
  <c r="W19" i="23" s="1"/>
  <c r="T7" i="23"/>
  <c r="T19" i="23" s="1"/>
  <c r="Q7" i="23"/>
  <c r="N7" i="23"/>
  <c r="N19" i="23" s="1"/>
  <c r="K7" i="23"/>
  <c r="H7" i="23"/>
  <c r="H19" i="23" s="1"/>
  <c r="AK173" i="27"/>
  <c r="S173" i="27"/>
  <c r="J173" i="27"/>
  <c r="AQ170" i="27"/>
  <c r="AQ173" i="27" s="1"/>
  <c r="AO170" i="27"/>
  <c r="AN170" i="27"/>
  <c r="AN173" i="27" s="1"/>
  <c r="AL170" i="27"/>
  <c r="AK170" i="27"/>
  <c r="AI170" i="27"/>
  <c r="AH170" i="27"/>
  <c r="AH173" i="27" s="1"/>
  <c r="AF170" i="27"/>
  <c r="AE170" i="27"/>
  <c r="AE173" i="27" s="1"/>
  <c r="AC170" i="27"/>
  <c r="AB170" i="27"/>
  <c r="AB173" i="27" s="1"/>
  <c r="Z170" i="27"/>
  <c r="Y170" i="27"/>
  <c r="Y173" i="27" s="1"/>
  <c r="W170" i="27"/>
  <c r="V170" i="27"/>
  <c r="V173" i="27" s="1"/>
  <c r="T170" i="27"/>
  <c r="S170" i="27"/>
  <c r="Q170" i="27"/>
  <c r="P170" i="27"/>
  <c r="P173" i="27" s="1"/>
  <c r="N170" i="27"/>
  <c r="M170" i="27"/>
  <c r="M173" i="27" s="1"/>
  <c r="K170" i="27"/>
  <c r="J170" i="27"/>
  <c r="H170" i="27"/>
  <c r="AQ169" i="27"/>
  <c r="AO169" i="27"/>
  <c r="AO173" i="27" s="1"/>
  <c r="AN169" i="27"/>
  <c r="AL169" i="27"/>
  <c r="AL173" i="27" s="1"/>
  <c r="AK169" i="27"/>
  <c r="AI169" i="27"/>
  <c r="AI173" i="27" s="1"/>
  <c r="AH169" i="27"/>
  <c r="AF169" i="27"/>
  <c r="AF173" i="27" s="1"/>
  <c r="AE169" i="27"/>
  <c r="AC169" i="27"/>
  <c r="AC173" i="27" s="1"/>
  <c r="AB169" i="27"/>
  <c r="Z169" i="27"/>
  <c r="Z173" i="27" s="1"/>
  <c r="Y169" i="27"/>
  <c r="W169" i="27"/>
  <c r="W173" i="27" s="1"/>
  <c r="V169" i="27"/>
  <c r="T169" i="27"/>
  <c r="T173" i="27" s="1"/>
  <c r="S169" i="27"/>
  <c r="Q169" i="27"/>
  <c r="Q173" i="27" s="1"/>
  <c r="P169" i="27"/>
  <c r="N169" i="27"/>
  <c r="N173" i="27" s="1"/>
  <c r="M169" i="27"/>
  <c r="K169" i="27"/>
  <c r="K173" i="27" s="1"/>
  <c r="J169" i="27"/>
  <c r="H169" i="27"/>
  <c r="H173" i="27" s="1"/>
  <c r="AB168" i="27"/>
  <c r="AQ165" i="27"/>
  <c r="AQ168" i="27" s="1"/>
  <c r="AO165" i="27"/>
  <c r="AO168" i="27" s="1"/>
  <c r="AO175" i="27" s="1"/>
  <c r="AN165" i="27"/>
  <c r="AN168" i="27" s="1"/>
  <c r="AN175" i="27" s="1"/>
  <c r="AL165" i="27"/>
  <c r="AL168" i="27" s="1"/>
  <c r="AL175" i="27" s="1"/>
  <c r="AK165" i="27"/>
  <c r="AK168" i="27" s="1"/>
  <c r="AK175" i="27" s="1"/>
  <c r="AI165" i="27"/>
  <c r="AI168" i="27" s="1"/>
  <c r="AH165" i="27"/>
  <c r="AH168" i="27" s="1"/>
  <c r="AF165" i="27"/>
  <c r="AF168" i="27" s="1"/>
  <c r="AF175" i="27" s="1"/>
  <c r="AE165" i="27"/>
  <c r="AE168" i="27" s="1"/>
  <c r="AE175" i="27" s="1"/>
  <c r="AC165" i="27"/>
  <c r="AC168" i="27" s="1"/>
  <c r="AC175" i="27" s="1"/>
  <c r="AD176" i="27" s="1"/>
  <c r="AB165" i="27"/>
  <c r="Z165" i="27"/>
  <c r="Z168" i="27" s="1"/>
  <c r="Y165" i="27"/>
  <c r="Y168" i="27" s="1"/>
  <c r="W165" i="27"/>
  <c r="W168" i="27" s="1"/>
  <c r="W175" i="27" s="1"/>
  <c r="V165" i="27"/>
  <c r="V168" i="27" s="1"/>
  <c r="V175" i="27" s="1"/>
  <c r="T165" i="27"/>
  <c r="T168" i="27" s="1"/>
  <c r="T175" i="27" s="1"/>
  <c r="S165" i="27"/>
  <c r="S168" i="27" s="1"/>
  <c r="S175" i="27" s="1"/>
  <c r="Q165" i="27"/>
  <c r="Q168" i="27" s="1"/>
  <c r="P165" i="27"/>
  <c r="P168" i="27" s="1"/>
  <c r="N165" i="27"/>
  <c r="N168" i="27" s="1"/>
  <c r="N175" i="27" s="1"/>
  <c r="M165" i="27"/>
  <c r="M168" i="27" s="1"/>
  <c r="M175" i="27" s="1"/>
  <c r="K165" i="27"/>
  <c r="K168" i="27" s="1"/>
  <c r="K175" i="27" s="1"/>
  <c r="J165" i="27"/>
  <c r="J168" i="27" s="1"/>
  <c r="J175" i="27" s="1"/>
  <c r="H165" i="27"/>
  <c r="H168" i="27" s="1"/>
  <c r="AQ164" i="27"/>
  <c r="AO164" i="27"/>
  <c r="AN164" i="27"/>
  <c r="AL164" i="27"/>
  <c r="AK164" i="27"/>
  <c r="AI164" i="27"/>
  <c r="AH164" i="27"/>
  <c r="AF164" i="27"/>
  <c r="AE164" i="27"/>
  <c r="AC164" i="27"/>
  <c r="AB164" i="27"/>
  <c r="Z164" i="27"/>
  <c r="Y164" i="27"/>
  <c r="W164" i="27"/>
  <c r="V164" i="27"/>
  <c r="T164" i="27"/>
  <c r="S164" i="27"/>
  <c r="Q164" i="27"/>
  <c r="P164" i="27"/>
  <c r="N164" i="27"/>
  <c r="M164" i="27"/>
  <c r="K164" i="27"/>
  <c r="J164" i="27"/>
  <c r="H164" i="27"/>
  <c r="AM161" i="27"/>
  <c r="AH161" i="27"/>
  <c r="U161" i="27"/>
  <c r="P161" i="27"/>
  <c r="AQ160" i="27"/>
  <c r="AP160" i="27"/>
  <c r="AN160" i="27"/>
  <c r="AM160" i="27"/>
  <c r="AK160" i="27"/>
  <c r="AJ160" i="27"/>
  <c r="AH160" i="27"/>
  <c r="AG160" i="27"/>
  <c r="AE160" i="27"/>
  <c r="AD160" i="27"/>
  <c r="AB160" i="27"/>
  <c r="AA160" i="27"/>
  <c r="Y160" i="27"/>
  <c r="X160" i="27"/>
  <c r="V160" i="27"/>
  <c r="U160" i="27"/>
  <c r="S160" i="27"/>
  <c r="R160" i="27"/>
  <c r="P160" i="27"/>
  <c r="O160" i="27"/>
  <c r="M160" i="27"/>
  <c r="L160" i="27"/>
  <c r="J160" i="27"/>
  <c r="I160" i="27"/>
  <c r="AQ159" i="27"/>
  <c r="AQ161" i="27" s="1"/>
  <c r="AP159" i="27"/>
  <c r="AP161" i="27" s="1"/>
  <c r="AN159" i="27"/>
  <c r="AN161" i="27" s="1"/>
  <c r="AM159" i="27"/>
  <c r="AK159" i="27"/>
  <c r="AK161" i="27" s="1"/>
  <c r="AJ159" i="27"/>
  <c r="AJ161" i="27" s="1"/>
  <c r="AH159" i="27"/>
  <c r="AG159" i="27"/>
  <c r="AG161" i="27" s="1"/>
  <c r="AE159" i="27"/>
  <c r="AE161" i="27" s="1"/>
  <c r="AD159" i="27"/>
  <c r="AD161" i="27" s="1"/>
  <c r="AB159" i="27"/>
  <c r="AB161" i="27" s="1"/>
  <c r="AA159" i="27"/>
  <c r="AA161" i="27" s="1"/>
  <c r="Y159" i="27"/>
  <c r="Y161" i="27" s="1"/>
  <c r="X159" i="27"/>
  <c r="X161" i="27" s="1"/>
  <c r="V159" i="27"/>
  <c r="V161" i="27" s="1"/>
  <c r="U159" i="27"/>
  <c r="S159" i="27"/>
  <c r="S161" i="27" s="1"/>
  <c r="R159" i="27"/>
  <c r="R161" i="27" s="1"/>
  <c r="P159" i="27"/>
  <c r="O159" i="27"/>
  <c r="O161" i="27" s="1"/>
  <c r="M159" i="27"/>
  <c r="M161" i="27" s="1"/>
  <c r="L159" i="27"/>
  <c r="L161" i="27" s="1"/>
  <c r="J159" i="27"/>
  <c r="J161" i="27" s="1"/>
  <c r="I159" i="27"/>
  <c r="I161" i="27" s="1"/>
  <c r="AS158" i="27"/>
  <c r="AR158" i="27"/>
  <c r="AO158" i="27"/>
  <c r="AL158" i="27"/>
  <c r="AI158" i="27"/>
  <c r="AF158" i="27"/>
  <c r="AC158" i="27"/>
  <c r="Z158" i="27"/>
  <c r="W158" i="27"/>
  <c r="T158" i="27"/>
  <c r="Q158" i="27"/>
  <c r="N158" i="27"/>
  <c r="K158" i="27"/>
  <c r="H158" i="27"/>
  <c r="AS157" i="27"/>
  <c r="AR157" i="27"/>
  <c r="AT70" i="27" s="1"/>
  <c r="AO157" i="27"/>
  <c r="AL157" i="27"/>
  <c r="AI157" i="27"/>
  <c r="AF157" i="27"/>
  <c r="AC157" i="27"/>
  <c r="Z157" i="27"/>
  <c r="W157" i="27"/>
  <c r="T157" i="27"/>
  <c r="Q157" i="27"/>
  <c r="N157" i="27"/>
  <c r="K157" i="27"/>
  <c r="H157" i="27"/>
  <c r="AS156" i="27"/>
  <c r="AR156" i="27"/>
  <c r="AO156" i="27"/>
  <c r="AL156" i="27"/>
  <c r="AI156" i="27"/>
  <c r="AF156" i="27"/>
  <c r="AC156" i="27"/>
  <c r="Z156" i="27"/>
  <c r="W156" i="27"/>
  <c r="T156" i="27"/>
  <c r="Q156" i="27"/>
  <c r="N156" i="27"/>
  <c r="K156" i="27"/>
  <c r="H156" i="27"/>
  <c r="AS155" i="27"/>
  <c r="AR155" i="27"/>
  <c r="AO155" i="27"/>
  <c r="AL155" i="27"/>
  <c r="AI155" i="27"/>
  <c r="AF155" i="27"/>
  <c r="AC155" i="27"/>
  <c r="Z155" i="27"/>
  <c r="W155" i="27"/>
  <c r="T155" i="27"/>
  <c r="Q155" i="27"/>
  <c r="N155" i="27"/>
  <c r="K155" i="27"/>
  <c r="H155" i="27"/>
  <c r="AS154" i="27"/>
  <c r="AR154" i="27"/>
  <c r="AO154" i="27"/>
  <c r="AL154" i="27"/>
  <c r="AI154" i="27"/>
  <c r="AF154" i="27"/>
  <c r="AC154" i="27"/>
  <c r="Z154" i="27"/>
  <c r="W154" i="27"/>
  <c r="T154" i="27"/>
  <c r="Q154" i="27"/>
  <c r="N154" i="27"/>
  <c r="K154" i="27"/>
  <c r="H154" i="27"/>
  <c r="AS153" i="27"/>
  <c r="AR153" i="27"/>
  <c r="AO153" i="27"/>
  <c r="AL153" i="27"/>
  <c r="AI153" i="27"/>
  <c r="AF153" i="27"/>
  <c r="AC153" i="27"/>
  <c r="Z153" i="27"/>
  <c r="W153" i="27"/>
  <c r="T153" i="27"/>
  <c r="Q153" i="27"/>
  <c r="N153" i="27"/>
  <c r="K153" i="27"/>
  <c r="H153" i="27"/>
  <c r="AS152" i="27"/>
  <c r="AR152" i="27"/>
  <c r="AO152" i="27"/>
  <c r="AL152" i="27"/>
  <c r="AI152" i="27"/>
  <c r="AF152" i="27"/>
  <c r="AC152" i="27"/>
  <c r="Z152" i="27"/>
  <c r="W152" i="27"/>
  <c r="T152" i="27"/>
  <c r="Q152" i="27"/>
  <c r="N152" i="27"/>
  <c r="K152" i="27"/>
  <c r="H152" i="27"/>
  <c r="AS151" i="27"/>
  <c r="AR151" i="27"/>
  <c r="AO151" i="27"/>
  <c r="AL151" i="27"/>
  <c r="AI151" i="27"/>
  <c r="AF151" i="27"/>
  <c r="AC151" i="27"/>
  <c r="Z151" i="27"/>
  <c r="W151" i="27"/>
  <c r="T151" i="27"/>
  <c r="Q151" i="27"/>
  <c r="N151" i="27"/>
  <c r="K151" i="27"/>
  <c r="H151" i="27"/>
  <c r="AS150" i="27"/>
  <c r="AR150" i="27"/>
  <c r="AO150" i="27"/>
  <c r="AL150" i="27"/>
  <c r="AI150" i="27"/>
  <c r="AF150" i="27"/>
  <c r="AC150" i="27"/>
  <c r="Z150" i="27"/>
  <c r="W150" i="27"/>
  <c r="T150" i="27"/>
  <c r="Q150" i="27"/>
  <c r="N150" i="27"/>
  <c r="K150" i="27"/>
  <c r="H150" i="27"/>
  <c r="AS149" i="27"/>
  <c r="AR149" i="27"/>
  <c r="AO149" i="27"/>
  <c r="AL149" i="27"/>
  <c r="AL160" i="27" s="1"/>
  <c r="AI149" i="27"/>
  <c r="AI160" i="27" s="1"/>
  <c r="AF149" i="27"/>
  <c r="AC149" i="27"/>
  <c r="Z149" i="27"/>
  <c r="Z160" i="27" s="1"/>
  <c r="W149" i="27"/>
  <c r="T149" i="27"/>
  <c r="T160" i="27" s="1"/>
  <c r="Q149" i="27"/>
  <c r="Q160" i="27" s="1"/>
  <c r="N149" i="27"/>
  <c r="K149" i="27"/>
  <c r="H149" i="27"/>
  <c r="H160" i="27" s="1"/>
  <c r="AS148" i="27"/>
  <c r="AR148" i="27"/>
  <c r="AT61" i="27" s="1"/>
  <c r="AO148" i="27"/>
  <c r="AL148" i="27"/>
  <c r="AI148" i="27"/>
  <c r="AF148" i="27"/>
  <c r="AC148" i="27"/>
  <c r="Z148" i="27"/>
  <c r="W148" i="27"/>
  <c r="T148" i="27"/>
  <c r="Q148" i="27"/>
  <c r="N148" i="27"/>
  <c r="K148" i="27"/>
  <c r="H148" i="27"/>
  <c r="AS147" i="27"/>
  <c r="AR147" i="27"/>
  <c r="AO147" i="27"/>
  <c r="AL147" i="27"/>
  <c r="AI147" i="27"/>
  <c r="AF147" i="27"/>
  <c r="AC147" i="27"/>
  <c r="Z147" i="27"/>
  <c r="W147" i="27"/>
  <c r="T147" i="27"/>
  <c r="Q147" i="27"/>
  <c r="N147" i="27"/>
  <c r="K147" i="27"/>
  <c r="H147" i="27"/>
  <c r="AS146" i="27"/>
  <c r="AR146" i="27"/>
  <c r="AO146" i="27"/>
  <c r="AL146" i="27"/>
  <c r="AI146" i="27"/>
  <c r="AF146" i="27"/>
  <c r="AC146" i="27"/>
  <c r="Z146" i="27"/>
  <c r="W146" i="27"/>
  <c r="T146" i="27"/>
  <c r="Q146" i="27"/>
  <c r="N146" i="27"/>
  <c r="K146" i="27"/>
  <c r="H146" i="27"/>
  <c r="AS145" i="27"/>
  <c r="AR145" i="27"/>
  <c r="AO145" i="27"/>
  <c r="AL145" i="27"/>
  <c r="AI145" i="27"/>
  <c r="AF145" i="27"/>
  <c r="AC145" i="27"/>
  <c r="Z145" i="27"/>
  <c r="W145" i="27"/>
  <c r="T145" i="27"/>
  <c r="Q145" i="27"/>
  <c r="N145" i="27"/>
  <c r="K145" i="27"/>
  <c r="H145" i="27"/>
  <c r="AS144" i="27"/>
  <c r="AR144" i="27"/>
  <c r="AO144" i="27"/>
  <c r="AL144" i="27"/>
  <c r="AI144" i="27"/>
  <c r="AF144" i="27"/>
  <c r="AC144" i="27"/>
  <c r="Z144" i="27"/>
  <c r="W144" i="27"/>
  <c r="T144" i="27"/>
  <c r="Q144" i="27"/>
  <c r="N144" i="27"/>
  <c r="K144" i="27"/>
  <c r="H144" i="27"/>
  <c r="AS143" i="27"/>
  <c r="AR143" i="27"/>
  <c r="AO143" i="27"/>
  <c r="AL143" i="27"/>
  <c r="AL159" i="27" s="1"/>
  <c r="AL161" i="27" s="1"/>
  <c r="AI143" i="27"/>
  <c r="AI159" i="27" s="1"/>
  <c r="AI161" i="27" s="1"/>
  <c r="AF143" i="27"/>
  <c r="AC143" i="27"/>
  <c r="Z143" i="27"/>
  <c r="Z159" i="27" s="1"/>
  <c r="Z161" i="27" s="1"/>
  <c r="W143" i="27"/>
  <c r="T143" i="27"/>
  <c r="T159" i="27" s="1"/>
  <c r="T161" i="27" s="1"/>
  <c r="Q143" i="27"/>
  <c r="Q159" i="27" s="1"/>
  <c r="Q161" i="27" s="1"/>
  <c r="N143" i="27"/>
  <c r="K143" i="27"/>
  <c r="H143" i="27"/>
  <c r="H159" i="27" s="1"/>
  <c r="H161" i="27" s="1"/>
  <c r="AJ139" i="27"/>
  <c r="X139" i="27"/>
  <c r="R139" i="27"/>
  <c r="AQ138" i="27"/>
  <c r="AP138" i="27"/>
  <c r="AN138" i="27"/>
  <c r="AM138" i="27"/>
  <c r="AK138" i="27"/>
  <c r="AJ138" i="27"/>
  <c r="AH138" i="27"/>
  <c r="AG138" i="27"/>
  <c r="AE138" i="27"/>
  <c r="AD138" i="27"/>
  <c r="AB138" i="27"/>
  <c r="AA138" i="27"/>
  <c r="Y138" i="27"/>
  <c r="X138" i="27"/>
  <c r="W138" i="27"/>
  <c r="V138" i="27"/>
  <c r="U138" i="27"/>
  <c r="S138" i="27"/>
  <c r="R138" i="27"/>
  <c r="P138" i="27"/>
  <c r="O138" i="27"/>
  <c r="M138" i="27"/>
  <c r="L138" i="27"/>
  <c r="J138" i="27"/>
  <c r="I138" i="27"/>
  <c r="AQ137" i="27"/>
  <c r="AQ139" i="27" s="1"/>
  <c r="AP137" i="27"/>
  <c r="AP139" i="27" s="1"/>
  <c r="AN137" i="27"/>
  <c r="AN139" i="27" s="1"/>
  <c r="AM137" i="27"/>
  <c r="AM139" i="27" s="1"/>
  <c r="AK137" i="27"/>
  <c r="AK139" i="27" s="1"/>
  <c r="AJ137" i="27"/>
  <c r="AH137" i="27"/>
  <c r="AH139" i="27" s="1"/>
  <c r="AG137" i="27"/>
  <c r="AG139" i="27" s="1"/>
  <c r="AE137" i="27"/>
  <c r="AE139" i="27" s="1"/>
  <c r="AD137" i="27"/>
  <c r="AD139" i="27" s="1"/>
  <c r="AB137" i="27"/>
  <c r="AB139" i="27" s="1"/>
  <c r="AA137" i="27"/>
  <c r="AA139" i="27" s="1"/>
  <c r="Y137" i="27"/>
  <c r="Y139" i="27" s="1"/>
  <c r="X137" i="27"/>
  <c r="W137" i="27"/>
  <c r="W139" i="27" s="1"/>
  <c r="V137" i="27"/>
  <c r="V139" i="27" s="1"/>
  <c r="U137" i="27"/>
  <c r="U139" i="27" s="1"/>
  <c r="S137" i="27"/>
  <c r="S139" i="27" s="1"/>
  <c r="R137" i="27"/>
  <c r="P137" i="27"/>
  <c r="P139" i="27" s="1"/>
  <c r="O137" i="27"/>
  <c r="O139" i="27" s="1"/>
  <c r="M137" i="27"/>
  <c r="M139" i="27" s="1"/>
  <c r="L137" i="27"/>
  <c r="L139" i="27" s="1"/>
  <c r="J137" i="27"/>
  <c r="J139" i="27" s="1"/>
  <c r="I137" i="27"/>
  <c r="I139" i="27" s="1"/>
  <c r="AS136" i="27"/>
  <c r="AR136" i="27"/>
  <c r="AO136" i="27"/>
  <c r="AL136" i="27"/>
  <c r="AI136" i="27"/>
  <c r="AF136" i="27"/>
  <c r="AC136" i="27"/>
  <c r="Z136" i="27"/>
  <c r="W136" i="27"/>
  <c r="T136" i="27"/>
  <c r="Q136" i="27"/>
  <c r="N136" i="27"/>
  <c r="K136" i="27"/>
  <c r="H136" i="27"/>
  <c r="AS135" i="27"/>
  <c r="AR135" i="27"/>
  <c r="AO135" i="27"/>
  <c r="AL135" i="27"/>
  <c r="AI135" i="27"/>
  <c r="AF135" i="27"/>
  <c r="AC135" i="27"/>
  <c r="Z135" i="27"/>
  <c r="W135" i="27"/>
  <c r="T135" i="27"/>
  <c r="Q135" i="27"/>
  <c r="N135" i="27"/>
  <c r="K135" i="27"/>
  <c r="H135" i="27"/>
  <c r="AS134" i="27"/>
  <c r="AR134" i="27"/>
  <c r="AO134" i="27"/>
  <c r="AL134" i="27"/>
  <c r="AI134" i="27"/>
  <c r="AF134" i="27"/>
  <c r="AC134" i="27"/>
  <c r="Z134" i="27"/>
  <c r="W134" i="27"/>
  <c r="T134" i="27"/>
  <c r="Q134" i="27"/>
  <c r="N134" i="27"/>
  <c r="K134" i="27"/>
  <c r="H134" i="27"/>
  <c r="AS133" i="27"/>
  <c r="AR133" i="27"/>
  <c r="AO133" i="27"/>
  <c r="AO138" i="27" s="1"/>
  <c r="AL133" i="27"/>
  <c r="AI133" i="27"/>
  <c r="AF133" i="27"/>
  <c r="AC133" i="27"/>
  <c r="Z133" i="27"/>
  <c r="W133" i="27"/>
  <c r="T133" i="27"/>
  <c r="Q133" i="27"/>
  <c r="N133" i="27"/>
  <c r="K133" i="27"/>
  <c r="H133" i="27"/>
  <c r="AS132" i="27"/>
  <c r="AR132" i="27"/>
  <c r="AO132" i="27"/>
  <c r="AL132" i="27"/>
  <c r="AI132" i="27"/>
  <c r="AF132" i="27"/>
  <c r="AC132" i="27"/>
  <c r="AC138" i="27" s="1"/>
  <c r="Z132" i="27"/>
  <c r="W132" i="27"/>
  <c r="T132" i="27"/>
  <c r="Q132" i="27"/>
  <c r="N132" i="27"/>
  <c r="K132" i="27"/>
  <c r="K138" i="27" s="1"/>
  <c r="H132" i="27"/>
  <c r="AS131" i="27"/>
  <c r="AR131" i="27"/>
  <c r="AO131" i="27"/>
  <c r="AL131" i="27"/>
  <c r="AL138" i="27" s="1"/>
  <c r="AI131" i="27"/>
  <c r="AI138" i="27" s="1"/>
  <c r="AF131" i="27"/>
  <c r="AC131" i="27"/>
  <c r="Z131" i="27"/>
  <c r="Z138" i="27" s="1"/>
  <c r="W131" i="27"/>
  <c r="T131" i="27"/>
  <c r="T138" i="27" s="1"/>
  <c r="Q131" i="27"/>
  <c r="Q138" i="27" s="1"/>
  <c r="N131" i="27"/>
  <c r="K131" i="27"/>
  <c r="H131" i="27"/>
  <c r="H138" i="27" s="1"/>
  <c r="AS130" i="27"/>
  <c r="AR130" i="27"/>
  <c r="AO130" i="27"/>
  <c r="AL130" i="27"/>
  <c r="AI130" i="27"/>
  <c r="AF130" i="27"/>
  <c r="AC130" i="27"/>
  <c r="Z130" i="27"/>
  <c r="W130" i="27"/>
  <c r="T130" i="27"/>
  <c r="Q130" i="27"/>
  <c r="N130" i="27"/>
  <c r="K130" i="27"/>
  <c r="H130" i="27"/>
  <c r="AS129" i="27"/>
  <c r="AR129" i="27"/>
  <c r="AO129" i="27"/>
  <c r="AL129" i="27"/>
  <c r="AI129" i="27"/>
  <c r="AF129" i="27"/>
  <c r="AC129" i="27"/>
  <c r="Z129" i="27"/>
  <c r="W129" i="27"/>
  <c r="T129" i="27"/>
  <c r="Q129" i="27"/>
  <c r="N129" i="27"/>
  <c r="K129" i="27"/>
  <c r="H129" i="27"/>
  <c r="AS128" i="27"/>
  <c r="AR128" i="27"/>
  <c r="AO128" i="27"/>
  <c r="AL128" i="27"/>
  <c r="AI128" i="27"/>
  <c r="AF128" i="27"/>
  <c r="AC128" i="27"/>
  <c r="Z128" i="27"/>
  <c r="W128" i="27"/>
  <c r="T128" i="27"/>
  <c r="Q128" i="27"/>
  <c r="N128" i="27"/>
  <c r="K128" i="27"/>
  <c r="H128" i="27"/>
  <c r="AS127" i="27"/>
  <c r="AR127" i="27"/>
  <c r="AO127" i="27"/>
  <c r="AL127" i="27"/>
  <c r="AI127" i="27"/>
  <c r="AF127" i="27"/>
  <c r="AC127" i="27"/>
  <c r="Z127" i="27"/>
  <c r="W127" i="27"/>
  <c r="T127" i="27"/>
  <c r="Q127" i="27"/>
  <c r="N127" i="27"/>
  <c r="K127" i="27"/>
  <c r="H127" i="27"/>
  <c r="AS126" i="27"/>
  <c r="AR126" i="27"/>
  <c r="AO126" i="27"/>
  <c r="AL126" i="27"/>
  <c r="AI126" i="27"/>
  <c r="AF126" i="27"/>
  <c r="AC126" i="27"/>
  <c r="AC137" i="27" s="1"/>
  <c r="AC139" i="27" s="1"/>
  <c r="Z126" i="27"/>
  <c r="W126" i="27"/>
  <c r="T126" i="27"/>
  <c r="Q126" i="27"/>
  <c r="N126" i="27"/>
  <c r="K126" i="27"/>
  <c r="K137" i="27" s="1"/>
  <c r="K139" i="27" s="1"/>
  <c r="H126" i="27"/>
  <c r="AS125" i="27"/>
  <c r="AR125" i="27"/>
  <c r="AO125" i="27"/>
  <c r="AL125" i="27"/>
  <c r="AI125" i="27"/>
  <c r="AF125" i="27"/>
  <c r="AC125" i="27"/>
  <c r="Z125" i="27"/>
  <c r="W125" i="27"/>
  <c r="T125" i="27"/>
  <c r="Q125" i="27"/>
  <c r="N125" i="27"/>
  <c r="K125" i="27"/>
  <c r="H125" i="27"/>
  <c r="AS124" i="27"/>
  <c r="AR124" i="27"/>
  <c r="AO124" i="27"/>
  <c r="AL124" i="27"/>
  <c r="AI124" i="27"/>
  <c r="AF124" i="27"/>
  <c r="AC124" i="27"/>
  <c r="Z124" i="27"/>
  <c r="W124" i="27"/>
  <c r="T124" i="27"/>
  <c r="Q124" i="27"/>
  <c r="N124" i="27"/>
  <c r="K124" i="27"/>
  <c r="H124" i="27"/>
  <c r="AS123" i="27"/>
  <c r="AR123" i="27"/>
  <c r="AO123" i="27"/>
  <c r="AL123" i="27"/>
  <c r="AI123" i="27"/>
  <c r="AF123" i="27"/>
  <c r="AC123" i="27"/>
  <c r="Z123" i="27"/>
  <c r="W123" i="27"/>
  <c r="T123" i="27"/>
  <c r="Q123" i="27"/>
  <c r="N123" i="27"/>
  <c r="K123" i="27"/>
  <c r="H123" i="27"/>
  <c r="AS122" i="27"/>
  <c r="AR122" i="27"/>
  <c r="AO122" i="27"/>
  <c r="AL122" i="27"/>
  <c r="AI122" i="27"/>
  <c r="AI137" i="27" s="1"/>
  <c r="AI139" i="27" s="1"/>
  <c r="AF122" i="27"/>
  <c r="AC122" i="27"/>
  <c r="Z122" i="27"/>
  <c r="W122" i="27"/>
  <c r="T122" i="27"/>
  <c r="Q122" i="27"/>
  <c r="Q137" i="27" s="1"/>
  <c r="Q139" i="27" s="1"/>
  <c r="N122" i="27"/>
  <c r="K122" i="27"/>
  <c r="H122" i="27"/>
  <c r="AS121" i="27"/>
  <c r="AR121" i="27"/>
  <c r="AO121" i="27"/>
  <c r="AO137" i="27" s="1"/>
  <c r="AO139" i="27" s="1"/>
  <c r="AL121" i="27"/>
  <c r="AI121" i="27"/>
  <c r="AF121" i="27"/>
  <c r="AF137" i="27" s="1"/>
  <c r="AC121" i="27"/>
  <c r="Z121" i="27"/>
  <c r="Z137" i="27" s="1"/>
  <c r="W121" i="27"/>
  <c r="T121" i="27"/>
  <c r="Q121" i="27"/>
  <c r="N121" i="27"/>
  <c r="N137" i="27" s="1"/>
  <c r="K121" i="27"/>
  <c r="H121" i="27"/>
  <c r="H137" i="27" s="1"/>
  <c r="AQ114" i="27"/>
  <c r="AP114" i="27"/>
  <c r="AN114" i="27"/>
  <c r="AM114" i="27"/>
  <c r="AL114" i="27"/>
  <c r="AK114" i="27"/>
  <c r="AJ114" i="27"/>
  <c r="AH114" i="27"/>
  <c r="AG114" i="27"/>
  <c r="AF114" i="27"/>
  <c r="AE114" i="27"/>
  <c r="AD114" i="27"/>
  <c r="AB114" i="27"/>
  <c r="AA114" i="27"/>
  <c r="Z114" i="27"/>
  <c r="Y114" i="27"/>
  <c r="X114" i="27"/>
  <c r="V114" i="27"/>
  <c r="U114" i="27"/>
  <c r="T114" i="27"/>
  <c r="S114" i="27"/>
  <c r="R114" i="27"/>
  <c r="P114" i="27"/>
  <c r="O114" i="27"/>
  <c r="M114" i="27"/>
  <c r="L114" i="27"/>
  <c r="J114" i="27"/>
  <c r="I114" i="27"/>
  <c r="H114" i="27"/>
  <c r="AQ113" i="27"/>
  <c r="AP113" i="27"/>
  <c r="AN113" i="27"/>
  <c r="AM113" i="27"/>
  <c r="AK113" i="27"/>
  <c r="AJ113" i="27"/>
  <c r="AH113" i="27"/>
  <c r="AG113" i="27"/>
  <c r="AF113" i="27"/>
  <c r="AE113" i="27"/>
  <c r="AD113" i="27"/>
  <c r="AB113" i="27"/>
  <c r="AA113" i="27"/>
  <c r="Z113" i="27"/>
  <c r="Y113" i="27"/>
  <c r="X113" i="27"/>
  <c r="V113" i="27"/>
  <c r="U113" i="27"/>
  <c r="S113" i="27"/>
  <c r="R113" i="27"/>
  <c r="P113" i="27"/>
  <c r="O113" i="27"/>
  <c r="N113" i="27"/>
  <c r="M113" i="27"/>
  <c r="L113" i="27"/>
  <c r="J113" i="27"/>
  <c r="I113" i="27"/>
  <c r="H113" i="27"/>
  <c r="AQ112" i="27"/>
  <c r="AP112" i="27"/>
  <c r="AN112" i="27"/>
  <c r="AM112" i="27"/>
  <c r="AL112" i="27"/>
  <c r="AK112" i="27"/>
  <c r="AJ112" i="27"/>
  <c r="AH112" i="27"/>
  <c r="AG112" i="27"/>
  <c r="AF112" i="27"/>
  <c r="AE112" i="27"/>
  <c r="AD112" i="27"/>
  <c r="AB112" i="27"/>
  <c r="AA112" i="27"/>
  <c r="Y112" i="27"/>
  <c r="E28" i="27" s="1"/>
  <c r="B28" i="27" s="1"/>
  <c r="X112" i="27"/>
  <c r="V112" i="27"/>
  <c r="U112" i="27"/>
  <c r="T112" i="27"/>
  <c r="S112" i="27"/>
  <c r="R112" i="27"/>
  <c r="P112" i="27"/>
  <c r="O112" i="27"/>
  <c r="N112" i="27"/>
  <c r="M112" i="27"/>
  <c r="L112" i="27"/>
  <c r="J112" i="27"/>
  <c r="I112" i="27"/>
  <c r="AS106" i="27"/>
  <c r="AR106" i="27"/>
  <c r="AO106" i="27"/>
  <c r="AO114" i="27" s="1"/>
  <c r="AL106" i="27"/>
  <c r="AI106" i="27"/>
  <c r="AI114" i="27" s="1"/>
  <c r="AF106" i="27"/>
  <c r="AC106" i="27"/>
  <c r="Z106" i="27"/>
  <c r="W106" i="27"/>
  <c r="W114" i="27" s="1"/>
  <c r="T106" i="27"/>
  <c r="Q106" i="27"/>
  <c r="Q114" i="27" s="1"/>
  <c r="N106" i="27"/>
  <c r="N114" i="27" s="1"/>
  <c r="K106" i="27"/>
  <c r="H106" i="27"/>
  <c r="AS105" i="27"/>
  <c r="AR105" i="27"/>
  <c r="AO105" i="27"/>
  <c r="AO113" i="27" s="1"/>
  <c r="AL105" i="27"/>
  <c r="AL113" i="27" s="1"/>
  <c r="AI105" i="27"/>
  <c r="AF105" i="27"/>
  <c r="AC105" i="27"/>
  <c r="AC113" i="27" s="1"/>
  <c r="Z105" i="27"/>
  <c r="W105" i="27"/>
  <c r="W113" i="27" s="1"/>
  <c r="T105" i="27"/>
  <c r="T113" i="27" s="1"/>
  <c r="Q105" i="27"/>
  <c r="N105" i="27"/>
  <c r="K105" i="27"/>
  <c r="K113" i="27" s="1"/>
  <c r="H105" i="27"/>
  <c r="AS104" i="27"/>
  <c r="AR104" i="27"/>
  <c r="AO104" i="27"/>
  <c r="AL104" i="27"/>
  <c r="AI104" i="27"/>
  <c r="AI112" i="27" s="1"/>
  <c r="AF104" i="27"/>
  <c r="AC104" i="27"/>
  <c r="AC112" i="27" s="1"/>
  <c r="Z104" i="27"/>
  <c r="Z112" i="27" s="1"/>
  <c r="W104" i="27"/>
  <c r="T104" i="27"/>
  <c r="Q104" i="27"/>
  <c r="Q112" i="27" s="1"/>
  <c r="N104" i="27"/>
  <c r="K104" i="27"/>
  <c r="K112" i="27" s="1"/>
  <c r="H104" i="27"/>
  <c r="H112" i="27" s="1"/>
  <c r="AS98" i="27"/>
  <c r="AR98" i="27"/>
  <c r="AO98" i="27"/>
  <c r="AL98" i="27"/>
  <c r="AI98" i="27"/>
  <c r="AF98" i="27"/>
  <c r="AC98" i="27"/>
  <c r="Z98" i="27"/>
  <c r="W98" i="27"/>
  <c r="T98" i="27"/>
  <c r="Q98" i="27"/>
  <c r="N98" i="27"/>
  <c r="K98" i="27"/>
  <c r="H98" i="27"/>
  <c r="AS97" i="27"/>
  <c r="AR97" i="27"/>
  <c r="AO97" i="27"/>
  <c r="AL97" i="27"/>
  <c r="AI97" i="27"/>
  <c r="AF97" i="27"/>
  <c r="AC97" i="27"/>
  <c r="Z97" i="27"/>
  <c r="W97" i="27"/>
  <c r="T97" i="27"/>
  <c r="Q97" i="27"/>
  <c r="N97" i="27"/>
  <c r="K97" i="27"/>
  <c r="H97" i="27"/>
  <c r="AS96" i="27"/>
  <c r="AR96" i="27"/>
  <c r="AO96" i="27"/>
  <c r="AL96" i="27"/>
  <c r="AI96" i="27"/>
  <c r="AF96" i="27"/>
  <c r="AC96" i="27"/>
  <c r="Z96" i="27"/>
  <c r="W96" i="27"/>
  <c r="T96" i="27"/>
  <c r="Q96" i="27"/>
  <c r="N96" i="27"/>
  <c r="K96" i="27"/>
  <c r="H96" i="27"/>
  <c r="AQ86" i="27"/>
  <c r="Z86" i="27"/>
  <c r="Y86" i="27"/>
  <c r="Q86" i="27"/>
  <c r="P86" i="27"/>
  <c r="AQ83" i="27"/>
  <c r="AO83" i="27"/>
  <c r="AN83" i="27"/>
  <c r="AN86" i="27" s="1"/>
  <c r="AL83" i="27"/>
  <c r="AK83" i="27"/>
  <c r="AK86" i="27" s="1"/>
  <c r="AI83" i="27"/>
  <c r="AH83" i="27"/>
  <c r="AH86" i="27" s="1"/>
  <c r="AF83" i="27"/>
  <c r="AE83" i="27"/>
  <c r="AE86" i="27" s="1"/>
  <c r="AC83" i="27"/>
  <c r="AB83" i="27"/>
  <c r="AB86" i="27" s="1"/>
  <c r="Z83" i="27"/>
  <c r="Y83" i="27"/>
  <c r="W83" i="27"/>
  <c r="V83" i="27"/>
  <c r="V86" i="27" s="1"/>
  <c r="T83" i="27"/>
  <c r="S83" i="27"/>
  <c r="S86" i="27" s="1"/>
  <c r="Q83" i="27"/>
  <c r="P83" i="27"/>
  <c r="N83" i="27"/>
  <c r="M83" i="27"/>
  <c r="M86" i="27" s="1"/>
  <c r="K83" i="27"/>
  <c r="J83" i="27"/>
  <c r="J86" i="27" s="1"/>
  <c r="H83" i="27"/>
  <c r="AQ82" i="27"/>
  <c r="AO82" i="27"/>
  <c r="AO86" i="27" s="1"/>
  <c r="AN82" i="27"/>
  <c r="AL82" i="27"/>
  <c r="AL86" i="27" s="1"/>
  <c r="AK82" i="27"/>
  <c r="AI82" i="27"/>
  <c r="AI86" i="27" s="1"/>
  <c r="AH82" i="27"/>
  <c r="AF82" i="27"/>
  <c r="AF86" i="27" s="1"/>
  <c r="AE82" i="27"/>
  <c r="AC82" i="27"/>
  <c r="AC86" i="27" s="1"/>
  <c r="AB82" i="27"/>
  <c r="Z82" i="27"/>
  <c r="Y82" i="27"/>
  <c r="W82" i="27"/>
  <c r="W86" i="27" s="1"/>
  <c r="V82" i="27"/>
  <c r="T82" i="27"/>
  <c r="T86" i="27" s="1"/>
  <c r="S82" i="27"/>
  <c r="Q82" i="27"/>
  <c r="P82" i="27"/>
  <c r="N82" i="27"/>
  <c r="N86" i="27" s="1"/>
  <c r="M82" i="27"/>
  <c r="K82" i="27"/>
  <c r="K86" i="27" s="1"/>
  <c r="J82" i="27"/>
  <c r="H82" i="27"/>
  <c r="H86" i="27" s="1"/>
  <c r="Y81" i="27"/>
  <c r="Y88" i="27" s="1"/>
  <c r="AQ78" i="27"/>
  <c r="AQ81" i="27" s="1"/>
  <c r="AQ88" i="27" s="1"/>
  <c r="AO78" i="27"/>
  <c r="AO81" i="27" s="1"/>
  <c r="AN78" i="27"/>
  <c r="AN81" i="27" s="1"/>
  <c r="AN88" i="27" s="1"/>
  <c r="AL78" i="27"/>
  <c r="AL81" i="27" s="1"/>
  <c r="AK78" i="27"/>
  <c r="AK81" i="27" s="1"/>
  <c r="AI78" i="27"/>
  <c r="AI81" i="27" s="1"/>
  <c r="AI88" i="27" s="1"/>
  <c r="AH78" i="27"/>
  <c r="AH81" i="27" s="1"/>
  <c r="AF78" i="27"/>
  <c r="AF81" i="27" s="1"/>
  <c r="AE78" i="27"/>
  <c r="AE81" i="27" s="1"/>
  <c r="AE88" i="27" s="1"/>
  <c r="AC78" i="27"/>
  <c r="AC81" i="27" s="1"/>
  <c r="AB78" i="27"/>
  <c r="AB81" i="27" s="1"/>
  <c r="Z78" i="27"/>
  <c r="Z81" i="27" s="1"/>
  <c r="Z88" i="27" s="1"/>
  <c r="Y78" i="27"/>
  <c r="W78" i="27"/>
  <c r="W81" i="27" s="1"/>
  <c r="V78" i="27"/>
  <c r="V81" i="27" s="1"/>
  <c r="V88" i="27" s="1"/>
  <c r="T78" i="27"/>
  <c r="T81" i="27" s="1"/>
  <c r="S78" i="27"/>
  <c r="S81" i="27" s="1"/>
  <c r="Q78" i="27"/>
  <c r="Q81" i="27" s="1"/>
  <c r="Q88" i="27" s="1"/>
  <c r="P78" i="27"/>
  <c r="P81" i="27" s="1"/>
  <c r="P88" i="27" s="1"/>
  <c r="N78" i="27"/>
  <c r="N81" i="27" s="1"/>
  <c r="M78" i="27"/>
  <c r="M81" i="27" s="1"/>
  <c r="M88" i="27" s="1"/>
  <c r="K78" i="27"/>
  <c r="K81" i="27" s="1"/>
  <c r="J78" i="27"/>
  <c r="J81" i="27" s="1"/>
  <c r="H78" i="27"/>
  <c r="H81" i="27" s="1"/>
  <c r="H88" i="27" s="1"/>
  <c r="AQ77" i="27"/>
  <c r="AO77" i="27"/>
  <c r="AN77" i="27"/>
  <c r="AL77" i="27"/>
  <c r="AK77" i="27"/>
  <c r="AI77" i="27"/>
  <c r="AH77" i="27"/>
  <c r="AF77" i="27"/>
  <c r="AE77" i="27"/>
  <c r="AC77" i="27"/>
  <c r="AB77" i="27"/>
  <c r="Z77" i="27"/>
  <c r="Y77" i="27"/>
  <c r="W77" i="27"/>
  <c r="V77" i="27"/>
  <c r="T77" i="27"/>
  <c r="S77" i="27"/>
  <c r="Q77" i="27"/>
  <c r="P77" i="27"/>
  <c r="N77" i="27"/>
  <c r="M77" i="27"/>
  <c r="K77" i="27"/>
  <c r="J77" i="27"/>
  <c r="H77" i="27"/>
  <c r="Y74" i="27"/>
  <c r="AQ73" i="27"/>
  <c r="AP73" i="27"/>
  <c r="AN73" i="27"/>
  <c r="AM73" i="27"/>
  <c r="AK73" i="27"/>
  <c r="AJ73" i="27"/>
  <c r="AH73" i="27"/>
  <c r="AG73" i="27"/>
  <c r="AE73" i="27"/>
  <c r="AD73" i="27"/>
  <c r="AB73" i="27"/>
  <c r="AA73" i="27"/>
  <c r="Y73" i="27"/>
  <c r="X73" i="27"/>
  <c r="V73" i="27"/>
  <c r="U73" i="27"/>
  <c r="S73" i="27"/>
  <c r="R73" i="27"/>
  <c r="P73" i="27"/>
  <c r="O73" i="27"/>
  <c r="M73" i="27"/>
  <c r="L73" i="27"/>
  <c r="J73" i="27"/>
  <c r="I73" i="27"/>
  <c r="AQ72" i="27"/>
  <c r="AQ74" i="27" s="1"/>
  <c r="AP72" i="27"/>
  <c r="AP74" i="27" s="1"/>
  <c r="AN72" i="27"/>
  <c r="AN74" i="27" s="1"/>
  <c r="AM72" i="27"/>
  <c r="AM74" i="27" s="1"/>
  <c r="AK72" i="27"/>
  <c r="AK74" i="27" s="1"/>
  <c r="AJ72" i="27"/>
  <c r="AJ74" i="27" s="1"/>
  <c r="AH72" i="27"/>
  <c r="AH74" i="27" s="1"/>
  <c r="AG72" i="27"/>
  <c r="AG74" i="27" s="1"/>
  <c r="AE72" i="27"/>
  <c r="AE74" i="27" s="1"/>
  <c r="AD72" i="27"/>
  <c r="AD74" i="27" s="1"/>
  <c r="AB72" i="27"/>
  <c r="AB74" i="27" s="1"/>
  <c r="AA72" i="27"/>
  <c r="AA74" i="27" s="1"/>
  <c r="Y72" i="27"/>
  <c r="X72" i="27"/>
  <c r="X74" i="27" s="1"/>
  <c r="V72" i="27"/>
  <c r="V74" i="27" s="1"/>
  <c r="U72" i="27"/>
  <c r="U74" i="27" s="1"/>
  <c r="T72" i="27"/>
  <c r="T74" i="27" s="1"/>
  <c r="S72" i="27"/>
  <c r="S74" i="27" s="1"/>
  <c r="R72" i="27"/>
  <c r="R74" i="27" s="1"/>
  <c r="P72" i="27"/>
  <c r="P74" i="27" s="1"/>
  <c r="O72" i="27"/>
  <c r="O74" i="27" s="1"/>
  <c r="M72" i="27"/>
  <c r="M74" i="27" s="1"/>
  <c r="L72" i="27"/>
  <c r="L74" i="27" s="1"/>
  <c r="J72" i="27"/>
  <c r="J74" i="27" s="1"/>
  <c r="I72" i="27"/>
  <c r="I74" i="27" s="1"/>
  <c r="H72" i="27"/>
  <c r="AU71" i="27"/>
  <c r="AS71" i="27"/>
  <c r="AR71" i="27"/>
  <c r="AT71" i="27" s="1"/>
  <c r="AO71" i="27"/>
  <c r="AL71" i="27"/>
  <c r="AI71" i="27"/>
  <c r="AF71" i="27"/>
  <c r="AC71" i="27"/>
  <c r="Z71" i="27"/>
  <c r="W71" i="27"/>
  <c r="T71" i="27"/>
  <c r="Q71" i="27"/>
  <c r="N71" i="27"/>
  <c r="K71" i="27"/>
  <c r="H71" i="27"/>
  <c r="AS70" i="27"/>
  <c r="AU70" i="27" s="1"/>
  <c r="AR70" i="27"/>
  <c r="AO70" i="27"/>
  <c r="AL70" i="27"/>
  <c r="AI70" i="27"/>
  <c r="AF70" i="27"/>
  <c r="AC70" i="27"/>
  <c r="Z70" i="27"/>
  <c r="W70" i="27"/>
  <c r="T70" i="27"/>
  <c r="Q70" i="27"/>
  <c r="N70" i="27"/>
  <c r="K70" i="27"/>
  <c r="H70" i="27"/>
  <c r="AS69" i="27"/>
  <c r="AU69" i="27" s="1"/>
  <c r="AR69" i="27"/>
  <c r="AT69" i="27" s="1"/>
  <c r="AO69" i="27"/>
  <c r="AO73" i="27" s="1"/>
  <c r="AL69" i="27"/>
  <c r="AI69" i="27"/>
  <c r="AF69" i="27"/>
  <c r="AC69" i="27"/>
  <c r="Z69" i="27"/>
  <c r="Z73" i="27" s="1"/>
  <c r="W69" i="27"/>
  <c r="W73" i="27" s="1"/>
  <c r="T69" i="27"/>
  <c r="Q69" i="27"/>
  <c r="N69" i="27"/>
  <c r="K69" i="27"/>
  <c r="H69" i="27"/>
  <c r="AU68" i="27"/>
  <c r="AS68" i="27"/>
  <c r="AR68" i="27"/>
  <c r="AT68" i="27" s="1"/>
  <c r="AO68" i="27"/>
  <c r="AL68" i="27"/>
  <c r="AL73" i="27" s="1"/>
  <c r="AI68" i="27"/>
  <c r="AF68" i="27"/>
  <c r="AC68" i="27"/>
  <c r="Z68" i="27"/>
  <c r="W68" i="27"/>
  <c r="T68" i="27"/>
  <c r="Q68" i="27"/>
  <c r="N68" i="27"/>
  <c r="K68" i="27"/>
  <c r="H68" i="27"/>
  <c r="AT67" i="27"/>
  <c r="AS67" i="27"/>
  <c r="AU67" i="27" s="1"/>
  <c r="AR67" i="27"/>
  <c r="AO67" i="27"/>
  <c r="AL67" i="27"/>
  <c r="AI67" i="27"/>
  <c r="AF67" i="27"/>
  <c r="AF73" i="27" s="1"/>
  <c r="AC67" i="27"/>
  <c r="Z67" i="27"/>
  <c r="W67" i="27"/>
  <c r="T67" i="27"/>
  <c r="Q67" i="27"/>
  <c r="N67" i="27"/>
  <c r="N73" i="27" s="1"/>
  <c r="K67" i="27"/>
  <c r="H67" i="27"/>
  <c r="AS66" i="27"/>
  <c r="AU66" i="27" s="1"/>
  <c r="AR66" i="27"/>
  <c r="AT66" i="27" s="1"/>
  <c r="AO66" i="27"/>
  <c r="AL66" i="27"/>
  <c r="AI66" i="27"/>
  <c r="AF66" i="27"/>
  <c r="AC66" i="27"/>
  <c r="Z66" i="27"/>
  <c r="W66" i="27"/>
  <c r="T66" i="27"/>
  <c r="Q66" i="27"/>
  <c r="N66" i="27"/>
  <c r="K66" i="27"/>
  <c r="H66" i="27"/>
  <c r="AU65" i="27"/>
  <c r="AS65" i="27"/>
  <c r="AR65" i="27"/>
  <c r="AT65" i="27" s="1"/>
  <c r="AO65" i="27"/>
  <c r="AL65" i="27"/>
  <c r="AI65" i="27"/>
  <c r="AF65" i="27"/>
  <c r="AC65" i="27"/>
  <c r="Z65" i="27"/>
  <c r="W65" i="27"/>
  <c r="T65" i="27"/>
  <c r="T73" i="27" s="1"/>
  <c r="Q65" i="27"/>
  <c r="N65" i="27"/>
  <c r="K65" i="27"/>
  <c r="H65" i="27"/>
  <c r="AT64" i="27"/>
  <c r="AS64" i="27"/>
  <c r="AU64" i="27" s="1"/>
  <c r="AR64" i="27"/>
  <c r="AO64" i="27"/>
  <c r="AL64" i="27"/>
  <c r="AI64" i="27"/>
  <c r="AF64" i="27"/>
  <c r="AC64" i="27"/>
  <c r="Z64" i="27"/>
  <c r="W64" i="27"/>
  <c r="T64" i="27"/>
  <c r="Q64" i="27"/>
  <c r="N64" i="27"/>
  <c r="K64" i="27"/>
  <c r="H64" i="27"/>
  <c r="AS63" i="27"/>
  <c r="AR63" i="27"/>
  <c r="AT63" i="27" s="1"/>
  <c r="AO63" i="27"/>
  <c r="AL63" i="27"/>
  <c r="AI63" i="27"/>
  <c r="AF63" i="27"/>
  <c r="AC63" i="27"/>
  <c r="Z63" i="27"/>
  <c r="W63" i="27"/>
  <c r="T63" i="27"/>
  <c r="Q63" i="27"/>
  <c r="N63" i="27"/>
  <c r="K63" i="27"/>
  <c r="H63" i="27"/>
  <c r="H73" i="27" s="1"/>
  <c r="AU62" i="27"/>
  <c r="AS62" i="27"/>
  <c r="AR62" i="27"/>
  <c r="AT62" i="27" s="1"/>
  <c r="AO62" i="27"/>
  <c r="AL62" i="27"/>
  <c r="AI62" i="27"/>
  <c r="AF62" i="27"/>
  <c r="AC62" i="27"/>
  <c r="Z62" i="27"/>
  <c r="W62" i="27"/>
  <c r="T62" i="27"/>
  <c r="Q62" i="27"/>
  <c r="N62" i="27"/>
  <c r="K62" i="27"/>
  <c r="H62" i="27"/>
  <c r="AS61" i="27"/>
  <c r="AU61" i="27" s="1"/>
  <c r="AR61" i="27"/>
  <c r="AO61" i="27"/>
  <c r="AL61" i="27"/>
  <c r="AI61" i="27"/>
  <c r="AF61" i="27"/>
  <c r="AC61" i="27"/>
  <c r="Z61" i="27"/>
  <c r="W61" i="27"/>
  <c r="T61" i="27"/>
  <c r="Q61" i="27"/>
  <c r="N61" i="27"/>
  <c r="K61" i="27"/>
  <c r="H61" i="27"/>
  <c r="AS60" i="27"/>
  <c r="AR60" i="27"/>
  <c r="AT60" i="27" s="1"/>
  <c r="AO60" i="27"/>
  <c r="AL60" i="27"/>
  <c r="AI60" i="27"/>
  <c r="AF60" i="27"/>
  <c r="AC60" i="27"/>
  <c r="Z60" i="27"/>
  <c r="W60" i="27"/>
  <c r="T60" i="27"/>
  <c r="Q60" i="27"/>
  <c r="N60" i="27"/>
  <c r="K60" i="27"/>
  <c r="H60" i="27"/>
  <c r="AU59" i="27"/>
  <c r="AS59" i="27"/>
  <c r="AR59" i="27"/>
  <c r="AT59" i="27" s="1"/>
  <c r="AO59" i="27"/>
  <c r="AL59" i="27"/>
  <c r="AI59" i="27"/>
  <c r="AF59" i="27"/>
  <c r="AC59" i="27"/>
  <c r="Z59" i="27"/>
  <c r="W59" i="27"/>
  <c r="T59" i="27"/>
  <c r="Q59" i="27"/>
  <c r="N59" i="27"/>
  <c r="K59" i="27"/>
  <c r="H59" i="27"/>
  <c r="AT58" i="27"/>
  <c r="AS58" i="27"/>
  <c r="AU58" i="27" s="1"/>
  <c r="AR58" i="27"/>
  <c r="AO58" i="27"/>
  <c r="AL58" i="27"/>
  <c r="AI58" i="27"/>
  <c r="AF58" i="27"/>
  <c r="AC58" i="27"/>
  <c r="Z58" i="27"/>
  <c r="W58" i="27"/>
  <c r="T58" i="27"/>
  <c r="Q58" i="27"/>
  <c r="N58" i="27"/>
  <c r="K58" i="27"/>
  <c r="H58" i="27"/>
  <c r="AT57" i="27"/>
  <c r="AS57" i="27"/>
  <c r="AR57" i="27"/>
  <c r="AO57" i="27"/>
  <c r="AL57" i="27"/>
  <c r="AI57" i="27"/>
  <c r="AF57" i="27"/>
  <c r="AC57" i="27"/>
  <c r="Z57" i="27"/>
  <c r="W57" i="27"/>
  <c r="T57" i="27"/>
  <c r="Q57" i="27"/>
  <c r="N57" i="27"/>
  <c r="K57" i="27"/>
  <c r="H57" i="27"/>
  <c r="AU56" i="27"/>
  <c r="AS56" i="27"/>
  <c r="AR56" i="27"/>
  <c r="AT56" i="27" s="1"/>
  <c r="AO56" i="27"/>
  <c r="AL56" i="27"/>
  <c r="AL72" i="27" s="1"/>
  <c r="AL74" i="27" s="1"/>
  <c r="AI56" i="27"/>
  <c r="AI72" i="27" s="1"/>
  <c r="AF56" i="27"/>
  <c r="AF72" i="27" s="1"/>
  <c r="AF74" i="27" s="1"/>
  <c r="AC56" i="27"/>
  <c r="AC72" i="27" s="1"/>
  <c r="Z56" i="27"/>
  <c r="Z72" i="27" s="1"/>
  <c r="Z74" i="27" s="1"/>
  <c r="W56" i="27"/>
  <c r="T56" i="27"/>
  <c r="Q56" i="27"/>
  <c r="Q72" i="27" s="1"/>
  <c r="N56" i="27"/>
  <c r="N72" i="27" s="1"/>
  <c r="N74" i="27" s="1"/>
  <c r="K56" i="27"/>
  <c r="K72" i="27" s="1"/>
  <c r="H56" i="27"/>
  <c r="AH52" i="27"/>
  <c r="AD52" i="27"/>
  <c r="X52" i="27"/>
  <c r="AQ51" i="27"/>
  <c r="AP51" i="27"/>
  <c r="AN51" i="27"/>
  <c r="AM51" i="27"/>
  <c r="AK51" i="27"/>
  <c r="AJ51" i="27"/>
  <c r="AH51" i="27"/>
  <c r="AG51" i="27"/>
  <c r="AE51" i="27"/>
  <c r="AD51" i="27"/>
  <c r="AB51" i="27"/>
  <c r="AA51" i="27"/>
  <c r="Y51" i="27"/>
  <c r="X51" i="27"/>
  <c r="V51" i="27"/>
  <c r="U51" i="27"/>
  <c r="S51" i="27"/>
  <c r="R51" i="27"/>
  <c r="P51" i="27"/>
  <c r="O51" i="27"/>
  <c r="M51" i="27"/>
  <c r="L51" i="27"/>
  <c r="J51" i="27"/>
  <c r="I51" i="27"/>
  <c r="AQ50" i="27"/>
  <c r="AQ52" i="27" s="1"/>
  <c r="AP50" i="27"/>
  <c r="AP52" i="27" s="1"/>
  <c r="AN50" i="27"/>
  <c r="AN52" i="27" s="1"/>
  <c r="AM50" i="27"/>
  <c r="AM52" i="27" s="1"/>
  <c r="AK50" i="27"/>
  <c r="AK52" i="27" s="1"/>
  <c r="AJ50" i="27"/>
  <c r="AJ52" i="27" s="1"/>
  <c r="AH50" i="27"/>
  <c r="AG50" i="27"/>
  <c r="AG52" i="27" s="1"/>
  <c r="AE50" i="27"/>
  <c r="AE52" i="27" s="1"/>
  <c r="AD50" i="27"/>
  <c r="AB50" i="27"/>
  <c r="AB52" i="27" s="1"/>
  <c r="AA50" i="27"/>
  <c r="AA52" i="27" s="1"/>
  <c r="Y50" i="27"/>
  <c r="Y52" i="27" s="1"/>
  <c r="X50" i="27"/>
  <c r="V50" i="27"/>
  <c r="V52" i="27" s="1"/>
  <c r="U50" i="27"/>
  <c r="U52" i="27" s="1"/>
  <c r="S50" i="27"/>
  <c r="S52" i="27" s="1"/>
  <c r="R50" i="27"/>
  <c r="R52" i="27" s="1"/>
  <c r="P50" i="27"/>
  <c r="P52" i="27" s="1"/>
  <c r="O50" i="27"/>
  <c r="O52" i="27" s="1"/>
  <c r="M50" i="27"/>
  <c r="M52" i="27" s="1"/>
  <c r="L50" i="27"/>
  <c r="L52" i="27" s="1"/>
  <c r="J50" i="27"/>
  <c r="J52" i="27" s="1"/>
  <c r="I50" i="27"/>
  <c r="I52" i="27" s="1"/>
  <c r="AU49" i="27"/>
  <c r="AS49" i="27"/>
  <c r="AR49" i="27"/>
  <c r="AT49" i="27" s="1"/>
  <c r="AO49" i="27"/>
  <c r="AL49" i="27"/>
  <c r="AI49" i="27"/>
  <c r="AF49" i="27"/>
  <c r="AC49" i="27"/>
  <c r="Z49" i="27"/>
  <c r="W49" i="27"/>
  <c r="T49" i="27"/>
  <c r="Q49" i="27"/>
  <c r="N49" i="27"/>
  <c r="K49" i="27"/>
  <c r="H49" i="27"/>
  <c r="AS48" i="27"/>
  <c r="AU48" i="27" s="1"/>
  <c r="AR48" i="27"/>
  <c r="AT48" i="27" s="1"/>
  <c r="AO48" i="27"/>
  <c r="AL48" i="27"/>
  <c r="AI48" i="27"/>
  <c r="AF48" i="27"/>
  <c r="AC48" i="27"/>
  <c r="Z48" i="27"/>
  <c r="W48" i="27"/>
  <c r="T48" i="27"/>
  <c r="Q48" i="27"/>
  <c r="N48" i="27"/>
  <c r="K48" i="27"/>
  <c r="H48" i="27"/>
  <c r="AU47" i="27"/>
  <c r="AT47" i="27"/>
  <c r="AS47" i="27"/>
  <c r="AR47" i="27"/>
  <c r="AO47" i="27"/>
  <c r="AL47" i="27"/>
  <c r="AI47" i="27"/>
  <c r="AF47" i="27"/>
  <c r="AC47" i="27"/>
  <c r="Z47" i="27"/>
  <c r="W47" i="27"/>
  <c r="T47" i="27"/>
  <c r="Q47" i="27"/>
  <c r="N47" i="27"/>
  <c r="K47" i="27"/>
  <c r="H47" i="27"/>
  <c r="AU46" i="27"/>
  <c r="AS46" i="27"/>
  <c r="AR46" i="27"/>
  <c r="AT46" i="27" s="1"/>
  <c r="AO46" i="27"/>
  <c r="AL46" i="27"/>
  <c r="AI46" i="27"/>
  <c r="AF46" i="27"/>
  <c r="AC46" i="27"/>
  <c r="Z46" i="27"/>
  <c r="W46" i="27"/>
  <c r="T46" i="27"/>
  <c r="Q46" i="27"/>
  <c r="N46" i="27"/>
  <c r="K46" i="27"/>
  <c r="H46" i="27"/>
  <c r="AS45" i="27"/>
  <c r="AU45" i="27" s="1"/>
  <c r="AR45" i="27"/>
  <c r="AT45" i="27" s="1"/>
  <c r="AO45" i="27"/>
  <c r="AL45" i="27"/>
  <c r="AI45" i="27"/>
  <c r="AF45" i="27"/>
  <c r="AC45" i="27"/>
  <c r="AC51" i="27" s="1"/>
  <c r="Z45" i="27"/>
  <c r="W45" i="27"/>
  <c r="T45" i="27"/>
  <c r="Q45" i="27"/>
  <c r="N45" i="27"/>
  <c r="K45" i="27"/>
  <c r="K51" i="27" s="1"/>
  <c r="H45" i="27"/>
  <c r="AU44" i="27"/>
  <c r="AT44" i="27"/>
  <c r="AS44" i="27"/>
  <c r="AR44" i="27"/>
  <c r="AO44" i="27"/>
  <c r="AO51" i="27" s="1"/>
  <c r="AL44" i="27"/>
  <c r="AL51" i="27" s="1"/>
  <c r="AI44" i="27"/>
  <c r="AI51" i="27" s="1"/>
  <c r="AF44" i="27"/>
  <c r="AF51" i="27" s="1"/>
  <c r="AC44" i="27"/>
  <c r="Z44" i="27"/>
  <c r="Z51" i="27" s="1"/>
  <c r="W44" i="27"/>
  <c r="W51" i="27" s="1"/>
  <c r="T44" i="27"/>
  <c r="T51" i="27" s="1"/>
  <c r="Q44" i="27"/>
  <c r="Q51" i="27" s="1"/>
  <c r="N44" i="27"/>
  <c r="N51" i="27" s="1"/>
  <c r="K44" i="27"/>
  <c r="H44" i="27"/>
  <c r="H51" i="27" s="1"/>
  <c r="AU43" i="27"/>
  <c r="AS43" i="27"/>
  <c r="AR43" i="27"/>
  <c r="AT43" i="27" s="1"/>
  <c r="AO43" i="27"/>
  <c r="AL43" i="27"/>
  <c r="AI43" i="27"/>
  <c r="AF43" i="27"/>
  <c r="AC43" i="27"/>
  <c r="Z43" i="27"/>
  <c r="W43" i="27"/>
  <c r="T43" i="27"/>
  <c r="Q43" i="27"/>
  <c r="N43" i="27"/>
  <c r="K43" i="27"/>
  <c r="H43" i="27"/>
  <c r="AS42" i="27"/>
  <c r="AU42" i="27" s="1"/>
  <c r="AR42" i="27"/>
  <c r="AT42" i="27" s="1"/>
  <c r="AO42" i="27"/>
  <c r="AL42" i="27"/>
  <c r="AI42" i="27"/>
  <c r="AF42" i="27"/>
  <c r="AC42" i="27"/>
  <c r="Z42" i="27"/>
  <c r="W42" i="27"/>
  <c r="T42" i="27"/>
  <c r="Q42" i="27"/>
  <c r="N42" i="27"/>
  <c r="K42" i="27"/>
  <c r="H42" i="27"/>
  <c r="AU41" i="27"/>
  <c r="AT41" i="27"/>
  <c r="AS41" i="27"/>
  <c r="AR41" i="27"/>
  <c r="AO41" i="27"/>
  <c r="AL41" i="27"/>
  <c r="AI41" i="27"/>
  <c r="AF41" i="27"/>
  <c r="AC41" i="27"/>
  <c r="Z41" i="27"/>
  <c r="W41" i="27"/>
  <c r="T41" i="27"/>
  <c r="Q41" i="27"/>
  <c r="N41" i="27"/>
  <c r="K41" i="27"/>
  <c r="H41" i="27"/>
  <c r="AU40" i="27"/>
  <c r="AS40" i="27"/>
  <c r="AR40" i="27"/>
  <c r="AT40" i="27" s="1"/>
  <c r="AO40" i="27"/>
  <c r="AL40" i="27"/>
  <c r="AI40" i="27"/>
  <c r="AF40" i="27"/>
  <c r="AC40" i="27"/>
  <c r="Z40" i="27"/>
  <c r="W40" i="27"/>
  <c r="T40" i="27"/>
  <c r="Q40" i="27"/>
  <c r="N40" i="27"/>
  <c r="K40" i="27"/>
  <c r="H40" i="27"/>
  <c r="AS39" i="27"/>
  <c r="AU39" i="27" s="1"/>
  <c r="AR39" i="27"/>
  <c r="AT39" i="27" s="1"/>
  <c r="AO39" i="27"/>
  <c r="AL39" i="27"/>
  <c r="AI39" i="27"/>
  <c r="AF39" i="27"/>
  <c r="AC39" i="27"/>
  <c r="Z39" i="27"/>
  <c r="W39" i="27"/>
  <c r="T39" i="27"/>
  <c r="Q39" i="27"/>
  <c r="N39" i="27"/>
  <c r="K39" i="27"/>
  <c r="H39" i="27"/>
  <c r="AU38" i="27"/>
  <c r="AT38" i="27"/>
  <c r="AS38" i="27"/>
  <c r="AR38" i="27"/>
  <c r="AO38" i="27"/>
  <c r="AL38" i="27"/>
  <c r="AI38" i="27"/>
  <c r="AF38" i="27"/>
  <c r="AC38" i="27"/>
  <c r="Z38" i="27"/>
  <c r="W38" i="27"/>
  <c r="T38" i="27"/>
  <c r="Q38" i="27"/>
  <c r="N38" i="27"/>
  <c r="K38" i="27"/>
  <c r="H38" i="27"/>
  <c r="AU37" i="27"/>
  <c r="AS37" i="27"/>
  <c r="AR37" i="27"/>
  <c r="AT37" i="27" s="1"/>
  <c r="AO37" i="27"/>
  <c r="AL37" i="27"/>
  <c r="AI37" i="27"/>
  <c r="AF37" i="27"/>
  <c r="AC37" i="27"/>
  <c r="Z37" i="27"/>
  <c r="W37" i="27"/>
  <c r="T37" i="27"/>
  <c r="Q37" i="27"/>
  <c r="N37" i="27"/>
  <c r="K37" i="27"/>
  <c r="H37" i="27"/>
  <c r="AS36" i="27"/>
  <c r="AU36" i="27" s="1"/>
  <c r="AR36" i="27"/>
  <c r="AT36" i="27" s="1"/>
  <c r="AO36" i="27"/>
  <c r="AL36" i="27"/>
  <c r="AI36" i="27"/>
  <c r="AF36" i="27"/>
  <c r="AC36" i="27"/>
  <c r="Z36" i="27"/>
  <c r="W36" i="27"/>
  <c r="T36" i="27"/>
  <c r="Q36" i="27"/>
  <c r="N36" i="27"/>
  <c r="K36" i="27"/>
  <c r="H36" i="27"/>
  <c r="AU35" i="27"/>
  <c r="AT35" i="27"/>
  <c r="AS35" i="27"/>
  <c r="AR35" i="27"/>
  <c r="AO35" i="27"/>
  <c r="AO50" i="27" s="1"/>
  <c r="AL35" i="27"/>
  <c r="AI35" i="27"/>
  <c r="AF35" i="27"/>
  <c r="AC35" i="27"/>
  <c r="Z35" i="27"/>
  <c r="W35" i="27"/>
  <c r="W50" i="27" s="1"/>
  <c r="T35" i="27"/>
  <c r="Q35" i="27"/>
  <c r="N35" i="27"/>
  <c r="K35" i="27"/>
  <c r="H35" i="27"/>
  <c r="AU34" i="27"/>
  <c r="AS34" i="27"/>
  <c r="AR34" i="27"/>
  <c r="AT34" i="27" s="1"/>
  <c r="AO34" i="27"/>
  <c r="AL34" i="27"/>
  <c r="AL50" i="27" s="1"/>
  <c r="AL52" i="27" s="1"/>
  <c r="AI34" i="27"/>
  <c r="AI50" i="27" s="1"/>
  <c r="AI52" i="27" s="1"/>
  <c r="AF34" i="27"/>
  <c r="AF50" i="27" s="1"/>
  <c r="AF52" i="27" s="1"/>
  <c r="AC34" i="27"/>
  <c r="AC50" i="27" s="1"/>
  <c r="Z34" i="27"/>
  <c r="Z50" i="27" s="1"/>
  <c r="Z52" i="27" s="1"/>
  <c r="W34" i="27"/>
  <c r="T34" i="27"/>
  <c r="T50" i="27" s="1"/>
  <c r="T52" i="27" s="1"/>
  <c r="Q34" i="27"/>
  <c r="Q50" i="27" s="1"/>
  <c r="Q52" i="27" s="1"/>
  <c r="N34" i="27"/>
  <c r="N50" i="27" s="1"/>
  <c r="N52" i="27" s="1"/>
  <c r="K34" i="27"/>
  <c r="K50" i="27" s="1"/>
  <c r="H34" i="27"/>
  <c r="H50" i="27" s="1"/>
  <c r="H52" i="27" s="1"/>
  <c r="E29" i="27"/>
  <c r="B29" i="27" s="1"/>
  <c r="AQ27" i="27"/>
  <c r="AP27" i="27"/>
  <c r="AO27" i="27"/>
  <c r="AN27" i="27"/>
  <c r="AM27" i="27"/>
  <c r="AK27" i="27"/>
  <c r="AJ27" i="27"/>
  <c r="AI27" i="27"/>
  <c r="AH27" i="27"/>
  <c r="AG27" i="27"/>
  <c r="AF27" i="27"/>
  <c r="AE27" i="27"/>
  <c r="AD27" i="27"/>
  <c r="AB27" i="27"/>
  <c r="AA27" i="27"/>
  <c r="Z27" i="27"/>
  <c r="Y27" i="27"/>
  <c r="X27" i="27"/>
  <c r="W27" i="27"/>
  <c r="V27" i="27"/>
  <c r="U27" i="27"/>
  <c r="S27" i="27"/>
  <c r="R27" i="27"/>
  <c r="Q27" i="27"/>
  <c r="P27" i="27"/>
  <c r="O27" i="27"/>
  <c r="N27" i="27"/>
  <c r="M27" i="27"/>
  <c r="L27" i="27"/>
  <c r="J27" i="27"/>
  <c r="E30" i="27" s="1"/>
  <c r="B30" i="27" s="1"/>
  <c r="I27" i="27"/>
  <c r="H27" i="27"/>
  <c r="AQ26" i="27"/>
  <c r="AP26" i="27"/>
  <c r="AN26" i="27"/>
  <c r="AM26" i="27"/>
  <c r="AL26" i="27"/>
  <c r="AK26" i="27"/>
  <c r="AJ26" i="27"/>
  <c r="AI26" i="27"/>
  <c r="AH26" i="27"/>
  <c r="AG26" i="27"/>
  <c r="AE26" i="27"/>
  <c r="AD26" i="27"/>
  <c r="AC26" i="27"/>
  <c r="AB26" i="27"/>
  <c r="AA26" i="27"/>
  <c r="Z26" i="27"/>
  <c r="Y26" i="27"/>
  <c r="X26" i="27"/>
  <c r="V26" i="27"/>
  <c r="U26" i="27"/>
  <c r="T26" i="27"/>
  <c r="S26" i="27"/>
  <c r="R26" i="27"/>
  <c r="Q26" i="27"/>
  <c r="P26" i="27"/>
  <c r="O26" i="27"/>
  <c r="M26" i="27"/>
  <c r="L26" i="27"/>
  <c r="K26" i="27"/>
  <c r="J26" i="27"/>
  <c r="I26" i="27"/>
  <c r="H26" i="27"/>
  <c r="AQ25" i="27"/>
  <c r="AP25" i="27"/>
  <c r="AO25" i="27"/>
  <c r="AN25" i="27"/>
  <c r="AM25" i="27"/>
  <c r="AL25" i="27"/>
  <c r="AK25" i="27"/>
  <c r="AJ25" i="27"/>
  <c r="AH25" i="27"/>
  <c r="AG25" i="27"/>
  <c r="AF25" i="27"/>
  <c r="AE25" i="27"/>
  <c r="AD25" i="27"/>
  <c r="AC25" i="27"/>
  <c r="AB25" i="27"/>
  <c r="AA25" i="27"/>
  <c r="Y25" i="27"/>
  <c r="X25" i="27"/>
  <c r="W25" i="27"/>
  <c r="V25" i="27"/>
  <c r="U25" i="27"/>
  <c r="T25" i="27"/>
  <c r="S25" i="27"/>
  <c r="R25" i="27"/>
  <c r="P25" i="27"/>
  <c r="O25" i="27"/>
  <c r="N25" i="27"/>
  <c r="M25" i="27"/>
  <c r="L25" i="27"/>
  <c r="K25" i="27"/>
  <c r="J25" i="27"/>
  <c r="I25" i="27"/>
  <c r="AS19" i="27"/>
  <c r="AU19" i="27" s="1"/>
  <c r="AR19" i="27"/>
  <c r="AT19" i="27" s="1"/>
  <c r="AO19" i="27"/>
  <c r="AL19" i="27"/>
  <c r="AL27" i="27" s="1"/>
  <c r="AI19" i="27"/>
  <c r="AF19" i="27"/>
  <c r="AC19" i="27"/>
  <c r="AC27" i="27" s="1"/>
  <c r="Z19" i="27"/>
  <c r="W19" i="27"/>
  <c r="T19" i="27"/>
  <c r="T27" i="27" s="1"/>
  <c r="Q19" i="27"/>
  <c r="N19" i="27"/>
  <c r="K19" i="27"/>
  <c r="K27" i="27" s="1"/>
  <c r="H19" i="27"/>
  <c r="AU18" i="27"/>
  <c r="AT18" i="27"/>
  <c r="AS18" i="27"/>
  <c r="AR18" i="27"/>
  <c r="AO18" i="27"/>
  <c r="AO26" i="27" s="1"/>
  <c r="AL18" i="27"/>
  <c r="AI18" i="27"/>
  <c r="AF18" i="27"/>
  <c r="AF26" i="27" s="1"/>
  <c r="AC18" i="27"/>
  <c r="Z18" i="27"/>
  <c r="W18" i="27"/>
  <c r="W26" i="27" s="1"/>
  <c r="T18" i="27"/>
  <c r="Q18" i="27"/>
  <c r="N18" i="27"/>
  <c r="N26" i="27" s="1"/>
  <c r="K18" i="27"/>
  <c r="H18" i="27"/>
  <c r="AU17" i="27"/>
  <c r="AS17" i="27"/>
  <c r="AR17" i="27"/>
  <c r="AT17" i="27" s="1"/>
  <c r="AO17" i="27"/>
  <c r="AL17" i="27"/>
  <c r="AI17" i="27"/>
  <c r="AI25" i="27" s="1"/>
  <c r="AF17" i="27"/>
  <c r="AC17" i="27"/>
  <c r="Z17" i="27"/>
  <c r="Z25" i="27" s="1"/>
  <c r="W17" i="27"/>
  <c r="T17" i="27"/>
  <c r="Q17" i="27"/>
  <c r="Q25" i="27" s="1"/>
  <c r="N17" i="27"/>
  <c r="K17" i="27"/>
  <c r="H17" i="27"/>
  <c r="H25" i="27" s="1"/>
  <c r="AS11" i="27"/>
  <c r="AU11" i="27" s="1"/>
  <c r="AR11" i="27"/>
  <c r="AT11" i="27" s="1"/>
  <c r="AO11" i="27"/>
  <c r="AL11" i="27"/>
  <c r="AI11" i="27"/>
  <c r="AF11" i="27"/>
  <c r="AC11" i="27"/>
  <c r="Z11" i="27"/>
  <c r="W11" i="27"/>
  <c r="T11" i="27"/>
  <c r="Q11" i="27"/>
  <c r="N11" i="27"/>
  <c r="K11" i="27"/>
  <c r="H11" i="27"/>
  <c r="AU10" i="27"/>
  <c r="AT10" i="27"/>
  <c r="AS10" i="27"/>
  <c r="AR10" i="27"/>
  <c r="AO10" i="27"/>
  <c r="AL10" i="27"/>
  <c r="AI10" i="27"/>
  <c r="AF10" i="27"/>
  <c r="AC10" i="27"/>
  <c r="Z10" i="27"/>
  <c r="W10" i="27"/>
  <c r="T10" i="27"/>
  <c r="Q10" i="27"/>
  <c r="N10" i="27"/>
  <c r="K10" i="27"/>
  <c r="H10" i="27"/>
  <c r="AU9" i="27"/>
  <c r="AS9" i="27"/>
  <c r="AR9" i="27"/>
  <c r="AT9" i="27" s="1"/>
  <c r="AO9" i="27"/>
  <c r="AL9" i="27"/>
  <c r="AI9" i="27"/>
  <c r="AF9" i="27"/>
  <c r="AC9" i="27"/>
  <c r="Z9" i="27"/>
  <c r="W9" i="27"/>
  <c r="T9" i="27"/>
  <c r="Q9" i="27"/>
  <c r="N9" i="27"/>
  <c r="K9" i="27"/>
  <c r="H9" i="27"/>
  <c r="BZ55" i="31"/>
  <c r="BW55" i="31"/>
  <c r="BT55" i="31"/>
  <c r="BQ55" i="31"/>
  <c r="BN55" i="31"/>
  <c r="BK55" i="31"/>
  <c r="BH55" i="31"/>
  <c r="BE55" i="31"/>
  <c r="BB55" i="31"/>
  <c r="AY55" i="31"/>
  <c r="AV55" i="31"/>
  <c r="AS55" i="31"/>
  <c r="AP55" i="31"/>
  <c r="AM55" i="31"/>
  <c r="AJ55" i="31"/>
  <c r="AG55" i="31"/>
  <c r="AD55" i="31"/>
  <c r="AA55" i="31"/>
  <c r="X55" i="31"/>
  <c r="U55" i="31"/>
  <c r="R55" i="31"/>
  <c r="O55" i="31"/>
  <c r="L55" i="31"/>
  <c r="I55" i="31"/>
  <c r="BZ54" i="31"/>
  <c r="BW54" i="31"/>
  <c r="BT54" i="31"/>
  <c r="BQ54" i="31"/>
  <c r="BN54" i="31"/>
  <c r="BK54" i="31"/>
  <c r="BH54" i="31"/>
  <c r="BE54" i="31"/>
  <c r="BB54" i="31"/>
  <c r="AY54" i="31"/>
  <c r="AV54" i="31"/>
  <c r="AS54" i="31"/>
  <c r="AP54" i="31"/>
  <c r="AM54" i="31"/>
  <c r="AJ54" i="31"/>
  <c r="AG54" i="31"/>
  <c r="AD54" i="31"/>
  <c r="AA54" i="31"/>
  <c r="X54" i="31"/>
  <c r="U54" i="31"/>
  <c r="R54" i="31"/>
  <c r="O54" i="31"/>
  <c r="L54" i="31"/>
  <c r="I54" i="31"/>
  <c r="BZ53" i="31"/>
  <c r="BW53" i="31"/>
  <c r="BT53" i="31"/>
  <c r="BQ53" i="31"/>
  <c r="BN53" i="31"/>
  <c r="BK53" i="31"/>
  <c r="BH53" i="31"/>
  <c r="BE53" i="31"/>
  <c r="BB53" i="31"/>
  <c r="AY53" i="31"/>
  <c r="AV53" i="31"/>
  <c r="AS53" i="31"/>
  <c r="AP53" i="31"/>
  <c r="AM53" i="31"/>
  <c r="AJ53" i="31"/>
  <c r="AG53" i="31"/>
  <c r="AD53" i="31"/>
  <c r="AA53" i="31"/>
  <c r="X53" i="31"/>
  <c r="U53" i="31"/>
  <c r="R53" i="31"/>
  <c r="O53" i="31"/>
  <c r="L53" i="31"/>
  <c r="I53" i="31"/>
  <c r="BZ52" i="31"/>
  <c r="BW52" i="31"/>
  <c r="BT52" i="31"/>
  <c r="BQ52" i="31"/>
  <c r="BN52" i="31"/>
  <c r="BK52" i="31"/>
  <c r="BH52" i="31"/>
  <c r="BE52" i="31"/>
  <c r="BB52" i="31"/>
  <c r="AY52" i="31"/>
  <c r="AV52" i="31"/>
  <c r="AS52" i="31"/>
  <c r="AP52" i="31"/>
  <c r="AM52" i="31"/>
  <c r="AJ52" i="31"/>
  <c r="AG52" i="31"/>
  <c r="AD52" i="31"/>
  <c r="AA52" i="31"/>
  <c r="X52" i="31"/>
  <c r="U52" i="31"/>
  <c r="R52" i="31"/>
  <c r="O52" i="31"/>
  <c r="L52" i="31"/>
  <c r="I52" i="31"/>
  <c r="BZ51" i="31"/>
  <c r="BW51" i="31"/>
  <c r="BT51" i="31"/>
  <c r="BQ51" i="31"/>
  <c r="BN51" i="31"/>
  <c r="BK51" i="31"/>
  <c r="BH51" i="31"/>
  <c r="BE51" i="31"/>
  <c r="BB51" i="31"/>
  <c r="AY51" i="31"/>
  <c r="AV51" i="31"/>
  <c r="AS51" i="31"/>
  <c r="AP51" i="31"/>
  <c r="AM51" i="31"/>
  <c r="AJ51" i="31"/>
  <c r="AG51" i="31"/>
  <c r="AD51" i="31"/>
  <c r="AA51" i="31"/>
  <c r="X51" i="31"/>
  <c r="U51" i="31"/>
  <c r="R51" i="31"/>
  <c r="O51" i="31"/>
  <c r="L51" i="31"/>
  <c r="I51" i="31"/>
  <c r="BZ50" i="31"/>
  <c r="BW50" i="31"/>
  <c r="BT50" i="31"/>
  <c r="BQ50" i="31"/>
  <c r="BN50" i="31"/>
  <c r="BK50" i="31"/>
  <c r="BH50" i="31"/>
  <c r="BE50" i="31"/>
  <c r="BB50" i="31"/>
  <c r="AY50" i="31"/>
  <c r="AV50" i="31"/>
  <c r="AS50" i="31"/>
  <c r="AP50" i="31"/>
  <c r="AM50" i="31"/>
  <c r="AJ50" i="31"/>
  <c r="AG50" i="31"/>
  <c r="AD50" i="31"/>
  <c r="AA50" i="31"/>
  <c r="X50" i="31"/>
  <c r="U50" i="31"/>
  <c r="R50" i="31"/>
  <c r="O50" i="31"/>
  <c r="L50" i="31"/>
  <c r="I50" i="31"/>
  <c r="BZ49" i="31"/>
  <c r="BW49" i="31"/>
  <c r="BT49" i="31"/>
  <c r="BQ49" i="31"/>
  <c r="BN49" i="31"/>
  <c r="BK49" i="31"/>
  <c r="BH49" i="31"/>
  <c r="BE49" i="31"/>
  <c r="BB49" i="31"/>
  <c r="AY49" i="31"/>
  <c r="AV49" i="31"/>
  <c r="AS49" i="31"/>
  <c r="AP49" i="31"/>
  <c r="AM49" i="31"/>
  <c r="AJ49" i="31"/>
  <c r="AG49" i="31"/>
  <c r="AD49" i="31"/>
  <c r="AA49" i="31"/>
  <c r="X49" i="31"/>
  <c r="U49" i="31"/>
  <c r="R49" i="31"/>
  <c r="O49" i="31"/>
  <c r="L49" i="31"/>
  <c r="I49" i="31"/>
  <c r="BZ48" i="31"/>
  <c r="BW48" i="31"/>
  <c r="BT48" i="31"/>
  <c r="BQ48" i="31"/>
  <c r="BN48" i="31"/>
  <c r="BK48" i="31"/>
  <c r="BH48" i="31"/>
  <c r="BE48" i="31"/>
  <c r="BB48" i="31"/>
  <c r="AY48" i="31"/>
  <c r="AV48" i="31"/>
  <c r="AS48" i="31"/>
  <c r="AP48" i="31"/>
  <c r="AM48" i="31"/>
  <c r="AJ48" i="31"/>
  <c r="AG48" i="31"/>
  <c r="AD48" i="31"/>
  <c r="AA48" i="31"/>
  <c r="X48" i="31"/>
  <c r="U48" i="31"/>
  <c r="R48" i="31"/>
  <c r="O48" i="31"/>
  <c r="L48" i="31"/>
  <c r="I48" i="31"/>
  <c r="BZ47" i="31"/>
  <c r="BW47" i="31"/>
  <c r="BT47" i="31"/>
  <c r="BQ47" i="31"/>
  <c r="BN47" i="31"/>
  <c r="BK47" i="31"/>
  <c r="BH47" i="31"/>
  <c r="BE47" i="31"/>
  <c r="BB47" i="31"/>
  <c r="AY47" i="31"/>
  <c r="AV47" i="31"/>
  <c r="AS47" i="31"/>
  <c r="AP47" i="31"/>
  <c r="AM47" i="31"/>
  <c r="AJ47" i="31"/>
  <c r="AG47" i="31"/>
  <c r="AD47" i="31"/>
  <c r="AA47" i="31"/>
  <c r="X47" i="31"/>
  <c r="U47" i="31"/>
  <c r="R47" i="31"/>
  <c r="O47" i="31"/>
  <c r="L47" i="31"/>
  <c r="I47" i="31"/>
  <c r="BZ46" i="31"/>
  <c r="BW46" i="31"/>
  <c r="BT46" i="31"/>
  <c r="BQ46" i="31"/>
  <c r="BN46" i="31"/>
  <c r="BK46" i="31"/>
  <c r="BH46" i="31"/>
  <c r="BE46" i="31"/>
  <c r="BB46" i="31"/>
  <c r="AY46" i="31"/>
  <c r="AV46" i="31"/>
  <c r="AS46" i="31"/>
  <c r="AP46" i="31"/>
  <c r="AM46" i="31"/>
  <c r="AJ46" i="31"/>
  <c r="AG46" i="31"/>
  <c r="AD46" i="31"/>
  <c r="AA46" i="31"/>
  <c r="X46" i="31"/>
  <c r="U46" i="31"/>
  <c r="R46" i="31"/>
  <c r="O46" i="31"/>
  <c r="L46" i="31"/>
  <c r="I46" i="31"/>
  <c r="CB37" i="31"/>
  <c r="CA37" i="31"/>
  <c r="BY37" i="31"/>
  <c r="BX37" i="31"/>
  <c r="BV37" i="31"/>
  <c r="BU37" i="31"/>
  <c r="BS37" i="31"/>
  <c r="BR37" i="31"/>
  <c r="BP37" i="31"/>
  <c r="BO37" i="31"/>
  <c r="BM37" i="31"/>
  <c r="BL37" i="31"/>
  <c r="BJ37" i="31"/>
  <c r="BI37" i="31"/>
  <c r="BG37" i="31"/>
  <c r="BF37" i="31"/>
  <c r="BD37" i="31"/>
  <c r="BC37" i="31"/>
  <c r="BA37" i="31"/>
  <c r="AZ37" i="31"/>
  <c r="AX37" i="31"/>
  <c r="AW37" i="31"/>
  <c r="AU37" i="31"/>
  <c r="AT37" i="31"/>
  <c r="AR37" i="31"/>
  <c r="AQ37" i="31"/>
  <c r="AO37" i="31"/>
  <c r="AN37" i="31"/>
  <c r="AL37" i="31"/>
  <c r="AK37" i="31"/>
  <c r="AI37" i="31"/>
  <c r="AH37" i="31"/>
  <c r="AF37" i="31"/>
  <c r="AE37" i="31"/>
  <c r="AC37" i="31"/>
  <c r="AB37" i="31"/>
  <c r="Z37" i="31"/>
  <c r="Y37" i="31"/>
  <c r="W37" i="31"/>
  <c r="V37" i="31"/>
  <c r="T37" i="31"/>
  <c r="S37" i="31"/>
  <c r="Q37" i="31"/>
  <c r="P37" i="31"/>
  <c r="N37" i="31"/>
  <c r="M37" i="31"/>
  <c r="K37" i="31"/>
  <c r="H40" i="31" s="1"/>
  <c r="D40" i="31" s="1"/>
  <c r="J37" i="31"/>
  <c r="BU36" i="31"/>
  <c r="BS36" i="31"/>
  <c r="BO36" i="31"/>
  <c r="BC36" i="31"/>
  <c r="BA36" i="31"/>
  <c r="AW36" i="31"/>
  <c r="AK36" i="31"/>
  <c r="AI36" i="31"/>
  <c r="AE36" i="31"/>
  <c r="S36" i="31"/>
  <c r="Q36" i="31"/>
  <c r="M36" i="31"/>
  <c r="BZ17" i="31"/>
  <c r="BW17" i="31"/>
  <c r="BT17" i="31"/>
  <c r="BQ17" i="31"/>
  <c r="BN17" i="31"/>
  <c r="BK17" i="31"/>
  <c r="BH17" i="31"/>
  <c r="BE17" i="31"/>
  <c r="BB17" i="31"/>
  <c r="AY17" i="31"/>
  <c r="AV17" i="31"/>
  <c r="AS17" i="31"/>
  <c r="AP17" i="31"/>
  <c r="AM17" i="31"/>
  <c r="AJ17" i="31"/>
  <c r="AG17" i="31"/>
  <c r="AD17" i="31"/>
  <c r="AA17" i="31"/>
  <c r="X17" i="31"/>
  <c r="U17" i="31"/>
  <c r="R17" i="31"/>
  <c r="O17" i="31"/>
  <c r="L17" i="31"/>
  <c r="I17" i="31"/>
  <c r="CB16" i="31"/>
  <c r="BZ16" i="31" s="1"/>
  <c r="CA16" i="31"/>
  <c r="BY16" i="31"/>
  <c r="BX16" i="31"/>
  <c r="BW16" i="31" s="1"/>
  <c r="BV16" i="31"/>
  <c r="BT16" i="31" s="1"/>
  <c r="BU16" i="31"/>
  <c r="BS16" i="31"/>
  <c r="BR16" i="31"/>
  <c r="BQ16" i="31" s="1"/>
  <c r="BP16" i="31"/>
  <c r="BN16" i="31" s="1"/>
  <c r="BO16" i="31"/>
  <c r="BM16" i="31"/>
  <c r="BL16" i="31"/>
  <c r="BK16" i="31" s="1"/>
  <c r="BJ16" i="31"/>
  <c r="BH16" i="31" s="1"/>
  <c r="BI16" i="31"/>
  <c r="BG16" i="31"/>
  <c r="BF16" i="31"/>
  <c r="BE16" i="31" s="1"/>
  <c r="BD16" i="31"/>
  <c r="BB16" i="31" s="1"/>
  <c r="BC16" i="31"/>
  <c r="BA16" i="31"/>
  <c r="AY16" i="31" s="1"/>
  <c r="AZ16" i="31"/>
  <c r="AX16" i="31"/>
  <c r="AV16" i="31" s="1"/>
  <c r="AW16" i="31"/>
  <c r="AU16" i="31"/>
  <c r="AS16" i="31" s="1"/>
  <c r="AT16" i="31"/>
  <c r="AR16" i="31"/>
  <c r="AP16" i="31" s="1"/>
  <c r="AQ16" i="31"/>
  <c r="AO16" i="31"/>
  <c r="AM16" i="31" s="1"/>
  <c r="AN16" i="31"/>
  <c r="AL16" i="31"/>
  <c r="AJ16" i="31" s="1"/>
  <c r="AK16" i="31"/>
  <c r="AI16" i="31"/>
  <c r="AG16" i="31" s="1"/>
  <c r="AH16" i="31"/>
  <c r="AF16" i="31"/>
  <c r="AD16" i="31" s="1"/>
  <c r="AE16" i="31"/>
  <c r="AC16" i="31"/>
  <c r="AA16" i="31" s="1"/>
  <c r="AB16" i="31"/>
  <c r="Z16" i="31"/>
  <c r="X16" i="31" s="1"/>
  <c r="Y16" i="31"/>
  <c r="W16" i="31"/>
  <c r="V16" i="31"/>
  <c r="U16" i="31"/>
  <c r="T16" i="31"/>
  <c r="R16" i="31" s="1"/>
  <c r="S16" i="31"/>
  <c r="Q16" i="31"/>
  <c r="P16" i="31"/>
  <c r="O16" i="31"/>
  <c r="N16" i="31"/>
  <c r="L16" i="31" s="1"/>
  <c r="M16" i="31"/>
  <c r="K16" i="31"/>
  <c r="J16" i="31"/>
  <c r="I16" i="31"/>
  <c r="BZ9" i="31"/>
  <c r="BW9" i="31"/>
  <c r="BT9" i="31"/>
  <c r="BQ9" i="31"/>
  <c r="BN9" i="31"/>
  <c r="BK9" i="31"/>
  <c r="BH9" i="31"/>
  <c r="BE9" i="31"/>
  <c r="BB9" i="31"/>
  <c r="AY9" i="31"/>
  <c r="AV9" i="31"/>
  <c r="AS9" i="31"/>
  <c r="AP9" i="31"/>
  <c r="AM9" i="31"/>
  <c r="AJ9" i="31"/>
  <c r="AG9" i="31"/>
  <c r="AD9" i="31"/>
  <c r="AA9" i="31"/>
  <c r="X9" i="31"/>
  <c r="U9" i="31"/>
  <c r="R9" i="31"/>
  <c r="O9" i="31"/>
  <c r="L9" i="31"/>
  <c r="I9" i="31"/>
  <c r="CB8" i="31"/>
  <c r="BZ8" i="31" s="1"/>
  <c r="CA8" i="31"/>
  <c r="CA36" i="31" s="1"/>
  <c r="BY8" i="31"/>
  <c r="BY36" i="31" s="1"/>
  <c r="BX8" i="31"/>
  <c r="BX36" i="31" s="1"/>
  <c r="BW8" i="31"/>
  <c r="BV8" i="31"/>
  <c r="BT8" i="31" s="1"/>
  <c r="BU8" i="31"/>
  <c r="BS8" i="31"/>
  <c r="BR8" i="31"/>
  <c r="BR36" i="31" s="1"/>
  <c r="BQ8" i="31"/>
  <c r="BP8" i="31"/>
  <c r="BP36" i="31" s="1"/>
  <c r="BO8" i="31"/>
  <c r="BM8" i="31"/>
  <c r="BM36" i="31" s="1"/>
  <c r="BL8" i="31"/>
  <c r="BL36" i="31" s="1"/>
  <c r="BK8" i="31"/>
  <c r="BJ8" i="31"/>
  <c r="BH8" i="31" s="1"/>
  <c r="BI8" i="31"/>
  <c r="BI36" i="31" s="1"/>
  <c r="BG8" i="31"/>
  <c r="BG36" i="31" s="1"/>
  <c r="BF8" i="31"/>
  <c r="BF36" i="31" s="1"/>
  <c r="BE8" i="31"/>
  <c r="BD8" i="31"/>
  <c r="BB8" i="31" s="1"/>
  <c r="BC8" i="31"/>
  <c r="BA8" i="31"/>
  <c r="AZ8" i="31"/>
  <c r="AZ36" i="31" s="1"/>
  <c r="AY8" i="31"/>
  <c r="AX8" i="31"/>
  <c r="AX36" i="31" s="1"/>
  <c r="AW8" i="31"/>
  <c r="AU8" i="31"/>
  <c r="AU36" i="31" s="1"/>
  <c r="AT8" i="31"/>
  <c r="AT36" i="31" s="1"/>
  <c r="AS8" i="31"/>
  <c r="AR8" i="31"/>
  <c r="AP8" i="31" s="1"/>
  <c r="AQ8" i="31"/>
  <c r="AQ36" i="31" s="1"/>
  <c r="AO8" i="31"/>
  <c r="AO36" i="31" s="1"/>
  <c r="AN8" i="31"/>
  <c r="AN36" i="31" s="1"/>
  <c r="AM8" i="31"/>
  <c r="AL8" i="31"/>
  <c r="AJ8" i="31" s="1"/>
  <c r="AK8" i="31"/>
  <c r="AI8" i="31"/>
  <c r="AH8" i="31"/>
  <c r="AH36" i="31" s="1"/>
  <c r="AG8" i="31"/>
  <c r="AF8" i="31"/>
  <c r="AF36" i="31" s="1"/>
  <c r="AE8" i="31"/>
  <c r="AC8" i="31"/>
  <c r="AC36" i="31" s="1"/>
  <c r="AB8" i="31"/>
  <c r="AB36" i="31" s="1"/>
  <c r="AA8" i="31"/>
  <c r="Z8" i="31"/>
  <c r="X8" i="31" s="1"/>
  <c r="Y8" i="31"/>
  <c r="Y36" i="31" s="1"/>
  <c r="W8" i="31"/>
  <c r="W36" i="31" s="1"/>
  <c r="V8" i="31"/>
  <c r="V36" i="31" s="1"/>
  <c r="U8" i="31"/>
  <c r="T8" i="31"/>
  <c r="R8" i="31" s="1"/>
  <c r="S8" i="31"/>
  <c r="Q8" i="31"/>
  <c r="P8" i="31"/>
  <c r="P36" i="31" s="1"/>
  <c r="O8" i="31"/>
  <c r="N8" i="31"/>
  <c r="N36" i="31" s="1"/>
  <c r="M8" i="31"/>
  <c r="K8" i="31"/>
  <c r="K36" i="31" s="1"/>
  <c r="J8" i="31"/>
  <c r="J36" i="31" s="1"/>
  <c r="I8" i="31"/>
  <c r="BZ48" i="32"/>
  <c r="BW48" i="32"/>
  <c r="BT48" i="32"/>
  <c r="BQ48" i="32"/>
  <c r="BN48" i="32"/>
  <c r="BK48" i="32"/>
  <c r="BH48" i="32"/>
  <c r="BE48" i="32"/>
  <c r="BB48" i="32"/>
  <c r="AY48" i="32"/>
  <c r="AV48" i="32"/>
  <c r="AS48" i="32"/>
  <c r="AP48" i="32"/>
  <c r="AM48" i="32"/>
  <c r="AJ48" i="32"/>
  <c r="AG48" i="32"/>
  <c r="AD48" i="32"/>
  <c r="AA48" i="32"/>
  <c r="X48" i="32"/>
  <c r="U48" i="32"/>
  <c r="R48" i="32"/>
  <c r="O48" i="32"/>
  <c r="L48" i="32"/>
  <c r="I48" i="32"/>
  <c r="BZ46" i="32"/>
  <c r="BW46" i="32"/>
  <c r="BT46" i="32"/>
  <c r="BQ46" i="32"/>
  <c r="BN46" i="32"/>
  <c r="BK46" i="32"/>
  <c r="BH46" i="32"/>
  <c r="BE46" i="32"/>
  <c r="BB46" i="32"/>
  <c r="AY46" i="32"/>
  <c r="AV46" i="32"/>
  <c r="AS46" i="32"/>
  <c r="AP46" i="32"/>
  <c r="AM46" i="32"/>
  <c r="AJ46" i="32"/>
  <c r="AG46" i="32"/>
  <c r="AD46" i="32"/>
  <c r="AA46" i="32"/>
  <c r="X46" i="32"/>
  <c r="U46" i="32"/>
  <c r="R46" i="32"/>
  <c r="O46" i="32"/>
  <c r="L46" i="32"/>
  <c r="I46" i="32"/>
  <c r="BV37" i="32"/>
  <c r="BP37" i="32"/>
  <c r="BM37" i="32"/>
  <c r="BD37" i="32"/>
  <c r="AX37" i="32"/>
  <c r="AU37" i="32"/>
  <c r="AL37" i="32"/>
  <c r="AF37" i="32"/>
  <c r="AC37" i="32"/>
  <c r="T37" i="32"/>
  <c r="N37" i="32"/>
  <c r="K37" i="32"/>
  <c r="BV36" i="32"/>
  <c r="BP36" i="32"/>
  <c r="BM36" i="32"/>
  <c r="BD36" i="32"/>
  <c r="AU36" i="32"/>
  <c r="AL36" i="32"/>
  <c r="AC36" i="32"/>
  <c r="T36" i="32"/>
  <c r="K36" i="32"/>
  <c r="CB17" i="32"/>
  <c r="CA17" i="32"/>
  <c r="BZ17" i="32"/>
  <c r="BY17" i="32"/>
  <c r="BX17" i="32"/>
  <c r="BW17" i="32" s="1"/>
  <c r="BV17" i="32"/>
  <c r="BU17" i="32"/>
  <c r="BT17" i="32"/>
  <c r="BS17" i="32"/>
  <c r="BR17" i="32"/>
  <c r="BQ17" i="32" s="1"/>
  <c r="BP17" i="32"/>
  <c r="BO17" i="32"/>
  <c r="BN17" i="32"/>
  <c r="BM17" i="32"/>
  <c r="BL17" i="32"/>
  <c r="BK17" i="32" s="1"/>
  <c r="BJ17" i="32"/>
  <c r="BI17" i="32"/>
  <c r="BH17" i="32"/>
  <c r="BG17" i="32"/>
  <c r="BF17" i="32"/>
  <c r="BE17" i="32" s="1"/>
  <c r="BD17" i="32"/>
  <c r="BC17" i="32"/>
  <c r="BB17" i="32"/>
  <c r="BA17" i="32"/>
  <c r="AZ17" i="32"/>
  <c r="AY17" i="32" s="1"/>
  <c r="AX17" i="32"/>
  <c r="AW17" i="32"/>
  <c r="AV17" i="32"/>
  <c r="AU17" i="32"/>
  <c r="AT17" i="32"/>
  <c r="AS17" i="32" s="1"/>
  <c r="AR17" i="32"/>
  <c r="AQ17" i="32"/>
  <c r="AP17" i="32"/>
  <c r="AO17" i="32"/>
  <c r="AN17" i="32"/>
  <c r="AM17" i="32" s="1"/>
  <c r="AL17" i="32"/>
  <c r="AK17" i="32"/>
  <c r="AJ17" i="32"/>
  <c r="AI17" i="32"/>
  <c r="AH17" i="32"/>
  <c r="AG17" i="32" s="1"/>
  <c r="AF17" i="32"/>
  <c r="AE17" i="32"/>
  <c r="AD17" i="32"/>
  <c r="AC17" i="32"/>
  <c r="AB17" i="32"/>
  <c r="AA17" i="32" s="1"/>
  <c r="Z17" i="32"/>
  <c r="Y17" i="32"/>
  <c r="X17" i="32"/>
  <c r="W17" i="32"/>
  <c r="V17" i="32"/>
  <c r="U17" i="32" s="1"/>
  <c r="T17" i="32"/>
  <c r="S17" i="32"/>
  <c r="R17" i="32"/>
  <c r="Q17" i="32"/>
  <c r="P17" i="32"/>
  <c r="O17" i="32" s="1"/>
  <c r="N17" i="32"/>
  <c r="M17" i="32"/>
  <c r="L17" i="32"/>
  <c r="K17" i="32"/>
  <c r="J17" i="32"/>
  <c r="I17" i="32" s="1"/>
  <c r="CB16" i="32"/>
  <c r="CA16" i="32"/>
  <c r="BZ16" i="32"/>
  <c r="BY16" i="32"/>
  <c r="BX16" i="32"/>
  <c r="BW16" i="32" s="1"/>
  <c r="BV16" i="32"/>
  <c r="BU16" i="32"/>
  <c r="BT16" i="32"/>
  <c r="BS16" i="32"/>
  <c r="BR16" i="32"/>
  <c r="BQ16" i="32" s="1"/>
  <c r="BP16" i="32"/>
  <c r="BO16" i="32"/>
  <c r="BN16" i="32"/>
  <c r="BM16" i="32"/>
  <c r="BL16" i="32"/>
  <c r="BK16" i="32" s="1"/>
  <c r="BJ16" i="32"/>
  <c r="BI16" i="32"/>
  <c r="BH16" i="32"/>
  <c r="BG16" i="32"/>
  <c r="BF16" i="32"/>
  <c r="BE16" i="32" s="1"/>
  <c r="BD16" i="32"/>
  <c r="BC16" i="32"/>
  <c r="BB16" i="32"/>
  <c r="BA16" i="32"/>
  <c r="AZ16" i="32"/>
  <c r="AY16" i="32" s="1"/>
  <c r="AX16" i="32"/>
  <c r="AW16" i="32"/>
  <c r="AV16" i="32"/>
  <c r="AU16" i="32"/>
  <c r="AT16" i="32"/>
  <c r="AS16" i="32" s="1"/>
  <c r="AR16" i="32"/>
  <c r="AQ16" i="32"/>
  <c r="AP16" i="32"/>
  <c r="AO16" i="32"/>
  <c r="AN16" i="32"/>
  <c r="AM16" i="32" s="1"/>
  <c r="AL16" i="32"/>
  <c r="AK16" i="32"/>
  <c r="AJ16" i="32"/>
  <c r="AI16" i="32"/>
  <c r="AH16" i="32"/>
  <c r="AG16" i="32" s="1"/>
  <c r="AF16" i="32"/>
  <c r="AE16" i="32"/>
  <c r="AD16" i="32"/>
  <c r="AC16" i="32"/>
  <c r="AB16" i="32"/>
  <c r="AA16" i="32" s="1"/>
  <c r="Z16" i="32"/>
  <c r="Y16" i="32"/>
  <c r="X16" i="32"/>
  <c r="W16" i="32"/>
  <c r="V16" i="32"/>
  <c r="U16" i="32" s="1"/>
  <c r="T16" i="32"/>
  <c r="S16" i="32"/>
  <c r="R16" i="32"/>
  <c r="Q16" i="32"/>
  <c r="P16" i="32"/>
  <c r="O16" i="32" s="1"/>
  <c r="N16" i="32"/>
  <c r="M16" i="32"/>
  <c r="L16" i="32"/>
  <c r="K16" i="32"/>
  <c r="J16" i="32"/>
  <c r="I16" i="32" s="1"/>
  <c r="CB9" i="32"/>
  <c r="CB37" i="32" s="1"/>
  <c r="CA9" i="32"/>
  <c r="CA37" i="32" s="1"/>
  <c r="BZ9" i="32"/>
  <c r="BY9" i="32"/>
  <c r="BY37" i="32" s="1"/>
  <c r="BX9" i="32"/>
  <c r="BX37" i="32" s="1"/>
  <c r="BV9" i="32"/>
  <c r="BU9" i="32"/>
  <c r="BU37" i="32" s="1"/>
  <c r="BT9" i="32"/>
  <c r="BS9" i="32"/>
  <c r="BS37" i="32" s="1"/>
  <c r="BR9" i="32"/>
  <c r="BR37" i="32" s="1"/>
  <c r="BP9" i="32"/>
  <c r="BO9" i="32"/>
  <c r="BO37" i="32" s="1"/>
  <c r="BN9" i="32"/>
  <c r="BM9" i="32"/>
  <c r="BL9" i="32"/>
  <c r="BL37" i="32" s="1"/>
  <c r="BJ9" i="32"/>
  <c r="BJ37" i="32" s="1"/>
  <c r="BI9" i="32"/>
  <c r="BI37" i="32" s="1"/>
  <c r="BH9" i="32"/>
  <c r="BG9" i="32"/>
  <c r="BG37" i="32" s="1"/>
  <c r="BF9" i="32"/>
  <c r="BF37" i="32" s="1"/>
  <c r="BD9" i="32"/>
  <c r="BC9" i="32"/>
  <c r="BC37" i="32" s="1"/>
  <c r="BB9" i="32"/>
  <c r="BA9" i="32"/>
  <c r="BA37" i="32" s="1"/>
  <c r="AZ9" i="32"/>
  <c r="AZ37" i="32" s="1"/>
  <c r="AX9" i="32"/>
  <c r="AW9" i="32"/>
  <c r="AW37" i="32" s="1"/>
  <c r="AV9" i="32"/>
  <c r="AU9" i="32"/>
  <c r="AT9" i="32"/>
  <c r="AT37" i="32" s="1"/>
  <c r="AR9" i="32"/>
  <c r="AR37" i="32" s="1"/>
  <c r="AQ9" i="32"/>
  <c r="AQ37" i="32" s="1"/>
  <c r="AP9" i="32"/>
  <c r="AO9" i="32"/>
  <c r="AO37" i="32" s="1"/>
  <c r="AN9" i="32"/>
  <c r="AN37" i="32" s="1"/>
  <c r="AL9" i="32"/>
  <c r="AK9" i="32"/>
  <c r="AK37" i="32" s="1"/>
  <c r="AJ9" i="32"/>
  <c r="AI9" i="32"/>
  <c r="AI37" i="32" s="1"/>
  <c r="AH9" i="32"/>
  <c r="AH37" i="32" s="1"/>
  <c r="AF9" i="32"/>
  <c r="AE9" i="32"/>
  <c r="AE37" i="32" s="1"/>
  <c r="AD9" i="32"/>
  <c r="AC9" i="32"/>
  <c r="AB9" i="32"/>
  <c r="AB37" i="32" s="1"/>
  <c r="Z9" i="32"/>
  <c r="Z37" i="32" s="1"/>
  <c r="Y9" i="32"/>
  <c r="Y37" i="32" s="1"/>
  <c r="X9" i="32"/>
  <c r="W9" i="32"/>
  <c r="W37" i="32" s="1"/>
  <c r="V9" i="32"/>
  <c r="V37" i="32" s="1"/>
  <c r="T9" i="32"/>
  <c r="S9" i="32"/>
  <c r="S37" i="32" s="1"/>
  <c r="R9" i="32"/>
  <c r="Q9" i="32"/>
  <c r="Q37" i="32" s="1"/>
  <c r="P9" i="32"/>
  <c r="P37" i="32" s="1"/>
  <c r="N9" i="32"/>
  <c r="M9" i="32"/>
  <c r="M37" i="32" s="1"/>
  <c r="L9" i="32"/>
  <c r="K9" i="32"/>
  <c r="J9" i="32"/>
  <c r="J37" i="32" s="1"/>
  <c r="CB8" i="32"/>
  <c r="CB36" i="32" s="1"/>
  <c r="CA8" i="32"/>
  <c r="CA36" i="32" s="1"/>
  <c r="BZ8" i="32"/>
  <c r="BY8" i="32"/>
  <c r="BY36" i="32" s="1"/>
  <c r="BX8" i="32"/>
  <c r="BX36" i="32" s="1"/>
  <c r="BV8" i="32"/>
  <c r="BU8" i="32"/>
  <c r="BU36" i="32" s="1"/>
  <c r="BT8" i="32"/>
  <c r="BS8" i="32"/>
  <c r="BS36" i="32" s="1"/>
  <c r="BR8" i="32"/>
  <c r="BR36" i="32" s="1"/>
  <c r="BP8" i="32"/>
  <c r="BO8" i="32"/>
  <c r="BO36" i="32" s="1"/>
  <c r="BN8" i="32"/>
  <c r="BM8" i="32"/>
  <c r="BL8" i="32"/>
  <c r="BL36" i="32" s="1"/>
  <c r="BJ8" i="32"/>
  <c r="BJ36" i="32" s="1"/>
  <c r="BI8" i="32"/>
  <c r="BI36" i="32" s="1"/>
  <c r="BH8" i="32"/>
  <c r="BG8" i="32"/>
  <c r="BG36" i="32" s="1"/>
  <c r="BF8" i="32"/>
  <c r="BF36" i="32" s="1"/>
  <c r="BD8" i="32"/>
  <c r="BC8" i="32"/>
  <c r="BC36" i="32" s="1"/>
  <c r="BB8" i="32"/>
  <c r="BA8" i="32"/>
  <c r="BA36" i="32" s="1"/>
  <c r="AZ8" i="32"/>
  <c r="AZ36" i="32" s="1"/>
  <c r="AX8" i="32"/>
  <c r="AX36" i="32" s="1"/>
  <c r="AW8" i="32"/>
  <c r="AW36" i="32" s="1"/>
  <c r="AV8" i="32"/>
  <c r="AU8" i="32"/>
  <c r="AT8" i="32"/>
  <c r="AT36" i="32" s="1"/>
  <c r="AR8" i="32"/>
  <c r="AR36" i="32" s="1"/>
  <c r="AQ8" i="32"/>
  <c r="AQ36" i="32" s="1"/>
  <c r="AP8" i="32"/>
  <c r="AO8" i="32"/>
  <c r="AO36" i="32" s="1"/>
  <c r="AN8" i="32"/>
  <c r="AN36" i="32" s="1"/>
  <c r="AL8" i="32"/>
  <c r="AK8" i="32"/>
  <c r="AK36" i="32" s="1"/>
  <c r="AJ8" i="32"/>
  <c r="AI8" i="32"/>
  <c r="AI36" i="32" s="1"/>
  <c r="AH8" i="32"/>
  <c r="AH36" i="32" s="1"/>
  <c r="AF8" i="32"/>
  <c r="AF36" i="32" s="1"/>
  <c r="AE8" i="32"/>
  <c r="AE36" i="32" s="1"/>
  <c r="AD8" i="32"/>
  <c r="AC8" i="32"/>
  <c r="AB8" i="32"/>
  <c r="AB36" i="32" s="1"/>
  <c r="Z8" i="32"/>
  <c r="Z36" i="32" s="1"/>
  <c r="Y8" i="32"/>
  <c r="Y36" i="32" s="1"/>
  <c r="X8" i="32"/>
  <c r="W8" i="32"/>
  <c r="W36" i="32" s="1"/>
  <c r="V8" i="32"/>
  <c r="V36" i="32" s="1"/>
  <c r="T8" i="32"/>
  <c r="S8" i="32"/>
  <c r="S36" i="32" s="1"/>
  <c r="R8" i="32"/>
  <c r="Q8" i="32"/>
  <c r="Q36" i="32" s="1"/>
  <c r="P8" i="32"/>
  <c r="P36" i="32" s="1"/>
  <c r="N8" i="32"/>
  <c r="N36" i="32" s="1"/>
  <c r="M8" i="32"/>
  <c r="M36" i="32" s="1"/>
  <c r="L8" i="32"/>
  <c r="K8" i="32"/>
  <c r="J8" i="32"/>
  <c r="J36" i="32" s="1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M67" i="30"/>
  <c r="L67" i="30"/>
  <c r="K67" i="30"/>
  <c r="J67" i="30"/>
  <c r="I67" i="30"/>
  <c r="AG65" i="30"/>
  <c r="AG64" i="30"/>
  <c r="AG62" i="30"/>
  <c r="AG61" i="30"/>
  <c r="BZ53" i="30"/>
  <c r="BW53" i="30"/>
  <c r="BT53" i="30"/>
  <c r="BQ53" i="30"/>
  <c r="BN53" i="30"/>
  <c r="BK53" i="30"/>
  <c r="BH53" i="30"/>
  <c r="BE53" i="30"/>
  <c r="BB53" i="30"/>
  <c r="AY53" i="30"/>
  <c r="AV53" i="30"/>
  <c r="AS53" i="30"/>
  <c r="AP53" i="30"/>
  <c r="AM53" i="30"/>
  <c r="AJ53" i="30"/>
  <c r="AG53" i="30"/>
  <c r="AD53" i="30"/>
  <c r="AA53" i="30"/>
  <c r="X53" i="30"/>
  <c r="U53" i="30"/>
  <c r="R53" i="30"/>
  <c r="O53" i="30"/>
  <c r="L53" i="30"/>
  <c r="I53" i="30"/>
  <c r="BZ52" i="30"/>
  <c r="BW52" i="30"/>
  <c r="BT52" i="30"/>
  <c r="BQ52" i="30"/>
  <c r="BN52" i="30"/>
  <c r="BK52" i="30"/>
  <c r="BH52" i="30"/>
  <c r="BE52" i="30"/>
  <c r="BB52" i="30"/>
  <c r="AY52" i="30"/>
  <c r="AV52" i="30"/>
  <c r="AS52" i="30"/>
  <c r="AP52" i="30"/>
  <c r="AM52" i="30"/>
  <c r="AJ52" i="30"/>
  <c r="AG52" i="30"/>
  <c r="AD52" i="30"/>
  <c r="AA52" i="30"/>
  <c r="X52" i="30"/>
  <c r="U52" i="30"/>
  <c r="R52" i="30"/>
  <c r="O52" i="30"/>
  <c r="L52" i="30"/>
  <c r="I52" i="30"/>
  <c r="BZ51" i="30"/>
  <c r="BW51" i="30"/>
  <c r="BT51" i="30"/>
  <c r="BQ51" i="30"/>
  <c r="BN51" i="30"/>
  <c r="BK51" i="30"/>
  <c r="BH51" i="30"/>
  <c r="BE51" i="30"/>
  <c r="BB51" i="30"/>
  <c r="AY51" i="30"/>
  <c r="AV51" i="30"/>
  <c r="AS51" i="30"/>
  <c r="AP51" i="30"/>
  <c r="AM51" i="30"/>
  <c r="AJ51" i="30"/>
  <c r="AG51" i="30"/>
  <c r="AD51" i="30"/>
  <c r="AA51" i="30"/>
  <c r="X51" i="30"/>
  <c r="U51" i="30"/>
  <c r="R51" i="30"/>
  <c r="O51" i="30"/>
  <c r="L51" i="30"/>
  <c r="I51" i="30"/>
  <c r="BZ50" i="30"/>
  <c r="BW50" i="30"/>
  <c r="BT50" i="30"/>
  <c r="BQ50" i="30"/>
  <c r="BN50" i="30"/>
  <c r="BK50" i="30"/>
  <c r="BH50" i="30"/>
  <c r="BE50" i="30"/>
  <c r="BB50" i="30"/>
  <c r="AY50" i="30"/>
  <c r="AV50" i="30"/>
  <c r="AS50" i="30"/>
  <c r="AP50" i="30"/>
  <c r="AM50" i="30"/>
  <c r="AJ50" i="30"/>
  <c r="AG50" i="30"/>
  <c r="AD50" i="30"/>
  <c r="AA50" i="30"/>
  <c r="X50" i="30"/>
  <c r="U50" i="30"/>
  <c r="R50" i="30"/>
  <c r="O50" i="30"/>
  <c r="L50" i="30"/>
  <c r="I50" i="30"/>
  <c r="BZ49" i="30"/>
  <c r="BW49" i="30"/>
  <c r="BT49" i="30"/>
  <c r="BQ49" i="30"/>
  <c r="BN49" i="30"/>
  <c r="BK49" i="30"/>
  <c r="BH49" i="30"/>
  <c r="BE49" i="30"/>
  <c r="BB49" i="30"/>
  <c r="AV49" i="30"/>
  <c r="AS49" i="30"/>
  <c r="AP49" i="30"/>
  <c r="AM49" i="30"/>
  <c r="AJ49" i="30"/>
  <c r="AG49" i="30"/>
  <c r="AD49" i="30"/>
  <c r="AA49" i="30"/>
  <c r="X49" i="30"/>
  <c r="U49" i="30"/>
  <c r="R49" i="30"/>
  <c r="O49" i="30"/>
  <c r="L49" i="30"/>
  <c r="I49" i="30"/>
  <c r="BZ48" i="30"/>
  <c r="BW48" i="30"/>
  <c r="BT48" i="30"/>
  <c r="BQ48" i="30"/>
  <c r="BN48" i="30"/>
  <c r="BK48" i="30"/>
  <c r="BH48" i="30"/>
  <c r="BE48" i="30"/>
  <c r="BB48" i="30"/>
  <c r="AY48" i="30"/>
  <c r="AV48" i="30"/>
  <c r="AS48" i="30"/>
  <c r="AP48" i="30"/>
  <c r="AM48" i="30"/>
  <c r="AJ48" i="30"/>
  <c r="AG48" i="30"/>
  <c r="AD48" i="30"/>
  <c r="AA48" i="30"/>
  <c r="X48" i="30"/>
  <c r="U48" i="30"/>
  <c r="R48" i="30"/>
  <c r="O48" i="30"/>
  <c r="L48" i="30"/>
  <c r="I48" i="30"/>
  <c r="BZ47" i="30"/>
  <c r="BW47" i="30"/>
  <c r="BT47" i="30"/>
  <c r="BQ47" i="30"/>
  <c r="BN47" i="30"/>
  <c r="BK47" i="30"/>
  <c r="BH47" i="30"/>
  <c r="BE47" i="30"/>
  <c r="BB47" i="30"/>
  <c r="AY47" i="30"/>
  <c r="AV47" i="30"/>
  <c r="AS47" i="30"/>
  <c r="AP47" i="30"/>
  <c r="AM47" i="30"/>
  <c r="AJ47" i="30"/>
  <c r="AG47" i="30"/>
  <c r="AD47" i="30"/>
  <c r="AA47" i="30"/>
  <c r="X47" i="30"/>
  <c r="U47" i="30"/>
  <c r="R47" i="30"/>
  <c r="O47" i="30"/>
  <c r="L47" i="30"/>
  <c r="I47" i="30"/>
  <c r="BZ46" i="30"/>
  <c r="BW46" i="30"/>
  <c r="BT46" i="30"/>
  <c r="BQ46" i="30"/>
  <c r="BN46" i="30"/>
  <c r="BK46" i="30"/>
  <c r="BH46" i="30"/>
  <c r="BE46" i="30"/>
  <c r="BB46" i="30"/>
  <c r="AY46" i="30"/>
  <c r="AV46" i="30"/>
  <c r="AS46" i="30"/>
  <c r="AP46" i="30"/>
  <c r="AM46" i="30"/>
  <c r="AJ46" i="30"/>
  <c r="AG46" i="30"/>
  <c r="AD46" i="30"/>
  <c r="AA46" i="30"/>
  <c r="X46" i="30"/>
  <c r="U46" i="30"/>
  <c r="R46" i="30"/>
  <c r="O46" i="30"/>
  <c r="L46" i="30"/>
  <c r="I46" i="30"/>
  <c r="BX37" i="30"/>
  <c r="BO37" i="30"/>
  <c r="BF37" i="30"/>
  <c r="AW37" i="30"/>
  <c r="AN37" i="30"/>
  <c r="AE37" i="30"/>
  <c r="V37" i="30"/>
  <c r="M37" i="30"/>
  <c r="BX36" i="30"/>
  <c r="BO36" i="30"/>
  <c r="BF36" i="30"/>
  <c r="AW36" i="30"/>
  <c r="AN36" i="30"/>
  <c r="AE36" i="30"/>
  <c r="V36" i="30"/>
  <c r="M36" i="30"/>
  <c r="CB17" i="30"/>
  <c r="CA17" i="30"/>
  <c r="BZ17" i="30"/>
  <c r="BY17" i="30"/>
  <c r="BW17" i="30" s="1"/>
  <c r="BX17" i="30"/>
  <c r="BV17" i="30"/>
  <c r="BU17" i="30"/>
  <c r="BT17" i="30"/>
  <c r="BS17" i="30"/>
  <c r="BQ17" i="30" s="1"/>
  <c r="BR17" i="30"/>
  <c r="BP17" i="30"/>
  <c r="BO17" i="30"/>
  <c r="BN17" i="30"/>
  <c r="BM17" i="30"/>
  <c r="BK17" i="30" s="1"/>
  <c r="BL17" i="30"/>
  <c r="BJ17" i="30"/>
  <c r="BI17" i="30"/>
  <c r="BH17" i="30"/>
  <c r="BG17" i="30"/>
  <c r="BE17" i="30" s="1"/>
  <c r="BF17" i="30"/>
  <c r="BD17" i="30"/>
  <c r="BC17" i="30"/>
  <c r="BB17" i="30"/>
  <c r="BA17" i="30"/>
  <c r="AY17" i="30" s="1"/>
  <c r="AZ17" i="30"/>
  <c r="AX17" i="30"/>
  <c r="AW17" i="30"/>
  <c r="AV17" i="30"/>
  <c r="AU17" i="30"/>
  <c r="AS17" i="30" s="1"/>
  <c r="AT17" i="30"/>
  <c r="AR17" i="30"/>
  <c r="AQ17" i="30"/>
  <c r="AP17" i="30"/>
  <c r="AO17" i="30"/>
  <c r="AM17" i="30" s="1"/>
  <c r="AN17" i="30"/>
  <c r="AL17" i="30"/>
  <c r="AK17" i="30"/>
  <c r="AJ17" i="30"/>
  <c r="AI17" i="30"/>
  <c r="AG17" i="30" s="1"/>
  <c r="AH17" i="30"/>
  <c r="AF17" i="30"/>
  <c r="AE17" i="30"/>
  <c r="AD17" i="30"/>
  <c r="AC17" i="30"/>
  <c r="AA17" i="30" s="1"/>
  <c r="AB17" i="30"/>
  <c r="Z17" i="30"/>
  <c r="Y17" i="30"/>
  <c r="X17" i="30"/>
  <c r="W17" i="30"/>
  <c r="U17" i="30" s="1"/>
  <c r="V17" i="30"/>
  <c r="T17" i="30"/>
  <c r="S17" i="30"/>
  <c r="R17" i="30"/>
  <c r="Q17" i="30"/>
  <c r="O17" i="30" s="1"/>
  <c r="P17" i="30"/>
  <c r="N17" i="30"/>
  <c r="M17" i="30"/>
  <c r="L17" i="30"/>
  <c r="K17" i="30"/>
  <c r="I17" i="30" s="1"/>
  <c r="J17" i="30"/>
  <c r="CB16" i="30"/>
  <c r="CA16" i="30"/>
  <c r="BZ16" i="30"/>
  <c r="BY16" i="30"/>
  <c r="BW16" i="30" s="1"/>
  <c r="BX16" i="30"/>
  <c r="BV16" i="30"/>
  <c r="BU16" i="30"/>
  <c r="BT16" i="30"/>
  <c r="BS16" i="30"/>
  <c r="BQ16" i="30" s="1"/>
  <c r="BR16" i="30"/>
  <c r="BP16" i="30"/>
  <c r="BO16" i="30"/>
  <c r="BN16" i="30"/>
  <c r="BM16" i="30"/>
  <c r="BK16" i="30" s="1"/>
  <c r="BL16" i="30"/>
  <c r="BJ16" i="30"/>
  <c r="BI16" i="30"/>
  <c r="BH16" i="30"/>
  <c r="BG16" i="30"/>
  <c r="BE16" i="30" s="1"/>
  <c r="BF16" i="30"/>
  <c r="BD16" i="30"/>
  <c r="BC16" i="30"/>
  <c r="BB16" i="30"/>
  <c r="BA16" i="30"/>
  <c r="AY16" i="30" s="1"/>
  <c r="AZ16" i="30"/>
  <c r="AX16" i="30"/>
  <c r="AW16" i="30"/>
  <c r="AV16" i="30"/>
  <c r="AU16" i="30"/>
  <c r="AS16" i="30" s="1"/>
  <c r="AT16" i="30"/>
  <c r="AR16" i="30"/>
  <c r="AQ16" i="30"/>
  <c r="AP16" i="30"/>
  <c r="AO16" i="30"/>
  <c r="AM16" i="30" s="1"/>
  <c r="AN16" i="30"/>
  <c r="AL16" i="30"/>
  <c r="AK16" i="30"/>
  <c r="AJ16" i="30"/>
  <c r="AI16" i="30"/>
  <c r="AG16" i="30" s="1"/>
  <c r="AH16" i="30"/>
  <c r="AF16" i="30"/>
  <c r="AE16" i="30"/>
  <c r="AD16" i="30"/>
  <c r="AC16" i="30"/>
  <c r="AA16" i="30" s="1"/>
  <c r="AB16" i="30"/>
  <c r="Z16" i="30"/>
  <c r="Y16" i="30"/>
  <c r="X16" i="30"/>
  <c r="W16" i="30"/>
  <c r="U16" i="30" s="1"/>
  <c r="V16" i="30"/>
  <c r="T16" i="30"/>
  <c r="S16" i="30"/>
  <c r="R16" i="30"/>
  <c r="Q16" i="30"/>
  <c r="O16" i="30" s="1"/>
  <c r="P16" i="30"/>
  <c r="N16" i="30"/>
  <c r="M16" i="30"/>
  <c r="L16" i="30"/>
  <c r="K16" i="30"/>
  <c r="I16" i="30" s="1"/>
  <c r="J16" i="30"/>
  <c r="CB9" i="30"/>
  <c r="CB37" i="30" s="1"/>
  <c r="CA9" i="30"/>
  <c r="CA37" i="30" s="1"/>
  <c r="BZ9" i="30"/>
  <c r="BY9" i="30"/>
  <c r="BW9" i="30" s="1"/>
  <c r="BX9" i="30"/>
  <c r="BV9" i="30"/>
  <c r="BV37" i="30" s="1"/>
  <c r="BU9" i="30"/>
  <c r="BU37" i="30" s="1"/>
  <c r="BT9" i="30"/>
  <c r="BS9" i="30"/>
  <c r="BQ9" i="30" s="1"/>
  <c r="BR9" i="30"/>
  <c r="BR37" i="30" s="1"/>
  <c r="BP9" i="30"/>
  <c r="BP37" i="30" s="1"/>
  <c r="BO9" i="30"/>
  <c r="BN9" i="30"/>
  <c r="BM9" i="30"/>
  <c r="BK9" i="30" s="1"/>
  <c r="BL9" i="30"/>
  <c r="BL37" i="30" s="1"/>
  <c r="BJ9" i="30"/>
  <c r="BJ37" i="30" s="1"/>
  <c r="BI9" i="30"/>
  <c r="BI37" i="30" s="1"/>
  <c r="BH9" i="30"/>
  <c r="BG9" i="30"/>
  <c r="BE9" i="30" s="1"/>
  <c r="BF9" i="30"/>
  <c r="BD9" i="30"/>
  <c r="BD37" i="30" s="1"/>
  <c r="BC9" i="30"/>
  <c r="BC37" i="30" s="1"/>
  <c r="BB9" i="30"/>
  <c r="BA9" i="30"/>
  <c r="AY9" i="30" s="1"/>
  <c r="AZ9" i="30"/>
  <c r="AZ37" i="30" s="1"/>
  <c r="AX9" i="30"/>
  <c r="AX37" i="30" s="1"/>
  <c r="AW9" i="30"/>
  <c r="AV9" i="30"/>
  <c r="AU9" i="30"/>
  <c r="AS9" i="30" s="1"/>
  <c r="AT9" i="30"/>
  <c r="AT37" i="30" s="1"/>
  <c r="AR9" i="30"/>
  <c r="AR37" i="30" s="1"/>
  <c r="AQ9" i="30"/>
  <c r="AQ37" i="30" s="1"/>
  <c r="AP9" i="30"/>
  <c r="AO9" i="30"/>
  <c r="AM9" i="30" s="1"/>
  <c r="AN9" i="30"/>
  <c r="AL9" i="30"/>
  <c r="AL37" i="30" s="1"/>
  <c r="AK9" i="30"/>
  <c r="AK37" i="30" s="1"/>
  <c r="AJ9" i="30"/>
  <c r="AI9" i="30"/>
  <c r="AG9" i="30" s="1"/>
  <c r="AH9" i="30"/>
  <c r="AH37" i="30" s="1"/>
  <c r="AF9" i="30"/>
  <c r="AF37" i="30" s="1"/>
  <c r="AE9" i="30"/>
  <c r="AD9" i="30"/>
  <c r="AC9" i="30"/>
  <c r="AA9" i="30" s="1"/>
  <c r="AB9" i="30"/>
  <c r="AB37" i="30" s="1"/>
  <c r="Z9" i="30"/>
  <c r="Z37" i="30" s="1"/>
  <c r="Y9" i="30"/>
  <c r="Y37" i="30" s="1"/>
  <c r="X9" i="30"/>
  <c r="W9" i="30"/>
  <c r="U9" i="30" s="1"/>
  <c r="V9" i="30"/>
  <c r="T9" i="30"/>
  <c r="T37" i="30" s="1"/>
  <c r="S9" i="30"/>
  <c r="S37" i="30" s="1"/>
  <c r="R9" i="30"/>
  <c r="Q9" i="30"/>
  <c r="O9" i="30" s="1"/>
  <c r="P9" i="30"/>
  <c r="P37" i="30" s="1"/>
  <c r="N9" i="30"/>
  <c r="N37" i="30" s="1"/>
  <c r="M9" i="30"/>
  <c r="L9" i="30"/>
  <c r="K9" i="30"/>
  <c r="I9" i="30" s="1"/>
  <c r="J9" i="30"/>
  <c r="J37" i="30" s="1"/>
  <c r="CB8" i="30"/>
  <c r="CB36" i="30" s="1"/>
  <c r="CA8" i="30"/>
  <c r="CA36" i="30" s="1"/>
  <c r="BZ8" i="30"/>
  <c r="BY8" i="30"/>
  <c r="BW8" i="30" s="1"/>
  <c r="BX8" i="30"/>
  <c r="BV8" i="30"/>
  <c r="BV36" i="30" s="1"/>
  <c r="BU8" i="30"/>
  <c r="BU36" i="30" s="1"/>
  <c r="BT8" i="30"/>
  <c r="BS8" i="30"/>
  <c r="BQ8" i="30" s="1"/>
  <c r="BR8" i="30"/>
  <c r="BR36" i="30" s="1"/>
  <c r="BP8" i="30"/>
  <c r="BP36" i="30" s="1"/>
  <c r="BO8" i="30"/>
  <c r="BN8" i="30"/>
  <c r="BM8" i="30"/>
  <c r="BK8" i="30" s="1"/>
  <c r="BL8" i="30"/>
  <c r="BL36" i="30" s="1"/>
  <c r="BJ8" i="30"/>
  <c r="BJ36" i="30" s="1"/>
  <c r="BI8" i="30"/>
  <c r="BI36" i="30" s="1"/>
  <c r="BH8" i="30"/>
  <c r="BG8" i="30"/>
  <c r="BE8" i="30" s="1"/>
  <c r="BF8" i="30"/>
  <c r="BD8" i="30"/>
  <c r="BD36" i="30" s="1"/>
  <c r="BC8" i="30"/>
  <c r="BC36" i="30" s="1"/>
  <c r="BB8" i="30"/>
  <c r="BA8" i="30"/>
  <c r="AY8" i="30" s="1"/>
  <c r="AZ8" i="30"/>
  <c r="AZ36" i="30" s="1"/>
  <c r="AX8" i="30"/>
  <c r="AX36" i="30" s="1"/>
  <c r="AW8" i="30"/>
  <c r="AV8" i="30"/>
  <c r="AU8" i="30"/>
  <c r="AS8" i="30" s="1"/>
  <c r="AT8" i="30"/>
  <c r="AT36" i="30" s="1"/>
  <c r="AR8" i="30"/>
  <c r="AR36" i="30" s="1"/>
  <c r="AQ8" i="30"/>
  <c r="AQ36" i="30" s="1"/>
  <c r="AP8" i="30"/>
  <c r="AO8" i="30"/>
  <c r="AM8" i="30" s="1"/>
  <c r="AN8" i="30"/>
  <c r="AL8" i="30"/>
  <c r="AL36" i="30" s="1"/>
  <c r="AK8" i="30"/>
  <c r="AK36" i="30" s="1"/>
  <c r="AJ8" i="30"/>
  <c r="AI8" i="30"/>
  <c r="AG8" i="30" s="1"/>
  <c r="AH8" i="30"/>
  <c r="AH36" i="30" s="1"/>
  <c r="AF8" i="30"/>
  <c r="AF36" i="30" s="1"/>
  <c r="AE8" i="30"/>
  <c r="AD8" i="30"/>
  <c r="AC8" i="30"/>
  <c r="AA8" i="30" s="1"/>
  <c r="AB8" i="30"/>
  <c r="AB36" i="30" s="1"/>
  <c r="Z8" i="30"/>
  <c r="Z36" i="30" s="1"/>
  <c r="Y8" i="30"/>
  <c r="Y36" i="30" s="1"/>
  <c r="X8" i="30"/>
  <c r="W8" i="30"/>
  <c r="U8" i="30" s="1"/>
  <c r="V8" i="30"/>
  <c r="T8" i="30"/>
  <c r="T36" i="30" s="1"/>
  <c r="S8" i="30"/>
  <c r="S36" i="30" s="1"/>
  <c r="R8" i="30"/>
  <c r="Q8" i="30"/>
  <c r="O8" i="30" s="1"/>
  <c r="P8" i="30"/>
  <c r="P36" i="30" s="1"/>
  <c r="N8" i="30"/>
  <c r="N36" i="30" s="1"/>
  <c r="M8" i="30"/>
  <c r="L8" i="30"/>
  <c r="K8" i="30"/>
  <c r="I8" i="30" s="1"/>
  <c r="J8" i="30"/>
  <c r="J36" i="30" s="1"/>
  <c r="BZ53" i="29"/>
  <c r="BT53" i="29"/>
  <c r="BQ53" i="29"/>
  <c r="BN53" i="29"/>
  <c r="BK53" i="29"/>
  <c r="BH53" i="29"/>
  <c r="BE53" i="29"/>
  <c r="BB53" i="29"/>
  <c r="AY53" i="29"/>
  <c r="AV53" i="29"/>
  <c r="AS53" i="29"/>
  <c r="AP53" i="29"/>
  <c r="AM53" i="29"/>
  <c r="AJ53" i="29"/>
  <c r="AG53" i="29"/>
  <c r="AD53" i="29"/>
  <c r="AA53" i="29"/>
  <c r="X53" i="29"/>
  <c r="U53" i="29"/>
  <c r="R53" i="29"/>
  <c r="O53" i="29"/>
  <c r="L53" i="29"/>
  <c r="I53" i="29"/>
  <c r="BZ52" i="29"/>
  <c r="BW52" i="29"/>
  <c r="BT52" i="29"/>
  <c r="BQ52" i="29"/>
  <c r="BN52" i="29"/>
  <c r="BK52" i="29"/>
  <c r="BH52" i="29"/>
  <c r="BE52" i="29"/>
  <c r="BB52" i="29"/>
  <c r="AY52" i="29"/>
  <c r="AV52" i="29"/>
  <c r="AS52" i="29"/>
  <c r="AP52" i="29"/>
  <c r="AM52" i="29"/>
  <c r="AJ52" i="29"/>
  <c r="AG52" i="29"/>
  <c r="AD52" i="29"/>
  <c r="AA52" i="29"/>
  <c r="X52" i="29"/>
  <c r="U52" i="29"/>
  <c r="R52" i="29"/>
  <c r="O52" i="29"/>
  <c r="L52" i="29"/>
  <c r="I52" i="29"/>
  <c r="BZ51" i="29"/>
  <c r="BW51" i="29"/>
  <c r="BT51" i="29"/>
  <c r="BQ51" i="29"/>
  <c r="BN51" i="29"/>
  <c r="BK51" i="29"/>
  <c r="BH51" i="29"/>
  <c r="BE51" i="29"/>
  <c r="BB51" i="29"/>
  <c r="AY51" i="29"/>
  <c r="AV51" i="29"/>
  <c r="AS51" i="29"/>
  <c r="AP51" i="29"/>
  <c r="AM51" i="29"/>
  <c r="AJ51" i="29"/>
  <c r="AG51" i="29"/>
  <c r="AD51" i="29"/>
  <c r="AA51" i="29"/>
  <c r="X51" i="29"/>
  <c r="U51" i="29"/>
  <c r="R51" i="29"/>
  <c r="O51" i="29"/>
  <c r="L51" i="29"/>
  <c r="I51" i="29"/>
  <c r="BZ50" i="29"/>
  <c r="BW50" i="29"/>
  <c r="BT50" i="29"/>
  <c r="BQ50" i="29"/>
  <c r="BN50" i="29"/>
  <c r="BK50" i="29"/>
  <c r="BH50" i="29"/>
  <c r="BE50" i="29"/>
  <c r="BB50" i="29"/>
  <c r="AY50" i="29"/>
  <c r="AV50" i="29"/>
  <c r="AS50" i="29"/>
  <c r="AP50" i="29"/>
  <c r="AM50" i="29"/>
  <c r="AJ50" i="29"/>
  <c r="AG50" i="29"/>
  <c r="AD50" i="29"/>
  <c r="AA50" i="29"/>
  <c r="X50" i="29"/>
  <c r="U50" i="29"/>
  <c r="R50" i="29"/>
  <c r="O50" i="29"/>
  <c r="L50" i="29"/>
  <c r="I50" i="29"/>
  <c r="BZ49" i="29"/>
  <c r="BT49" i="29"/>
  <c r="BQ49" i="29"/>
  <c r="BN49" i="29"/>
  <c r="BK49" i="29"/>
  <c r="BH49" i="29"/>
  <c r="BE49" i="29"/>
  <c r="BB49" i="29"/>
  <c r="AY49" i="29"/>
  <c r="AV49" i="29"/>
  <c r="AS49" i="29"/>
  <c r="AP49" i="29"/>
  <c r="AM49" i="29"/>
  <c r="AJ49" i="29"/>
  <c r="AG49" i="29"/>
  <c r="AD49" i="29"/>
  <c r="AA49" i="29"/>
  <c r="X49" i="29"/>
  <c r="U49" i="29"/>
  <c r="R49" i="29"/>
  <c r="O49" i="29"/>
  <c r="L49" i="29"/>
  <c r="I49" i="29"/>
  <c r="BZ48" i="29"/>
  <c r="BW48" i="29"/>
  <c r="BT48" i="29"/>
  <c r="BQ48" i="29"/>
  <c r="BN48" i="29"/>
  <c r="BK48" i="29"/>
  <c r="BH48" i="29"/>
  <c r="BE48" i="29"/>
  <c r="BB48" i="29"/>
  <c r="AY48" i="29"/>
  <c r="AV48" i="29"/>
  <c r="AS48" i="29"/>
  <c r="AP48" i="29"/>
  <c r="AM48" i="29"/>
  <c r="AJ48" i="29"/>
  <c r="AG48" i="29"/>
  <c r="AD48" i="29"/>
  <c r="AA48" i="29"/>
  <c r="X48" i="29"/>
  <c r="U48" i="29"/>
  <c r="R48" i="29"/>
  <c r="O48" i="29"/>
  <c r="L48" i="29"/>
  <c r="I48" i="29"/>
  <c r="BZ47" i="29"/>
  <c r="BW47" i="29"/>
  <c r="BT47" i="29"/>
  <c r="BQ47" i="29"/>
  <c r="BN47" i="29"/>
  <c r="BK47" i="29"/>
  <c r="BH47" i="29"/>
  <c r="BE47" i="29"/>
  <c r="BB47" i="29"/>
  <c r="AY47" i="29"/>
  <c r="AV47" i="29"/>
  <c r="AS47" i="29"/>
  <c r="AP47" i="29"/>
  <c r="AM47" i="29"/>
  <c r="AJ47" i="29"/>
  <c r="AG47" i="29"/>
  <c r="AD47" i="29"/>
  <c r="AA47" i="29"/>
  <c r="X47" i="29"/>
  <c r="U47" i="29"/>
  <c r="R47" i="29"/>
  <c r="O47" i="29"/>
  <c r="L47" i="29"/>
  <c r="I47" i="29"/>
  <c r="BZ46" i="29"/>
  <c r="BW46" i="29"/>
  <c r="BT46" i="29"/>
  <c r="BQ46" i="29"/>
  <c r="BN46" i="29"/>
  <c r="BK46" i="29"/>
  <c r="BH46" i="29"/>
  <c r="BE46" i="29"/>
  <c r="BB46" i="29"/>
  <c r="AY46" i="29"/>
  <c r="AV46" i="29"/>
  <c r="AS46" i="29"/>
  <c r="AP46" i="29"/>
  <c r="AM46" i="29"/>
  <c r="AJ46" i="29"/>
  <c r="AG46" i="29"/>
  <c r="AD46" i="29"/>
  <c r="AA46" i="29"/>
  <c r="X46" i="29"/>
  <c r="U46" i="29"/>
  <c r="R46" i="29"/>
  <c r="O46" i="29"/>
  <c r="L46" i="29"/>
  <c r="I46" i="29"/>
  <c r="CA37" i="29"/>
  <c r="BX37" i="29"/>
  <c r="BU37" i="29"/>
  <c r="BR37" i="29"/>
  <c r="BO37" i="29"/>
  <c r="BL37" i="29"/>
  <c r="BI37" i="29"/>
  <c r="BF37" i="29"/>
  <c r="BC37" i="29"/>
  <c r="AZ37" i="29"/>
  <c r="AW37" i="29"/>
  <c r="AT37" i="29"/>
  <c r="AQ37" i="29"/>
  <c r="AN37" i="29"/>
  <c r="AK37" i="29"/>
  <c r="AH37" i="29"/>
  <c r="AE37" i="29"/>
  <c r="AB37" i="29"/>
  <c r="Y37" i="29"/>
  <c r="V37" i="29"/>
  <c r="S37" i="29"/>
  <c r="P37" i="29"/>
  <c r="M37" i="29"/>
  <c r="J37" i="29"/>
  <c r="CB17" i="29"/>
  <c r="BZ17" i="29"/>
  <c r="BY17" i="29"/>
  <c r="BW17" i="29" s="1"/>
  <c r="BV17" i="29"/>
  <c r="BT17" i="29" s="1"/>
  <c r="BS17" i="29"/>
  <c r="BQ17" i="29"/>
  <c r="BP17" i="29"/>
  <c r="BP16" i="29" s="1"/>
  <c r="BM17" i="29"/>
  <c r="BM16" i="29" s="1"/>
  <c r="BJ17" i="29"/>
  <c r="BH17" i="29"/>
  <c r="BG17" i="29"/>
  <c r="BE17" i="29" s="1"/>
  <c r="BD17" i="29"/>
  <c r="BD16" i="29" s="1"/>
  <c r="BA17" i="29"/>
  <c r="AY17" i="29"/>
  <c r="AX17" i="29"/>
  <c r="AV17" i="29" s="1"/>
  <c r="AU17" i="29"/>
  <c r="AU16" i="29" s="1"/>
  <c r="AR17" i="29"/>
  <c r="AP17" i="29"/>
  <c r="AO17" i="29"/>
  <c r="AM17" i="29" s="1"/>
  <c r="AL17" i="29"/>
  <c r="AJ17" i="29" s="1"/>
  <c r="AI17" i="29"/>
  <c r="AG17" i="29"/>
  <c r="AF17" i="29"/>
  <c r="AD17" i="29" s="1"/>
  <c r="AC17" i="29"/>
  <c r="AC16" i="29" s="1"/>
  <c r="Z17" i="29"/>
  <c r="X17" i="29"/>
  <c r="W17" i="29"/>
  <c r="U17" i="29" s="1"/>
  <c r="T17" i="29"/>
  <c r="R17" i="29" s="1"/>
  <c r="Q17" i="29"/>
  <c r="O17" i="29"/>
  <c r="N17" i="29"/>
  <c r="N16" i="29" s="1"/>
  <c r="K17" i="29"/>
  <c r="K16" i="29" s="1"/>
  <c r="CB16" i="29"/>
  <c r="CA16" i="29"/>
  <c r="BZ16" i="29" s="1"/>
  <c r="BY16" i="29"/>
  <c r="BX16" i="29"/>
  <c r="BW16" i="29" s="1"/>
  <c r="BU16" i="29"/>
  <c r="BS16" i="29"/>
  <c r="BR16" i="29"/>
  <c r="BQ16" i="29" s="1"/>
  <c r="BO16" i="29"/>
  <c r="BL16" i="29"/>
  <c r="BK16" i="29" s="1"/>
  <c r="BJ16" i="29"/>
  <c r="BI16" i="29"/>
  <c r="BH16" i="29" s="1"/>
  <c r="BG16" i="29"/>
  <c r="BF16" i="29"/>
  <c r="BE16" i="29" s="1"/>
  <c r="BC16" i="29"/>
  <c r="BA16" i="29"/>
  <c r="AZ16" i="29"/>
  <c r="AY16" i="29" s="1"/>
  <c r="AW16" i="29"/>
  <c r="AT16" i="29"/>
  <c r="AR16" i="29"/>
  <c r="AQ16" i="29"/>
  <c r="AP16" i="29" s="1"/>
  <c r="AO16" i="29"/>
  <c r="AN16" i="29"/>
  <c r="AM16" i="29" s="1"/>
  <c r="AK16" i="29"/>
  <c r="AI16" i="29"/>
  <c r="AH16" i="29"/>
  <c r="AG16" i="29" s="1"/>
  <c r="AE16" i="29"/>
  <c r="AB16" i="29"/>
  <c r="Z16" i="29"/>
  <c r="Y16" i="29"/>
  <c r="X16" i="29" s="1"/>
  <c r="W16" i="29"/>
  <c r="V16" i="29"/>
  <c r="U16" i="29" s="1"/>
  <c r="S16" i="29"/>
  <c r="Q16" i="29"/>
  <c r="P16" i="29"/>
  <c r="O16" i="29" s="1"/>
  <c r="M16" i="29"/>
  <c r="L16" i="29" s="1"/>
  <c r="J16" i="29"/>
  <c r="I16" i="29" s="1"/>
  <c r="CB9" i="29"/>
  <c r="CB37" i="29" s="1"/>
  <c r="BZ9" i="29"/>
  <c r="BY9" i="29"/>
  <c r="BY37" i="29" s="1"/>
  <c r="BV9" i="29"/>
  <c r="BV37" i="29" s="1"/>
  <c r="BS9" i="29"/>
  <c r="BS37" i="29" s="1"/>
  <c r="BQ9" i="29"/>
  <c r="BP9" i="29"/>
  <c r="BP8" i="29" s="1"/>
  <c r="BM9" i="29"/>
  <c r="BM8" i="29" s="1"/>
  <c r="BM36" i="29" s="1"/>
  <c r="BJ9" i="29"/>
  <c r="BJ37" i="29" s="1"/>
  <c r="BH9" i="29"/>
  <c r="BG9" i="29"/>
  <c r="BG37" i="29" s="1"/>
  <c r="BD9" i="29"/>
  <c r="BD37" i="29" s="1"/>
  <c r="BA9" i="29"/>
  <c r="BA37" i="29" s="1"/>
  <c r="AY9" i="29"/>
  <c r="AX9" i="29"/>
  <c r="AX8" i="29" s="1"/>
  <c r="AU9" i="29"/>
  <c r="AU8" i="29" s="1"/>
  <c r="AU36" i="29" s="1"/>
  <c r="AR9" i="29"/>
  <c r="AR37" i="29" s="1"/>
  <c r="AP9" i="29"/>
  <c r="AO9" i="29"/>
  <c r="AO37" i="29" s="1"/>
  <c r="AL9" i="29"/>
  <c r="AL8" i="29" s="1"/>
  <c r="AI9" i="29"/>
  <c r="AI37" i="29" s="1"/>
  <c r="AG9" i="29"/>
  <c r="AF9" i="29"/>
  <c r="AF37" i="29" s="1"/>
  <c r="AC9" i="29"/>
  <c r="AC37" i="29" s="1"/>
  <c r="Z9" i="29"/>
  <c r="Z37" i="29" s="1"/>
  <c r="X9" i="29"/>
  <c r="W9" i="29"/>
  <c r="W37" i="29" s="1"/>
  <c r="T9" i="29"/>
  <c r="T8" i="29" s="1"/>
  <c r="Q9" i="29"/>
  <c r="Q37" i="29" s="1"/>
  <c r="O9" i="29"/>
  <c r="N9" i="29"/>
  <c r="N37" i="29" s="1"/>
  <c r="K9" i="29"/>
  <c r="K37" i="29" s="1"/>
  <c r="CB8" i="29"/>
  <c r="CB36" i="29" s="1"/>
  <c r="CA8" i="29"/>
  <c r="CA36" i="29" s="1"/>
  <c r="BX8" i="29"/>
  <c r="BX36" i="29" s="1"/>
  <c r="BU8" i="29"/>
  <c r="BU36" i="29" s="1"/>
  <c r="BS8" i="29"/>
  <c r="BS36" i="29" s="1"/>
  <c r="BR8" i="29"/>
  <c r="BR36" i="29" s="1"/>
  <c r="BO8" i="29"/>
  <c r="BO36" i="29" s="1"/>
  <c r="BL8" i="29"/>
  <c r="BL36" i="29" s="1"/>
  <c r="BJ8" i="29"/>
  <c r="BJ36" i="29" s="1"/>
  <c r="BI8" i="29"/>
  <c r="BI36" i="29" s="1"/>
  <c r="BH8" i="29"/>
  <c r="BF8" i="29"/>
  <c r="BF36" i="29" s="1"/>
  <c r="BC8" i="29"/>
  <c r="BC36" i="29" s="1"/>
  <c r="BA8" i="29"/>
  <c r="BA36" i="29" s="1"/>
  <c r="AZ8" i="29"/>
  <c r="AZ36" i="29" s="1"/>
  <c r="AW8" i="29"/>
  <c r="AW36" i="29" s="1"/>
  <c r="AT8" i="29"/>
  <c r="AT36" i="29" s="1"/>
  <c r="AR8" i="29"/>
  <c r="AR36" i="29" s="1"/>
  <c r="AQ8" i="29"/>
  <c r="AQ36" i="29" s="1"/>
  <c r="AP8" i="29"/>
  <c r="AN8" i="29"/>
  <c r="AN36" i="29" s="1"/>
  <c r="AK8" i="29"/>
  <c r="AK36" i="29" s="1"/>
  <c r="AI8" i="29"/>
  <c r="AI36" i="29" s="1"/>
  <c r="AH8" i="29"/>
  <c r="AH36" i="29" s="1"/>
  <c r="AE8" i="29"/>
  <c r="AE36" i="29" s="1"/>
  <c r="AB8" i="29"/>
  <c r="AB36" i="29" s="1"/>
  <c r="Z8" i="29"/>
  <c r="Z36" i="29" s="1"/>
  <c r="Y8" i="29"/>
  <c r="Y36" i="29" s="1"/>
  <c r="X8" i="29"/>
  <c r="V8" i="29"/>
  <c r="V36" i="29" s="1"/>
  <c r="S8" i="29"/>
  <c r="S36" i="29" s="1"/>
  <c r="Q8" i="29"/>
  <c r="Q36" i="29" s="1"/>
  <c r="P8" i="29"/>
  <c r="P36" i="29" s="1"/>
  <c r="M8" i="29"/>
  <c r="M36" i="29" s="1"/>
  <c r="J8" i="29"/>
  <c r="J36" i="29" s="1"/>
  <c r="BZ49" i="28"/>
  <c r="BW49" i="28"/>
  <c r="BT49" i="28"/>
  <c r="BQ49" i="28"/>
  <c r="BN49" i="28"/>
  <c r="BK49" i="28"/>
  <c r="BH49" i="28"/>
  <c r="BE49" i="28"/>
  <c r="BB49" i="28"/>
  <c r="AY49" i="28"/>
  <c r="AV49" i="28"/>
  <c r="AS49" i="28"/>
  <c r="AP49" i="28"/>
  <c r="AM49" i="28"/>
  <c r="AJ49" i="28"/>
  <c r="AG49" i="28"/>
  <c r="AD49" i="28"/>
  <c r="AA49" i="28"/>
  <c r="X49" i="28"/>
  <c r="U49" i="28"/>
  <c r="R49" i="28"/>
  <c r="O49" i="28"/>
  <c r="L49" i="28"/>
  <c r="I49" i="28"/>
  <c r="BZ47" i="28"/>
  <c r="BW47" i="28"/>
  <c r="BT47" i="28"/>
  <c r="BQ47" i="28"/>
  <c r="BN47" i="28"/>
  <c r="BK47" i="28"/>
  <c r="BH47" i="28"/>
  <c r="BE47" i="28"/>
  <c r="BB47" i="28"/>
  <c r="AY47" i="28"/>
  <c r="AV47" i="28"/>
  <c r="AS47" i="28"/>
  <c r="AP47" i="28"/>
  <c r="AM47" i="28"/>
  <c r="AJ47" i="28"/>
  <c r="AG47" i="28"/>
  <c r="AD47" i="28"/>
  <c r="AA47" i="28"/>
  <c r="X47" i="28"/>
  <c r="U47" i="28"/>
  <c r="R47" i="28"/>
  <c r="O47" i="28"/>
  <c r="L47" i="28"/>
  <c r="I47" i="28"/>
  <c r="BZ46" i="28"/>
  <c r="BW46" i="28"/>
  <c r="BT46" i="28"/>
  <c r="BQ46" i="28"/>
  <c r="BN46" i="28"/>
  <c r="BK46" i="28"/>
  <c r="BH46" i="28"/>
  <c r="BE46" i="28"/>
  <c r="BB46" i="28"/>
  <c r="AY46" i="28"/>
  <c r="AV46" i="28"/>
  <c r="AS46" i="28"/>
  <c r="AP46" i="28"/>
  <c r="AM46" i="28"/>
  <c r="AJ46" i="28"/>
  <c r="AG46" i="28"/>
  <c r="AD46" i="28"/>
  <c r="AA46" i="28"/>
  <c r="X46" i="28"/>
  <c r="U46" i="28"/>
  <c r="R46" i="28"/>
  <c r="O46" i="28"/>
  <c r="L46" i="28"/>
  <c r="I46" i="28"/>
  <c r="CB37" i="28"/>
  <c r="CA37" i="28"/>
  <c r="BY37" i="28"/>
  <c r="BX37" i="28"/>
  <c r="BV37" i="28"/>
  <c r="BU37" i="28"/>
  <c r="BS37" i="28"/>
  <c r="BR37" i="28"/>
  <c r="BP37" i="28"/>
  <c r="BO37" i="28"/>
  <c r="BM37" i="28"/>
  <c r="BL37" i="28"/>
  <c r="BJ37" i="28"/>
  <c r="BI37" i="28"/>
  <c r="BG37" i="28"/>
  <c r="BF37" i="28"/>
  <c r="BD37" i="28"/>
  <c r="BC37" i="28"/>
  <c r="BA37" i="28"/>
  <c r="AZ37" i="28"/>
  <c r="AX37" i="28"/>
  <c r="AW37" i="28"/>
  <c r="AU37" i="28"/>
  <c r="AT37" i="28"/>
  <c r="AR37" i="28"/>
  <c r="AQ37" i="28"/>
  <c r="AO37" i="28"/>
  <c r="AN37" i="28"/>
  <c r="AL37" i="28"/>
  <c r="AK37" i="28"/>
  <c r="AI37" i="28"/>
  <c r="AH37" i="28"/>
  <c r="AF37" i="28"/>
  <c r="AE37" i="28"/>
  <c r="AC37" i="28"/>
  <c r="AB37" i="28"/>
  <c r="Z37" i="28"/>
  <c r="Y37" i="28"/>
  <c r="W37" i="28"/>
  <c r="V37" i="28"/>
  <c r="T37" i="28"/>
  <c r="S37" i="28"/>
  <c r="Q37" i="28"/>
  <c r="P37" i="28"/>
  <c r="N37" i="28"/>
  <c r="M37" i="28"/>
  <c r="K37" i="28"/>
  <c r="H40" i="28" s="1"/>
  <c r="D40" i="28" s="1"/>
  <c r="J37" i="28"/>
  <c r="BS36" i="28"/>
  <c r="BL36" i="28"/>
  <c r="BA36" i="28"/>
  <c r="AT36" i="28"/>
  <c r="AI36" i="28"/>
  <c r="AB36" i="28"/>
  <c r="Q36" i="28"/>
  <c r="J36" i="28"/>
  <c r="BZ17" i="28"/>
  <c r="BW17" i="28"/>
  <c r="BT17" i="28"/>
  <c r="BQ17" i="28"/>
  <c r="BN17" i="28"/>
  <c r="BK17" i="28"/>
  <c r="BH17" i="28"/>
  <c r="BE17" i="28"/>
  <c r="BB17" i="28"/>
  <c r="AY17" i="28"/>
  <c r="AV17" i="28"/>
  <c r="AS17" i="28"/>
  <c r="AP17" i="28"/>
  <c r="AM17" i="28"/>
  <c r="AJ17" i="28"/>
  <c r="AG17" i="28"/>
  <c r="AD17" i="28"/>
  <c r="AA17" i="28"/>
  <c r="X17" i="28"/>
  <c r="U17" i="28"/>
  <c r="R17" i="28"/>
  <c r="O17" i="28"/>
  <c r="L17" i="28"/>
  <c r="I17" i="28"/>
  <c r="CB16" i="28"/>
  <c r="CA16" i="28"/>
  <c r="BZ16" i="28" s="1"/>
  <c r="BY16" i="28"/>
  <c r="BX16" i="28"/>
  <c r="BW16" i="28"/>
  <c r="BV16" i="28"/>
  <c r="BU16" i="28"/>
  <c r="BT16" i="28" s="1"/>
  <c r="BS16" i="28"/>
  <c r="BR16" i="28"/>
  <c r="BQ16" i="28"/>
  <c r="BP16" i="28"/>
  <c r="BO16" i="28"/>
  <c r="BN16" i="28" s="1"/>
  <c r="BM16" i="28"/>
  <c r="BL16" i="28"/>
  <c r="BK16" i="28"/>
  <c r="BJ16" i="28"/>
  <c r="BI16" i="28"/>
  <c r="BH16" i="28" s="1"/>
  <c r="BG16" i="28"/>
  <c r="BF16" i="28"/>
  <c r="BE16" i="28"/>
  <c r="BD16" i="28"/>
  <c r="BC16" i="28"/>
  <c r="BB16" i="28" s="1"/>
  <c r="BA16" i="28"/>
  <c r="AZ16" i="28"/>
  <c r="AY16" i="28"/>
  <c r="AX16" i="28"/>
  <c r="AW16" i="28"/>
  <c r="AV16" i="28" s="1"/>
  <c r="AU16" i="28"/>
  <c r="AT16" i="28"/>
  <c r="AS16" i="28"/>
  <c r="AR16" i="28"/>
  <c r="AQ16" i="28"/>
  <c r="AP16" i="28" s="1"/>
  <c r="AO16" i="28"/>
  <c r="AN16" i="28"/>
  <c r="AM16" i="28"/>
  <c r="AL16" i="28"/>
  <c r="AK16" i="28"/>
  <c r="AJ16" i="28" s="1"/>
  <c r="AI16" i="28"/>
  <c r="AH16" i="28"/>
  <c r="AG16" i="28"/>
  <c r="AF16" i="28"/>
  <c r="AE16" i="28"/>
  <c r="AD16" i="28" s="1"/>
  <c r="AC16" i="28"/>
  <c r="AB16" i="28"/>
  <c r="AA16" i="28"/>
  <c r="Z16" i="28"/>
  <c r="Y16" i="28"/>
  <c r="X16" i="28" s="1"/>
  <c r="W16" i="28"/>
  <c r="V16" i="28"/>
  <c r="U16" i="28"/>
  <c r="T16" i="28"/>
  <c r="S16" i="28"/>
  <c r="R16" i="28" s="1"/>
  <c r="Q16" i="28"/>
  <c r="P16" i="28"/>
  <c r="O16" i="28"/>
  <c r="N16" i="28"/>
  <c r="M16" i="28"/>
  <c r="L16" i="28" s="1"/>
  <c r="K16" i="28"/>
  <c r="J16" i="28"/>
  <c r="I16" i="28"/>
  <c r="BZ9" i="28"/>
  <c r="BW9" i="28"/>
  <c r="BT9" i="28"/>
  <c r="BQ9" i="28"/>
  <c r="BN9" i="28"/>
  <c r="BK9" i="28"/>
  <c r="BH9" i="28"/>
  <c r="BE9" i="28"/>
  <c r="BB9" i="28"/>
  <c r="AY9" i="28"/>
  <c r="AV9" i="28"/>
  <c r="AS9" i="28"/>
  <c r="AP9" i="28"/>
  <c r="AM9" i="28"/>
  <c r="AJ9" i="28"/>
  <c r="AG9" i="28"/>
  <c r="AD9" i="28"/>
  <c r="AA9" i="28"/>
  <c r="X9" i="28"/>
  <c r="U9" i="28"/>
  <c r="R9" i="28"/>
  <c r="O9" i="28"/>
  <c r="L9" i="28"/>
  <c r="I9" i="28"/>
  <c r="CB8" i="28"/>
  <c r="CB36" i="28" s="1"/>
  <c r="CA8" i="28"/>
  <c r="BZ8" i="28" s="1"/>
  <c r="BY8" i="28"/>
  <c r="BY36" i="28" s="1"/>
  <c r="BX8" i="28"/>
  <c r="BX36" i="28" s="1"/>
  <c r="BW8" i="28"/>
  <c r="BV8" i="28"/>
  <c r="BV36" i="28" s="1"/>
  <c r="BU8" i="28"/>
  <c r="BT8" i="28" s="1"/>
  <c r="BS8" i="28"/>
  <c r="BR8" i="28"/>
  <c r="BR36" i="28" s="1"/>
  <c r="BQ8" i="28"/>
  <c r="BP8" i="28"/>
  <c r="BP36" i="28" s="1"/>
  <c r="BO8" i="28"/>
  <c r="BN8" i="28" s="1"/>
  <c r="BM8" i="28"/>
  <c r="BM36" i="28" s="1"/>
  <c r="BL8" i="28"/>
  <c r="BK8" i="28"/>
  <c r="BJ8" i="28"/>
  <c r="BJ36" i="28" s="1"/>
  <c r="BI8" i="28"/>
  <c r="BH8" i="28" s="1"/>
  <c r="BG8" i="28"/>
  <c r="BG36" i="28" s="1"/>
  <c r="BF8" i="28"/>
  <c r="BF36" i="28" s="1"/>
  <c r="BE8" i="28"/>
  <c r="BD8" i="28"/>
  <c r="BD36" i="28" s="1"/>
  <c r="BC8" i="28"/>
  <c r="BB8" i="28" s="1"/>
  <c r="BA8" i="28"/>
  <c r="AZ8" i="28"/>
  <c r="AZ36" i="28" s="1"/>
  <c r="AY8" i="28"/>
  <c r="AX8" i="28"/>
  <c r="AX36" i="28" s="1"/>
  <c r="AW8" i="28"/>
  <c r="AV8" i="28" s="1"/>
  <c r="AU8" i="28"/>
  <c r="AU36" i="28" s="1"/>
  <c r="AT8" i="28"/>
  <c r="AS8" i="28"/>
  <c r="AR8" i="28"/>
  <c r="AR36" i="28" s="1"/>
  <c r="AQ8" i="28"/>
  <c r="AP8" i="28" s="1"/>
  <c r="AO8" i="28"/>
  <c r="AO36" i="28" s="1"/>
  <c r="AN8" i="28"/>
  <c r="AN36" i="28" s="1"/>
  <c r="AM8" i="28"/>
  <c r="AL8" i="28"/>
  <c r="AL36" i="28" s="1"/>
  <c r="AK8" i="28"/>
  <c r="AJ8" i="28" s="1"/>
  <c r="AI8" i="28"/>
  <c r="AH8" i="28"/>
  <c r="AH36" i="28" s="1"/>
  <c r="AG8" i="28"/>
  <c r="AF8" i="28"/>
  <c r="AF36" i="28" s="1"/>
  <c r="AE8" i="28"/>
  <c r="AD8" i="28" s="1"/>
  <c r="AC8" i="28"/>
  <c r="AC36" i="28" s="1"/>
  <c r="AB8" i="28"/>
  <c r="AA8" i="28"/>
  <c r="Z8" i="28"/>
  <c r="Z36" i="28" s="1"/>
  <c r="Y8" i="28"/>
  <c r="X8" i="28" s="1"/>
  <c r="W8" i="28"/>
  <c r="W36" i="28" s="1"/>
  <c r="V8" i="28"/>
  <c r="V36" i="28" s="1"/>
  <c r="U8" i="28"/>
  <c r="T8" i="28"/>
  <c r="T36" i="28" s="1"/>
  <c r="S8" i="28"/>
  <c r="R8" i="28" s="1"/>
  <c r="Q8" i="28"/>
  <c r="P8" i="28"/>
  <c r="P36" i="28" s="1"/>
  <c r="O8" i="28"/>
  <c r="N8" i="28"/>
  <c r="N36" i="28" s="1"/>
  <c r="M8" i="28"/>
  <c r="L8" i="28" s="1"/>
  <c r="K8" i="28"/>
  <c r="K36" i="28" s="1"/>
  <c r="J8" i="28"/>
  <c r="I8" i="28"/>
  <c r="K64" i="25" l="1"/>
  <c r="K128" i="25"/>
  <c r="AC64" i="25"/>
  <c r="M59" i="25"/>
  <c r="Q59" i="25"/>
  <c r="Q62" i="25" s="1"/>
  <c r="Q64" i="25" s="1"/>
  <c r="Y59" i="25"/>
  <c r="W59" i="25"/>
  <c r="W62" i="25" s="1"/>
  <c r="W64" i="25" s="1"/>
  <c r="AE59" i="25"/>
  <c r="AI59" i="25"/>
  <c r="AI62" i="25" s="1"/>
  <c r="AI64" i="25" s="1"/>
  <c r="AQ59" i="25"/>
  <c r="AQ62" i="25" s="1"/>
  <c r="AQ64" i="25" s="1"/>
  <c r="AO59" i="25"/>
  <c r="AO62" i="25" s="1"/>
  <c r="AO64" i="25" s="1"/>
  <c r="S62" i="25"/>
  <c r="S64" i="25" s="1"/>
  <c r="H118" i="25"/>
  <c r="H121" i="25" s="1"/>
  <c r="H128" i="25" s="1"/>
  <c r="Q121" i="25"/>
  <c r="Z118" i="25"/>
  <c r="Z121" i="25" s="1"/>
  <c r="Z128" i="25" s="1"/>
  <c r="H126" i="25"/>
  <c r="H123" i="25"/>
  <c r="Z123" i="25"/>
  <c r="Z126" i="25" s="1"/>
  <c r="J121" i="25"/>
  <c r="AB123" i="25"/>
  <c r="AB126" i="25" s="1"/>
  <c r="M64" i="25"/>
  <c r="L65" i="25" s="1"/>
  <c r="M62" i="25"/>
  <c r="Y62" i="25"/>
  <c r="Y64" i="25" s="1"/>
  <c r="X65" i="25" s="1"/>
  <c r="AE62" i="25"/>
  <c r="AE64" i="25" s="1"/>
  <c r="AD65" i="25" s="1"/>
  <c r="AC59" i="25"/>
  <c r="AC62" i="25" s="1"/>
  <c r="T118" i="25"/>
  <c r="B27" i="25"/>
  <c r="AK59" i="25"/>
  <c r="AK62" i="25" s="1"/>
  <c r="AK64" i="25" s="1"/>
  <c r="AJ65" i="25" s="1"/>
  <c r="AB118" i="25"/>
  <c r="AB121" i="25" s="1"/>
  <c r="AB128" i="25" s="1"/>
  <c r="AA129" i="25" s="1"/>
  <c r="J123" i="25"/>
  <c r="J126" i="25" s="1"/>
  <c r="H59" i="25"/>
  <c r="H62" i="25" s="1"/>
  <c r="H64" i="25" s="1"/>
  <c r="P59" i="25"/>
  <c r="N62" i="25"/>
  <c r="N64" i="25" s="1"/>
  <c r="N59" i="25"/>
  <c r="Z59" i="25"/>
  <c r="Z62" i="25" s="1"/>
  <c r="Z64" i="25" s="1"/>
  <c r="AA65" i="25" s="1"/>
  <c r="AH59" i="25"/>
  <c r="AH62" i="25" s="1"/>
  <c r="AH64" i="25" s="1"/>
  <c r="AF59" i="25"/>
  <c r="AF62" i="25" s="1"/>
  <c r="AF64" i="25" s="1"/>
  <c r="E27" i="25"/>
  <c r="K59" i="25"/>
  <c r="AL59" i="25"/>
  <c r="AL62" i="25" s="1"/>
  <c r="AL64" i="25" s="1"/>
  <c r="M121" i="25"/>
  <c r="M128" i="25" s="1"/>
  <c r="L129" i="25" s="1"/>
  <c r="V121" i="25"/>
  <c r="V128" i="25" s="1"/>
  <c r="AE121" i="25"/>
  <c r="AE128" i="25" s="1"/>
  <c r="AD129" i="25" s="1"/>
  <c r="AN121" i="25"/>
  <c r="M126" i="25"/>
  <c r="V126" i="25"/>
  <c r="AE126" i="25"/>
  <c r="AN126" i="25"/>
  <c r="T121" i="25"/>
  <c r="AL123" i="25"/>
  <c r="V64" i="25"/>
  <c r="AN64" i="25"/>
  <c r="P62" i="25"/>
  <c r="P64" i="25" s="1"/>
  <c r="O65" i="25" s="1"/>
  <c r="V62" i="25"/>
  <c r="AN62" i="25"/>
  <c r="B28" i="25"/>
  <c r="J62" i="25"/>
  <c r="J64" i="25" s="1"/>
  <c r="I65" i="25" s="1"/>
  <c r="P118" i="25"/>
  <c r="P121" i="25" s="1"/>
  <c r="N121" i="25"/>
  <c r="N118" i="25"/>
  <c r="AH118" i="25"/>
  <c r="AF118" i="25"/>
  <c r="AF121" i="25" s="1"/>
  <c r="AF128" i="25" s="1"/>
  <c r="P123" i="25"/>
  <c r="P126" i="25" s="1"/>
  <c r="N126" i="25"/>
  <c r="N123" i="25"/>
  <c r="AH123" i="25"/>
  <c r="AF123" i="25"/>
  <c r="AF126" i="25" s="1"/>
  <c r="T59" i="25"/>
  <c r="T62" i="25" s="1"/>
  <c r="T64" i="25" s="1"/>
  <c r="K62" i="25"/>
  <c r="Y121" i="25"/>
  <c r="Y128" i="25" s="1"/>
  <c r="AH121" i="25"/>
  <c r="AH128" i="25" s="1"/>
  <c r="AQ121" i="25"/>
  <c r="AQ128" i="25" s="1"/>
  <c r="Y126" i="25"/>
  <c r="AH126" i="25"/>
  <c r="AQ126" i="25"/>
  <c r="AL118" i="25"/>
  <c r="AL121" i="25" s="1"/>
  <c r="AL128" i="25" s="1"/>
  <c r="T123" i="25"/>
  <c r="T126" i="25" s="1"/>
  <c r="AL126" i="25"/>
  <c r="Q118" i="25"/>
  <c r="AI118" i="25"/>
  <c r="AI121" i="25" s="1"/>
  <c r="Q123" i="25"/>
  <c r="Q126" i="25" s="1"/>
  <c r="AI123" i="25"/>
  <c r="AI126" i="25" s="1"/>
  <c r="W118" i="25"/>
  <c r="W121" i="25" s="1"/>
  <c r="W128" i="25" s="1"/>
  <c r="AO118" i="25"/>
  <c r="AO121" i="25"/>
  <c r="W123" i="25"/>
  <c r="AO123" i="25"/>
  <c r="AO126" i="25" s="1"/>
  <c r="W126" i="25"/>
  <c r="T36" i="24"/>
  <c r="AL36" i="24"/>
  <c r="H56" i="24"/>
  <c r="Z56" i="24"/>
  <c r="J68" i="24"/>
  <c r="S68" i="24"/>
  <c r="AB68" i="24"/>
  <c r="AI17" i="24"/>
  <c r="AI25" i="24" s="1"/>
  <c r="AK25" i="24"/>
  <c r="AK65" i="24"/>
  <c r="AK68" i="24" s="1"/>
  <c r="AQ63" i="24"/>
  <c r="J63" i="24"/>
  <c r="J70" i="24" s="1"/>
  <c r="I71" i="24" s="1"/>
  <c r="S63" i="24"/>
  <c r="S70" i="24" s="1"/>
  <c r="AB63" i="24"/>
  <c r="AB70" i="24" s="1"/>
  <c r="AA71" i="24" s="1"/>
  <c r="AK63" i="24"/>
  <c r="Y68" i="24"/>
  <c r="AC140" i="24"/>
  <c r="Q36" i="24"/>
  <c r="AI36" i="24"/>
  <c r="W56" i="24"/>
  <c r="AI68" i="24"/>
  <c r="AQ94" i="24"/>
  <c r="Y60" i="24"/>
  <c r="Y63" i="24" s="1"/>
  <c r="Y70" i="24" s="1"/>
  <c r="AQ60" i="24"/>
  <c r="Y65" i="24"/>
  <c r="AQ65" i="24"/>
  <c r="AQ68" i="24" s="1"/>
  <c r="P130" i="24"/>
  <c r="P133" i="24" s="1"/>
  <c r="P140" i="24" s="1"/>
  <c r="N130" i="24"/>
  <c r="N78" i="24"/>
  <c r="AH130" i="24"/>
  <c r="AF130" i="24"/>
  <c r="AF78" i="24"/>
  <c r="Y94" i="24"/>
  <c r="AB138" i="24"/>
  <c r="AC125" i="24"/>
  <c r="AC126" i="24" s="1"/>
  <c r="V60" i="24"/>
  <c r="V63" i="24" s="1"/>
  <c r="V70" i="24" s="1"/>
  <c r="T60" i="24"/>
  <c r="T63" i="24" s="1"/>
  <c r="AN60" i="24"/>
  <c r="AN63" i="24" s="1"/>
  <c r="AN70" i="24" s="1"/>
  <c r="AL60" i="24"/>
  <c r="V65" i="24"/>
  <c r="T65" i="24"/>
  <c r="T68" i="24" s="1"/>
  <c r="AN65" i="24"/>
  <c r="AN68" i="24" s="1"/>
  <c r="AL65" i="24"/>
  <c r="I24" i="24"/>
  <c r="O24" i="24"/>
  <c r="U24" i="24"/>
  <c r="AA24" i="24"/>
  <c r="AG24" i="24"/>
  <c r="AM24" i="24"/>
  <c r="AI55" i="24"/>
  <c r="AI56" i="24" s="1"/>
  <c r="H78" i="24"/>
  <c r="J130" i="24"/>
  <c r="Z130" i="24"/>
  <c r="Z78" i="24"/>
  <c r="AB130" i="24"/>
  <c r="AB133" i="24" s="1"/>
  <c r="AB140" i="24" s="1"/>
  <c r="J79" i="24"/>
  <c r="H79" i="24" s="1"/>
  <c r="AI86" i="24"/>
  <c r="AK135" i="24"/>
  <c r="AK138" i="24" s="1"/>
  <c r="AK94" i="24"/>
  <c r="AT102" i="24"/>
  <c r="AT114" i="24"/>
  <c r="AT120" i="24"/>
  <c r="J95" i="24"/>
  <c r="J133" i="24"/>
  <c r="S133" i="24"/>
  <c r="M138" i="24"/>
  <c r="AE138" i="24"/>
  <c r="AN138" i="24"/>
  <c r="AL63" i="24"/>
  <c r="P60" i="24"/>
  <c r="P63" i="24" s="1"/>
  <c r="P70" i="24" s="1"/>
  <c r="AH60" i="24"/>
  <c r="AH63" i="24" s="1"/>
  <c r="K68" i="24"/>
  <c r="AL68" i="24"/>
  <c r="P65" i="24"/>
  <c r="P68" i="24" s="1"/>
  <c r="AH65" i="24"/>
  <c r="AH68" i="24" s="1"/>
  <c r="Q78" i="24"/>
  <c r="S130" i="24"/>
  <c r="AI78" i="24"/>
  <c r="AK130" i="24"/>
  <c r="AK133" i="24" s="1"/>
  <c r="AD94" i="24"/>
  <c r="AE135" i="24"/>
  <c r="AC86" i="24"/>
  <c r="AI124" i="24"/>
  <c r="AM79" i="24"/>
  <c r="AL79" i="24" s="1"/>
  <c r="AM126" i="24"/>
  <c r="T133" i="24"/>
  <c r="K126" i="24"/>
  <c r="AO55" i="24"/>
  <c r="AO56" i="24" s="1"/>
  <c r="Q60" i="24"/>
  <c r="Q63" i="24" s="1"/>
  <c r="AI60" i="24"/>
  <c r="AI63" i="24" s="1"/>
  <c r="AI70" i="24" s="1"/>
  <c r="V68" i="24"/>
  <c r="AE68" i="24"/>
  <c r="Q65" i="24"/>
  <c r="Q68" i="24" s="1"/>
  <c r="AI65" i="24"/>
  <c r="V130" i="24"/>
  <c r="T130" i="24"/>
  <c r="T78" i="24"/>
  <c r="AN130" i="24"/>
  <c r="AL130" i="24"/>
  <c r="AL133" i="24" s="1"/>
  <c r="AL140" i="24" s="1"/>
  <c r="AL78" i="24"/>
  <c r="AE94" i="24"/>
  <c r="AC106" i="24"/>
  <c r="AT112" i="24"/>
  <c r="AM95" i="24"/>
  <c r="AL87" i="24"/>
  <c r="AL95" i="24" s="1"/>
  <c r="AN135" i="24"/>
  <c r="AL135" i="24"/>
  <c r="AL138" i="24" s="1"/>
  <c r="M133" i="24"/>
  <c r="M140" i="24" s="1"/>
  <c r="L141" i="24" s="1"/>
  <c r="V133" i="24"/>
  <c r="AN133" i="24"/>
  <c r="M60" i="24"/>
  <c r="M63" i="24" s="1"/>
  <c r="M70" i="24" s="1"/>
  <c r="L71" i="24" s="1"/>
  <c r="K60" i="24"/>
  <c r="K63" i="24" s="1"/>
  <c r="K70" i="24" s="1"/>
  <c r="AE60" i="24"/>
  <c r="AE63" i="24" s="1"/>
  <c r="AE70" i="24" s="1"/>
  <c r="AC60" i="24"/>
  <c r="AC63" i="24" s="1"/>
  <c r="M65" i="24"/>
  <c r="M68" i="24" s="1"/>
  <c r="K65" i="24"/>
  <c r="AE65" i="24"/>
  <c r="AC65" i="24"/>
  <c r="AC68" i="24" s="1"/>
  <c r="L24" i="24"/>
  <c r="R24" i="24"/>
  <c r="X24" i="24"/>
  <c r="AD24" i="24"/>
  <c r="AJ24" i="24"/>
  <c r="AP24" i="24"/>
  <c r="N63" i="24"/>
  <c r="N70" i="24" s="1"/>
  <c r="W63" i="24"/>
  <c r="AF63" i="24"/>
  <c r="AO63" i="24"/>
  <c r="N68" i="24"/>
  <c r="W68" i="24"/>
  <c r="AF68" i="24"/>
  <c r="AO68" i="24"/>
  <c r="K78" i="24"/>
  <c r="K94" i="24" s="1"/>
  <c r="M94" i="24"/>
  <c r="E27" i="24" s="1"/>
  <c r="M130" i="24"/>
  <c r="AC78" i="24"/>
  <c r="AE130" i="24"/>
  <c r="AE133" i="24" s="1"/>
  <c r="AE140" i="24" s="1"/>
  <c r="AD141" i="24" s="1"/>
  <c r="I94" i="24"/>
  <c r="AO94" i="24"/>
  <c r="K125" i="24"/>
  <c r="AI125" i="24"/>
  <c r="Q130" i="24"/>
  <c r="Y130" i="24"/>
  <c r="Y133" i="24" s="1"/>
  <c r="Y140" i="24" s="1"/>
  <c r="W130" i="24"/>
  <c r="AI130" i="24"/>
  <c r="AI133" i="24" s="1"/>
  <c r="AI140" i="24" s="1"/>
  <c r="AQ130" i="24"/>
  <c r="AO130" i="24"/>
  <c r="P135" i="24"/>
  <c r="V94" i="24"/>
  <c r="AI135" i="24"/>
  <c r="H124" i="24"/>
  <c r="H126" i="24" s="1"/>
  <c r="Z124" i="24"/>
  <c r="Z126" i="24" s="1"/>
  <c r="I95" i="24"/>
  <c r="H87" i="24"/>
  <c r="H95" i="24" s="1"/>
  <c r="P95" i="24"/>
  <c r="E28" i="24" s="1"/>
  <c r="I126" i="24"/>
  <c r="U126" i="24"/>
  <c r="AG126" i="24"/>
  <c r="Q133" i="24"/>
  <c r="Q140" i="24" s="1"/>
  <c r="Z133" i="24"/>
  <c r="H138" i="24"/>
  <c r="Q138" i="24"/>
  <c r="AI138" i="24"/>
  <c r="J135" i="24"/>
  <c r="J138" i="24" s="1"/>
  <c r="Q86" i="24"/>
  <c r="Y135" i="24"/>
  <c r="W135" i="24"/>
  <c r="AM94" i="24"/>
  <c r="X94" i="24"/>
  <c r="N126" i="24"/>
  <c r="AU112" i="24"/>
  <c r="AU118" i="24"/>
  <c r="AF79" i="24"/>
  <c r="AG95" i="24"/>
  <c r="B28" i="24" s="1"/>
  <c r="AF87" i="24"/>
  <c r="AF95" i="24" s="1"/>
  <c r="AN95" i="24"/>
  <c r="N125" i="24"/>
  <c r="AF125" i="24"/>
  <c r="AF126" i="24" s="1"/>
  <c r="AA95" i="24"/>
  <c r="Z87" i="24"/>
  <c r="Z95" i="24" s="1"/>
  <c r="AH95" i="24"/>
  <c r="AA126" i="24"/>
  <c r="S135" i="24"/>
  <c r="S138" i="24" s="1"/>
  <c r="AA94" i="24"/>
  <c r="AH94" i="24"/>
  <c r="AO87" i="24"/>
  <c r="AO95" i="24" s="1"/>
  <c r="AT103" i="24"/>
  <c r="T124" i="24"/>
  <c r="AL124" i="24"/>
  <c r="AT111" i="24"/>
  <c r="AT115" i="24"/>
  <c r="AT117" i="24"/>
  <c r="AT121" i="24"/>
  <c r="U95" i="24"/>
  <c r="T87" i="24"/>
  <c r="T95" i="24" s="1"/>
  <c r="AB95" i="24"/>
  <c r="AB126" i="24"/>
  <c r="AN126" i="24"/>
  <c r="N133" i="24"/>
  <c r="W133" i="24"/>
  <c r="AF133" i="24"/>
  <c r="AO133" i="24"/>
  <c r="W138" i="24"/>
  <c r="AF138" i="24"/>
  <c r="T135" i="24"/>
  <c r="T138" i="24" s="1"/>
  <c r="U94" i="24"/>
  <c r="AB94" i="24"/>
  <c r="AQ135" i="24"/>
  <c r="AO135" i="24"/>
  <c r="AO138" i="24" s="1"/>
  <c r="R94" i="24"/>
  <c r="AP94" i="24"/>
  <c r="T106" i="24"/>
  <c r="AL106" i="24"/>
  <c r="AU103" i="24"/>
  <c r="AU115" i="24"/>
  <c r="T125" i="24"/>
  <c r="AL125" i="24"/>
  <c r="AU121" i="24"/>
  <c r="O95" i="24"/>
  <c r="N87" i="24"/>
  <c r="N95" i="24" s="1"/>
  <c r="V95" i="24"/>
  <c r="AH133" i="24"/>
  <c r="AQ133" i="24"/>
  <c r="P138" i="24"/>
  <c r="Y138" i="24"/>
  <c r="AH138" i="24"/>
  <c r="AQ138" i="24"/>
  <c r="V135" i="24"/>
  <c r="V138" i="24" s="1"/>
  <c r="H135" i="24"/>
  <c r="Z135" i="24"/>
  <c r="Z138" i="24" s="1"/>
  <c r="H86" i="24"/>
  <c r="H94" i="24" s="1"/>
  <c r="N86" i="24"/>
  <c r="T86" i="24"/>
  <c r="Z86" i="24"/>
  <c r="Z94" i="24" s="1"/>
  <c r="AF86" i="24"/>
  <c r="AL86" i="24"/>
  <c r="AL94" i="24" s="1"/>
  <c r="N135" i="24"/>
  <c r="N138" i="24" s="1"/>
  <c r="AF135" i="24"/>
  <c r="O94" i="24"/>
  <c r="AG94" i="24"/>
  <c r="T42" i="23"/>
  <c r="T49" i="23" s="1"/>
  <c r="P39" i="23"/>
  <c r="P42" i="23" s="1"/>
  <c r="P49" i="23" s="1"/>
  <c r="N8" i="23"/>
  <c r="P20" i="23"/>
  <c r="N14" i="23"/>
  <c r="P44" i="23"/>
  <c r="P47" i="23" s="1"/>
  <c r="AF14" i="23"/>
  <c r="AH44" i="23"/>
  <c r="AH47" i="23" s="1"/>
  <c r="AL35" i="23"/>
  <c r="AI8" i="23"/>
  <c r="AI20" i="23" s="1"/>
  <c r="AK20" i="23"/>
  <c r="S47" i="23"/>
  <c r="Q14" i="23"/>
  <c r="Q44" i="23"/>
  <c r="AK47" i="23"/>
  <c r="AI14" i="23"/>
  <c r="K42" i="23"/>
  <c r="M39" i="23"/>
  <c r="K39" i="23"/>
  <c r="L20" i="23"/>
  <c r="K8" i="23"/>
  <c r="K20" i="23" s="1"/>
  <c r="M44" i="23"/>
  <c r="M47" i="23" s="1"/>
  <c r="K44" i="23"/>
  <c r="K47" i="23" s="1"/>
  <c r="K14" i="23"/>
  <c r="AC44" i="23"/>
  <c r="AE44" i="23"/>
  <c r="AC14" i="23"/>
  <c r="AC47" i="23"/>
  <c r="H20" i="23"/>
  <c r="H44" i="23"/>
  <c r="H47" i="23" s="1"/>
  <c r="H14" i="23"/>
  <c r="W44" i="23"/>
  <c r="W47" i="23" s="1"/>
  <c r="Y44" i="23"/>
  <c r="Y47" i="23" s="1"/>
  <c r="Z93" i="23"/>
  <c r="Z96" i="23" s="1"/>
  <c r="AB93" i="23"/>
  <c r="AB96" i="23" s="1"/>
  <c r="Z63" i="23"/>
  <c r="W8" i="23"/>
  <c r="W20" i="23" s="1"/>
  <c r="AD8" i="23"/>
  <c r="J44" i="23"/>
  <c r="J47" i="23" s="1"/>
  <c r="W14" i="23"/>
  <c r="J20" i="23"/>
  <c r="R20" i="23"/>
  <c r="AJ20" i="23"/>
  <c r="H33" i="23"/>
  <c r="H35" i="23" s="1"/>
  <c r="Z33" i="23"/>
  <c r="Z35" i="23" s="1"/>
  <c r="T34" i="23"/>
  <c r="AL34" i="23"/>
  <c r="L35" i="23"/>
  <c r="AF63" i="23"/>
  <c r="AU79" i="23"/>
  <c r="Y42" i="23"/>
  <c r="Y49" i="23" s="1"/>
  <c r="S44" i="23"/>
  <c r="Q47" i="23"/>
  <c r="AN44" i="23"/>
  <c r="AL14" i="23"/>
  <c r="AL20" i="23" s="1"/>
  <c r="AN20" i="23"/>
  <c r="J39" i="23"/>
  <c r="J42" i="23" s="1"/>
  <c r="J49" i="23" s="1"/>
  <c r="V44" i="23"/>
  <c r="V47" i="23" s="1"/>
  <c r="AH91" i="23"/>
  <c r="AF57" i="23"/>
  <c r="AF69" i="23" s="1"/>
  <c r="W39" i="23"/>
  <c r="W42" i="23" s="1"/>
  <c r="AE47" i="23"/>
  <c r="S8" i="23"/>
  <c r="AH8" i="23"/>
  <c r="AN42" i="23"/>
  <c r="J96" i="23"/>
  <c r="M69" i="23"/>
  <c r="AU75" i="23"/>
  <c r="AN88" i="23"/>
  <c r="AL88" i="23"/>
  <c r="AL91" i="23" s="1"/>
  <c r="AL98" i="23" s="1"/>
  <c r="AM69" i="23"/>
  <c r="AL57" i="23"/>
  <c r="K63" i="23"/>
  <c r="AN93" i="23"/>
  <c r="AL93" i="23"/>
  <c r="AL96" i="23" s="1"/>
  <c r="AL63" i="23"/>
  <c r="M42" i="23"/>
  <c r="Z39" i="23"/>
  <c r="Z42" i="23" s="1"/>
  <c r="Z49" i="23" s="1"/>
  <c r="Z8" i="23"/>
  <c r="AO39" i="23"/>
  <c r="AO42" i="23" s="1"/>
  <c r="AO49" i="23" s="1"/>
  <c r="Z14" i="23"/>
  <c r="AO47" i="23"/>
  <c r="AO44" i="23"/>
  <c r="AQ44" i="23"/>
  <c r="X20" i="23"/>
  <c r="AP20" i="23"/>
  <c r="T35" i="23"/>
  <c r="N34" i="23"/>
  <c r="N35" i="23" s="1"/>
  <c r="AF34" i="23"/>
  <c r="AF35" i="23" s="1"/>
  <c r="AB42" i="23"/>
  <c r="AQ42" i="23"/>
  <c r="AQ49" i="23" s="1"/>
  <c r="AB44" i="23"/>
  <c r="AB47" i="23" s="1"/>
  <c r="AN47" i="23"/>
  <c r="Z91" i="23"/>
  <c r="Z88" i="23"/>
  <c r="AB88" i="23"/>
  <c r="Z57" i="23"/>
  <c r="Z69" i="23" s="1"/>
  <c r="M96" i="23"/>
  <c r="AU78" i="23"/>
  <c r="H39" i="23"/>
  <c r="H42" i="23" s="1"/>
  <c r="H49" i="23" s="1"/>
  <c r="V42" i="23"/>
  <c r="T8" i="23"/>
  <c r="T20" i="23" s="1"/>
  <c r="AK39" i="23"/>
  <c r="AK42" i="23" s="1"/>
  <c r="AK49" i="23" s="1"/>
  <c r="AI42" i="23"/>
  <c r="AI44" i="23"/>
  <c r="AI47" i="23" s="1"/>
  <c r="AQ47" i="23"/>
  <c r="Y20" i="23"/>
  <c r="S39" i="23"/>
  <c r="Z47" i="23"/>
  <c r="AB91" i="23"/>
  <c r="AA69" i="23"/>
  <c r="AU76" i="23"/>
  <c r="N39" i="23"/>
  <c r="N42" i="23" s="1"/>
  <c r="N49" i="23" s="1"/>
  <c r="AF39" i="23"/>
  <c r="AF42" i="23" s="1"/>
  <c r="N47" i="23"/>
  <c r="N44" i="23"/>
  <c r="AF44" i="23"/>
  <c r="AF47" i="23" s="1"/>
  <c r="O20" i="23"/>
  <c r="AA20" i="23"/>
  <c r="AG20" i="23"/>
  <c r="AM20" i="23"/>
  <c r="AH88" i="23"/>
  <c r="AF88" i="23"/>
  <c r="AF91" i="23" s="1"/>
  <c r="AF98" i="23" s="1"/>
  <c r="AN91" i="23"/>
  <c r="AN98" i="23" s="1"/>
  <c r="AH93" i="23"/>
  <c r="AH96" i="23" s="1"/>
  <c r="AF93" i="23"/>
  <c r="AF96" i="23" s="1"/>
  <c r="AN96" i="23"/>
  <c r="AG69" i="23"/>
  <c r="AN69" i="23"/>
  <c r="Q82" i="23"/>
  <c r="Q84" i="23" s="1"/>
  <c r="AI82" i="23"/>
  <c r="H83" i="23"/>
  <c r="Z83" i="23"/>
  <c r="Z84" i="23" s="1"/>
  <c r="Y93" i="23"/>
  <c r="W93" i="23"/>
  <c r="W96" i="23" s="1"/>
  <c r="AQ93" i="23"/>
  <c r="AO93" i="23"/>
  <c r="AO96" i="23" s="1"/>
  <c r="J91" i="23"/>
  <c r="J98" i="23" s="1"/>
  <c r="V88" i="23"/>
  <c r="T91" i="23"/>
  <c r="T88" i="23"/>
  <c r="V93" i="23"/>
  <c r="V96" i="23" s="1"/>
  <c r="T93" i="23"/>
  <c r="T96" i="23" s="1"/>
  <c r="AI63" i="23"/>
  <c r="AQ96" i="23"/>
  <c r="U69" i="23"/>
  <c r="AB69" i="23"/>
  <c r="AQ69" i="23"/>
  <c r="N83" i="23"/>
  <c r="AF83" i="23"/>
  <c r="Q93" i="23"/>
  <c r="Q96" i="23" s="1"/>
  <c r="AI93" i="23"/>
  <c r="AI96" i="23" s="1"/>
  <c r="P88" i="23"/>
  <c r="N88" i="23"/>
  <c r="N91" i="23" s="1"/>
  <c r="N98" i="23" s="1"/>
  <c r="V91" i="23"/>
  <c r="P93" i="23"/>
  <c r="N96" i="23"/>
  <c r="N93" i="23"/>
  <c r="O69" i="23"/>
  <c r="V69" i="23"/>
  <c r="AK69" i="23"/>
  <c r="H84" i="23"/>
  <c r="Q83" i="23"/>
  <c r="AI83" i="23"/>
  <c r="H88" i="23"/>
  <c r="H91" i="23" s="1"/>
  <c r="P91" i="23"/>
  <c r="P98" i="23" s="1"/>
  <c r="H93" i="23"/>
  <c r="H96" i="23" s="1"/>
  <c r="P96" i="23"/>
  <c r="I69" i="23"/>
  <c r="P69" i="23"/>
  <c r="AE69" i="23"/>
  <c r="K84" i="23"/>
  <c r="AC84" i="23"/>
  <c r="T83" i="23"/>
  <c r="T84" i="23" s="1"/>
  <c r="AL83" i="23"/>
  <c r="AL84" i="23" s="1"/>
  <c r="M93" i="23"/>
  <c r="K93" i="23"/>
  <c r="K96" i="23" s="1"/>
  <c r="AE93" i="23"/>
  <c r="AE96" i="23" s="1"/>
  <c r="AC93" i="23"/>
  <c r="AC96" i="23" s="1"/>
  <c r="J93" i="23"/>
  <c r="Q63" i="23"/>
  <c r="Y96" i="23"/>
  <c r="Y69" i="23"/>
  <c r="N82" i="23"/>
  <c r="N84" i="23" s="1"/>
  <c r="AF82" i="23"/>
  <c r="AT77" i="23"/>
  <c r="AT80" i="23" s="1"/>
  <c r="W83" i="23"/>
  <c r="W84" i="23" s="1"/>
  <c r="AO83" i="23"/>
  <c r="AO84" i="23" s="1"/>
  <c r="S93" i="23"/>
  <c r="S96" i="23" s="1"/>
  <c r="L57" i="23"/>
  <c r="R57" i="23"/>
  <c r="X57" i="23"/>
  <c r="AD57" i="23"/>
  <c r="AJ57" i="23"/>
  <c r="AP57" i="23"/>
  <c r="K52" i="27"/>
  <c r="W52" i="27"/>
  <c r="AO52" i="27"/>
  <c r="AB175" i="27"/>
  <c r="AC52" i="27"/>
  <c r="H74" i="27"/>
  <c r="O89" i="27"/>
  <c r="AH88" i="27"/>
  <c r="L176" i="27"/>
  <c r="AU63" i="27"/>
  <c r="Q73" i="27"/>
  <c r="Q74" i="27" s="1"/>
  <c r="AI73" i="27"/>
  <c r="AI74" i="27" s="1"/>
  <c r="J88" i="27"/>
  <c r="I89" i="27" s="1"/>
  <c r="S88" i="27"/>
  <c r="R89" i="27" s="1"/>
  <c r="AB88" i="27"/>
  <c r="AA89" i="27" s="1"/>
  <c r="AK88" i="27"/>
  <c r="AJ89" i="27" s="1"/>
  <c r="K159" i="27"/>
  <c r="K161" i="27" s="1"/>
  <c r="AC159" i="27"/>
  <c r="AC161" i="27" s="1"/>
  <c r="K160" i="27"/>
  <c r="AC160" i="27"/>
  <c r="P175" i="27"/>
  <c r="O176" i="27" s="1"/>
  <c r="Y175" i="27"/>
  <c r="X176" i="27" s="1"/>
  <c r="AH175" i="27"/>
  <c r="AG176" i="27" s="1"/>
  <c r="AQ175" i="27"/>
  <c r="AP176" i="27" s="1"/>
  <c r="W72" i="27"/>
  <c r="W74" i="27" s="1"/>
  <c r="AO72" i="27"/>
  <c r="AO74" i="27" s="1"/>
  <c r="AU57" i="27"/>
  <c r="K88" i="27"/>
  <c r="L89" i="27" s="1"/>
  <c r="T88" i="27"/>
  <c r="U89" i="27" s="1"/>
  <c r="AC88" i="27"/>
  <c r="AL88" i="27"/>
  <c r="T137" i="27"/>
  <c r="T139" i="27" s="1"/>
  <c r="AL137" i="27"/>
  <c r="AL139" i="27" s="1"/>
  <c r="N138" i="27"/>
  <c r="N139" i="27" s="1"/>
  <c r="AF138" i="27"/>
  <c r="AF139" i="27" s="1"/>
  <c r="N159" i="27"/>
  <c r="N161" i="27" s="1"/>
  <c r="AF159" i="27"/>
  <c r="N160" i="27"/>
  <c r="AF160" i="27"/>
  <c r="H175" i="27"/>
  <c r="I176" i="27" s="1"/>
  <c r="Q175" i="27"/>
  <c r="R176" i="27" s="1"/>
  <c r="Z175" i="27"/>
  <c r="AI175" i="27"/>
  <c r="AJ176" i="27" s="1"/>
  <c r="AD89" i="27"/>
  <c r="AM89" i="27"/>
  <c r="W112" i="27"/>
  <c r="AO112" i="27"/>
  <c r="Q113" i="27"/>
  <c r="AI113" i="27"/>
  <c r="K114" i="27"/>
  <c r="AC114" i="27"/>
  <c r="N88" i="27"/>
  <c r="W88" i="27"/>
  <c r="X89" i="27" s="1"/>
  <c r="AF88" i="27"/>
  <c r="AO88" i="27"/>
  <c r="AP89" i="27" s="1"/>
  <c r="H139" i="27"/>
  <c r="Z139" i="27"/>
  <c r="AU60" i="27"/>
  <c r="K73" i="27"/>
  <c r="K74" i="27" s="1"/>
  <c r="AC73" i="27"/>
  <c r="AC74" i="27" s="1"/>
  <c r="W159" i="27"/>
  <c r="W161" i="27" s="1"/>
  <c r="AO159" i="27"/>
  <c r="W160" i="27"/>
  <c r="AO160" i="27"/>
  <c r="U176" i="27"/>
  <c r="AM176" i="27"/>
  <c r="BJ36" i="31"/>
  <c r="Z36" i="31"/>
  <c r="AR36" i="31"/>
  <c r="T36" i="31"/>
  <c r="H39" i="31" s="1"/>
  <c r="D39" i="31" s="1"/>
  <c r="AL36" i="31"/>
  <c r="BD36" i="31"/>
  <c r="BV36" i="31"/>
  <c r="CB36" i="31"/>
  <c r="L8" i="31"/>
  <c r="AD8" i="31"/>
  <c r="AV8" i="31"/>
  <c r="BN8" i="31"/>
  <c r="I8" i="32"/>
  <c r="O8" i="32"/>
  <c r="U8" i="32"/>
  <c r="AA8" i="32"/>
  <c r="AG8" i="32"/>
  <c r="AM8" i="32"/>
  <c r="AS8" i="32"/>
  <c r="AY8" i="32"/>
  <c r="BE8" i="32"/>
  <c r="BK8" i="32"/>
  <c r="BQ8" i="32"/>
  <c r="BW8" i="32"/>
  <c r="I9" i="32"/>
  <c r="O9" i="32"/>
  <c r="U9" i="32"/>
  <c r="AA9" i="32"/>
  <c r="AG9" i="32"/>
  <c r="AM9" i="32"/>
  <c r="AS9" i="32"/>
  <c r="AY9" i="32"/>
  <c r="BE9" i="32"/>
  <c r="BK9" i="32"/>
  <c r="BQ9" i="32"/>
  <c r="BW9" i="32"/>
  <c r="K36" i="30"/>
  <c r="AC36" i="30"/>
  <c r="AU36" i="30"/>
  <c r="BM36" i="30"/>
  <c r="K37" i="30"/>
  <c r="AC37" i="30"/>
  <c r="AU37" i="30"/>
  <c r="BM37" i="30"/>
  <c r="W36" i="30"/>
  <c r="AO36" i="30"/>
  <c r="BG36" i="30"/>
  <c r="BY36" i="30"/>
  <c r="W37" i="30"/>
  <c r="AO37" i="30"/>
  <c r="BG37" i="30"/>
  <c r="BY37" i="30"/>
  <c r="Q36" i="30"/>
  <c r="AI36" i="30"/>
  <c r="BA36" i="30"/>
  <c r="BS36" i="30"/>
  <c r="Q37" i="30"/>
  <c r="AI37" i="30"/>
  <c r="BA37" i="30"/>
  <c r="BS37" i="30"/>
  <c r="R8" i="29"/>
  <c r="T36" i="29"/>
  <c r="AV8" i="29"/>
  <c r="AA16" i="29"/>
  <c r="AJ8" i="29"/>
  <c r="AL36" i="29"/>
  <c r="BB16" i="29"/>
  <c r="BN16" i="29"/>
  <c r="BP36" i="29"/>
  <c r="BN8" i="29"/>
  <c r="AS16" i="29"/>
  <c r="AU37" i="29"/>
  <c r="N8" i="29"/>
  <c r="AF8" i="29"/>
  <c r="BD8" i="29"/>
  <c r="BV8" i="29"/>
  <c r="T16" i="29"/>
  <c r="R16" i="29" s="1"/>
  <c r="AF16" i="29"/>
  <c r="AD16" i="29" s="1"/>
  <c r="AL16" i="29"/>
  <c r="AJ16" i="29" s="1"/>
  <c r="AX16" i="29"/>
  <c r="AX36" i="29" s="1"/>
  <c r="BV16" i="29"/>
  <c r="BT16" i="29" s="1"/>
  <c r="I8" i="29"/>
  <c r="O8" i="29"/>
  <c r="AG8" i="29"/>
  <c r="AS8" i="29"/>
  <c r="AY8" i="29"/>
  <c r="BK8" i="29"/>
  <c r="BQ8" i="29"/>
  <c r="BW8" i="29"/>
  <c r="I9" i="29"/>
  <c r="R9" i="29"/>
  <c r="AA9" i="29"/>
  <c r="AJ9" i="29"/>
  <c r="AS9" i="29"/>
  <c r="BB9" i="29"/>
  <c r="BK9" i="29"/>
  <c r="BT9" i="29"/>
  <c r="I17" i="29"/>
  <c r="AA17" i="29"/>
  <c r="AS17" i="29"/>
  <c r="BB17" i="29"/>
  <c r="BK17" i="29"/>
  <c r="T37" i="29"/>
  <c r="BM37" i="29"/>
  <c r="K8" i="29"/>
  <c r="K36" i="29" s="1"/>
  <c r="W8" i="29"/>
  <c r="W36" i="29" s="1"/>
  <c r="AC8" i="29"/>
  <c r="AC36" i="29" s="1"/>
  <c r="AO8" i="29"/>
  <c r="AO36" i="29" s="1"/>
  <c r="BG8" i="29"/>
  <c r="BG36" i="29" s="1"/>
  <c r="BY8" i="29"/>
  <c r="BY36" i="29" s="1"/>
  <c r="L9" i="29"/>
  <c r="U9" i="29"/>
  <c r="AD9" i="29"/>
  <c r="AM9" i="29"/>
  <c r="AV9" i="29"/>
  <c r="BE9" i="29"/>
  <c r="BN9" i="29"/>
  <c r="BW9" i="29"/>
  <c r="L17" i="29"/>
  <c r="BN17" i="29"/>
  <c r="AL37" i="29"/>
  <c r="BZ8" i="29"/>
  <c r="AX37" i="29"/>
  <c r="BP37" i="29"/>
  <c r="H40" i="29" s="1"/>
  <c r="Y36" i="28"/>
  <c r="AQ36" i="28"/>
  <c r="BI36" i="28"/>
  <c r="CA36" i="28"/>
  <c r="S36" i="28"/>
  <c r="AK36" i="28"/>
  <c r="BC36" i="28"/>
  <c r="M36" i="28"/>
  <c r="H39" i="28" s="1"/>
  <c r="D39" i="28" s="1"/>
  <c r="AE36" i="28"/>
  <c r="AW36" i="28"/>
  <c r="BO36" i="28"/>
  <c r="BU36" i="28"/>
  <c r="AI128" i="25" l="1"/>
  <c r="AJ129" i="25" s="1"/>
  <c r="AG65" i="25"/>
  <c r="R65" i="25"/>
  <c r="P128" i="25"/>
  <c r="O129" i="25" s="1"/>
  <c r="AP65" i="25"/>
  <c r="J128" i="25"/>
  <c r="I129" i="25" s="1"/>
  <c r="N128" i="25"/>
  <c r="AN128" i="25"/>
  <c r="AM129" i="25" s="1"/>
  <c r="T128" i="25"/>
  <c r="U129" i="25" s="1"/>
  <c r="Q128" i="25"/>
  <c r="R129" i="25" s="1"/>
  <c r="AG129" i="25"/>
  <c r="AM65" i="25"/>
  <c r="X129" i="25"/>
  <c r="AO128" i="25"/>
  <c r="AP129" i="25" s="1"/>
  <c r="U65" i="25"/>
  <c r="O141" i="24"/>
  <c r="AK140" i="24"/>
  <c r="AJ141" i="24" s="1"/>
  <c r="AA141" i="24"/>
  <c r="T70" i="24"/>
  <c r="U71" i="24" s="1"/>
  <c r="AC70" i="24"/>
  <c r="AD71" i="24"/>
  <c r="Q70" i="24"/>
  <c r="X71" i="24"/>
  <c r="N140" i="24"/>
  <c r="J140" i="24"/>
  <c r="I141" i="24" s="1"/>
  <c r="AH140" i="24"/>
  <c r="AG141" i="24" s="1"/>
  <c r="AO140" i="24"/>
  <c r="AO70" i="24"/>
  <c r="AI126" i="24"/>
  <c r="H130" i="24"/>
  <c r="H133" i="24" s="1"/>
  <c r="H140" i="24" s="1"/>
  <c r="T94" i="24"/>
  <c r="AF140" i="24"/>
  <c r="AL126" i="24"/>
  <c r="AF70" i="24"/>
  <c r="AN140" i="24"/>
  <c r="AM141" i="24" s="1"/>
  <c r="AC94" i="24"/>
  <c r="B27" i="24"/>
  <c r="N94" i="24"/>
  <c r="W140" i="24"/>
  <c r="X141" i="24" s="1"/>
  <c r="T126" i="24"/>
  <c r="Q94" i="24"/>
  <c r="W70" i="24"/>
  <c r="AH70" i="24"/>
  <c r="AK70" i="24"/>
  <c r="AJ71" i="24" s="1"/>
  <c r="T140" i="24"/>
  <c r="S140" i="24"/>
  <c r="R141" i="24" s="1"/>
  <c r="AQ70" i="24"/>
  <c r="AP71" i="24" s="1"/>
  <c r="V140" i="24"/>
  <c r="Z140" i="24"/>
  <c r="O71" i="24"/>
  <c r="AL70" i="24"/>
  <c r="AM71" i="24" s="1"/>
  <c r="R71" i="24"/>
  <c r="AF94" i="24"/>
  <c r="AQ140" i="24"/>
  <c r="AI94" i="24"/>
  <c r="H98" i="23"/>
  <c r="I50" i="23"/>
  <c r="O50" i="23"/>
  <c r="AJ50" i="23"/>
  <c r="W49" i="23"/>
  <c r="AF49" i="23"/>
  <c r="AI88" i="23"/>
  <c r="AI91" i="23" s="1"/>
  <c r="AI98" i="23" s="1"/>
  <c r="AJ69" i="23"/>
  <c r="AK88" i="23"/>
  <c r="AK91" i="23" s="1"/>
  <c r="AK98" i="23" s="1"/>
  <c r="AI57" i="23"/>
  <c r="AI69" i="23" s="1"/>
  <c r="AE88" i="23"/>
  <c r="AE91" i="23" s="1"/>
  <c r="AE98" i="23" s="1"/>
  <c r="AC88" i="23"/>
  <c r="AC91" i="23" s="1"/>
  <c r="AC98" i="23" s="1"/>
  <c r="AD69" i="23"/>
  <c r="AC57" i="23"/>
  <c r="AC69" i="23" s="1"/>
  <c r="Y88" i="23"/>
  <c r="Y91" i="23" s="1"/>
  <c r="Y98" i="23" s="1"/>
  <c r="W88" i="23"/>
  <c r="W91" i="23" s="1"/>
  <c r="W98" i="23" s="1"/>
  <c r="X69" i="23"/>
  <c r="W57" i="23"/>
  <c r="W69" i="23" s="1"/>
  <c r="AB49" i="23"/>
  <c r="AA50" i="23" s="1"/>
  <c r="Q88" i="23"/>
  <c r="Q91" i="23" s="1"/>
  <c r="Q98" i="23" s="1"/>
  <c r="R69" i="23"/>
  <c r="Q57" i="23"/>
  <c r="Q69" i="23" s="1"/>
  <c r="S88" i="23"/>
  <c r="S91" i="23" s="1"/>
  <c r="S98" i="23" s="1"/>
  <c r="AF84" i="23"/>
  <c r="AI84" i="23"/>
  <c r="V49" i="23"/>
  <c r="U50" i="23" s="1"/>
  <c r="AN49" i="23"/>
  <c r="AM50" i="23" s="1"/>
  <c r="M88" i="23"/>
  <c r="M91" i="23" s="1"/>
  <c r="M98" i="23" s="1"/>
  <c r="K91" i="23"/>
  <c r="K98" i="23" s="1"/>
  <c r="K88" i="23"/>
  <c r="L69" i="23"/>
  <c r="K57" i="23"/>
  <c r="K69" i="23" s="1"/>
  <c r="O99" i="23"/>
  <c r="T98" i="23"/>
  <c r="Z98" i="23"/>
  <c r="Z20" i="23"/>
  <c r="AF8" i="23"/>
  <c r="AF20" i="23" s="1"/>
  <c r="AH39" i="23"/>
  <c r="AH42" i="23" s="1"/>
  <c r="AH49" i="23" s="1"/>
  <c r="AG50" i="23" s="1"/>
  <c r="AH20" i="23"/>
  <c r="E22" i="23" s="1"/>
  <c r="AQ88" i="23"/>
  <c r="AQ91" i="23" s="1"/>
  <c r="AQ98" i="23" s="1"/>
  <c r="AO88" i="23"/>
  <c r="AO91" i="23" s="1"/>
  <c r="AO98" i="23" s="1"/>
  <c r="AP69" i="23"/>
  <c r="AO57" i="23"/>
  <c r="AO69" i="23" s="1"/>
  <c r="AM99" i="23"/>
  <c r="AB98" i="23"/>
  <c r="AA99" i="23" s="1"/>
  <c r="S42" i="23"/>
  <c r="S49" i="23" s="1"/>
  <c r="S20" i="23"/>
  <c r="Q8" i="23"/>
  <c r="Q20" i="23" s="1"/>
  <c r="AH98" i="23"/>
  <c r="AG99" i="23" s="1"/>
  <c r="X50" i="23"/>
  <c r="K49" i="23"/>
  <c r="N20" i="23"/>
  <c r="V98" i="23"/>
  <c r="I99" i="23"/>
  <c r="AI49" i="23"/>
  <c r="M49" i="23"/>
  <c r="AL69" i="23"/>
  <c r="Q39" i="23"/>
  <c r="Q42" i="23" s="1"/>
  <c r="Q49" i="23" s="1"/>
  <c r="AC8" i="23"/>
  <c r="AC20" i="23" s="1"/>
  <c r="AE39" i="23"/>
  <c r="AE42" i="23" s="1"/>
  <c r="AE49" i="23" s="1"/>
  <c r="AC39" i="23"/>
  <c r="AC42" i="23" s="1"/>
  <c r="AC49" i="23" s="1"/>
  <c r="AD20" i="23"/>
  <c r="B22" i="23" s="1"/>
  <c r="AU80" i="23"/>
  <c r="AP50" i="23"/>
  <c r="AG89" i="27"/>
  <c r="AA176" i="27"/>
  <c r="AO161" i="27"/>
  <c r="AF161" i="27"/>
  <c r="H40" i="30"/>
  <c r="D40" i="30" s="1"/>
  <c r="H39" i="30"/>
  <c r="D39" i="30" s="1"/>
  <c r="AA8" i="29"/>
  <c r="N36" i="29"/>
  <c r="H39" i="29" s="1"/>
  <c r="L8" i="29"/>
  <c r="AV16" i="29"/>
  <c r="BV36" i="29"/>
  <c r="BT8" i="29"/>
  <c r="AM8" i="29"/>
  <c r="BD36" i="29"/>
  <c r="BB8" i="29"/>
  <c r="AF36" i="29"/>
  <c r="AD8" i="29"/>
  <c r="BE8" i="29"/>
  <c r="U8" i="29"/>
  <c r="AP141" i="24" l="1"/>
  <c r="U141" i="24"/>
  <c r="AG71" i="24"/>
  <c r="AP99" i="23"/>
  <c r="AJ99" i="23"/>
  <c r="L50" i="23"/>
  <c r="R99" i="23"/>
  <c r="R50" i="23"/>
  <c r="X99" i="23"/>
  <c r="L99" i="23"/>
  <c r="AD50" i="23"/>
  <c r="U99" i="23"/>
  <c r="AD99" i="23"/>
  <c r="AA91" i="26" l="1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B90" i="26"/>
  <c r="AB89" i="26"/>
  <c r="AB88" i="26"/>
  <c r="AB87" i="26"/>
  <c r="AB86" i="26"/>
  <c r="AB85" i="26"/>
  <c r="AB83" i="26"/>
  <c r="AB82" i="26"/>
  <c r="AB81" i="26"/>
  <c r="AB80" i="26"/>
  <c r="AB79" i="26"/>
  <c r="AB78" i="26"/>
  <c r="AB77" i="26"/>
  <c r="AB76" i="26"/>
  <c r="AB75" i="26"/>
  <c r="AB74" i="26"/>
  <c r="AB73" i="26"/>
  <c r="AB71" i="26"/>
  <c r="AB69" i="26"/>
  <c r="AB68" i="26"/>
  <c r="AB67" i="26"/>
  <c r="AB66" i="26"/>
  <c r="AB64" i="26"/>
  <c r="AB63" i="26"/>
  <c r="AB62" i="26"/>
  <c r="AB60" i="26"/>
  <c r="AB59" i="26"/>
  <c r="AB58" i="26"/>
  <c r="AB57" i="26"/>
  <c r="AB56" i="26"/>
  <c r="AB55" i="26"/>
  <c r="AB54" i="26"/>
  <c r="AB53" i="26"/>
  <c r="AB52" i="26"/>
  <c r="AB91" i="26" l="1"/>
  <c r="AQ33" i="12" l="1"/>
  <c r="AP33" i="12"/>
  <c r="AN33" i="12"/>
  <c r="AM33" i="12"/>
  <c r="AK33" i="12"/>
  <c r="AJ33" i="12"/>
  <c r="AH33" i="12"/>
  <c r="AG33" i="12"/>
  <c r="AE33" i="12"/>
  <c r="AD33" i="12"/>
  <c r="AB33" i="12"/>
  <c r="AA33" i="12"/>
  <c r="Y33" i="12"/>
  <c r="X33" i="12"/>
  <c r="V33" i="12"/>
  <c r="U33" i="12"/>
  <c r="S33" i="12"/>
  <c r="R33" i="12"/>
  <c r="P33" i="12"/>
  <c r="O33" i="12"/>
  <c r="AQ32" i="12"/>
  <c r="AQ34" i="12" s="1"/>
  <c r="AP32" i="12"/>
  <c r="AP34" i="12" s="1"/>
  <c r="AN32" i="12"/>
  <c r="AM32" i="12"/>
  <c r="AK32" i="12"/>
  <c r="AJ32" i="12"/>
  <c r="AH32" i="12"/>
  <c r="AG32" i="12"/>
  <c r="AG34" i="12" s="1"/>
  <c r="AE32" i="12"/>
  <c r="AE34" i="12" s="1"/>
  <c r="AD32" i="12"/>
  <c r="AD34" i="12" s="1"/>
  <c r="AB32" i="12"/>
  <c r="AA32" i="12"/>
  <c r="Y32" i="12"/>
  <c r="X32" i="12"/>
  <c r="X34" i="12" s="1"/>
  <c r="V32" i="12"/>
  <c r="V34" i="12" s="1"/>
  <c r="U32" i="12"/>
  <c r="S32" i="12"/>
  <c r="R32" i="12"/>
  <c r="P32" i="12"/>
  <c r="P34" i="12" s="1"/>
  <c r="O32" i="12"/>
  <c r="AO31" i="12"/>
  <c r="AL31" i="12"/>
  <c r="AI31" i="12"/>
  <c r="AF31" i="12"/>
  <c r="AC31" i="12"/>
  <c r="Z31" i="12"/>
  <c r="W31" i="12"/>
  <c r="T31" i="12"/>
  <c r="Q31" i="12"/>
  <c r="N31" i="12"/>
  <c r="AO30" i="12"/>
  <c r="AL30" i="12"/>
  <c r="AI30" i="12"/>
  <c r="AF30" i="12"/>
  <c r="AC30" i="12"/>
  <c r="Z30" i="12"/>
  <c r="W30" i="12"/>
  <c r="T30" i="12"/>
  <c r="Q30" i="12"/>
  <c r="N30" i="12"/>
  <c r="AO29" i="12"/>
  <c r="AL29" i="12"/>
  <c r="AI29" i="12"/>
  <c r="AF29" i="12"/>
  <c r="AC29" i="12"/>
  <c r="Z29" i="12"/>
  <c r="W29" i="12"/>
  <c r="T29" i="12"/>
  <c r="Q29" i="12"/>
  <c r="N29" i="12"/>
  <c r="AO28" i="12"/>
  <c r="AL28" i="12"/>
  <c r="AI28" i="12"/>
  <c r="AF28" i="12"/>
  <c r="AC28" i="12"/>
  <c r="Z28" i="12"/>
  <c r="W28" i="12"/>
  <c r="T28" i="12"/>
  <c r="Q28" i="12"/>
  <c r="N28" i="12"/>
  <c r="AO27" i="12"/>
  <c r="AO33" i="12" s="1"/>
  <c r="AL27" i="12"/>
  <c r="AL33" i="12" s="1"/>
  <c r="AI27" i="12"/>
  <c r="AI33" i="12" s="1"/>
  <c r="AF27" i="12"/>
  <c r="AF33" i="12" s="1"/>
  <c r="AC27" i="12"/>
  <c r="AC33" i="12" s="1"/>
  <c r="Z27" i="12"/>
  <c r="Z33" i="12" s="1"/>
  <c r="W27" i="12"/>
  <c r="W33" i="12" s="1"/>
  <c r="T27" i="12"/>
  <c r="T33" i="12" s="1"/>
  <c r="Q27" i="12"/>
  <c r="Q33" i="12" s="1"/>
  <c r="N27" i="12"/>
  <c r="N33" i="12" s="1"/>
  <c r="AO26" i="12"/>
  <c r="AL26" i="12"/>
  <c r="AI26" i="12"/>
  <c r="AI32" i="12" s="1"/>
  <c r="AF26" i="12"/>
  <c r="AF32" i="12" s="1"/>
  <c r="AC26" i="12"/>
  <c r="Z26" i="12"/>
  <c r="W26" i="12"/>
  <c r="T26" i="12"/>
  <c r="Q26" i="12"/>
  <c r="N26" i="12"/>
  <c r="AQ20" i="12"/>
  <c r="AP20" i="12"/>
  <c r="AN20" i="12"/>
  <c r="AM20" i="12"/>
  <c r="AK20" i="12"/>
  <c r="AJ20" i="12"/>
  <c r="AH20" i="12"/>
  <c r="AG20" i="12"/>
  <c r="AE20" i="12"/>
  <c r="AD20" i="12"/>
  <c r="AB20" i="12"/>
  <c r="AA20" i="12"/>
  <c r="Y20" i="12"/>
  <c r="X20" i="12"/>
  <c r="V20" i="12"/>
  <c r="U20" i="12"/>
  <c r="S20" i="12"/>
  <c r="R20" i="12"/>
  <c r="P20" i="12"/>
  <c r="O20" i="12"/>
  <c r="AQ19" i="12"/>
  <c r="AP19" i="12"/>
  <c r="AN19" i="12"/>
  <c r="AM19" i="12"/>
  <c r="AK19" i="12"/>
  <c r="AJ19" i="12"/>
  <c r="AH19" i="12"/>
  <c r="AG19" i="12"/>
  <c r="AE19" i="12"/>
  <c r="AD19" i="12"/>
  <c r="AB19" i="12"/>
  <c r="AA19" i="12"/>
  <c r="Y19" i="12"/>
  <c r="X19" i="12"/>
  <c r="V19" i="12"/>
  <c r="U19" i="12"/>
  <c r="S19" i="12"/>
  <c r="R19" i="12"/>
  <c r="P19" i="12"/>
  <c r="O19" i="12"/>
  <c r="AO14" i="12"/>
  <c r="AL14" i="12"/>
  <c r="AI14" i="12"/>
  <c r="AF14" i="12"/>
  <c r="AC14" i="12"/>
  <c r="Z14" i="12"/>
  <c r="W14" i="12"/>
  <c r="T14" i="12"/>
  <c r="Q14" i="12"/>
  <c r="N14" i="12"/>
  <c r="AO13" i="12"/>
  <c r="AL13" i="12"/>
  <c r="AI13" i="12"/>
  <c r="AF13" i="12"/>
  <c r="AC13" i="12"/>
  <c r="Z13" i="12"/>
  <c r="W13" i="12"/>
  <c r="T13" i="12"/>
  <c r="Q13" i="12"/>
  <c r="N13" i="12"/>
  <c r="AO8" i="12"/>
  <c r="AL8" i="12"/>
  <c r="AI8" i="12"/>
  <c r="AF8" i="12"/>
  <c r="AC8" i="12"/>
  <c r="Z8" i="12"/>
  <c r="W8" i="12"/>
  <c r="W20" i="12" s="1"/>
  <c r="T8" i="12"/>
  <c r="Q8" i="12"/>
  <c r="N8" i="12"/>
  <c r="AO7" i="12"/>
  <c r="AL7" i="12"/>
  <c r="AI7" i="12"/>
  <c r="AI19" i="12" s="1"/>
  <c r="AF7" i="12"/>
  <c r="AC7" i="12"/>
  <c r="Z7" i="12"/>
  <c r="W7" i="12"/>
  <c r="T7" i="12"/>
  <c r="Q7" i="12"/>
  <c r="Q19" i="12" s="1"/>
  <c r="N7" i="12"/>
  <c r="M81" i="12"/>
  <c r="L81" i="12"/>
  <c r="J81" i="12"/>
  <c r="I81" i="12"/>
  <c r="M80" i="12"/>
  <c r="L80" i="12"/>
  <c r="L82" i="12" s="1"/>
  <c r="J80" i="12"/>
  <c r="J82" i="12" s="1"/>
  <c r="I80" i="12"/>
  <c r="I82" i="12" s="1"/>
  <c r="K79" i="12"/>
  <c r="H79" i="12"/>
  <c r="K78" i="12"/>
  <c r="H78" i="12"/>
  <c r="K77" i="12"/>
  <c r="H77" i="12"/>
  <c r="K76" i="12"/>
  <c r="H76" i="12"/>
  <c r="K75" i="12"/>
  <c r="K81" i="12" s="1"/>
  <c r="H75" i="12"/>
  <c r="H81" i="12" s="1"/>
  <c r="K74" i="12"/>
  <c r="H74" i="12"/>
  <c r="M68" i="12"/>
  <c r="L68" i="12"/>
  <c r="J68" i="12"/>
  <c r="I68" i="12"/>
  <c r="M67" i="12"/>
  <c r="L67" i="12"/>
  <c r="J67" i="12"/>
  <c r="I67" i="12"/>
  <c r="K62" i="12"/>
  <c r="H62" i="12"/>
  <c r="K61" i="12"/>
  <c r="H61" i="12"/>
  <c r="K56" i="12"/>
  <c r="H56" i="12"/>
  <c r="K55" i="12"/>
  <c r="H55" i="12"/>
  <c r="AQ81" i="12"/>
  <c r="AP81" i="12"/>
  <c r="AN81" i="12"/>
  <c r="AM81" i="12"/>
  <c r="AK81" i="12"/>
  <c r="AJ81" i="12"/>
  <c r="AH81" i="12"/>
  <c r="AG81" i="12"/>
  <c r="AE81" i="12"/>
  <c r="AD81" i="12"/>
  <c r="AB81" i="12"/>
  <c r="AA81" i="12"/>
  <c r="Y81" i="12"/>
  <c r="X81" i="12"/>
  <c r="V81" i="12"/>
  <c r="U81" i="12"/>
  <c r="S81" i="12"/>
  <c r="R81" i="12"/>
  <c r="P81" i="12"/>
  <c r="O81" i="12"/>
  <c r="AQ80" i="12"/>
  <c r="AQ82" i="12" s="1"/>
  <c r="AP80" i="12"/>
  <c r="AP82" i="12" s="1"/>
  <c r="AN80" i="12"/>
  <c r="AN82" i="12" s="1"/>
  <c r="AM80" i="12"/>
  <c r="AK80" i="12"/>
  <c r="AJ80" i="12"/>
  <c r="AH80" i="12"/>
  <c r="AG80" i="12"/>
  <c r="AE80" i="12"/>
  <c r="AE82" i="12" s="1"/>
  <c r="AD80" i="12"/>
  <c r="AB80" i="12"/>
  <c r="AB82" i="12" s="1"/>
  <c r="AA80" i="12"/>
  <c r="Y80" i="12"/>
  <c r="X80" i="12"/>
  <c r="X82" i="12" s="1"/>
  <c r="V80" i="12"/>
  <c r="V82" i="12" s="1"/>
  <c r="U80" i="12"/>
  <c r="S80" i="12"/>
  <c r="R80" i="12"/>
  <c r="R82" i="12" s="1"/>
  <c r="P80" i="12"/>
  <c r="P82" i="12" s="1"/>
  <c r="O80" i="12"/>
  <c r="AO79" i="12"/>
  <c r="AL79" i="12"/>
  <c r="AI79" i="12"/>
  <c r="AF79" i="12"/>
  <c r="AC79" i="12"/>
  <c r="Z79" i="12"/>
  <c r="W79" i="12"/>
  <c r="T79" i="12"/>
  <c r="Q79" i="12"/>
  <c r="N79" i="12"/>
  <c r="AO78" i="12"/>
  <c r="AL78" i="12"/>
  <c r="AI78" i="12"/>
  <c r="AF78" i="12"/>
  <c r="AC78" i="12"/>
  <c r="Z78" i="12"/>
  <c r="W78" i="12"/>
  <c r="T78" i="12"/>
  <c r="Q78" i="12"/>
  <c r="N78" i="12"/>
  <c r="AO77" i="12"/>
  <c r="AL77" i="12"/>
  <c r="AI77" i="12"/>
  <c r="AF77" i="12"/>
  <c r="AC77" i="12"/>
  <c r="Z77" i="12"/>
  <c r="W77" i="12"/>
  <c r="T77" i="12"/>
  <c r="Q77" i="12"/>
  <c r="N77" i="12"/>
  <c r="AO76" i="12"/>
  <c r="AL76" i="12"/>
  <c r="AI76" i="12"/>
  <c r="AF76" i="12"/>
  <c r="AC76" i="12"/>
  <c r="Z76" i="12"/>
  <c r="W76" i="12"/>
  <c r="T76" i="12"/>
  <c r="Q76" i="12"/>
  <c r="N76" i="12"/>
  <c r="AO75" i="12"/>
  <c r="AO81" i="12" s="1"/>
  <c r="AL75" i="12"/>
  <c r="AL81" i="12" s="1"/>
  <c r="AI75" i="12"/>
  <c r="AI81" i="12" s="1"/>
  <c r="AF75" i="12"/>
  <c r="AF81" i="12" s="1"/>
  <c r="AC75" i="12"/>
  <c r="AC81" i="12" s="1"/>
  <c r="Z75" i="12"/>
  <c r="Z81" i="12" s="1"/>
  <c r="W75" i="12"/>
  <c r="W81" i="12" s="1"/>
  <c r="T75" i="12"/>
  <c r="T81" i="12" s="1"/>
  <c r="Q75" i="12"/>
  <c r="Q81" i="12" s="1"/>
  <c r="N75" i="12"/>
  <c r="N81" i="12" s="1"/>
  <c r="AO74" i="12"/>
  <c r="AL74" i="12"/>
  <c r="AI74" i="12"/>
  <c r="AF74" i="12"/>
  <c r="AC74" i="12"/>
  <c r="Z74" i="12"/>
  <c r="W74" i="12"/>
  <c r="T74" i="12"/>
  <c r="T80" i="12" s="1"/>
  <c r="Q74" i="12"/>
  <c r="N74" i="12"/>
  <c r="AQ68" i="12"/>
  <c r="AP68" i="12"/>
  <c r="AN68" i="12"/>
  <c r="AM68" i="12"/>
  <c r="AK68" i="12"/>
  <c r="AJ68" i="12"/>
  <c r="AH68" i="12"/>
  <c r="AG68" i="12"/>
  <c r="AE68" i="12"/>
  <c r="AD68" i="12"/>
  <c r="AB68" i="12"/>
  <c r="AA68" i="12"/>
  <c r="Y68" i="12"/>
  <c r="X68" i="12"/>
  <c r="V68" i="12"/>
  <c r="U68" i="12"/>
  <c r="S68" i="12"/>
  <c r="R68" i="12"/>
  <c r="P68" i="12"/>
  <c r="O68" i="12"/>
  <c r="AQ67" i="12"/>
  <c r="AP67" i="12"/>
  <c r="AN67" i="12"/>
  <c r="AM67" i="12"/>
  <c r="AK67" i="12"/>
  <c r="AJ67" i="12"/>
  <c r="AH67" i="12"/>
  <c r="AG67" i="12"/>
  <c r="AE67" i="12"/>
  <c r="AD67" i="12"/>
  <c r="AB67" i="12"/>
  <c r="AA67" i="12"/>
  <c r="Y67" i="12"/>
  <c r="X67" i="12"/>
  <c r="V67" i="12"/>
  <c r="U67" i="12"/>
  <c r="S67" i="12"/>
  <c r="R67" i="12"/>
  <c r="P67" i="12"/>
  <c r="O67" i="12"/>
  <c r="AO62" i="12"/>
  <c r="AL62" i="12"/>
  <c r="AI62" i="12"/>
  <c r="AF62" i="12"/>
  <c r="AC62" i="12"/>
  <c r="Z62" i="12"/>
  <c r="W62" i="12"/>
  <c r="T62" i="12"/>
  <c r="Q62" i="12"/>
  <c r="N62" i="12"/>
  <c r="AO61" i="12"/>
  <c r="AL61" i="12"/>
  <c r="AI61" i="12"/>
  <c r="AF61" i="12"/>
  <c r="AC61" i="12"/>
  <c r="Z61" i="12"/>
  <c r="W61" i="12"/>
  <c r="T61" i="12"/>
  <c r="Q61" i="12"/>
  <c r="N61" i="12"/>
  <c r="AO56" i="12"/>
  <c r="AL56" i="12"/>
  <c r="AI56" i="12"/>
  <c r="AF56" i="12"/>
  <c r="AC56" i="12"/>
  <c r="Z56" i="12"/>
  <c r="W56" i="12"/>
  <c r="T56" i="12"/>
  <c r="Q56" i="12"/>
  <c r="N56" i="12"/>
  <c r="AO55" i="12"/>
  <c r="AL55" i="12"/>
  <c r="AI55" i="12"/>
  <c r="AF55" i="12"/>
  <c r="AC55" i="12"/>
  <c r="Z55" i="12"/>
  <c r="W55" i="12"/>
  <c r="T55" i="12"/>
  <c r="Q55" i="12"/>
  <c r="N55" i="12"/>
  <c r="AM82" i="12" l="1"/>
  <c r="AG82" i="12"/>
  <c r="AH82" i="12"/>
  <c r="AD82" i="12"/>
  <c r="Y82" i="12"/>
  <c r="U82" i="12"/>
  <c r="M82" i="12"/>
  <c r="K80" i="12"/>
  <c r="AN34" i="12"/>
  <c r="AH34" i="12"/>
  <c r="AC32" i="12"/>
  <c r="AC34" i="12" s="1"/>
  <c r="Y34" i="12"/>
  <c r="U34" i="12"/>
  <c r="Q32" i="12"/>
  <c r="N32" i="12"/>
  <c r="O34" i="12"/>
  <c r="AO20" i="12"/>
  <c r="AF19" i="12"/>
  <c r="N19" i="12"/>
  <c r="T19" i="12"/>
  <c r="W19" i="12"/>
  <c r="AO19" i="12"/>
  <c r="Z19" i="12"/>
  <c r="N80" i="12"/>
  <c r="N82" i="12" s="1"/>
  <c r="AF80" i="12"/>
  <c r="H80" i="12"/>
  <c r="H82" i="12" s="1"/>
  <c r="T82" i="12"/>
  <c r="AL68" i="12"/>
  <c r="H67" i="12"/>
  <c r="Q67" i="12"/>
  <c r="AI67" i="12"/>
  <c r="K67" i="12"/>
  <c r="AL80" i="12"/>
  <c r="AL82" i="12" s="1"/>
  <c r="AI80" i="12"/>
  <c r="AI82" i="12" s="1"/>
  <c r="AJ82" i="12"/>
  <c r="AK82" i="12"/>
  <c r="AF82" i="12"/>
  <c r="Z80" i="12"/>
  <c r="AA82" i="12"/>
  <c r="W80" i="12"/>
  <c r="W82" i="12" s="1"/>
  <c r="S82" i="12"/>
  <c r="O82" i="12"/>
  <c r="AO68" i="12"/>
  <c r="AO67" i="12"/>
  <c r="AL67" i="12"/>
  <c r="AI68" i="12"/>
  <c r="AF68" i="12"/>
  <c r="AF67" i="12"/>
  <c r="AC68" i="12"/>
  <c r="AC67" i="12"/>
  <c r="Z68" i="12"/>
  <c r="Z67" i="12"/>
  <c r="W68" i="12"/>
  <c r="W67" i="12"/>
  <c r="T68" i="12"/>
  <c r="T67" i="12"/>
  <c r="Q68" i="12"/>
  <c r="N68" i="12"/>
  <c r="N67" i="12"/>
  <c r="K68" i="12"/>
  <c r="H68" i="12"/>
  <c r="Q80" i="12"/>
  <c r="Q82" i="12" s="1"/>
  <c r="N34" i="12"/>
  <c r="AO80" i="12"/>
  <c r="AO82" i="12" s="1"/>
  <c r="R34" i="12"/>
  <c r="AA34" i="12"/>
  <c r="AC80" i="12"/>
  <c r="AC82" i="12" s="1"/>
  <c r="AO32" i="12"/>
  <c r="AO34" i="12" s="1"/>
  <c r="AM34" i="12"/>
  <c r="AL19" i="12"/>
  <c r="AL32" i="12"/>
  <c r="AL34" i="12" s="1"/>
  <c r="AI34" i="12"/>
  <c r="AJ34" i="12"/>
  <c r="AK34" i="12"/>
  <c r="Z32" i="12"/>
  <c r="Z34" i="12" s="1"/>
  <c r="AB34" i="12"/>
  <c r="W32" i="12"/>
  <c r="W34" i="12" s="1"/>
  <c r="T32" i="12"/>
  <c r="T34" i="12" s="1"/>
  <c r="Q34" i="12"/>
  <c r="S34" i="12"/>
  <c r="AL20" i="12"/>
  <c r="AI20" i="12"/>
  <c r="AF20" i="12"/>
  <c r="AC20" i="12"/>
  <c r="AC19" i="12"/>
  <c r="Z20" i="12"/>
  <c r="T20" i="12"/>
  <c r="Q20" i="12"/>
  <c r="N20" i="12"/>
  <c r="AF34" i="12"/>
  <c r="K82" i="12"/>
  <c r="Z82" i="12"/>
  <c r="AQ91" i="12" l="1"/>
  <c r="AO91" i="12"/>
  <c r="AN91" i="12"/>
  <c r="AL91" i="12"/>
  <c r="AK91" i="12"/>
  <c r="AI91" i="12"/>
  <c r="AH91" i="12"/>
  <c r="AF91" i="12"/>
  <c r="AE91" i="12"/>
  <c r="AC91" i="12"/>
  <c r="AB91" i="12"/>
  <c r="Z91" i="12"/>
  <c r="Y91" i="12"/>
  <c r="W91" i="12"/>
  <c r="V91" i="12"/>
  <c r="T91" i="12"/>
  <c r="S91" i="12"/>
  <c r="Q91" i="12"/>
  <c r="P91" i="12"/>
  <c r="N91" i="12"/>
  <c r="M91" i="12"/>
  <c r="K91" i="12"/>
  <c r="J91" i="12"/>
  <c r="H91" i="12"/>
  <c r="AQ90" i="12"/>
  <c r="AO90" i="12"/>
  <c r="AN90" i="12"/>
  <c r="AL90" i="12"/>
  <c r="AK90" i="12"/>
  <c r="AI90" i="12"/>
  <c r="AI94" i="12" s="1"/>
  <c r="AH90" i="12"/>
  <c r="AF90" i="12"/>
  <c r="AE90" i="12"/>
  <c r="AC90" i="12"/>
  <c r="AB90" i="12"/>
  <c r="Z90" i="12"/>
  <c r="Z94" i="12" s="1"/>
  <c r="Y90" i="12"/>
  <c r="W90" i="12"/>
  <c r="V90" i="12"/>
  <c r="T90" i="12"/>
  <c r="T94" i="12" s="1"/>
  <c r="S90" i="12"/>
  <c r="Q90" i="12"/>
  <c r="P90" i="12"/>
  <c r="N90" i="12"/>
  <c r="M90" i="12"/>
  <c r="K90" i="12"/>
  <c r="J90" i="12"/>
  <c r="H90" i="12"/>
  <c r="H94" i="12" s="1"/>
  <c r="AQ86" i="12"/>
  <c r="AO86" i="12"/>
  <c r="AN86" i="12"/>
  <c r="AL86" i="12"/>
  <c r="AK86" i="12"/>
  <c r="AI86" i="12"/>
  <c r="AH86" i="12"/>
  <c r="AF86" i="12"/>
  <c r="AE86" i="12"/>
  <c r="AC86" i="12"/>
  <c r="AB86" i="12"/>
  <c r="Z86" i="12"/>
  <c r="Y86" i="12"/>
  <c r="W86" i="12"/>
  <c r="V86" i="12"/>
  <c r="T86" i="12"/>
  <c r="S86" i="12"/>
  <c r="Q86" i="12"/>
  <c r="P86" i="12"/>
  <c r="P89" i="12" s="1"/>
  <c r="N86" i="12"/>
  <c r="M86" i="12"/>
  <c r="K86" i="12"/>
  <c r="J86" i="12"/>
  <c r="H86" i="12"/>
  <c r="AQ85" i="12"/>
  <c r="AO85" i="12"/>
  <c r="AN85" i="12"/>
  <c r="AN89" i="12" s="1"/>
  <c r="AL85" i="12"/>
  <c r="AK85" i="12"/>
  <c r="AI85" i="12"/>
  <c r="AH85" i="12"/>
  <c r="AF85" i="12"/>
  <c r="AE85" i="12"/>
  <c r="AC85" i="12"/>
  <c r="AB85" i="12"/>
  <c r="Z85" i="12"/>
  <c r="Z89" i="12" s="1"/>
  <c r="Z96" i="12" s="1"/>
  <c r="Y85" i="12"/>
  <c r="W85" i="12"/>
  <c r="V85" i="12"/>
  <c r="V89" i="12" s="1"/>
  <c r="T85" i="12"/>
  <c r="T89" i="12" s="1"/>
  <c r="S85" i="12"/>
  <c r="Q85" i="12"/>
  <c r="P85" i="12"/>
  <c r="N85" i="12"/>
  <c r="N89" i="12" s="1"/>
  <c r="M85" i="12"/>
  <c r="K85" i="12"/>
  <c r="J85" i="12"/>
  <c r="H85" i="12"/>
  <c r="H89" i="12" s="1"/>
  <c r="H96" i="12" s="1"/>
  <c r="AQ43" i="12"/>
  <c r="AO43" i="12"/>
  <c r="AN43" i="12"/>
  <c r="AL43" i="12"/>
  <c r="AK43" i="12"/>
  <c r="AI43" i="12"/>
  <c r="AH43" i="12"/>
  <c r="AF43" i="12"/>
  <c r="AE43" i="12"/>
  <c r="AC43" i="12"/>
  <c r="AB43" i="12"/>
  <c r="Z43" i="12"/>
  <c r="Y43" i="12"/>
  <c r="W43" i="12"/>
  <c r="V43" i="12"/>
  <c r="T43" i="12"/>
  <c r="S43" i="12"/>
  <c r="Q43" i="12"/>
  <c r="P43" i="12"/>
  <c r="N43" i="12"/>
  <c r="M43" i="12"/>
  <c r="K43" i="12"/>
  <c r="J43" i="12"/>
  <c r="H43" i="12"/>
  <c r="AQ42" i="12"/>
  <c r="AQ46" i="12" s="1"/>
  <c r="AO42" i="12"/>
  <c r="AN42" i="12"/>
  <c r="AL42" i="12"/>
  <c r="AK42" i="12"/>
  <c r="AI42" i="12"/>
  <c r="AH42" i="12"/>
  <c r="AF42" i="12"/>
  <c r="AF46" i="12" s="1"/>
  <c r="AE42" i="12"/>
  <c r="AC42" i="12"/>
  <c r="AB42" i="12"/>
  <c r="Z42" i="12"/>
  <c r="Y42" i="12"/>
  <c r="W42" i="12"/>
  <c r="V42" i="12"/>
  <c r="T42" i="12"/>
  <c r="T46" i="12" s="1"/>
  <c r="S42" i="12"/>
  <c r="Q42" i="12"/>
  <c r="P42" i="12"/>
  <c r="N42" i="12"/>
  <c r="M42" i="12"/>
  <c r="K42" i="12"/>
  <c r="J42" i="12"/>
  <c r="H42" i="12"/>
  <c r="H46" i="12" s="1"/>
  <c r="AQ38" i="12"/>
  <c r="AO38" i="12"/>
  <c r="AN38" i="12"/>
  <c r="AL38" i="12"/>
  <c r="AK38" i="12"/>
  <c r="AI38" i="12"/>
  <c r="AH38" i="12"/>
  <c r="AF38" i="12"/>
  <c r="AE38" i="12"/>
  <c r="AC38" i="12"/>
  <c r="AB38" i="12"/>
  <c r="Z38" i="12"/>
  <c r="Y38" i="12"/>
  <c r="W38" i="12"/>
  <c r="W41" i="12" s="1"/>
  <c r="V38" i="12"/>
  <c r="T38" i="12"/>
  <c r="S38" i="12"/>
  <c r="Q38" i="12"/>
  <c r="P38" i="12"/>
  <c r="N38" i="12"/>
  <c r="M38" i="12"/>
  <c r="K38" i="12"/>
  <c r="J38" i="12"/>
  <c r="H38" i="12"/>
  <c r="AQ37" i="12"/>
  <c r="AO37" i="12"/>
  <c r="AO41" i="12" s="1"/>
  <c r="AN37" i="12"/>
  <c r="AL37" i="12"/>
  <c r="AK37" i="12"/>
  <c r="AI37" i="12"/>
  <c r="AH37" i="12"/>
  <c r="AF37" i="12"/>
  <c r="AE37" i="12"/>
  <c r="AC37" i="12"/>
  <c r="AB37" i="12"/>
  <c r="Z37" i="12"/>
  <c r="Y37" i="12"/>
  <c r="W37" i="12"/>
  <c r="V37" i="12"/>
  <c r="T37" i="12"/>
  <c r="S37" i="12"/>
  <c r="Q37" i="12"/>
  <c r="P37" i="12"/>
  <c r="N37" i="12"/>
  <c r="N41" i="12" s="1"/>
  <c r="M37" i="12"/>
  <c r="M41" i="12" s="1"/>
  <c r="K37" i="12"/>
  <c r="J37" i="12"/>
  <c r="H37" i="12"/>
  <c r="M33" i="12"/>
  <c r="L33" i="12"/>
  <c r="J33" i="12"/>
  <c r="I33" i="12"/>
  <c r="M32" i="12"/>
  <c r="L32" i="12"/>
  <c r="L34" i="12" s="1"/>
  <c r="J32" i="12"/>
  <c r="I32" i="12"/>
  <c r="K31" i="12"/>
  <c r="H31" i="12"/>
  <c r="K30" i="12"/>
  <c r="H30" i="12"/>
  <c r="K29" i="12"/>
  <c r="H29" i="12"/>
  <c r="K28" i="12"/>
  <c r="H28" i="12"/>
  <c r="K27" i="12"/>
  <c r="K33" i="12" s="1"/>
  <c r="H27" i="12"/>
  <c r="H33" i="12" s="1"/>
  <c r="K26" i="12"/>
  <c r="H26" i="12"/>
  <c r="M20" i="12"/>
  <c r="L20" i="12"/>
  <c r="J20" i="12"/>
  <c r="I20" i="12"/>
  <c r="M19" i="12"/>
  <c r="L19" i="12"/>
  <c r="J19" i="12"/>
  <c r="I19" i="12"/>
  <c r="K14" i="12"/>
  <c r="H14" i="12"/>
  <c r="K13" i="12"/>
  <c r="H13" i="12"/>
  <c r="K8" i="12"/>
  <c r="H8" i="12"/>
  <c r="K7" i="12"/>
  <c r="H7" i="12"/>
  <c r="AQ94" i="12" l="1"/>
  <c r="AL94" i="12"/>
  <c r="S94" i="12"/>
  <c r="AL89" i="12"/>
  <c r="I34" i="12"/>
  <c r="H32" i="12"/>
  <c r="J34" i="12"/>
  <c r="AL46" i="12"/>
  <c r="Z46" i="12"/>
  <c r="AN41" i="12"/>
  <c r="Z41" i="12"/>
  <c r="Z48" i="12" s="1"/>
  <c r="T41" i="12"/>
  <c r="AO94" i="12"/>
  <c r="AF94" i="12"/>
  <c r="N94" i="12"/>
  <c r="N96" i="12" s="1"/>
  <c r="AF89" i="12"/>
  <c r="AF96" i="12" s="1"/>
  <c r="W89" i="12"/>
  <c r="AB46" i="12"/>
  <c r="V41" i="12"/>
  <c r="AE41" i="12"/>
  <c r="Q46" i="12"/>
  <c r="AI46" i="12"/>
  <c r="Y89" i="12"/>
  <c r="AH89" i="12"/>
  <c r="AQ89" i="12"/>
  <c r="AQ96" i="12" s="1"/>
  <c r="J94" i="12"/>
  <c r="AB94" i="12"/>
  <c r="AK94" i="12"/>
  <c r="K94" i="12"/>
  <c r="AC94" i="12"/>
  <c r="AI89" i="12"/>
  <c r="AI96" i="12" s="1"/>
  <c r="P41" i="12"/>
  <c r="Y41" i="12"/>
  <c r="AH41" i="12"/>
  <c r="AQ41" i="12"/>
  <c r="AQ48" i="12" s="1"/>
  <c r="K46" i="12"/>
  <c r="K48" i="12" s="1"/>
  <c r="AC46" i="12"/>
  <c r="J89" i="12"/>
  <c r="S89" i="12"/>
  <c r="S96" i="12" s="1"/>
  <c r="AB89" i="12"/>
  <c r="AK89" i="12"/>
  <c r="M94" i="12"/>
  <c r="V94" i="12"/>
  <c r="V96" i="12" s="1"/>
  <c r="AE94" i="12"/>
  <c r="AN94" i="12"/>
  <c r="AN96" i="12" s="1"/>
  <c r="K32" i="12"/>
  <c r="K34" i="12" s="1"/>
  <c r="S46" i="12"/>
  <c r="M34" i="12"/>
  <c r="Q41" i="12"/>
  <c r="AI41" i="12"/>
  <c r="M46" i="12"/>
  <c r="M48" i="12" s="1"/>
  <c r="V46" i="12"/>
  <c r="V48" i="12" s="1"/>
  <c r="U49" i="12" s="1"/>
  <c r="AE46" i="12"/>
  <c r="AN46" i="12"/>
  <c r="AN48" i="12" s="1"/>
  <c r="T96" i="12"/>
  <c r="AL96" i="12"/>
  <c r="K89" i="12"/>
  <c r="AC89" i="12"/>
  <c r="W94" i="12"/>
  <c r="J46" i="12"/>
  <c r="AK46" i="12"/>
  <c r="Q89" i="12"/>
  <c r="J41" i="12"/>
  <c r="S41" i="12"/>
  <c r="AB41" i="12"/>
  <c r="AK41" i="12"/>
  <c r="AK48" i="12" s="1"/>
  <c r="W46" i="12"/>
  <c r="AO46" i="12"/>
  <c r="AO48" i="12" s="1"/>
  <c r="M89" i="12"/>
  <c r="M96" i="12" s="1"/>
  <c r="AE89" i="12"/>
  <c r="P94" i="12"/>
  <c r="Y94" i="12"/>
  <c r="Y96" i="12" s="1"/>
  <c r="AH94" i="12"/>
  <c r="K41" i="12"/>
  <c r="AC41" i="12"/>
  <c r="P46" i="12"/>
  <c r="Y46" i="12"/>
  <c r="AH46" i="12"/>
  <c r="AH48" i="12" s="1"/>
  <c r="AO89" i="12"/>
  <c r="AO96" i="12" s="1"/>
  <c r="Q94" i="12"/>
  <c r="T48" i="12"/>
  <c r="N46" i="12"/>
  <c r="N48" i="12" s="1"/>
  <c r="H20" i="12"/>
  <c r="AL41" i="12"/>
  <c r="AL48" i="12" s="1"/>
  <c r="AF41" i="12"/>
  <c r="AF48" i="12" s="1"/>
  <c r="H41" i="12"/>
  <c r="H48" i="12" s="1"/>
  <c r="K19" i="12"/>
  <c r="K20" i="12"/>
  <c r="E21" i="12"/>
  <c r="E22" i="12"/>
  <c r="J48" i="12"/>
  <c r="I49" i="12" s="1"/>
  <c r="B21" i="12"/>
  <c r="B22" i="12"/>
  <c r="P48" i="12"/>
  <c r="W48" i="12"/>
  <c r="Q48" i="12"/>
  <c r="AK96" i="12"/>
  <c r="W96" i="12"/>
  <c r="P96" i="12"/>
  <c r="H34" i="12"/>
  <c r="H19" i="12"/>
  <c r="AE96" i="12" l="1"/>
  <c r="AB96" i="12"/>
  <c r="AA97" i="12" s="1"/>
  <c r="Q96" i="12"/>
  <c r="R97" i="12" s="1"/>
  <c r="K96" i="12"/>
  <c r="L97" i="12"/>
  <c r="J96" i="12"/>
  <c r="I97" i="12" s="1"/>
  <c r="AM97" i="12"/>
  <c r="U97" i="12"/>
  <c r="O97" i="12"/>
  <c r="AI48" i="12"/>
  <c r="AC48" i="12"/>
  <c r="AE48" i="12"/>
  <c r="AB48" i="12"/>
  <c r="AA49" i="12" s="1"/>
  <c r="S48" i="12"/>
  <c r="L49" i="12"/>
  <c r="AP49" i="12"/>
  <c r="AJ49" i="12"/>
  <c r="AG49" i="12"/>
  <c r="AD49" i="12"/>
  <c r="R49" i="12"/>
  <c r="AP97" i="12"/>
  <c r="AC96" i="12"/>
  <c r="AD97" i="12" s="1"/>
  <c r="AJ97" i="12"/>
  <c r="X97" i="12"/>
  <c r="O49" i="12"/>
  <c r="Y48" i="12"/>
  <c r="X49" i="12"/>
  <c r="AH96" i="12"/>
  <c r="AG97" i="12" s="1"/>
  <c r="AM49" i="12"/>
</calcChain>
</file>

<file path=xl/sharedStrings.xml><?xml version="1.0" encoding="utf-8"?>
<sst xmlns="http://schemas.openxmlformats.org/spreadsheetml/2006/main" count="13591" uniqueCount="664">
  <si>
    <t>Типовой бланк</t>
  </si>
  <si>
    <t>Приложение2</t>
  </si>
  <si>
    <t>Ведомость контрольного замера по п/ст:</t>
  </si>
  <si>
    <t>АВАНГАРД</t>
  </si>
  <si>
    <t>Дата:</t>
  </si>
  <si>
    <t>Замер по трансформаторам</t>
  </si>
  <si>
    <t>час.</t>
  </si>
  <si>
    <t>Диспет.</t>
  </si>
  <si>
    <t xml:space="preserve"> Sном</t>
  </si>
  <si>
    <t>Ток</t>
  </si>
  <si>
    <t>Pнагр.</t>
  </si>
  <si>
    <t>Qнагр.</t>
  </si>
  <si>
    <t>наимен.</t>
  </si>
  <si>
    <t>МВА</t>
  </si>
  <si>
    <t>А</t>
  </si>
  <si>
    <t>МВт</t>
  </si>
  <si>
    <t>МВАр</t>
  </si>
  <si>
    <t>110кВ</t>
  </si>
  <si>
    <t>Нагрузка</t>
  </si>
  <si>
    <t>10кВ</t>
  </si>
  <si>
    <t>1Т</t>
  </si>
  <si>
    <t xml:space="preserve">РПН </t>
  </si>
  <si>
    <t>Напряж.</t>
  </si>
  <si>
    <t>ПБВ</t>
  </si>
  <si>
    <t>2Т</t>
  </si>
  <si>
    <t>Итого</t>
  </si>
  <si>
    <t>cosФ(10)=</t>
  </si>
  <si>
    <t>tgФ(10)=</t>
  </si>
  <si>
    <t>Замер по</t>
  </si>
  <si>
    <t>Уст.ЧАПВ</t>
  </si>
  <si>
    <t>Уст.АЧР</t>
  </si>
  <si>
    <t>ВЛ- 10 кВ</t>
  </si>
  <si>
    <t>герц</t>
  </si>
  <si>
    <t>сек</t>
  </si>
  <si>
    <t>Рыбозавод-1</t>
  </si>
  <si>
    <t>Рыбозавод-2</t>
  </si>
  <si>
    <t>РП-22-1</t>
  </si>
  <si>
    <t>РП-22-2</t>
  </si>
  <si>
    <t>Самарово-1</t>
  </si>
  <si>
    <t>Самарово-2</t>
  </si>
  <si>
    <t>РП-23-1</t>
  </si>
  <si>
    <t>РП-23-2</t>
  </si>
  <si>
    <t>РП-20-1</t>
  </si>
  <si>
    <t>РП-20-2</t>
  </si>
  <si>
    <t>РП-25-1</t>
  </si>
  <si>
    <t>РП-25-2</t>
  </si>
  <si>
    <t>ТП-205-1</t>
  </si>
  <si>
    <t>ТП-205-2</t>
  </si>
  <si>
    <t>1ТСН</t>
  </si>
  <si>
    <t>2ТСН</t>
  </si>
  <si>
    <t>Итого по отх.ВЛ от 1С-10 кВ</t>
  </si>
  <si>
    <t>Итого по отх.ВЛ от 2С-10 кВ</t>
  </si>
  <si>
    <t>Итого по ВЛ-10 кВ</t>
  </si>
  <si>
    <t>РАСЧЕТ ПОТЕРЬ  В ТРАНСФОРМАТОРАХ</t>
  </si>
  <si>
    <t>Потери пост.</t>
  </si>
  <si>
    <t xml:space="preserve">  Px.x+j    Qx.x.</t>
  </si>
  <si>
    <t>+j</t>
  </si>
  <si>
    <t>Потери перем.</t>
  </si>
  <si>
    <t xml:space="preserve">  Рпер+j  Qпер.</t>
  </si>
  <si>
    <r>
      <t>Р</t>
    </r>
    <r>
      <rPr>
        <sz val="7"/>
        <rFont val="Arial Cyr"/>
        <charset val="204"/>
      </rPr>
      <t>хх</t>
    </r>
    <r>
      <rPr>
        <sz val="8"/>
        <rFont val="Arial Cyr"/>
        <family val="2"/>
        <charset val="204"/>
      </rPr>
      <t>=</t>
    </r>
  </si>
  <si>
    <r>
      <t>Q</t>
    </r>
    <r>
      <rPr>
        <sz val="7"/>
        <rFont val="Arial Cyr"/>
        <charset val="204"/>
      </rPr>
      <t>хх</t>
    </r>
    <r>
      <rPr>
        <sz val="9"/>
        <rFont val="Arial Cyr"/>
        <family val="2"/>
        <charset val="204"/>
      </rPr>
      <t>=</t>
    </r>
  </si>
  <si>
    <t>Ркз(10)=</t>
  </si>
  <si>
    <t>Uкз%(10)=</t>
  </si>
  <si>
    <t>Полная нагрузка с потерями</t>
  </si>
  <si>
    <t>Суммарная нагрузка</t>
  </si>
  <si>
    <t xml:space="preserve">ПС с потерями </t>
  </si>
  <si>
    <t>S p</t>
  </si>
  <si>
    <t>средневзв тангенс</t>
  </si>
  <si>
    <t>ГИБДД</t>
  </si>
  <si>
    <t>Мвар</t>
  </si>
  <si>
    <t>35кВ</t>
  </si>
  <si>
    <t>cosФ(35)=</t>
  </si>
  <si>
    <t>tgФ(35)=</t>
  </si>
  <si>
    <t>ВЛ- 35 кВ</t>
  </si>
  <si>
    <t>Резерв-1</t>
  </si>
  <si>
    <t>Резерв-2</t>
  </si>
  <si>
    <t>Шапша-1</t>
  </si>
  <si>
    <t>Шапша-2</t>
  </si>
  <si>
    <t>Ярки-1</t>
  </si>
  <si>
    <t>Ярки-2</t>
  </si>
  <si>
    <t>Итого по отх.ВЛ от 1С-35 кВ</t>
  </si>
  <si>
    <t>Итого по отх.ВЛ от 2С-35 кВ</t>
  </si>
  <si>
    <t>Итого по ВЛ-35 кВ</t>
  </si>
  <si>
    <t>яч. №3</t>
  </si>
  <si>
    <t>яч. №4</t>
  </si>
  <si>
    <t>яч. №11</t>
  </si>
  <si>
    <t>яч. №12</t>
  </si>
  <si>
    <t>ТСН-1</t>
  </si>
  <si>
    <t>ТСН-2</t>
  </si>
  <si>
    <r>
      <t>Р</t>
    </r>
    <r>
      <rPr>
        <sz val="7"/>
        <rFont val="Arial Cyr"/>
        <charset val="204"/>
      </rPr>
      <t>хх</t>
    </r>
    <r>
      <rPr>
        <sz val="8"/>
        <rFont val="Arial Cyr"/>
        <charset val="204"/>
      </rPr>
      <t>=</t>
    </r>
  </si>
  <si>
    <r>
      <t>Q</t>
    </r>
    <r>
      <rPr>
        <sz val="7"/>
        <rFont val="Arial Cyr"/>
        <charset val="204"/>
      </rPr>
      <t>хх</t>
    </r>
    <r>
      <rPr>
        <sz val="9"/>
        <rFont val="Arial Cyr"/>
        <charset val="204"/>
      </rPr>
      <t>=</t>
    </r>
  </si>
  <si>
    <t>Ркз(110)=</t>
  </si>
  <si>
    <t>Ркз(35)=</t>
  </si>
  <si>
    <t>Uкз%(110)=</t>
  </si>
  <si>
    <t>Uкз%(35)=</t>
  </si>
  <si>
    <t>ЗАПАДНАЯ</t>
  </si>
  <si>
    <t>РП-16-1</t>
  </si>
  <si>
    <t>ТП-404-1</t>
  </si>
  <si>
    <t>РП-41-1</t>
  </si>
  <si>
    <t>РП-40-1</t>
  </si>
  <si>
    <t>ТП-405-1</t>
  </si>
  <si>
    <t>РП-40-2</t>
  </si>
  <si>
    <t>РП-16-2</t>
  </si>
  <si>
    <t>РП-41-2</t>
  </si>
  <si>
    <t>ТП-404-2</t>
  </si>
  <si>
    <t>ТП-405-2</t>
  </si>
  <si>
    <t>Лента-1</t>
  </si>
  <si>
    <t>Лента-2</t>
  </si>
  <si>
    <t>САМАРОВО</t>
  </si>
  <si>
    <t>10 кВ</t>
  </si>
  <si>
    <t>РП-32-1</t>
  </si>
  <si>
    <t>ТП-306-1</t>
  </si>
  <si>
    <t>Авангард-1</t>
  </si>
  <si>
    <t>ТП-311-1</t>
  </si>
  <si>
    <t>РП-31-1</t>
  </si>
  <si>
    <t>РП-30-1</t>
  </si>
  <si>
    <t>РП-32 резерв-1</t>
  </si>
  <si>
    <t>ТП-306-2</t>
  </si>
  <si>
    <t>Авангард-2</t>
  </si>
  <si>
    <t>ТП-311-2</t>
  </si>
  <si>
    <t>РП-30-2</t>
  </si>
  <si>
    <t>РП-31-2</t>
  </si>
  <si>
    <t>РП-32-2</t>
  </si>
  <si>
    <t>РП-32 резерв-2</t>
  </si>
  <si>
    <t>Иртыш-1</t>
  </si>
  <si>
    <t>Иртыш-2</t>
  </si>
  <si>
    <t>cosФ(110)=</t>
  </si>
  <si>
    <t>tgФ(110)=</t>
  </si>
  <si>
    <t>-</t>
  </si>
  <si>
    <t>Ведомость контрольного замера по ПС: 35/10 кВ «Ярки»</t>
  </si>
  <si>
    <t>1 час.</t>
  </si>
  <si>
    <t>2 час.</t>
  </si>
  <si>
    <t>3 час.</t>
  </si>
  <si>
    <t>4 час.</t>
  </si>
  <si>
    <t>5 час.</t>
  </si>
  <si>
    <t>6 час.</t>
  </si>
  <si>
    <t>7 час.</t>
  </si>
  <si>
    <t>8 час.</t>
  </si>
  <si>
    <t>9 час.</t>
  </si>
  <si>
    <t>10 час.</t>
  </si>
  <si>
    <t>11 час.</t>
  </si>
  <si>
    <t>12 час.</t>
  </si>
  <si>
    <t>Диспет. 
наимен.</t>
  </si>
  <si>
    <t xml:space="preserve"> S ном, 
МВА</t>
  </si>
  <si>
    <t>35 кВ</t>
  </si>
  <si>
    <t xml:space="preserve">2Т </t>
  </si>
  <si>
    <t>Всего</t>
  </si>
  <si>
    <t>ЗРУ-10 кВ</t>
  </si>
  <si>
    <t>яч. №9</t>
  </si>
  <si>
    <t>яч. №10</t>
  </si>
  <si>
    <t>яч. №13</t>
  </si>
  <si>
    <t>яч. №15</t>
  </si>
  <si>
    <t>Рхх=</t>
  </si>
  <si>
    <t>Qхх=</t>
  </si>
  <si>
    <t>13 час.</t>
  </si>
  <si>
    <t>14 час.</t>
  </si>
  <si>
    <t>15 час.</t>
  </si>
  <si>
    <t>16 час.</t>
  </si>
  <si>
    <t>17 час.</t>
  </si>
  <si>
    <t>18 час.</t>
  </si>
  <si>
    <t>19 час.</t>
  </si>
  <si>
    <t>20 час.</t>
  </si>
  <si>
    <t>21 час.</t>
  </si>
  <si>
    <t>22 час.</t>
  </si>
  <si>
    <t>23 час.</t>
  </si>
  <si>
    <t>24 час.</t>
  </si>
  <si>
    <t xml:space="preserve">  время Уральское</t>
  </si>
  <si>
    <t>3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</si>
  <si>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110/35/6 кВ «Березово»</t>
    </r>
  </si>
  <si>
    <t>1 час</t>
  </si>
  <si>
    <t>2 час</t>
  </si>
  <si>
    <t>3 час</t>
  </si>
  <si>
    <t>4 час</t>
  </si>
  <si>
    <t>5 час</t>
  </si>
  <si>
    <t>6 час</t>
  </si>
  <si>
    <t>7 час</t>
  </si>
  <si>
    <t>8 час</t>
  </si>
  <si>
    <t>9 час</t>
  </si>
  <si>
    <t>10 час</t>
  </si>
  <si>
    <t>11 час</t>
  </si>
  <si>
    <t>12 час</t>
  </si>
  <si>
    <t>13 час</t>
  </si>
  <si>
    <t>14 час</t>
  </si>
  <si>
    <t>15 час</t>
  </si>
  <si>
    <t>16 час</t>
  </si>
  <si>
    <t>17 час</t>
  </si>
  <si>
    <t>18 час</t>
  </si>
  <si>
    <t>19 час</t>
  </si>
  <si>
    <t>20 час</t>
  </si>
  <si>
    <t>21 час</t>
  </si>
  <si>
    <t>22 час</t>
  </si>
  <si>
    <t>23 час</t>
  </si>
  <si>
    <t>00 час</t>
  </si>
  <si>
    <t>Диспет.
наим.</t>
  </si>
  <si>
    <t>Sном, 
MBA</t>
  </si>
  <si>
    <t>6кВ</t>
  </si>
  <si>
    <t>cosф=</t>
  </si>
  <si>
    <t>tgф=</t>
  </si>
  <si>
    <t>ВЛ-6кВ</t>
  </si>
  <si>
    <t>яч.1, ф.3</t>
  </si>
  <si>
    <t>яч.13, ф.6</t>
  </si>
  <si>
    <t>яч.21, ф.5</t>
  </si>
  <si>
    <t>яч.27, ф.КПП-1</t>
  </si>
  <si>
    <t>1С-6</t>
  </si>
  <si>
    <t>яч.18, ф.1</t>
  </si>
  <si>
    <t>яч.22, ф.4</t>
  </si>
  <si>
    <t>яч.24, ф.7</t>
  </si>
  <si>
    <t>яч.2, ф. КПП-2</t>
  </si>
  <si>
    <t>яч.10, ф. 2</t>
  </si>
  <si>
    <t>2С-6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</si>
  <si>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110/10 кВ «Лорба»</t>
    </r>
  </si>
  <si>
    <t>24 час</t>
  </si>
  <si>
    <t>110 кВ</t>
  </si>
  <si>
    <t>6 кВ</t>
  </si>
  <si>
    <t>cosФ(6)=</t>
  </si>
  <si>
    <t>tgФ(6)=</t>
  </si>
  <si>
    <t>ВЛ-6 кВ</t>
  </si>
  <si>
    <t>ВЛ-6 отх</t>
  </si>
  <si>
    <t xml:space="preserve">  Px.x+j  Qx.x.</t>
  </si>
  <si>
    <t xml:space="preserve">  Рпер+j  Qпер</t>
  </si>
  <si>
    <t>Ркз=</t>
  </si>
  <si>
    <t>Uкз%(6)=</t>
  </si>
  <si>
    <t>время московское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</si>
  <si>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110/10 кВ «Полноват»</t>
    </r>
  </si>
  <si>
    <t>РПН</t>
  </si>
  <si>
    <t>1Т  cosф=</t>
  </si>
  <si>
    <t>2Т  cosф=</t>
  </si>
  <si>
    <t>ВЛ-10кВ</t>
  </si>
  <si>
    <t>РММ яч. № 5</t>
  </si>
  <si>
    <t>Поселок яч. № 6</t>
  </si>
  <si>
    <t>Больница яч. № 7</t>
  </si>
  <si>
    <t xml:space="preserve">   Pкз =</t>
  </si>
  <si>
    <t>Uкз%=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</si>
  <si>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110/10 кВ «Шеркалы»</t>
    </r>
  </si>
  <si>
    <t>1Т cosф=</t>
  </si>
  <si>
    <t>tgФ=</t>
  </si>
  <si>
    <t>2Т cosф=</t>
  </si>
  <si>
    <t>Поселок яч.№3</t>
  </si>
  <si>
    <t>ЛЗУ яч.№4</t>
  </si>
  <si>
    <t>Быстрый яч.№16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</si>
  <si>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110/10 кВ «Сергино»</t>
    </r>
  </si>
  <si>
    <t>cosФ1=</t>
  </si>
  <si>
    <t>tgФ1=</t>
  </si>
  <si>
    <t>cosФ2=</t>
  </si>
  <si>
    <t>tgФ2=</t>
  </si>
  <si>
    <t>1С-10</t>
  </si>
  <si>
    <t>ЦОК-1 яч.№13</t>
  </si>
  <si>
    <t>БПТОиК-1 яч.№15</t>
  </si>
  <si>
    <t>РИТЭК-1 яч.№17</t>
  </si>
  <si>
    <t>ПТПС яч.№19</t>
  </si>
  <si>
    <t>Поселок-1 яч.№3</t>
  </si>
  <si>
    <t>Поселок-3 яч.№5</t>
  </si>
  <si>
    <t>2С-10</t>
  </si>
  <si>
    <t>Ж/д яч.№14</t>
  </si>
  <si>
    <t>БПТОиК-2 яч.№16</t>
  </si>
  <si>
    <t>РИТЭК-2 яч.№18</t>
  </si>
  <si>
    <t>ЦОК-2 яч.№20</t>
  </si>
  <si>
    <t>Поселок-2 яч.№4</t>
  </si>
  <si>
    <t>Поселок 4 яч.№6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</si>
  <si>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110/10 кВ «Кода»</t>
    </r>
  </si>
  <si>
    <t>Водозабор яч.№3</t>
  </si>
  <si>
    <t>Центр яч.№5</t>
  </si>
  <si>
    <t>Половинка яч.№11</t>
  </si>
  <si>
    <t>Кормужиханка яч.№4</t>
  </si>
  <si>
    <t>Пождепо яч.№6</t>
  </si>
  <si>
    <t>Электростанция яч.№8</t>
  </si>
  <si>
    <t>Сахалин яч.№16</t>
  </si>
  <si>
    <r>
      <t xml:space="preserve">Ведомость контрольного замера по ПС: </t>
    </r>
    <r>
      <rPr>
        <b/>
        <sz val="20"/>
        <rFont val="Times New Roman"/>
        <family val="1"/>
        <charset val="204"/>
      </rPr>
      <t>110/10 кВ «Чара»</t>
    </r>
  </si>
  <si>
    <t>1Т cosФ=</t>
  </si>
  <si>
    <t>2Т cosФ=</t>
  </si>
  <si>
    <t>РП-17-1 яч.№13</t>
  </si>
  <si>
    <t>Транзит-1 яч.№15</t>
  </si>
  <si>
    <t>Таежный яч.№17</t>
  </si>
  <si>
    <t>ЛХК-1 яч.№19</t>
  </si>
  <si>
    <t>ТРК-1 яч.№25</t>
  </si>
  <si>
    <t>РП-7-1 яч.№27</t>
  </si>
  <si>
    <t>РП-6-1 яч.№3</t>
  </si>
  <si>
    <t>Пож.депо яч.№7</t>
  </si>
  <si>
    <t>Транзит-2 яч.№10</t>
  </si>
  <si>
    <t>ЛХК-2 яч.№16</t>
  </si>
  <si>
    <t>Финский компл. яч.№18</t>
  </si>
  <si>
    <t>Центральный яч.№24</t>
  </si>
  <si>
    <t>ТРК-2 яч.№26</t>
  </si>
  <si>
    <t>РП-17-2 яч.№4</t>
  </si>
  <si>
    <t>РП-6-2 яч.№8</t>
  </si>
  <si>
    <t>резерв яч.№22</t>
  </si>
  <si>
    <t>Ведомость контрольного замера по ПС: 110/10 кВ «МДФ»</t>
  </si>
  <si>
    <t>ф."Мортка-1"</t>
  </si>
  <si>
    <t>яч. №19</t>
  </si>
  <si>
    <t>ф."Завод-1"</t>
  </si>
  <si>
    <t>ф."Микрорайон"</t>
  </si>
  <si>
    <t>яч. №16</t>
  </si>
  <si>
    <t>ф."Мортка-2"</t>
  </si>
  <si>
    <t>яч. №20</t>
  </si>
  <si>
    <t>ф."Завод-2"</t>
  </si>
  <si>
    <t>Ведомость контрольного замера по ПС: 110/35/10 кВ «ЮМАС»</t>
  </si>
  <si>
    <t>ВЛ-35 кВ</t>
  </si>
  <si>
    <t>ф."ВЛ Ямки"</t>
  </si>
  <si>
    <t>ф."ВЛ ЛПК"</t>
  </si>
  <si>
    <t>яч.5</t>
  </si>
  <si>
    <t>ф."Нефтяник-1"</t>
  </si>
  <si>
    <t>яч.7</t>
  </si>
  <si>
    <t>ф."Луговой"</t>
  </si>
  <si>
    <t>яч.9</t>
  </si>
  <si>
    <t>ф."Вокзал"</t>
  </si>
  <si>
    <t>яч.11</t>
  </si>
  <si>
    <t>ф."Листвиничный"</t>
  </si>
  <si>
    <t>яч.15</t>
  </si>
  <si>
    <t>ф."Поселковый-1"</t>
  </si>
  <si>
    <t>яч.17</t>
  </si>
  <si>
    <t>ф."РП№3-1"</t>
  </si>
  <si>
    <t>яч.4</t>
  </si>
  <si>
    <t>ф."Станция"</t>
  </si>
  <si>
    <t>яч.6</t>
  </si>
  <si>
    <t>ф."Леуши"</t>
  </si>
  <si>
    <t>яч.8</t>
  </si>
  <si>
    <t>ф."Промплощадка"</t>
  </si>
  <si>
    <t>яч.16</t>
  </si>
  <si>
    <t>ф."Поселковый-2"</t>
  </si>
  <si>
    <t>яч.18</t>
  </si>
  <si>
    <t>ф."РП№3-2"</t>
  </si>
  <si>
    <t>яч.20</t>
  </si>
  <si>
    <t>ф."Нефтяник-2"</t>
  </si>
  <si>
    <t>Ведомость контрольного замера по ПС: 110/6/6 кВ «Евра»</t>
  </si>
  <si>
    <t>6 кВ (1 с.ш.)</t>
  </si>
  <si>
    <t>6 кВ (3 с.ш.)</t>
  </si>
  <si>
    <t>6 кВ (2 с.ш.)</t>
  </si>
  <si>
    <t>6 кВ (4 с.ш.)</t>
  </si>
  <si>
    <t>6 кВ (1,3 с.ш.)</t>
  </si>
  <si>
    <t>6 кВ (2,4 с.ш.)</t>
  </si>
  <si>
    <t>ВЛ- 6 кВ</t>
  </si>
  <si>
    <t>ф."Южный-1"</t>
  </si>
  <si>
    <t>ф."Лайнер-1"</t>
  </si>
  <si>
    <t>ф."Боровой"</t>
  </si>
  <si>
    <t>яч.19</t>
  </si>
  <si>
    <t>ф."КОС-1"</t>
  </si>
  <si>
    <t>яч.21</t>
  </si>
  <si>
    <t>ф."Северный-3"</t>
  </si>
  <si>
    <t>яч.23</t>
  </si>
  <si>
    <t>ф."Юбилейный-3"</t>
  </si>
  <si>
    <t>ф."Лайнер-2"</t>
  </si>
  <si>
    <t>ф."Юбилейный-2"</t>
  </si>
  <si>
    <t>ф."КОС-2"</t>
  </si>
  <si>
    <t>ф."Северный-4"</t>
  </si>
  <si>
    <t>ф."Южный-2"</t>
  </si>
  <si>
    <t>ф."АЗС"</t>
  </si>
  <si>
    <t>Итого по отх.ВЛ от 3С-10 кВ</t>
  </si>
  <si>
    <t>Итого по отх.ВЛ от 4С-10 кВ</t>
  </si>
  <si>
    <t xml:space="preserve">                                                                                Кондинский филиал АО "ЮРЭСК"</t>
  </si>
  <si>
    <t xml:space="preserve">                                                                                         Ведомость контрольных замеров (время московское), кВт</t>
  </si>
  <si>
    <t>Наименование центра питания</t>
  </si>
  <si>
    <t>Наименование присоединения</t>
  </si>
  <si>
    <t>0-1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</si>
  <si>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</si>
  <si>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</si>
  <si>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</si>
  <si>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</si>
  <si>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</si>
  <si>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</si>
  <si>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</si>
  <si>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</si>
  <si>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</si>
  <si>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</si>
  <si>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</si>
  <si>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</si>
  <si>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</si>
  <si>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</si>
  <si>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</si>
  <si>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</si>
  <si>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</si>
  <si>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</si>
  <si>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</si>
  <si>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</si>
  <si>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</si>
  <si>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</si>
  <si>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</si>
  <si>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</t>
  </si>
  <si>
    <t>ПС35/10 "Тесла"</t>
  </si>
  <si>
    <t>1.1</t>
  </si>
  <si>
    <t>ф.Лесников/10 яч.12</t>
  </si>
  <si>
    <t>1.2</t>
  </si>
  <si>
    <t>ф.Линия 1/10 яч.4</t>
  </si>
  <si>
    <t>1.3</t>
  </si>
  <si>
    <t>ф.Линия 2/10 яч.7</t>
  </si>
  <si>
    <t>1.4</t>
  </si>
  <si>
    <t>Ввод 1Т/10 яч.11</t>
  </si>
  <si>
    <t>1.5</t>
  </si>
  <si>
    <t>Ввод 2Т/10 яч.8</t>
  </si>
  <si>
    <t>1.6</t>
  </si>
  <si>
    <t>ТСН-1/35</t>
  </si>
  <si>
    <t>1.7</t>
  </si>
  <si>
    <t>ТСН-2/35</t>
  </si>
  <si>
    <t>1.8</t>
  </si>
  <si>
    <t>Фарада -1 1Т/35</t>
  </si>
  <si>
    <t>1.9</t>
  </si>
  <si>
    <t>фарада -2 2Т/35</t>
  </si>
  <si>
    <t>2</t>
  </si>
  <si>
    <t>ПС35/10 "Кама"</t>
  </si>
  <si>
    <t>2.1</t>
  </si>
  <si>
    <t>ф. Кама</t>
  </si>
  <si>
    <t>2.2</t>
  </si>
  <si>
    <t>ф. Алтай</t>
  </si>
  <si>
    <t>2.3</t>
  </si>
  <si>
    <t>2.4</t>
  </si>
  <si>
    <t>ТСН -2</t>
  </si>
  <si>
    <t>ПС35/10  "Ямки"</t>
  </si>
  <si>
    <t>3.1</t>
  </si>
  <si>
    <t>Ввод 1</t>
  </si>
  <si>
    <t>3.2</t>
  </si>
  <si>
    <t>Ввод 2</t>
  </si>
  <si>
    <t>3.3</t>
  </si>
  <si>
    <t xml:space="preserve">ф.Ямки      </t>
  </si>
  <si>
    <t>3.4</t>
  </si>
  <si>
    <t>ф.Юмас</t>
  </si>
  <si>
    <t>3.5</t>
  </si>
  <si>
    <t>ПС 35/10 "Луговой"</t>
  </si>
  <si>
    <t>4.1</t>
  </si>
  <si>
    <t>Ввод 1/35</t>
  </si>
  <si>
    <t>4.2</t>
  </si>
  <si>
    <t>Ввод 2/35</t>
  </si>
  <si>
    <t>4.3</t>
  </si>
  <si>
    <t>1Т/35</t>
  </si>
  <si>
    <t>4.4</t>
  </si>
  <si>
    <t>2Т/35</t>
  </si>
  <si>
    <t>4.5</t>
  </si>
  <si>
    <t>ф.Поселок/10</t>
  </si>
  <si>
    <t>4.6</t>
  </si>
  <si>
    <t>ф.Корп/10</t>
  </si>
  <si>
    <t>4.7</t>
  </si>
  <si>
    <t>ф.Лесоцех/10</t>
  </si>
  <si>
    <t>4.8</t>
  </si>
  <si>
    <t>ф.Н-Склад/10</t>
  </si>
  <si>
    <t>4.9</t>
  </si>
  <si>
    <t>ф.Соб. Нужды/10</t>
  </si>
  <si>
    <t>4.10</t>
  </si>
  <si>
    <t>4.12</t>
  </si>
  <si>
    <t>ПС 35/10 "Половинка"</t>
  </si>
  <si>
    <t>5.1</t>
  </si>
  <si>
    <t>Ввод 1/35 Половинка-1</t>
  </si>
  <si>
    <t>5.2</t>
  </si>
  <si>
    <t>Ввод 2/35 Половинка-2</t>
  </si>
  <si>
    <t>5.3</t>
  </si>
  <si>
    <t>ТCН-1</t>
  </si>
  <si>
    <t>5.4</t>
  </si>
  <si>
    <t>ТCН-2</t>
  </si>
  <si>
    <t>5.5</t>
  </si>
  <si>
    <t>Поселок 1/10</t>
  </si>
  <si>
    <t>5.6</t>
  </si>
  <si>
    <t>Поселок 2/10</t>
  </si>
  <si>
    <t>Итого:</t>
  </si>
  <si>
    <t xml:space="preserve"> Кондинский филиал АО "ЮРЭСК"</t>
  </si>
  <si>
    <t>Ведомость контрольных замеров (время московское), кВАр</t>
  </si>
  <si>
    <t>Фарада -2 2Т/35</t>
  </si>
  <si>
    <t>ф.Ямки</t>
  </si>
  <si>
    <t>№
п/п</t>
  </si>
  <si>
    <t>Приложение № 1</t>
  </si>
  <si>
    <t>Ведомость контрольного замера по ПС: 110/10/6 кВ «Пионерная-2»</t>
  </si>
  <si>
    <t>1 Секция шин . РУ-10кВ яч.37 ф.РП-104 яч.7</t>
  </si>
  <si>
    <t>1 Секция шин . РУ-10кВ яч.39 ф.ТП-220 яч.1</t>
  </si>
  <si>
    <t>1 Секция шин . РУ-10кВ яч.43 ф. Резерв</t>
  </si>
  <si>
    <t>1 Секция шин . РУ-10кВ яч.45 ф. БКТП ГСК</t>
  </si>
  <si>
    <t>1 Секция шин . РУ-10кВ яч.47 ф.ТП-589 яч.11</t>
  </si>
  <si>
    <t>1 Секция шин . РУ-10кВ яч.51 "Восход-1"</t>
  </si>
  <si>
    <t>1 Секция шин . РУ-10кВ яч.59 ф.ТП-200 яч.8</t>
  </si>
  <si>
    <t>1 Секция шин . РУ-10кВ яч.61 ф.ТП-219 яч.5</t>
  </si>
  <si>
    <t>2 Секция шин . РУ-10кВ яч.40 ф. Резерв</t>
  </si>
  <si>
    <t>2 Секция шин . РУ-10кВ яч.42 ф.ТП-220 яч.2</t>
  </si>
  <si>
    <t>2 Секция шин . РУ-10кВ яч.48 ф.ТП-200 яч.7</t>
  </si>
  <si>
    <t>2 Секция шин . РУ-10кВ яч.54 ф.ТП-219 яч.6</t>
  </si>
  <si>
    <t>2 Секция шин . РУ-10кВ яч.56 ф.ТП-589 яч.12</t>
  </si>
  <si>
    <t>2 Секция шин . РУ-10кВ яч.58 ф.РП-104 яч.19</t>
  </si>
  <si>
    <t>2 Секция шин . РУ-10кВ яч.60 "Восход-2"</t>
  </si>
  <si>
    <t>2 Секция шин . РУ-10кВ яч.62 Резерв</t>
  </si>
  <si>
    <t>1 Секция шин . РУ-6кВ яч.5 ф.РП-101 яч.4</t>
  </si>
  <si>
    <t>1 Секция шин . РУ-6кВ яч.7 ф.ТП-525 яч.3</t>
  </si>
  <si>
    <t>1 Секция шин . РУ-6кВ яч.9 ф.ТП-216 яч.3</t>
  </si>
  <si>
    <t>1 Секция шин . РУ-6кВ яч.13 ф.ТП-ИОЦ яч.2</t>
  </si>
  <si>
    <t>1 Секция шин . РУ-6кВ яч.23 ф.РП-128А яч.3</t>
  </si>
  <si>
    <t>1 Секция шин . РУ-6кВ яч.27 ф.РП-100 яч.5</t>
  </si>
  <si>
    <t>2 Секция шин . РУ-6кВ яч.8 ф.ТП-ИОЦ яч.6</t>
  </si>
  <si>
    <t>2 Секция шин . РУ-6кВ яч.10 ф.РП-101 яч.1</t>
  </si>
  <si>
    <t>2 Секция шин . РУ-6кВ яч.12 ф.ТП-Нефтяник-2</t>
  </si>
  <si>
    <t>2 Секция шин . РУ-6кВ яч.14 ф.ТП-216 яч.6</t>
  </si>
  <si>
    <t>2 Секция шин . РУ-6кВ яч.18 ф.ТП-525 яч.7</t>
  </si>
  <si>
    <t>2 Секция шин . РУ-6кВ яч.20 ф.РП-100 яч.4</t>
  </si>
  <si>
    <t>2 Секция шин . РУ-6кВ яч.22 ф.ТП-212 яч.2</t>
  </si>
  <si>
    <t>2 Секция шин . РУ-6кВ яч.30 ф.РП-128А яч.26</t>
  </si>
  <si>
    <t>Итого по отх.ВЛ от 1С-6 кВ</t>
  </si>
  <si>
    <t>Итого по отх.ВЛ от 2С-6 кВ</t>
  </si>
  <si>
    <t>Итого по ВЛ-6 кВ</t>
  </si>
  <si>
    <t>Ркз(6)=</t>
  </si>
  <si>
    <t>время местное (UTC +05) Екатеринбург</t>
  </si>
  <si>
    <t>за каждый час</t>
  </si>
  <si>
    <t xml:space="preserve">Ведомость контрольного замера по ПС 35/10 кВ № 21 "Водозабор"  АО "ЮТЭК-Когалым"   </t>
  </si>
  <si>
    <t>21час.</t>
  </si>
  <si>
    <t>Диспет.       наим.</t>
  </si>
  <si>
    <t xml:space="preserve"> Sном, МВА</t>
  </si>
  <si>
    <t>Наименование замера</t>
  </si>
  <si>
    <t>Ток ,      А</t>
  </si>
  <si>
    <t>Pнагр, МВт</t>
  </si>
  <si>
    <t>Qнагр, Мвар</t>
  </si>
  <si>
    <t>1Т                ТМН-6300/35</t>
  </si>
  <si>
    <t>___ кВ</t>
  </si>
  <si>
    <t>Напряжение</t>
  </si>
  <si>
    <t>2Т                ТМН-6300/35</t>
  </si>
  <si>
    <t>1ТСН        ТМ-63/10</t>
  </si>
  <si>
    <t>2ТСН        ТМ-63/10</t>
  </si>
  <si>
    <t>cosϕ(35 кВ)=</t>
  </si>
  <si>
    <t>tgϕ(35 кВ)=</t>
  </si>
  <si>
    <t>cosϕ(10 кВ)=</t>
  </si>
  <si>
    <t>tgϕ(10 кВ)=</t>
  </si>
  <si>
    <t>cosϕ(__ кВ)=</t>
  </si>
  <si>
    <t>tgϕ(__ кВ)=</t>
  </si>
  <si>
    <t>Замер по ЛЭП</t>
  </si>
  <si>
    <t>Присоединение</t>
  </si>
  <si>
    <t>1 С.Ш.</t>
  </si>
  <si>
    <t>яч.04</t>
  </si>
  <si>
    <t>ф."21-04"</t>
  </si>
  <si>
    <t>ф."Ввод №1"</t>
  </si>
  <si>
    <t>2 С.Ш.</t>
  </si>
  <si>
    <t>яч.__</t>
  </si>
  <si>
    <t>ф."__________"</t>
  </si>
  <si>
    <t>ф."Ввод №2"</t>
  </si>
  <si>
    <t>Замер провел:</t>
  </si>
  <si>
    <t>Фамилия И.О.</t>
  </si>
  <si>
    <t xml:space="preserve">Главный инженер   АО "ЮТЭК-Когалым"                                                                   Богатырев Н.В.                                                                 </t>
  </si>
  <si>
    <t>Исп.: Шульгина О.В.</t>
  </si>
  <si>
    <t>тел. (34667) 2-48-99</t>
  </si>
  <si>
    <t>Ведомость контрольного замера по ПС 35/10 кВ № 30 "Прибалтийская"  АО "ЮТЭК-Когалым"</t>
  </si>
  <si>
    <t>1Т                  ТМ-4000/35</t>
  </si>
  <si>
    <t>2Т                  ТМ-4000/35</t>
  </si>
  <si>
    <t>1ТСН            ТМГ-100/10</t>
  </si>
  <si>
    <t>2ТСН            ТМГ-100/10</t>
  </si>
  <si>
    <t>cosϕ(35 кВ)=0,98</t>
  </si>
  <si>
    <t>cosϕ(10 кВ)=0,98</t>
  </si>
  <si>
    <t>яч.3</t>
  </si>
  <si>
    <t>ф."ТП №2-29"</t>
  </si>
  <si>
    <t>ф. пс "Рижская"</t>
  </si>
  <si>
    <t>ф."ТП №2-95"</t>
  </si>
  <si>
    <t>ф."ТП №2-67"</t>
  </si>
  <si>
    <t>яч.12</t>
  </si>
  <si>
    <t>яч3 29 а</t>
  </si>
  <si>
    <t>яч3 29 р</t>
  </si>
  <si>
    <t>яч4 Риж а</t>
  </si>
  <si>
    <t>яч5 Вв1 А</t>
  </si>
  <si>
    <t>яч8 95 а</t>
  </si>
  <si>
    <t>яч8 95 р</t>
  </si>
  <si>
    <t>яч.9 67 а</t>
  </si>
  <si>
    <t>яч.9 67 р</t>
  </si>
  <si>
    <t>ТСН 1  а</t>
  </si>
  <si>
    <t>яч12 29 а</t>
  </si>
  <si>
    <t>яч12 29 р</t>
  </si>
  <si>
    <t>яч16 Вв2  А</t>
  </si>
  <si>
    <t>яч18 Риж а</t>
  </si>
  <si>
    <t>яч19 95 а</t>
  </si>
  <si>
    <t>яч19 95 р</t>
  </si>
  <si>
    <t xml:space="preserve">Ведомость контрольного замера по ПС 35/6 кВ № 33 "Галактика"  АО "ЮТЭК-Когалым"   </t>
  </si>
  <si>
    <t>1ТСН        ТЛС3-63/6</t>
  </si>
  <si>
    <t>2ТСН        ТЛС3-63/6</t>
  </si>
  <si>
    <t>cosϕ(6 кВ)=</t>
  </si>
  <si>
    <t>tgϕ(6 кВ)=</t>
  </si>
  <si>
    <t>яч.2</t>
  </si>
  <si>
    <t>ф."Гостиница"</t>
  </si>
  <si>
    <t>яч.03</t>
  </si>
  <si>
    <t>ф."Храм"</t>
  </si>
  <si>
    <t>ф."Галактика"</t>
  </si>
  <si>
    <t>ф."Тен.корт</t>
  </si>
  <si>
    <t>яч.13</t>
  </si>
  <si>
    <t>ПС 35/6кВ №33 Галактика 6кВ Ввод №1  А</t>
  </si>
  <si>
    <t>ПС 35/6кВ №33 Галактика 6кВ Ввод №2  А</t>
  </si>
  <si>
    <t>ПС 35/6кВ №33 Галактика 6кВ Ввод №1  Р</t>
  </si>
  <si>
    <t>ПС 35/6кВ №33 Галактика 6кВ Ввод №2  Р</t>
  </si>
  <si>
    <t>Т1 А</t>
  </si>
  <si>
    <t>Т2 А</t>
  </si>
  <si>
    <t>Т1  Р</t>
  </si>
  <si>
    <t>Т2  Р</t>
  </si>
  <si>
    <t>Ведомость контрольного замера по ПС 35/6 кВ № 35 "Поселковая"  АО "ЮТЭК-Когалым"</t>
  </si>
  <si>
    <t>1Т                   ТДНС-10000/35</t>
  </si>
  <si>
    <t>2Т                   ТДНС-10000/35</t>
  </si>
  <si>
    <t>1ТСН                      ТМ-63/6</t>
  </si>
  <si>
    <t>2ТСН                      ТМ-63/6</t>
  </si>
  <si>
    <t>cosϕ(6 кВ)=0,98</t>
  </si>
  <si>
    <t>tgϕ (6 кВ)=</t>
  </si>
  <si>
    <t>ф."35-03"</t>
  </si>
  <si>
    <t>ф."35-05"</t>
  </si>
  <si>
    <t>ф."ЦРП 2-6"</t>
  </si>
  <si>
    <t>ф."ВЛБ-6"</t>
  </si>
  <si>
    <t>ф."ЦРП 2-13"</t>
  </si>
  <si>
    <t>ф."35-04"</t>
  </si>
  <si>
    <t>ф."ЦРП №2-6"</t>
  </si>
  <si>
    <t>ф."35-08"</t>
  </si>
  <si>
    <t>яч.14</t>
  </si>
  <si>
    <t>ф."ЦРП №2-13"</t>
  </si>
  <si>
    <t xml:space="preserve">Вв 1 а </t>
  </si>
  <si>
    <t>Вв 1 р</t>
  </si>
  <si>
    <t>яч 3  а</t>
  </si>
  <si>
    <t>яч 3  р</t>
  </si>
  <si>
    <t>яч 5  а</t>
  </si>
  <si>
    <t>яч 5  р</t>
  </si>
  <si>
    <t>яч 7  а</t>
  </si>
  <si>
    <t>яч 7  р</t>
  </si>
  <si>
    <t>яч 13 а</t>
  </si>
  <si>
    <t>яч 15 а</t>
  </si>
  <si>
    <t>яч 15 р</t>
  </si>
  <si>
    <t>яч 16 а</t>
  </si>
  <si>
    <t>яч 16 р</t>
  </si>
  <si>
    <t>яч 14 а</t>
  </si>
  <si>
    <t>яч 8 а</t>
  </si>
  <si>
    <t>яч 8 р</t>
  </si>
  <si>
    <t>яч 6 а</t>
  </si>
  <si>
    <t>яч 4 а</t>
  </si>
  <si>
    <t xml:space="preserve">Вв 2 а </t>
  </si>
  <si>
    <t>Вв 2 р</t>
  </si>
  <si>
    <t>Ведомость контрольного замера по ПС 35/6 кВ № 36 "Аэропорт"  АО "ЮТЭК-Когалым"</t>
  </si>
  <si>
    <t>1Т         ТМН-2500/35</t>
  </si>
  <si>
    <t>2Т         ТМН-2500/35</t>
  </si>
  <si>
    <t>1ТСН            ТМ-40/6</t>
  </si>
  <si>
    <t>2ТСН            ТМ-40/6</t>
  </si>
  <si>
    <t>ф."ТП-1"</t>
  </si>
  <si>
    <t>время уральское</t>
  </si>
  <si>
    <t>Итого по отх.ВЛ от 1С-110 кВ</t>
  </si>
  <si>
    <t>Итого по отх.ВЛ от 2С-110 кВ</t>
  </si>
  <si>
    <t>Ркз(220)=</t>
  </si>
  <si>
    <t>Uкз%(220)=</t>
  </si>
  <si>
    <t>Дата: 15.12.2021 г.</t>
  </si>
  <si>
    <t>яч.10</t>
  </si>
  <si>
    <t xml:space="preserve">   Дата:  15.12.21 г.</t>
  </si>
  <si>
    <t>Дата: 15.12.2021</t>
  </si>
  <si>
    <t>Ведомость контрольного замера по ПС:</t>
  </si>
  <si>
    <t>220/110/10 кВ «Югра»</t>
  </si>
  <si>
    <t xml:space="preserve">1Т 
(АТДЦТН-125000/220) </t>
  </si>
  <si>
    <t>220 кВ</t>
  </si>
  <si>
    <t>15</t>
  </si>
  <si>
    <t xml:space="preserve">2Т 
(АТДЦТН-125000/220) </t>
  </si>
  <si>
    <t>1 ТСН (ТМ-630/10У1)</t>
  </si>
  <si>
    <t>2 ТСН (ТМ-630/10У1)</t>
  </si>
  <si>
    <t xml:space="preserve">Всего </t>
  </si>
  <si>
    <t>cosФ(220)=</t>
  </si>
  <si>
    <t>tgФ(220)=</t>
  </si>
  <si>
    <t>ВЛ- 220 кВ</t>
  </si>
  <si>
    <t>яч. №1</t>
  </si>
  <si>
    <t>ф. "Росляковская-1"</t>
  </si>
  <si>
    <t>яч. №2</t>
  </si>
  <si>
    <t>ф. "Росляковская-2"</t>
  </si>
  <si>
    <t>Итого по ВЛ-220 кВ</t>
  </si>
  <si>
    <t>ВЛ- 110 кВ</t>
  </si>
  <si>
    <t>яч. №8</t>
  </si>
  <si>
    <t>ф. "Фоминская-1"</t>
  </si>
  <si>
    <t>яч. №7</t>
  </si>
  <si>
    <t>ф. "Фоминская-2"</t>
  </si>
  <si>
    <t>ф. "Самарово-1"</t>
  </si>
  <si>
    <t>ф. "Самарово-2"</t>
  </si>
  <si>
    <t>ф. "ГИБДД-1"</t>
  </si>
  <si>
    <t>яч. №5</t>
  </si>
  <si>
    <t>ф. "ГИБДД-2"</t>
  </si>
  <si>
    <t>ф. "Луговская-1"</t>
  </si>
  <si>
    <t>яч. №14</t>
  </si>
  <si>
    <t>ф. "Луговская-2"</t>
  </si>
  <si>
    <t>Итого по ВЛ-110 кВ</t>
  </si>
  <si>
    <t>Pкз(10)=</t>
  </si>
  <si>
    <t xml:space="preserve">  время уральское</t>
  </si>
  <si>
    <t>7</t>
  </si>
  <si>
    <t>5</t>
  </si>
  <si>
    <t>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</si>
</sst>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"/>
    <numFmt numFmtId="166" formatCode="_-* #,##0.00_р_._-;\-* #,##0.00_р_._-;_-* &quot;-&quot;??_р_._-;_-@_-"/>
    <numFmt numFmtId="167" formatCode="0.0000"/>
    <numFmt numFmtId="168" formatCode="0.000000"/>
    <numFmt numFmtId="169" formatCode="0.00000"/>
    <numFmt numFmtId="172" formatCode="_-* #,##0.000_р_._-;\-* #,##0.000_р_._-;_-* &quot;-&quot;??_р_._-;_-@_-"/>
    <numFmt numFmtId="173" formatCode="#,##0.000_ ;\-#,##0.000\ "/>
  </numFmts>
  <fonts count="7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i/>
      <sz val="12"/>
      <name val="Arial Cyr"/>
      <family val="2"/>
      <charset val="204"/>
    </font>
    <font>
      <b/>
      <sz val="14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sz val="10"/>
      <color theme="1"/>
      <name val="Arial Cyr"/>
      <charset val="204"/>
    </font>
    <font>
      <b/>
      <sz val="10"/>
      <name val="Arial Cyr"/>
      <charset val="204"/>
    </font>
    <font>
      <sz val="7"/>
      <name val="Arial Cyr"/>
      <charset val="204"/>
    </font>
    <font>
      <sz val="8"/>
      <name val="Arial Cyr"/>
      <charset val="204"/>
    </font>
    <font>
      <sz val="9"/>
      <name val="Arial Cyr"/>
      <family val="2"/>
      <charset val="204"/>
    </font>
    <font>
      <sz val="7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 Cyr"/>
      <family val="2"/>
      <charset val="204"/>
    </font>
    <font>
      <sz val="10"/>
      <name val="Arial"/>
      <family val="2"/>
      <charset val="204"/>
    </font>
    <font>
      <sz val="10"/>
      <color indexed="12"/>
      <name val="Arial Cyr"/>
      <charset val="204"/>
    </font>
    <font>
      <b/>
      <sz val="11"/>
      <color indexed="10"/>
      <name val="Arial Cyr"/>
      <charset val="204"/>
    </font>
    <font>
      <sz val="12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b/>
      <sz val="14"/>
      <name val="Arial Cyr"/>
      <charset val="204"/>
    </font>
    <font>
      <b/>
      <sz val="8"/>
      <name val="Arial Cyr"/>
      <charset val="204"/>
    </font>
    <font>
      <b/>
      <sz val="10"/>
      <name val="Arial"/>
      <family val="2"/>
      <charset val="204"/>
    </font>
    <font>
      <sz val="10"/>
      <name val="Arial CYR"/>
    </font>
    <font>
      <sz val="9"/>
      <name val="Arial Cyr"/>
      <charset val="204"/>
    </font>
    <font>
      <b/>
      <sz val="9"/>
      <name val="Arial Cyr"/>
      <charset val="204"/>
    </font>
    <font>
      <b/>
      <sz val="11"/>
      <name val="Arial Cyr"/>
      <charset val="204"/>
    </font>
    <font>
      <sz val="10"/>
      <color rgb="FFFF0000"/>
      <name val="Arial Cyr"/>
      <charset val="204"/>
    </font>
    <font>
      <b/>
      <i/>
      <sz val="12"/>
      <color indexed="12"/>
      <name val="Arial Cyr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20"/>
      <name val="Times New Roman"/>
      <family val="1"/>
      <charset val="204"/>
    </font>
    <font>
      <sz val="13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12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0"/>
      <color theme="3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7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</borders>
  <cellStyleXfs count="33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34" fillId="0" borderId="0"/>
    <xf numFmtId="0" fontId="5" fillId="0" borderId="0"/>
    <xf numFmtId="0" fontId="6" fillId="0" borderId="0"/>
    <xf numFmtId="0" fontId="40" fillId="0" borderId="0"/>
    <xf numFmtId="0" fontId="5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6" fillId="0" borderId="0"/>
    <xf numFmtId="0" fontId="40" fillId="0" borderId="0"/>
    <xf numFmtId="0" fontId="2" fillId="0" borderId="0"/>
    <xf numFmtId="0" fontId="25" fillId="0" borderId="0"/>
    <xf numFmtId="0" fontId="25" fillId="0" borderId="0"/>
    <xf numFmtId="0" fontId="40" fillId="0" borderId="0"/>
    <xf numFmtId="0" fontId="40" fillId="0" borderId="0"/>
    <xf numFmtId="0" fontId="2" fillId="0" borderId="0"/>
    <xf numFmtId="0" fontId="25" fillId="0" borderId="0"/>
    <xf numFmtId="0" fontId="25" fillId="0" borderId="0"/>
    <xf numFmtId="9" fontId="41" fillId="0" borderId="0" applyFont="0" applyFill="0" applyBorder="0" applyAlignment="0" applyProtection="0"/>
    <xf numFmtId="0" fontId="14" fillId="0" borderId="0"/>
    <xf numFmtId="0" fontId="6" fillId="0" borderId="0"/>
    <xf numFmtId="0" fontId="1" fillId="0" borderId="0"/>
  </cellStyleXfs>
  <cellXfs count="2720">
    <xf numFmtId="0" fontId="0" fillId="0" borderId="0" xfId="0"/>
    <xf numFmtId="0" fontId="6" fillId="0" borderId="0" xfId="1" applyFill="1"/>
    <xf numFmtId="0" fontId="7" fillId="0" borderId="0" xfId="1" applyFont="1" applyFill="1"/>
    <xf numFmtId="0" fontId="8" fillId="0" borderId="0" xfId="1" applyFont="1" applyFill="1"/>
    <xf numFmtId="0" fontId="9" fillId="0" borderId="0" xfId="2" applyFont="1" applyFill="1"/>
    <xf numFmtId="0" fontId="6" fillId="0" borderId="0" xfId="3" applyFont="1" applyFill="1"/>
    <xf numFmtId="0" fontId="10" fillId="0" borderId="0" xfId="1" applyFont="1" applyFill="1"/>
    <xf numFmtId="0" fontId="11" fillId="0" borderId="0" xfId="1" applyFont="1" applyFill="1"/>
    <xf numFmtId="0" fontId="6" fillId="0" borderId="0" xfId="1" applyFill="1" applyBorder="1"/>
    <xf numFmtId="0" fontId="7" fillId="0" borderId="0" xfId="1" applyFont="1" applyFill="1" applyBorder="1"/>
    <xf numFmtId="0" fontId="12" fillId="0" borderId="0" xfId="1" applyFont="1" applyFill="1" applyBorder="1"/>
    <xf numFmtId="0" fontId="13" fillId="0" borderId="0" xfId="1" applyFont="1" applyFill="1" applyBorder="1" applyAlignment="1"/>
    <xf numFmtId="0" fontId="14" fillId="0" borderId="0" xfId="1" applyFont="1" applyFill="1"/>
    <xf numFmtId="14" fontId="6" fillId="0" borderId="0" xfId="1" applyNumberFormat="1" applyFill="1" applyBorder="1"/>
    <xf numFmtId="0" fontId="15" fillId="0" borderId="2" xfId="2" applyFont="1" applyFill="1" applyBorder="1"/>
    <xf numFmtId="0" fontId="15" fillId="0" borderId="3" xfId="2" applyFont="1" applyFill="1" applyBorder="1"/>
    <xf numFmtId="0" fontId="16" fillId="0" borderId="3" xfId="2" applyFont="1" applyFill="1" applyBorder="1" applyAlignment="1">
      <alignment horizontal="centerContinuous"/>
    </xf>
    <xf numFmtId="0" fontId="15" fillId="0" borderId="3" xfId="2" applyFont="1" applyFill="1" applyBorder="1" applyAlignment="1">
      <alignment horizontal="centerContinuous"/>
    </xf>
    <xf numFmtId="0" fontId="6" fillId="0" borderId="4" xfId="2" applyFill="1" applyBorder="1" applyAlignment="1">
      <alignment horizontal="centerContinuous"/>
    </xf>
    <xf numFmtId="0" fontId="6" fillId="0" borderId="2" xfId="4" applyFill="1" applyBorder="1"/>
    <xf numFmtId="1" fontId="15" fillId="0" borderId="3" xfId="4" applyNumberFormat="1" applyFont="1" applyFill="1" applyBorder="1"/>
    <xf numFmtId="0" fontId="15" fillId="0" borderId="4" xfId="4" applyFont="1" applyFill="1" applyBorder="1"/>
    <xf numFmtId="0" fontId="15" fillId="0" borderId="5" xfId="4" applyFont="1" applyFill="1" applyBorder="1"/>
    <xf numFmtId="1" fontId="15" fillId="0" borderId="6" xfId="4" applyNumberFormat="1" applyFont="1" applyFill="1" applyBorder="1" applyProtection="1">
      <protection locked="0"/>
    </xf>
    <xf numFmtId="0" fontId="15" fillId="0" borderId="7" xfId="4" applyFont="1" applyFill="1" applyBorder="1" applyProtection="1">
      <protection locked="0"/>
    </xf>
    <xf numFmtId="0" fontId="15" fillId="0" borderId="8" xfId="4" applyFont="1" applyFill="1" applyBorder="1" applyProtection="1">
      <protection locked="0"/>
    </xf>
    <xf numFmtId="0" fontId="15" fillId="0" borderId="5" xfId="4" applyFont="1" applyFill="1" applyBorder="1" applyProtection="1">
      <protection locked="0"/>
    </xf>
    <xf numFmtId="0" fontId="15" fillId="0" borderId="7" xfId="4" applyFont="1" applyFill="1" applyBorder="1"/>
    <xf numFmtId="0" fontId="6" fillId="0" borderId="0" xfId="2" applyFill="1"/>
    <xf numFmtId="0" fontId="15" fillId="0" borderId="4" xfId="2" applyFont="1" applyFill="1" applyBorder="1"/>
    <xf numFmtId="0" fontId="11" fillId="0" borderId="3" xfId="2" applyFont="1" applyFill="1" applyBorder="1" applyAlignment="1">
      <alignment horizontal="centerContinuous"/>
    </xf>
    <xf numFmtId="0" fontId="6" fillId="0" borderId="3" xfId="2" applyFill="1" applyBorder="1" applyAlignment="1">
      <alignment horizontal="centerContinuous"/>
    </xf>
    <xf numFmtId="0" fontId="15" fillId="0" borderId="9" xfId="2" applyFont="1" applyFill="1" applyBorder="1" applyAlignment="1">
      <alignment horizontal="center"/>
    </xf>
    <xf numFmtId="0" fontId="15" fillId="0" borderId="10" xfId="2" applyFont="1" applyFill="1" applyBorder="1" applyAlignment="1">
      <alignment horizontal="center"/>
    </xf>
    <xf numFmtId="0" fontId="15" fillId="0" borderId="11" xfId="2" applyFont="1" applyFill="1" applyBorder="1" applyAlignment="1">
      <alignment horizontal="center"/>
    </xf>
    <xf numFmtId="0" fontId="15" fillId="0" borderId="12" xfId="2" applyFont="1" applyFill="1" applyBorder="1" applyAlignment="1">
      <alignment horizontal="center"/>
    </xf>
    <xf numFmtId="0" fontId="15" fillId="0" borderId="13" xfId="2" applyFont="1" applyFill="1" applyBorder="1" applyAlignment="1">
      <alignment horizontal="center"/>
    </xf>
    <xf numFmtId="0" fontId="15" fillId="0" borderId="14" xfId="2" applyFont="1" applyFill="1" applyBorder="1" applyAlignment="1">
      <alignment horizontal="center"/>
    </xf>
    <xf numFmtId="0" fontId="15" fillId="0" borderId="15" xfId="2" applyFont="1" applyFill="1" applyBorder="1" applyAlignment="1">
      <alignment horizontal="center"/>
    </xf>
    <xf numFmtId="0" fontId="15" fillId="0" borderId="16" xfId="2" applyFont="1" applyFill="1" applyBorder="1"/>
    <xf numFmtId="0" fontId="15" fillId="0" borderId="17" xfId="2" applyFont="1" applyFill="1" applyBorder="1"/>
    <xf numFmtId="0" fontId="16" fillId="0" borderId="18" xfId="2" applyFont="1" applyFill="1" applyBorder="1" applyAlignment="1">
      <alignment horizontal="center"/>
    </xf>
    <xf numFmtId="0" fontId="6" fillId="0" borderId="0" xfId="2" applyFill="1" applyBorder="1"/>
    <xf numFmtId="0" fontId="6" fillId="0" borderId="1" xfId="2" applyFill="1" applyBorder="1"/>
    <xf numFmtId="0" fontId="11" fillId="0" borderId="19" xfId="2" applyFont="1" applyFill="1" applyBorder="1" applyAlignment="1">
      <alignment horizontal="center"/>
    </xf>
    <xf numFmtId="0" fontId="11" fillId="0" borderId="20" xfId="2" applyFont="1" applyFill="1" applyBorder="1" applyAlignment="1">
      <alignment horizontal="center"/>
    </xf>
    <xf numFmtId="0" fontId="11" fillId="0" borderId="21" xfId="2" applyFont="1" applyFill="1" applyBorder="1" applyAlignment="1">
      <alignment horizontal="center"/>
    </xf>
    <xf numFmtId="0" fontId="11" fillId="0" borderId="22" xfId="2" applyFont="1" applyFill="1" applyBorder="1" applyAlignment="1">
      <alignment horizontal="center"/>
    </xf>
    <xf numFmtId="0" fontId="11" fillId="0" borderId="23" xfId="2" applyFont="1" applyFill="1" applyBorder="1" applyAlignment="1">
      <alignment horizontal="center"/>
    </xf>
    <xf numFmtId="0" fontId="11" fillId="0" borderId="24" xfId="2" applyFont="1" applyFill="1" applyBorder="1" applyAlignment="1">
      <alignment horizontal="center"/>
    </xf>
    <xf numFmtId="0" fontId="15" fillId="0" borderId="2" xfId="1" applyFont="1" applyFill="1" applyBorder="1"/>
    <xf numFmtId="0" fontId="15" fillId="0" borderId="4" xfId="1" applyFont="1" applyFill="1" applyBorder="1"/>
    <xf numFmtId="0" fontId="16" fillId="0" borderId="0" xfId="1" applyFont="1" applyFill="1" applyBorder="1" applyAlignment="1">
      <alignment horizontal="center"/>
    </xf>
    <xf numFmtId="0" fontId="6" fillId="0" borderId="2" xfId="1" applyFill="1" applyBorder="1"/>
    <xf numFmtId="0" fontId="6" fillId="0" borderId="3" xfId="1" applyFill="1" applyBorder="1"/>
    <xf numFmtId="0" fontId="6" fillId="0" borderId="4" xfId="1" applyFill="1" applyBorder="1"/>
    <xf numFmtId="1" fontId="14" fillId="0" borderId="25" xfId="1" applyNumberFormat="1" applyFont="1" applyFill="1" applyBorder="1" applyAlignment="1">
      <alignment horizontal="right"/>
    </xf>
    <xf numFmtId="2" fontId="14" fillId="0" borderId="26" xfId="1" applyNumberFormat="1" applyFont="1" applyFill="1" applyBorder="1"/>
    <xf numFmtId="2" fontId="14" fillId="0" borderId="27" xfId="1" applyNumberFormat="1" applyFont="1" applyFill="1" applyBorder="1"/>
    <xf numFmtId="0" fontId="6" fillId="0" borderId="16" xfId="1" applyFill="1" applyBorder="1" applyAlignment="1">
      <alignment textRotation="90"/>
    </xf>
    <xf numFmtId="0" fontId="6" fillId="0" borderId="17" xfId="1" applyFill="1" applyBorder="1"/>
    <xf numFmtId="0" fontId="6" fillId="0" borderId="16" xfId="1" applyFill="1" applyBorder="1"/>
    <xf numFmtId="0" fontId="6" fillId="0" borderId="28" xfId="1" applyFill="1" applyBorder="1" applyAlignment="1">
      <alignment horizontal="left"/>
    </xf>
    <xf numFmtId="0" fontId="6" fillId="0" borderId="29" xfId="1" applyFill="1" applyBorder="1"/>
    <xf numFmtId="1" fontId="14" fillId="0" borderId="30" xfId="1" applyNumberFormat="1" applyFont="1" applyFill="1" applyBorder="1" applyAlignment="1">
      <alignment horizontal="right"/>
    </xf>
    <xf numFmtId="2" fontId="14" fillId="0" borderId="31" xfId="1" applyNumberFormat="1" applyFont="1" applyFill="1" applyBorder="1"/>
    <xf numFmtId="0" fontId="6" fillId="0" borderId="16" xfId="1" applyFill="1" applyBorder="1" applyAlignment="1">
      <alignment horizontal="center" textRotation="90"/>
    </xf>
    <xf numFmtId="0" fontId="6" fillId="0" borderId="17" xfId="1" applyFill="1" applyBorder="1" applyAlignment="1">
      <alignment horizontal="center"/>
    </xf>
    <xf numFmtId="0" fontId="6" fillId="0" borderId="0" xfId="1" applyFill="1" applyBorder="1" applyAlignment="1">
      <alignment horizontal="center"/>
    </xf>
    <xf numFmtId="0" fontId="6" fillId="0" borderId="8" xfId="1" applyFill="1" applyBorder="1" applyAlignment="1">
      <alignment horizontal="center"/>
    </xf>
    <xf numFmtId="0" fontId="6" fillId="0" borderId="6" xfId="1" applyFill="1" applyBorder="1" applyAlignment="1">
      <alignment horizontal="center"/>
    </xf>
    <xf numFmtId="0" fontId="6" fillId="0" borderId="7" xfId="1" applyFill="1" applyBorder="1" applyAlignment="1">
      <alignment horizontal="center"/>
    </xf>
    <xf numFmtId="0" fontId="6" fillId="0" borderId="0" xfId="1" applyFill="1" applyAlignment="1">
      <alignment horizontal="center"/>
    </xf>
    <xf numFmtId="0" fontId="6" fillId="0" borderId="16" xfId="1" applyFont="1" applyFill="1" applyBorder="1" applyAlignment="1">
      <alignment textRotation="90"/>
    </xf>
    <xf numFmtId="164" fontId="6" fillId="0" borderId="0" xfId="1" applyNumberFormat="1" applyFont="1" applyFill="1" applyBorder="1"/>
    <xf numFmtId="0" fontId="6" fillId="0" borderId="32" xfId="1" applyFont="1" applyFill="1" applyBorder="1"/>
    <xf numFmtId="0" fontId="6" fillId="0" borderId="16" xfId="1" applyFont="1" applyFill="1" applyBorder="1"/>
    <xf numFmtId="0" fontId="6" fillId="0" borderId="0" xfId="1" applyFont="1" applyFill="1" applyBorder="1"/>
    <xf numFmtId="0" fontId="6" fillId="0" borderId="2" xfId="1" applyFont="1" applyFill="1" applyBorder="1"/>
    <xf numFmtId="0" fontId="6" fillId="0" borderId="33" xfId="1" applyFont="1" applyFill="1" applyBorder="1"/>
    <xf numFmtId="0" fontId="6" fillId="0" borderId="0" xfId="1" applyFont="1" applyFill="1"/>
    <xf numFmtId="0" fontId="6" fillId="0" borderId="17" xfId="1" applyFont="1" applyFill="1" applyBorder="1"/>
    <xf numFmtId="0" fontId="6" fillId="0" borderId="0" xfId="1" applyFont="1" applyFill="1" applyBorder="1" applyAlignment="1">
      <alignment horizontal="center"/>
    </xf>
    <xf numFmtId="0" fontId="6" fillId="0" borderId="28" xfId="1" applyFont="1" applyFill="1" applyBorder="1" applyAlignment="1">
      <alignment horizontal="left"/>
    </xf>
    <xf numFmtId="0" fontId="6" fillId="0" borderId="37" xfId="1" applyFont="1" applyFill="1" applyBorder="1"/>
    <xf numFmtId="164" fontId="6" fillId="0" borderId="38" xfId="4" applyNumberFormat="1" applyFont="1" applyFill="1" applyBorder="1" applyAlignment="1" applyProtection="1">
      <alignment horizontal="right"/>
      <protection locked="0"/>
    </xf>
    <xf numFmtId="164" fontId="6" fillId="0" borderId="39" xfId="4" applyNumberFormat="1" applyFont="1" applyFill="1" applyBorder="1" applyAlignment="1">
      <alignment horizontal="right"/>
    </xf>
    <xf numFmtId="0" fontId="6" fillId="0" borderId="40" xfId="1" applyFont="1" applyFill="1" applyBorder="1" applyAlignment="1">
      <alignment horizontal="center"/>
    </xf>
    <xf numFmtId="0" fontId="6" fillId="0" borderId="8" xfId="1" applyFont="1" applyFill="1" applyBorder="1"/>
    <xf numFmtId="0" fontId="6" fillId="0" borderId="6" xfId="1" applyFont="1" applyFill="1" applyBorder="1"/>
    <xf numFmtId="0" fontId="6" fillId="0" borderId="7" xfId="1" applyFont="1" applyFill="1" applyBorder="1"/>
    <xf numFmtId="1" fontId="6" fillId="0" borderId="6" xfId="1" applyNumberFormat="1" applyFont="1" applyFill="1" applyBorder="1" applyAlignment="1">
      <alignment horizontal="right"/>
    </xf>
    <xf numFmtId="0" fontId="6" fillId="0" borderId="6" xfId="1" applyNumberFormat="1" applyFont="1" applyFill="1" applyBorder="1" applyProtection="1">
      <protection locked="0"/>
    </xf>
    <xf numFmtId="0" fontId="6" fillId="0" borderId="7" xfId="1" applyNumberFormat="1" applyFont="1" applyFill="1" applyBorder="1"/>
    <xf numFmtId="0" fontId="18" fillId="0" borderId="2" xfId="1" applyFont="1" applyFill="1" applyBorder="1"/>
    <xf numFmtId="0" fontId="18" fillId="0" borderId="3" xfId="1" applyFont="1" applyFill="1" applyBorder="1"/>
    <xf numFmtId="0" fontId="6" fillId="0" borderId="41" xfId="1" applyFont="1" applyFill="1" applyBorder="1" applyAlignment="1">
      <alignment horizontal="center"/>
    </xf>
    <xf numFmtId="0" fontId="6" fillId="0" borderId="3" xfId="1" applyFont="1" applyFill="1" applyBorder="1"/>
    <xf numFmtId="0" fontId="6" fillId="0" borderId="4" xfId="1" applyFont="1" applyFill="1" applyBorder="1"/>
    <xf numFmtId="1" fontId="6" fillId="0" borderId="25" xfId="1" applyNumberFormat="1" applyFont="1" applyFill="1" applyBorder="1" applyAlignment="1">
      <alignment horizontal="right"/>
    </xf>
    <xf numFmtId="0" fontId="6" fillId="0" borderId="32" xfId="1" applyFont="1" applyFill="1" applyBorder="1" applyAlignment="1">
      <alignment horizontal="center"/>
    </xf>
    <xf numFmtId="0" fontId="6" fillId="0" borderId="29" xfId="1" applyFont="1" applyFill="1" applyBorder="1"/>
    <xf numFmtId="1" fontId="6" fillId="0" borderId="30" xfId="1" applyNumberFormat="1" applyFont="1" applyFill="1" applyBorder="1" applyAlignment="1">
      <alignment horizontal="right"/>
    </xf>
    <xf numFmtId="0" fontId="6" fillId="0" borderId="17" xfId="1" applyFont="1" applyFill="1" applyBorder="1" applyAlignment="1">
      <alignment horizontal="center"/>
    </xf>
    <xf numFmtId="164" fontId="6" fillId="0" borderId="26" xfId="4" applyNumberFormat="1" applyFont="1" applyFill="1" applyBorder="1" applyAlignment="1" applyProtection="1">
      <alignment horizontal="right"/>
      <protection locked="0"/>
    </xf>
    <xf numFmtId="0" fontId="6" fillId="0" borderId="0" xfId="1" applyFont="1" applyFill="1" applyAlignment="1">
      <alignment horizontal="right"/>
    </xf>
    <xf numFmtId="0" fontId="6" fillId="0" borderId="42" xfId="1" applyFont="1" applyFill="1" applyBorder="1"/>
    <xf numFmtId="0" fontId="6" fillId="0" borderId="40" xfId="1" applyFill="1" applyBorder="1"/>
    <xf numFmtId="0" fontId="6" fillId="0" borderId="8" xfId="1" applyFill="1" applyBorder="1"/>
    <xf numFmtId="0" fontId="6" fillId="0" borderId="6" xfId="1" applyFill="1" applyBorder="1"/>
    <xf numFmtId="0" fontId="6" fillId="0" borderId="7" xfId="1" applyFill="1" applyBorder="1"/>
    <xf numFmtId="1" fontId="6" fillId="0" borderId="6" xfId="1" applyNumberFormat="1" applyFill="1" applyBorder="1" applyAlignment="1">
      <alignment horizontal="right"/>
    </xf>
    <xf numFmtId="0" fontId="6" fillId="0" borderId="6" xfId="1" applyNumberFormat="1" applyFill="1" applyBorder="1" applyProtection="1">
      <protection locked="0"/>
    </xf>
    <xf numFmtId="0" fontId="6" fillId="0" borderId="7" xfId="1" applyNumberFormat="1" applyFill="1" applyBorder="1"/>
    <xf numFmtId="0" fontId="6" fillId="0" borderId="15" xfId="1" applyFill="1" applyBorder="1"/>
    <xf numFmtId="0" fontId="6" fillId="0" borderId="33" xfId="1" applyFill="1" applyBorder="1"/>
    <xf numFmtId="1" fontId="6" fillId="0" borderId="36" xfId="1" applyNumberFormat="1" applyFill="1" applyBorder="1" applyAlignment="1">
      <alignment horizontal="right"/>
    </xf>
    <xf numFmtId="2" fontId="6" fillId="0" borderId="26" xfId="1" applyNumberFormat="1" applyFill="1" applyBorder="1"/>
    <xf numFmtId="2" fontId="6" fillId="0" borderId="35" xfId="1" applyNumberFormat="1" applyFill="1" applyBorder="1"/>
    <xf numFmtId="0" fontId="6" fillId="0" borderId="43" xfId="1" applyFill="1" applyBorder="1"/>
    <xf numFmtId="0" fontId="6" fillId="0" borderId="1" xfId="1" applyFill="1" applyBorder="1"/>
    <xf numFmtId="0" fontId="6" fillId="0" borderId="44" xfId="1" applyFill="1" applyBorder="1" applyAlignment="1">
      <alignment horizontal="left"/>
    </xf>
    <xf numFmtId="0" fontId="6" fillId="0" borderId="45" xfId="1" applyFill="1" applyBorder="1"/>
    <xf numFmtId="1" fontId="6" fillId="0" borderId="46" xfId="1" applyNumberFormat="1" applyFill="1" applyBorder="1" applyAlignment="1">
      <alignment horizontal="right"/>
    </xf>
    <xf numFmtId="2" fontId="6" fillId="0" borderId="38" xfId="1" applyNumberFormat="1" applyFill="1" applyBorder="1"/>
    <xf numFmtId="2" fontId="6" fillId="0" borderId="47" xfId="1" applyNumberFormat="1" applyFill="1" applyBorder="1"/>
    <xf numFmtId="0" fontId="11" fillId="0" borderId="2" xfId="1" applyFont="1" applyFill="1" applyBorder="1" applyAlignment="1">
      <alignment horizontal="left"/>
    </xf>
    <xf numFmtId="0" fontId="11" fillId="0" borderId="16" xfId="1" applyFont="1" applyFill="1" applyBorder="1" applyAlignment="1">
      <alignment horizontal="left"/>
    </xf>
    <xf numFmtId="2" fontId="19" fillId="0" borderId="17" xfId="1" applyNumberFormat="1" applyFont="1" applyFill="1" applyBorder="1" applyAlignment="1">
      <alignment horizontal="left"/>
    </xf>
    <xf numFmtId="0" fontId="11" fillId="0" borderId="43" xfId="1" applyFont="1" applyFill="1" applyBorder="1" applyAlignment="1">
      <alignment horizontal="left"/>
    </xf>
    <xf numFmtId="0" fontId="6" fillId="0" borderId="18" xfId="1" applyFill="1" applyBorder="1"/>
    <xf numFmtId="0" fontId="16" fillId="0" borderId="3" xfId="1" applyFont="1" applyFill="1" applyBorder="1" applyAlignment="1">
      <alignment horizontal="center"/>
    </xf>
    <xf numFmtId="0" fontId="16" fillId="0" borderId="4" xfId="1" applyFont="1" applyFill="1" applyBorder="1" applyAlignment="1">
      <alignment horizontal="center"/>
    </xf>
    <xf numFmtId="1" fontId="6" fillId="0" borderId="0" xfId="1" applyNumberFormat="1" applyFill="1" applyBorder="1" applyProtection="1">
      <protection locked="0"/>
    </xf>
    <xf numFmtId="2" fontId="6" fillId="0" borderId="0" xfId="1" applyNumberFormat="1" applyFill="1" applyBorder="1"/>
    <xf numFmtId="0" fontId="15" fillId="0" borderId="1" xfId="1" applyFont="1" applyFill="1" applyBorder="1"/>
    <xf numFmtId="0" fontId="11" fillId="0" borderId="18" xfId="1" applyFont="1" applyFill="1" applyBorder="1" applyAlignment="1">
      <alignment horizontal="center"/>
    </xf>
    <xf numFmtId="0" fontId="6" fillId="0" borderId="51" xfId="1" applyFill="1" applyBorder="1" applyAlignment="1">
      <alignment horizontal="left"/>
    </xf>
    <xf numFmtId="0" fontId="15" fillId="0" borderId="37" xfId="1" applyFont="1" applyFill="1" applyBorder="1"/>
    <xf numFmtId="2" fontId="20" fillId="0" borderId="53" xfId="1" applyNumberFormat="1" applyFont="1" applyFill="1" applyBorder="1"/>
    <xf numFmtId="1" fontId="20" fillId="0" borderId="54" xfId="1" applyNumberFormat="1" applyFont="1" applyFill="1" applyBorder="1"/>
    <xf numFmtId="2" fontId="20" fillId="0" borderId="54" xfId="1" applyNumberFormat="1" applyFont="1" applyFill="1" applyBorder="1"/>
    <xf numFmtId="164" fontId="20" fillId="0" borderId="55" xfId="1" applyNumberFormat="1" applyFont="1" applyFill="1" applyBorder="1"/>
    <xf numFmtId="1" fontId="6" fillId="0" borderId="56" xfId="1" applyNumberFormat="1" applyFill="1" applyBorder="1" applyProtection="1">
      <protection locked="0"/>
    </xf>
    <xf numFmtId="2" fontId="6" fillId="0" borderId="56" xfId="1" applyNumberFormat="1" applyFill="1" applyBorder="1"/>
    <xf numFmtId="2" fontId="6" fillId="0" borderId="57" xfId="1" applyNumberFormat="1" applyFill="1" applyBorder="1"/>
    <xf numFmtId="0" fontId="6" fillId="0" borderId="58" xfId="1" applyFill="1" applyBorder="1" applyAlignment="1">
      <alignment horizontal="left"/>
    </xf>
    <xf numFmtId="0" fontId="15" fillId="0" borderId="29" xfId="1" applyFont="1" applyFill="1" applyBorder="1"/>
    <xf numFmtId="2" fontId="20" fillId="0" borderId="59" xfId="1" applyNumberFormat="1" applyFont="1" applyFill="1" applyBorder="1"/>
    <xf numFmtId="1" fontId="20" fillId="0" borderId="56" xfId="1" applyNumberFormat="1" applyFont="1" applyFill="1" applyBorder="1"/>
    <xf numFmtId="2" fontId="20" fillId="0" borderId="56" xfId="1" applyNumberFormat="1" applyFont="1" applyFill="1" applyBorder="1"/>
    <xf numFmtId="164" fontId="20" fillId="0" borderId="57" xfId="1" applyNumberFormat="1" applyFont="1" applyFill="1" applyBorder="1"/>
    <xf numFmtId="1" fontId="6" fillId="0" borderId="54" xfId="1" applyNumberFormat="1" applyFill="1" applyBorder="1" applyProtection="1">
      <protection locked="0"/>
    </xf>
    <xf numFmtId="2" fontId="6" fillId="0" borderId="54" xfId="1" applyNumberFormat="1" applyFill="1" applyBorder="1"/>
    <xf numFmtId="2" fontId="6" fillId="0" borderId="55" xfId="1" applyNumberFormat="1" applyFill="1" applyBorder="1"/>
    <xf numFmtId="2" fontId="6" fillId="0" borderId="58" xfId="1" applyNumberFormat="1" applyFill="1" applyBorder="1"/>
    <xf numFmtId="1" fontId="6" fillId="0" borderId="56" xfId="1" applyNumberFormat="1" applyFill="1" applyBorder="1"/>
    <xf numFmtId="1" fontId="6" fillId="0" borderId="57" xfId="1" applyNumberFormat="1" applyFill="1" applyBorder="1"/>
    <xf numFmtId="1" fontId="6" fillId="0" borderId="53" xfId="1" applyNumberFormat="1" applyFill="1" applyBorder="1" applyProtection="1">
      <protection locked="0"/>
    </xf>
    <xf numFmtId="0" fontId="15" fillId="0" borderId="17" xfId="1" applyFont="1" applyFill="1" applyBorder="1"/>
    <xf numFmtId="0" fontId="6" fillId="0" borderId="61" xfId="1" applyFill="1" applyBorder="1" applyAlignment="1">
      <alignment horizontal="left"/>
    </xf>
    <xf numFmtId="2" fontId="6" fillId="0" borderId="51" xfId="1" applyNumberFormat="1" applyFill="1" applyBorder="1"/>
    <xf numFmtId="1" fontId="6" fillId="0" borderId="54" xfId="1" applyNumberFormat="1" applyFill="1" applyBorder="1"/>
    <xf numFmtId="1" fontId="6" fillId="0" borderId="55" xfId="1" applyNumberFormat="1" applyFill="1" applyBorder="1"/>
    <xf numFmtId="0" fontId="6" fillId="0" borderId="15" xfId="5" applyFont="1" applyFill="1" applyBorder="1" applyAlignment="1"/>
    <xf numFmtId="0" fontId="6" fillId="0" borderId="48" xfId="1" applyFill="1" applyBorder="1"/>
    <xf numFmtId="0" fontId="15" fillId="0" borderId="33" xfId="1" applyFont="1" applyFill="1" applyBorder="1"/>
    <xf numFmtId="2" fontId="6" fillId="0" borderId="48" xfId="1" applyNumberFormat="1" applyFill="1" applyBorder="1"/>
    <xf numFmtId="1" fontId="6" fillId="0" borderId="48" xfId="1" applyNumberFormat="1" applyFill="1" applyBorder="1"/>
    <xf numFmtId="1" fontId="6" fillId="0" borderId="33" xfId="1" applyNumberFormat="1" applyFill="1" applyBorder="1"/>
    <xf numFmtId="1" fontId="6" fillId="0" borderId="49" xfId="1" applyNumberFormat="1" applyFill="1" applyBorder="1" applyProtection="1">
      <protection locked="0"/>
    </xf>
    <xf numFmtId="2" fontId="6" fillId="0" borderId="10" xfId="1" applyNumberFormat="1" applyFill="1" applyBorder="1"/>
    <xf numFmtId="2" fontId="6" fillId="0" borderId="11" xfId="1" applyNumberFormat="1" applyFill="1" applyBorder="1"/>
    <xf numFmtId="2" fontId="6" fillId="0" borderId="10" xfId="1" applyNumberFormat="1" applyFill="1" applyBorder="1" applyAlignment="1">
      <alignment horizontal="right"/>
    </xf>
    <xf numFmtId="2" fontId="6" fillId="0" borderId="11" xfId="1" applyNumberFormat="1" applyFill="1" applyBorder="1" applyAlignment="1">
      <alignment horizontal="right"/>
    </xf>
    <xf numFmtId="0" fontId="6" fillId="0" borderId="44" xfId="5" applyFont="1" applyFill="1" applyBorder="1" applyAlignment="1"/>
    <xf numFmtId="0" fontId="6" fillId="0" borderId="62" xfId="1" applyFill="1" applyBorder="1"/>
    <xf numFmtId="0" fontId="15" fillId="0" borderId="45" xfId="1" applyFont="1" applyFill="1" applyBorder="1"/>
    <xf numFmtId="2" fontId="6" fillId="0" borderId="44" xfId="1" applyNumberFormat="1" applyFill="1" applyBorder="1"/>
    <xf numFmtId="1" fontId="6" fillId="0" borderId="62" xfId="1" applyNumberFormat="1" applyFill="1" applyBorder="1"/>
    <xf numFmtId="2" fontId="6" fillId="0" borderId="62" xfId="1" applyNumberFormat="1" applyFill="1" applyBorder="1"/>
    <xf numFmtId="1" fontId="6" fillId="0" borderId="45" xfId="1" applyNumberFormat="1" applyFill="1" applyBorder="1"/>
    <xf numFmtId="1" fontId="6" fillId="0" borderId="63" xfId="1" applyNumberFormat="1" applyFill="1" applyBorder="1" applyProtection="1">
      <protection locked="0"/>
    </xf>
    <xf numFmtId="2" fontId="6" fillId="0" borderId="23" xfId="1" applyNumberFormat="1" applyFill="1" applyBorder="1"/>
    <xf numFmtId="2" fontId="6" fillId="0" borderId="24" xfId="1" applyNumberFormat="1" applyFill="1" applyBorder="1"/>
    <xf numFmtId="0" fontId="6" fillId="0" borderId="8" xfId="5" applyFont="1" applyFill="1" applyBorder="1"/>
    <xf numFmtId="0" fontId="18" fillId="0" borderId="6" xfId="1" applyFont="1" applyFill="1" applyBorder="1"/>
    <xf numFmtId="2" fontId="6" fillId="0" borderId="6" xfId="1" applyNumberFormat="1" applyFont="1" applyFill="1" applyBorder="1"/>
    <xf numFmtId="1" fontId="6" fillId="0" borderId="6" xfId="1" applyNumberFormat="1" applyFont="1" applyFill="1" applyBorder="1"/>
    <xf numFmtId="1" fontId="6" fillId="0" borderId="7" xfId="1" applyNumberFormat="1" applyFont="1" applyFill="1" applyBorder="1"/>
    <xf numFmtId="1" fontId="6" fillId="0" borderId="64" xfId="1" applyNumberFormat="1" applyFont="1" applyFill="1" applyBorder="1" applyProtection="1">
      <protection locked="0"/>
    </xf>
    <xf numFmtId="2" fontId="6" fillId="0" borderId="65" xfId="1" applyNumberFormat="1" applyFont="1" applyFill="1" applyBorder="1"/>
    <xf numFmtId="2" fontId="6" fillId="0" borderId="66" xfId="1" applyNumberFormat="1" applyFont="1" applyFill="1" applyBorder="1"/>
    <xf numFmtId="0" fontId="6" fillId="0" borderId="16" xfId="5" applyFont="1" applyFill="1" applyBorder="1"/>
    <xf numFmtId="0" fontId="18" fillId="0" borderId="0" xfId="1" applyFont="1" applyFill="1" applyBorder="1"/>
    <xf numFmtId="2" fontId="6" fillId="0" borderId="0" xfId="1" applyNumberFormat="1" applyFont="1" applyFill="1" applyBorder="1"/>
    <xf numFmtId="1" fontId="6" fillId="0" borderId="0" xfId="1" applyNumberFormat="1" applyFont="1" applyFill="1" applyBorder="1"/>
    <xf numFmtId="1" fontId="6" fillId="0" borderId="0" xfId="1" applyNumberFormat="1" applyFont="1" applyFill="1" applyBorder="1" applyProtection="1">
      <protection locked="0"/>
    </xf>
    <xf numFmtId="0" fontId="14" fillId="0" borderId="0" xfId="1" applyFont="1" applyFill="1" applyBorder="1"/>
    <xf numFmtId="0" fontId="11" fillId="0" borderId="0" xfId="1" applyFont="1" applyFill="1" applyBorder="1"/>
    <xf numFmtId="0" fontId="15" fillId="0" borderId="0" xfId="1" applyFont="1" applyFill="1" applyBorder="1" applyAlignment="1">
      <alignment horizontal="centerContinuous"/>
    </xf>
    <xf numFmtId="2" fontId="11" fillId="0" borderId="0" xfId="1" applyNumberFormat="1" applyFont="1" applyFill="1" applyBorder="1" applyAlignment="1">
      <alignment horizontal="centerContinuous"/>
    </xf>
    <xf numFmtId="0" fontId="11" fillId="0" borderId="0" xfId="1" applyFont="1" applyFill="1" applyBorder="1" applyAlignment="1">
      <alignment horizontal="centerContinuous"/>
    </xf>
    <xf numFmtId="0" fontId="6" fillId="0" borderId="0" xfId="1" applyFill="1" applyBorder="1" applyAlignment="1">
      <alignment horizontal="centerContinuous"/>
    </xf>
    <xf numFmtId="0" fontId="6" fillId="0" borderId="41" xfId="1" applyFill="1" applyBorder="1"/>
    <xf numFmtId="0" fontId="11" fillId="0" borderId="15" xfId="1" applyFont="1" applyFill="1" applyBorder="1"/>
    <xf numFmtId="0" fontId="6" fillId="0" borderId="48" xfId="1" applyFont="1" applyFill="1" applyBorder="1"/>
    <xf numFmtId="165" fontId="21" fillId="0" borderId="36" xfId="1" applyNumberFormat="1" applyFont="1" applyFill="1" applyBorder="1" applyAlignment="1">
      <alignment horizontal="right"/>
    </xf>
    <xf numFmtId="49" fontId="21" fillId="0" borderId="67" xfId="1" applyNumberFormat="1" applyFont="1" applyFill="1" applyBorder="1" applyAlignment="1">
      <alignment horizontal="center"/>
    </xf>
    <xf numFmtId="165" fontId="21" fillId="0" borderId="35" xfId="1" applyNumberFormat="1" applyFont="1" applyFill="1" applyBorder="1" applyAlignment="1">
      <alignment horizontal="left"/>
    </xf>
    <xf numFmtId="0" fontId="6" fillId="0" borderId="32" xfId="1" applyFill="1" applyBorder="1"/>
    <xf numFmtId="0" fontId="11" fillId="0" borderId="28" xfId="1" applyFont="1" applyFill="1" applyBorder="1"/>
    <xf numFmtId="0" fontId="6" fillId="0" borderId="60" xfId="1" applyFill="1" applyBorder="1"/>
    <xf numFmtId="0" fontId="11" fillId="0" borderId="60" xfId="1" applyFont="1" applyFill="1" applyBorder="1"/>
    <xf numFmtId="0" fontId="14" fillId="0" borderId="60" xfId="1" applyFont="1" applyFill="1" applyBorder="1"/>
    <xf numFmtId="165" fontId="21" fillId="0" borderId="43" xfId="1" applyNumberFormat="1" applyFont="1" applyFill="1" applyBorder="1" applyAlignment="1">
      <alignment horizontal="right"/>
    </xf>
    <xf numFmtId="49" fontId="21" fillId="0" borderId="1" xfId="1" applyNumberFormat="1" applyFont="1" applyFill="1" applyBorder="1" applyAlignment="1">
      <alignment horizontal="center"/>
    </xf>
    <xf numFmtId="165" fontId="21" fillId="0" borderId="18" xfId="1" applyNumberFormat="1" applyFont="1" applyFill="1" applyBorder="1" applyAlignment="1">
      <alignment horizontal="left"/>
    </xf>
    <xf numFmtId="2" fontId="11" fillId="0" borderId="68" xfId="1" applyNumberFormat="1" applyFont="1" applyFill="1" applyBorder="1" applyAlignment="1"/>
    <xf numFmtId="0" fontId="20" fillId="0" borderId="69" xfId="1" applyFont="1" applyFill="1" applyBorder="1" applyAlignment="1">
      <alignment horizontal="left"/>
    </xf>
    <xf numFmtId="0" fontId="6" fillId="0" borderId="69" xfId="1" applyFill="1" applyBorder="1"/>
    <xf numFmtId="0" fontId="21" fillId="0" borderId="69" xfId="1" applyFont="1" applyFill="1" applyBorder="1" applyAlignment="1">
      <alignment horizontal="right"/>
    </xf>
    <xf numFmtId="164" fontId="21" fillId="0" borderId="70" xfId="1" applyNumberFormat="1" applyFont="1" applyFill="1" applyBorder="1" applyAlignment="1">
      <alignment horizontal="left"/>
    </xf>
    <xf numFmtId="0" fontId="21" fillId="0" borderId="4" xfId="1" applyFont="1" applyFill="1" applyBorder="1" applyAlignment="1">
      <alignment horizontal="left"/>
    </xf>
    <xf numFmtId="0" fontId="21" fillId="0" borderId="0" xfId="1" applyFont="1" applyFill="1" applyBorder="1" applyAlignment="1">
      <alignment horizontal="right"/>
    </xf>
    <xf numFmtId="0" fontId="21" fillId="0" borderId="0" xfId="1" applyFont="1" applyFill="1" applyBorder="1" applyAlignment="1">
      <alignment horizontal="centerContinuous"/>
    </xf>
    <xf numFmtId="0" fontId="21" fillId="0" borderId="0" xfId="1" applyFont="1" applyFill="1" applyBorder="1" applyAlignment="1">
      <alignment horizontal="left"/>
    </xf>
    <xf numFmtId="0" fontId="21" fillId="0" borderId="2" xfId="1" applyFont="1" applyFill="1" applyBorder="1" applyAlignment="1">
      <alignment horizontal="right"/>
    </xf>
    <xf numFmtId="0" fontId="21" fillId="0" borderId="3" xfId="1" applyFont="1" applyFill="1" applyBorder="1"/>
    <xf numFmtId="0" fontId="21" fillId="0" borderId="17" xfId="1" applyFont="1" applyFill="1" applyBorder="1" applyAlignment="1">
      <alignment horizontal="left"/>
    </xf>
    <xf numFmtId="0" fontId="22" fillId="0" borderId="43" xfId="1" applyFont="1" applyFill="1" applyBorder="1" applyAlignment="1">
      <alignment horizontal="left"/>
    </xf>
    <xf numFmtId="0" fontId="11" fillId="0" borderId="1" xfId="1" applyFont="1" applyFill="1" applyBorder="1" applyAlignment="1">
      <alignment horizontal="centerContinuous"/>
    </xf>
    <xf numFmtId="0" fontId="11" fillId="0" borderId="1" xfId="1" applyFont="1" applyFill="1" applyBorder="1"/>
    <xf numFmtId="2" fontId="11" fillId="0" borderId="1" xfId="1" applyNumberFormat="1" applyFont="1" applyFill="1" applyBorder="1" applyAlignment="1">
      <alignment horizontal="left"/>
    </xf>
    <xf numFmtId="2" fontId="11" fillId="0" borderId="1" xfId="1" applyNumberFormat="1" applyFont="1" applyFill="1" applyBorder="1" applyAlignment="1">
      <alignment horizontal="center"/>
    </xf>
    <xf numFmtId="165" fontId="11" fillId="0" borderId="1" xfId="1" applyNumberFormat="1" applyFont="1" applyFill="1" applyBorder="1"/>
    <xf numFmtId="0" fontId="11" fillId="0" borderId="1" xfId="1" applyFont="1" applyFill="1" applyBorder="1" applyAlignment="1">
      <alignment horizontal="left"/>
    </xf>
    <xf numFmtId="0" fontId="11" fillId="0" borderId="18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left"/>
    </xf>
    <xf numFmtId="0" fontId="11" fillId="0" borderId="17" xfId="1" applyFont="1" applyFill="1" applyBorder="1" applyAlignment="1">
      <alignment horizontal="left"/>
    </xf>
    <xf numFmtId="0" fontId="6" fillId="0" borderId="40" xfId="1" applyFont="1" applyFill="1" applyBorder="1"/>
    <xf numFmtId="165" fontId="23" fillId="0" borderId="2" xfId="1" applyNumberFormat="1" applyFont="1" applyFill="1" applyBorder="1" applyAlignment="1">
      <alignment horizontal="right"/>
    </xf>
    <xf numFmtId="49" fontId="23" fillId="0" borderId="3" xfId="1" applyNumberFormat="1" applyFont="1" applyFill="1" applyBorder="1" applyAlignment="1">
      <alignment horizontal="center"/>
    </xf>
    <xf numFmtId="165" fontId="23" fillId="0" borderId="4" xfId="1" applyNumberFormat="1" applyFont="1" applyFill="1" applyBorder="1" applyAlignment="1">
      <alignment horizontal="left"/>
    </xf>
    <xf numFmtId="0" fontId="6" fillId="0" borderId="41" xfId="1" applyFont="1" applyFill="1" applyBorder="1"/>
    <xf numFmtId="0" fontId="14" fillId="0" borderId="32" xfId="1" applyFont="1" applyFill="1" applyBorder="1" applyAlignment="1"/>
    <xf numFmtId="0" fontId="6" fillId="0" borderId="42" xfId="1" applyFill="1" applyBorder="1"/>
    <xf numFmtId="0" fontId="11" fillId="0" borderId="32" xfId="1" applyFont="1" applyFill="1" applyBorder="1" applyAlignment="1"/>
    <xf numFmtId="2" fontId="11" fillId="0" borderId="68" xfId="1" applyNumberFormat="1" applyFont="1" applyFill="1" applyBorder="1" applyAlignment="1">
      <alignment horizontal="center"/>
    </xf>
    <xf numFmtId="165" fontId="21" fillId="0" borderId="4" xfId="1" applyNumberFormat="1" applyFont="1" applyFill="1" applyBorder="1" applyAlignment="1">
      <alignment horizontal="left"/>
    </xf>
    <xf numFmtId="165" fontId="21" fillId="0" borderId="0" xfId="1" applyNumberFormat="1" applyFont="1" applyFill="1" applyBorder="1" applyAlignment="1">
      <alignment horizontal="right"/>
    </xf>
    <xf numFmtId="0" fontId="21" fillId="0" borderId="0" xfId="1" applyFont="1" applyFill="1" applyBorder="1" applyAlignment="1"/>
    <xf numFmtId="165" fontId="21" fillId="0" borderId="17" xfId="1" applyNumberFormat="1" applyFont="1" applyFill="1" applyBorder="1" applyAlignment="1">
      <alignment horizontal="left"/>
    </xf>
    <xf numFmtId="165" fontId="21" fillId="0" borderId="2" xfId="1" applyNumberFormat="1" applyFont="1" applyFill="1" applyBorder="1" applyAlignment="1">
      <alignment horizontal="right"/>
    </xf>
    <xf numFmtId="0" fontId="21" fillId="0" borderId="3" xfId="1" applyFont="1" applyFill="1" applyBorder="1" applyAlignment="1"/>
    <xf numFmtId="0" fontId="22" fillId="0" borderId="16" xfId="1" applyFont="1" applyFill="1" applyBorder="1" applyAlignment="1">
      <alignment horizontal="left"/>
    </xf>
    <xf numFmtId="165" fontId="11" fillId="0" borderId="0" xfId="1" applyNumberFormat="1" applyFont="1" applyFill="1" applyBorder="1"/>
    <xf numFmtId="165" fontId="11" fillId="0" borderId="17" xfId="1" applyNumberFormat="1" applyFont="1" applyFill="1" applyBorder="1" applyAlignment="1">
      <alignment horizontal="left"/>
    </xf>
    <xf numFmtId="165" fontId="23" fillId="0" borderId="8" xfId="1" applyNumberFormat="1" applyFont="1" applyFill="1" applyBorder="1" applyAlignment="1">
      <alignment horizontal="right"/>
    </xf>
    <xf numFmtId="49" fontId="23" fillId="0" borderId="6" xfId="1" applyNumberFormat="1" applyFont="1" applyFill="1" applyBorder="1" applyAlignment="1">
      <alignment horizontal="center"/>
    </xf>
    <xf numFmtId="165" fontId="23" fillId="0" borderId="7" xfId="1" applyNumberFormat="1" applyFont="1" applyFill="1" applyBorder="1" applyAlignment="1">
      <alignment horizontal="left"/>
    </xf>
    <xf numFmtId="0" fontId="15" fillId="0" borderId="16" xfId="1" applyFont="1" applyFill="1" applyBorder="1"/>
    <xf numFmtId="0" fontId="16" fillId="0" borderId="0" xfId="1" applyFont="1" applyFill="1" applyBorder="1"/>
    <xf numFmtId="0" fontId="15" fillId="0" borderId="0" xfId="1" applyFont="1" applyFill="1" applyBorder="1" applyAlignment="1">
      <alignment horizontal="center"/>
    </xf>
    <xf numFmtId="0" fontId="15" fillId="0" borderId="0" xfId="1" applyFont="1" applyFill="1" applyBorder="1"/>
    <xf numFmtId="0" fontId="11" fillId="0" borderId="2" xfId="1" applyFont="1" applyFill="1" applyBorder="1" applyAlignment="1">
      <alignment horizontal="right"/>
    </xf>
    <xf numFmtId="1" fontId="11" fillId="0" borderId="3" xfId="1" applyNumberFormat="1" applyFont="1" applyFill="1" applyBorder="1" applyAlignment="1"/>
    <xf numFmtId="0" fontId="11" fillId="0" borderId="4" xfId="1" applyFont="1" applyFill="1" applyBorder="1" applyAlignment="1">
      <alignment horizontal="left"/>
    </xf>
    <xf numFmtId="0" fontId="11" fillId="0" borderId="3" xfId="1" applyFont="1" applyFill="1" applyBorder="1" applyAlignment="1">
      <alignment horizontal="right"/>
    </xf>
    <xf numFmtId="0" fontId="11" fillId="0" borderId="3" xfId="1" applyFont="1" applyFill="1" applyBorder="1" applyAlignment="1"/>
    <xf numFmtId="0" fontId="15" fillId="0" borderId="43" xfId="1" applyFont="1" applyFill="1" applyBorder="1"/>
    <xf numFmtId="0" fontId="15" fillId="0" borderId="1" xfId="1" applyFont="1" applyFill="1" applyBorder="1" applyAlignment="1">
      <alignment horizontal="center"/>
    </xf>
    <xf numFmtId="2" fontId="15" fillId="0" borderId="43" xfId="1" applyNumberFormat="1" applyFont="1" applyFill="1" applyBorder="1" applyAlignment="1">
      <alignment horizontal="right"/>
    </xf>
    <xf numFmtId="2" fontId="24" fillId="0" borderId="1" xfId="1" applyNumberFormat="1" applyFont="1" applyFill="1" applyBorder="1" applyAlignment="1">
      <alignment horizontal="center"/>
    </xf>
    <xf numFmtId="2" fontId="15" fillId="0" borderId="18" xfId="1" applyNumberFormat="1" applyFont="1" applyFill="1" applyBorder="1" applyAlignment="1">
      <alignment horizontal="left"/>
    </xf>
    <xf numFmtId="0" fontId="26" fillId="0" borderId="0" xfId="0" applyFont="1" applyFill="1"/>
    <xf numFmtId="164" fontId="26" fillId="0" borderId="0" xfId="0" applyNumberFormat="1" applyFont="1" applyFill="1" applyAlignment="1">
      <alignment horizontal="center"/>
    </xf>
    <xf numFmtId="0" fontId="0" fillId="0" borderId="0" xfId="0" applyFill="1"/>
    <xf numFmtId="2" fontId="0" fillId="0" borderId="0" xfId="0" applyNumberFormat="1" applyFill="1"/>
    <xf numFmtId="0" fontId="6" fillId="0" borderId="0" xfId="6" applyFont="1" applyFill="1"/>
    <xf numFmtId="1" fontId="6" fillId="0" borderId="0" xfId="6" applyNumberFormat="1" applyFont="1" applyFill="1" applyBorder="1" applyAlignment="1">
      <alignment horizontal="right"/>
    </xf>
    <xf numFmtId="164" fontId="6" fillId="0" borderId="0" xfId="2" applyNumberFormat="1" applyFont="1" applyFill="1" applyBorder="1"/>
    <xf numFmtId="0" fontId="28" fillId="0" borderId="0" xfId="6" applyFont="1" applyFill="1"/>
    <xf numFmtId="0" fontId="29" fillId="0" borderId="0" xfId="6" applyFont="1" applyFill="1"/>
    <xf numFmtId="2" fontId="6" fillId="0" borderId="0" xfId="6" applyNumberFormat="1" applyFont="1" applyFill="1" applyBorder="1" applyAlignment="1">
      <alignment horizontal="right"/>
    </xf>
    <xf numFmtId="0" fontId="9" fillId="0" borderId="0" xfId="6" applyFont="1" applyFill="1"/>
    <xf numFmtId="0" fontId="20" fillId="0" borderId="0" xfId="6" applyFont="1" applyFill="1"/>
    <xf numFmtId="0" fontId="6" fillId="0" borderId="0" xfId="6" applyFont="1" applyFill="1" applyBorder="1"/>
    <xf numFmtId="0" fontId="28" fillId="0" borderId="0" xfId="6" applyFont="1" applyFill="1" applyBorder="1"/>
    <xf numFmtId="0" fontId="30" fillId="0" borderId="0" xfId="6" applyFont="1" applyFill="1" applyBorder="1"/>
    <xf numFmtId="0" fontId="6" fillId="0" borderId="0" xfId="6" applyFont="1" applyFill="1" applyBorder="1" applyAlignment="1">
      <alignment horizontal="left"/>
    </xf>
    <xf numFmtId="0" fontId="6" fillId="0" borderId="0" xfId="2" applyFont="1" applyFill="1"/>
    <xf numFmtId="14" fontId="6" fillId="0" borderId="0" xfId="6" applyNumberFormat="1" applyFont="1" applyFill="1" applyBorder="1"/>
    <xf numFmtId="0" fontId="18" fillId="0" borderId="2" xfId="2" applyFont="1" applyFill="1" applyBorder="1"/>
    <xf numFmtId="0" fontId="18" fillId="0" borderId="3" xfId="2" applyFont="1" applyFill="1" applyBorder="1"/>
    <xf numFmtId="0" fontId="32" fillId="0" borderId="3" xfId="2" applyFont="1" applyFill="1" applyBorder="1" applyAlignment="1">
      <alignment horizontal="centerContinuous"/>
    </xf>
    <xf numFmtId="0" fontId="18" fillId="0" borderId="3" xfId="2" applyFont="1" applyFill="1" applyBorder="1" applyAlignment="1">
      <alignment horizontal="centerContinuous"/>
    </xf>
    <xf numFmtId="0" fontId="6" fillId="0" borderId="4" xfId="2" applyFont="1" applyFill="1" applyBorder="1" applyAlignment="1">
      <alignment horizontal="centerContinuous"/>
    </xf>
    <xf numFmtId="0" fontId="6" fillId="0" borderId="2" xfId="4" applyFont="1" applyFill="1" applyBorder="1"/>
    <xf numFmtId="1" fontId="18" fillId="0" borderId="3" xfId="4" applyNumberFormat="1" applyFont="1" applyFill="1" applyBorder="1"/>
    <xf numFmtId="0" fontId="18" fillId="0" borderId="4" xfId="4" applyFont="1" applyFill="1" applyBorder="1"/>
    <xf numFmtId="0" fontId="18" fillId="0" borderId="5" xfId="4" applyFont="1" applyFill="1" applyBorder="1"/>
    <xf numFmtId="1" fontId="18" fillId="0" borderId="6" xfId="4" applyNumberFormat="1" applyFont="1" applyFill="1" applyBorder="1" applyProtection="1">
      <protection locked="0"/>
    </xf>
    <xf numFmtId="0" fontId="18" fillId="0" borderId="7" xfId="4" applyFont="1" applyFill="1" applyBorder="1" applyProtection="1">
      <protection locked="0"/>
    </xf>
    <xf numFmtId="0" fontId="18" fillId="0" borderId="5" xfId="4" applyFont="1" applyFill="1" applyBorder="1" applyProtection="1">
      <protection locked="0"/>
    </xf>
    <xf numFmtId="0" fontId="18" fillId="0" borderId="7" xfId="4" applyFont="1" applyFill="1" applyBorder="1"/>
    <xf numFmtId="0" fontId="18" fillId="0" borderId="4" xfId="2" applyFont="1" applyFill="1" applyBorder="1"/>
    <xf numFmtId="0" fontId="20" fillId="0" borderId="3" xfId="2" applyFont="1" applyFill="1" applyBorder="1" applyAlignment="1">
      <alignment horizontal="centerContinuous"/>
    </xf>
    <xf numFmtId="0" fontId="6" fillId="0" borderId="3" xfId="2" applyFont="1" applyFill="1" applyBorder="1" applyAlignment="1">
      <alignment horizontal="centerContinuous"/>
    </xf>
    <xf numFmtId="0" fontId="18" fillId="0" borderId="9" xfId="2" applyFont="1" applyFill="1" applyBorder="1" applyAlignment="1">
      <alignment horizontal="center"/>
    </xf>
    <xf numFmtId="0" fontId="18" fillId="0" borderId="10" xfId="2" applyFont="1" applyFill="1" applyBorder="1" applyAlignment="1">
      <alignment horizontal="center"/>
    </xf>
    <xf numFmtId="0" fontId="18" fillId="0" borderId="11" xfId="2" applyFont="1" applyFill="1" applyBorder="1" applyAlignment="1">
      <alignment horizontal="center"/>
    </xf>
    <xf numFmtId="0" fontId="18" fillId="0" borderId="12" xfId="2" applyFont="1" applyFill="1" applyBorder="1" applyAlignment="1">
      <alignment horizontal="center"/>
    </xf>
    <xf numFmtId="0" fontId="18" fillId="0" borderId="13" xfId="2" applyFont="1" applyFill="1" applyBorder="1" applyAlignment="1">
      <alignment horizontal="center"/>
    </xf>
    <xf numFmtId="0" fontId="18" fillId="0" borderId="14" xfId="2" applyFont="1" applyFill="1" applyBorder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18" fillId="0" borderId="16" xfId="2" applyFont="1" applyFill="1" applyBorder="1"/>
    <xf numFmtId="0" fontId="18" fillId="0" borderId="17" xfId="2" applyFont="1" applyFill="1" applyBorder="1"/>
    <xf numFmtId="0" fontId="32" fillId="0" borderId="18" xfId="2" applyFont="1" applyFill="1" applyBorder="1" applyAlignment="1">
      <alignment horizontal="center"/>
    </xf>
    <xf numFmtId="0" fontId="6" fillId="0" borderId="0" xfId="2" applyFont="1" applyFill="1" applyBorder="1"/>
    <xf numFmtId="0" fontId="6" fillId="0" borderId="1" xfId="2" applyFont="1" applyFill="1" applyBorder="1"/>
    <xf numFmtId="0" fontId="20" fillId="0" borderId="19" xfId="2" applyFont="1" applyFill="1" applyBorder="1" applyAlignment="1">
      <alignment horizontal="center"/>
    </xf>
    <xf numFmtId="0" fontId="20" fillId="0" borderId="20" xfId="2" applyFont="1" applyFill="1" applyBorder="1" applyAlignment="1">
      <alignment horizontal="center"/>
    </xf>
    <xf numFmtId="0" fontId="20" fillId="0" borderId="21" xfId="2" applyFont="1" applyFill="1" applyBorder="1" applyAlignment="1">
      <alignment horizontal="center"/>
    </xf>
    <xf numFmtId="0" fontId="20" fillId="0" borderId="22" xfId="2" applyFont="1" applyFill="1" applyBorder="1" applyAlignment="1">
      <alignment horizontal="center"/>
    </xf>
    <xf numFmtId="0" fontId="20" fillId="0" borderId="23" xfId="2" applyFont="1" applyFill="1" applyBorder="1" applyAlignment="1">
      <alignment horizontal="center"/>
    </xf>
    <xf numFmtId="0" fontId="20" fillId="0" borderId="24" xfId="2" applyFont="1" applyFill="1" applyBorder="1" applyAlignment="1">
      <alignment horizontal="center"/>
    </xf>
    <xf numFmtId="0" fontId="33" fillId="0" borderId="2" xfId="2" applyFont="1" applyFill="1" applyBorder="1"/>
    <xf numFmtId="0" fontId="33" fillId="0" borderId="4" xfId="2" applyFont="1" applyFill="1" applyBorder="1"/>
    <xf numFmtId="0" fontId="33" fillId="0" borderId="0" xfId="2" applyFont="1" applyFill="1" applyBorder="1" applyAlignment="1">
      <alignment horizontal="center"/>
    </xf>
    <xf numFmtId="0" fontId="25" fillId="0" borderId="2" xfId="2" applyFont="1" applyFill="1" applyBorder="1"/>
    <xf numFmtId="0" fontId="25" fillId="0" borderId="3" xfId="2" applyFont="1" applyFill="1" applyBorder="1"/>
    <xf numFmtId="0" fontId="25" fillId="0" borderId="4" xfId="2" applyFont="1" applyFill="1" applyBorder="1"/>
    <xf numFmtId="2" fontId="25" fillId="0" borderId="10" xfId="2" applyNumberFormat="1" applyFont="1" applyFill="1" applyBorder="1" applyAlignment="1">
      <alignment horizontal="center"/>
    </xf>
    <xf numFmtId="2" fontId="25" fillId="0" borderId="11" xfId="2" applyNumberFormat="1" applyFont="1" applyFill="1" applyBorder="1" applyAlignment="1">
      <alignment horizontal="center"/>
    </xf>
    <xf numFmtId="0" fontId="25" fillId="0" borderId="0" xfId="6" applyFont="1" applyFill="1"/>
    <xf numFmtId="0" fontId="25" fillId="0" borderId="16" xfId="2" applyFont="1" applyFill="1" applyBorder="1" applyAlignment="1">
      <alignment textRotation="90"/>
    </xf>
    <xf numFmtId="0" fontId="25" fillId="0" borderId="17" xfId="2" applyFont="1" applyFill="1" applyBorder="1"/>
    <xf numFmtId="0" fontId="25" fillId="0" borderId="0" xfId="2" applyFont="1" applyFill="1" applyBorder="1"/>
    <xf numFmtId="0" fontId="25" fillId="0" borderId="16" xfId="2" applyFont="1" applyFill="1" applyBorder="1"/>
    <xf numFmtId="0" fontId="25" fillId="0" borderId="28" xfId="2" applyFont="1" applyFill="1" applyBorder="1" applyAlignment="1">
      <alignment horizontal="left"/>
    </xf>
    <xf numFmtId="0" fontId="25" fillId="0" borderId="29" xfId="2" applyFont="1" applyFill="1" applyBorder="1"/>
    <xf numFmtId="2" fontId="25" fillId="0" borderId="72" xfId="2" applyNumberFormat="1" applyFont="1" applyFill="1" applyBorder="1" applyAlignment="1">
      <alignment horizontal="center"/>
    </xf>
    <xf numFmtId="2" fontId="25" fillId="0" borderId="73" xfId="2" applyNumberFormat="1" applyFont="1" applyFill="1" applyBorder="1" applyAlignment="1">
      <alignment horizontal="center"/>
    </xf>
    <xf numFmtId="164" fontId="25" fillId="0" borderId="17" xfId="2" applyNumberFormat="1" applyFont="1" applyFill="1" applyBorder="1"/>
    <xf numFmtId="0" fontId="25" fillId="0" borderId="28" xfId="2" applyFont="1" applyFill="1" applyBorder="1"/>
    <xf numFmtId="1" fontId="25" fillId="0" borderId="19" xfId="6" applyNumberFormat="1" applyFont="1" applyFill="1" applyBorder="1" applyAlignment="1">
      <alignment horizontal="center"/>
    </xf>
    <xf numFmtId="2" fontId="25" fillId="0" borderId="20" xfId="8" applyNumberFormat="1" applyFont="1" applyFill="1" applyBorder="1" applyAlignment="1" applyProtection="1">
      <alignment horizontal="center"/>
      <protection locked="0"/>
    </xf>
    <xf numFmtId="2" fontId="25" fillId="0" borderId="21" xfId="8" applyNumberFormat="1" applyFont="1" applyFill="1" applyBorder="1" applyAlignment="1">
      <alignment horizontal="center"/>
    </xf>
    <xf numFmtId="0" fontId="25" fillId="0" borderId="16" xfId="6" applyFont="1" applyFill="1" applyBorder="1" applyAlignment="1">
      <alignment textRotation="90"/>
    </xf>
    <xf numFmtId="0" fontId="25" fillId="0" borderId="17" xfId="6" applyFont="1" applyFill="1" applyBorder="1"/>
    <xf numFmtId="0" fontId="25" fillId="0" borderId="0" xfId="6" applyFont="1" applyFill="1" applyBorder="1" applyAlignment="1">
      <alignment horizontal="center"/>
    </xf>
    <xf numFmtId="0" fontId="25" fillId="0" borderId="8" xfId="6" applyFont="1" applyFill="1" applyBorder="1"/>
    <xf numFmtId="0" fontId="25" fillId="0" borderId="6" xfId="6" applyFont="1" applyFill="1" applyBorder="1"/>
    <xf numFmtId="0" fontId="25" fillId="0" borderId="7" xfId="6" applyFont="1" applyFill="1" applyBorder="1"/>
    <xf numFmtId="0" fontId="25" fillId="0" borderId="7" xfId="6" applyNumberFormat="1" applyFont="1" applyFill="1" applyBorder="1"/>
    <xf numFmtId="164" fontId="25" fillId="0" borderId="17" xfId="6" applyNumberFormat="1" applyFont="1" applyFill="1" applyBorder="1"/>
    <xf numFmtId="0" fontId="25" fillId="0" borderId="16" xfId="6" applyFont="1" applyFill="1" applyBorder="1"/>
    <xf numFmtId="0" fontId="25" fillId="0" borderId="0" xfId="6" applyFont="1" applyFill="1" applyBorder="1"/>
    <xf numFmtId="0" fontId="25" fillId="0" borderId="2" xfId="6" applyFont="1" applyFill="1" applyBorder="1"/>
    <xf numFmtId="0" fontId="25" fillId="0" borderId="33" xfId="6" applyFont="1" applyFill="1" applyBorder="1"/>
    <xf numFmtId="1" fontId="25" fillId="0" borderId="36" xfId="6" applyNumberFormat="1" applyFont="1" applyFill="1" applyBorder="1" applyAlignment="1">
      <alignment horizontal="center"/>
    </xf>
    <xf numFmtId="164" fontId="25" fillId="0" borderId="26" xfId="2" applyNumberFormat="1" applyFont="1" applyFill="1" applyBorder="1" applyAlignment="1" applyProtection="1">
      <alignment horizontal="center"/>
      <protection locked="0"/>
    </xf>
    <xf numFmtId="2" fontId="25" fillId="0" borderId="35" xfId="6" applyNumberFormat="1" applyFont="1" applyFill="1" applyBorder="1"/>
    <xf numFmtId="0" fontId="25" fillId="0" borderId="28" xfId="6" applyFont="1" applyFill="1" applyBorder="1" applyAlignment="1">
      <alignment horizontal="left"/>
    </xf>
    <xf numFmtId="0" fontId="25" fillId="0" borderId="37" xfId="6" applyFont="1" applyFill="1" applyBorder="1"/>
    <xf numFmtId="1" fontId="25" fillId="0" borderId="34" xfId="6" applyNumberFormat="1" applyFont="1" applyFill="1" applyBorder="1" applyAlignment="1">
      <alignment horizontal="center"/>
    </xf>
    <xf numFmtId="0" fontId="25" fillId="0" borderId="39" xfId="6" applyFont="1" applyFill="1" applyBorder="1"/>
    <xf numFmtId="0" fontId="25" fillId="0" borderId="29" xfId="6" applyFont="1" applyFill="1" applyBorder="1"/>
    <xf numFmtId="164" fontId="25" fillId="0" borderId="39" xfId="6" applyNumberFormat="1" applyFont="1" applyFill="1" applyBorder="1"/>
    <xf numFmtId="0" fontId="25" fillId="0" borderId="40" xfId="6" applyFont="1" applyFill="1" applyBorder="1" applyAlignment="1">
      <alignment horizontal="center"/>
    </xf>
    <xf numFmtId="1" fontId="25" fillId="0" borderId="6" xfId="6" applyNumberFormat="1" applyFont="1" applyFill="1" applyBorder="1" applyAlignment="1">
      <alignment horizontal="right"/>
    </xf>
    <xf numFmtId="0" fontId="25" fillId="0" borderId="6" xfId="6" applyNumberFormat="1" applyFont="1" applyFill="1" applyBorder="1" applyAlignment="1" applyProtection="1">
      <alignment horizontal="center"/>
      <protection locked="0"/>
    </xf>
    <xf numFmtId="0" fontId="33" fillId="0" borderId="2" xfId="6" applyFont="1" applyFill="1" applyBorder="1"/>
    <xf numFmtId="0" fontId="33" fillId="0" borderId="3" xfId="6" applyFont="1" applyFill="1" applyBorder="1"/>
    <xf numFmtId="0" fontId="25" fillId="0" borderId="41" xfId="6" applyFont="1" applyFill="1" applyBorder="1" applyAlignment="1">
      <alignment horizontal="center"/>
    </xf>
    <xf numFmtId="0" fontId="25" fillId="0" borderId="3" xfId="6" applyFont="1" applyFill="1" applyBorder="1"/>
    <xf numFmtId="0" fontId="25" fillId="0" borderId="32" xfId="6" applyFont="1" applyFill="1" applyBorder="1" applyAlignment="1">
      <alignment horizontal="center"/>
    </xf>
    <xf numFmtId="0" fontId="25" fillId="0" borderId="60" xfId="6" applyFont="1" applyFill="1" applyBorder="1"/>
    <xf numFmtId="164" fontId="25" fillId="0" borderId="0" xfId="6" applyNumberFormat="1" applyFont="1" applyFill="1" applyBorder="1"/>
    <xf numFmtId="0" fontId="6" fillId="0" borderId="16" xfId="6" applyFont="1" applyFill="1" applyBorder="1" applyAlignment="1">
      <alignment textRotation="90"/>
    </xf>
    <xf numFmtId="164" fontId="6" fillId="0" borderId="0" xfId="6" applyNumberFormat="1" applyFont="1" applyFill="1" applyBorder="1"/>
    <xf numFmtId="0" fontId="6" fillId="0" borderId="32" xfId="6" applyFont="1" applyFill="1" applyBorder="1"/>
    <xf numFmtId="0" fontId="6" fillId="0" borderId="16" xfId="6" applyFont="1" applyFill="1" applyBorder="1"/>
    <xf numFmtId="0" fontId="6" fillId="0" borderId="2" xfId="6" applyFont="1" applyFill="1" applyBorder="1"/>
    <xf numFmtId="0" fontId="6" fillId="0" borderId="33" xfId="6" applyFont="1" applyFill="1" applyBorder="1"/>
    <xf numFmtId="0" fontId="6" fillId="0" borderId="32" xfId="6" applyFont="1" applyFill="1" applyBorder="1" applyAlignment="1">
      <alignment horizontal="center"/>
    </xf>
    <xf numFmtId="0" fontId="6" fillId="0" borderId="17" xfId="6" applyFont="1" applyFill="1" applyBorder="1"/>
    <xf numFmtId="0" fontId="6" fillId="0" borderId="28" xfId="6" applyFont="1" applyFill="1" applyBorder="1" applyAlignment="1">
      <alignment horizontal="left"/>
    </xf>
    <xf numFmtId="0" fontId="6" fillId="0" borderId="42" xfId="6" applyFont="1" applyFill="1" applyBorder="1"/>
    <xf numFmtId="0" fontId="6" fillId="0" borderId="28" xfId="2" applyFont="1" applyFill="1" applyBorder="1"/>
    <xf numFmtId="0" fontId="6" fillId="0" borderId="75" xfId="6" applyFont="1" applyFill="1" applyBorder="1"/>
    <xf numFmtId="0" fontId="6" fillId="0" borderId="40" xfId="6" applyFont="1" applyFill="1" applyBorder="1"/>
    <xf numFmtId="0" fontId="6" fillId="0" borderId="8" xfId="6" applyFont="1" applyFill="1" applyBorder="1"/>
    <xf numFmtId="0" fontId="6" fillId="0" borderId="6" xfId="6" applyFont="1" applyFill="1" applyBorder="1"/>
    <xf numFmtId="0" fontId="6" fillId="0" borderId="7" xfId="6" applyFont="1" applyFill="1" applyBorder="1"/>
    <xf numFmtId="1" fontId="6" fillId="0" borderId="6" xfId="6" applyNumberFormat="1" applyFont="1" applyFill="1" applyBorder="1" applyAlignment="1">
      <alignment horizontal="right"/>
    </xf>
    <xf numFmtId="0" fontId="6" fillId="0" borderId="6" xfId="6" applyNumberFormat="1" applyFont="1" applyFill="1" applyBorder="1" applyAlignment="1" applyProtection="1">
      <alignment horizontal="center"/>
      <protection locked="0"/>
    </xf>
    <xf numFmtId="0" fontId="6" fillId="0" borderId="7" xfId="6" applyNumberFormat="1" applyFont="1" applyFill="1" applyBorder="1"/>
    <xf numFmtId="0" fontId="6" fillId="0" borderId="3" xfId="6" applyFont="1" applyFill="1" applyBorder="1"/>
    <xf numFmtId="0" fontId="6" fillId="0" borderId="15" xfId="6" applyFont="1" applyFill="1" applyBorder="1"/>
    <xf numFmtId="0" fontId="6" fillId="0" borderId="29" xfId="6" applyFont="1" applyFill="1" applyBorder="1"/>
    <xf numFmtId="0" fontId="20" fillId="0" borderId="2" xfId="6" applyFont="1" applyFill="1" applyBorder="1" applyAlignment="1">
      <alignment horizontal="left"/>
    </xf>
    <xf numFmtId="0" fontId="6" fillId="0" borderId="4" xfId="6" applyFont="1" applyFill="1" applyBorder="1"/>
    <xf numFmtId="1" fontId="6" fillId="0" borderId="3" xfId="6" applyNumberFormat="1" applyFont="1" applyFill="1" applyBorder="1" applyAlignment="1">
      <alignment horizontal="right"/>
    </xf>
    <xf numFmtId="164" fontId="6" fillId="0" borderId="3" xfId="6" applyNumberFormat="1" applyFont="1" applyFill="1" applyBorder="1"/>
    <xf numFmtId="0" fontId="20" fillId="0" borderId="16" xfId="6" applyFont="1" applyFill="1" applyBorder="1" applyAlignment="1">
      <alignment horizontal="left"/>
    </xf>
    <xf numFmtId="2" fontId="19" fillId="0" borderId="17" xfId="6" applyNumberFormat="1" applyFont="1" applyFill="1" applyBorder="1" applyAlignment="1">
      <alignment horizontal="left"/>
    </xf>
    <xf numFmtId="0" fontId="20" fillId="0" borderId="43" xfId="6" applyFont="1" applyFill="1" applyBorder="1" applyAlignment="1">
      <alignment horizontal="left"/>
    </xf>
    <xf numFmtId="0" fontId="6" fillId="0" borderId="1" xfId="6" applyFont="1" applyFill="1" applyBorder="1"/>
    <xf numFmtId="2" fontId="19" fillId="0" borderId="18" xfId="6" applyNumberFormat="1" applyFont="1" applyFill="1" applyBorder="1" applyAlignment="1">
      <alignment horizontal="left"/>
    </xf>
    <xf numFmtId="0" fontId="6" fillId="0" borderId="18" xfId="6" applyFont="1" applyFill="1" applyBorder="1"/>
    <xf numFmtId="0" fontId="18" fillId="0" borderId="2" xfId="6" applyFont="1" applyFill="1" applyBorder="1"/>
    <xf numFmtId="0" fontId="32" fillId="0" borderId="3" xfId="6" applyFont="1" applyFill="1" applyBorder="1" applyAlignment="1">
      <alignment horizontal="center"/>
    </xf>
    <xf numFmtId="2" fontId="6" fillId="0" borderId="0" xfId="6" applyNumberFormat="1" applyFont="1" applyFill="1" applyBorder="1"/>
    <xf numFmtId="1" fontId="6" fillId="0" borderId="0" xfId="6" applyNumberFormat="1" applyFont="1" applyFill="1" applyBorder="1"/>
    <xf numFmtId="1" fontId="6" fillId="0" borderId="0" xfId="6" applyNumberFormat="1" applyFont="1" applyFill="1" applyBorder="1" applyProtection="1">
      <protection locked="0"/>
    </xf>
    <xf numFmtId="0" fontId="18" fillId="0" borderId="0" xfId="6" applyFont="1" applyFill="1" applyBorder="1"/>
    <xf numFmtId="0" fontId="20" fillId="0" borderId="0" xfId="6" applyFont="1" applyFill="1" applyBorder="1" applyAlignment="1">
      <alignment horizontal="center"/>
    </xf>
    <xf numFmtId="0" fontId="6" fillId="0" borderId="15" xfId="6" applyFont="1" applyFill="1" applyBorder="1" applyAlignment="1">
      <alignment horizontal="left"/>
    </xf>
    <xf numFmtId="49" fontId="6" fillId="0" borderId="76" xfId="9" applyNumberFormat="1" applyFont="1" applyFill="1" applyBorder="1" applyAlignment="1">
      <alignment horizontal="left"/>
    </xf>
    <xf numFmtId="0" fontId="18" fillId="0" borderId="48" xfId="6" applyFont="1" applyFill="1" applyBorder="1"/>
    <xf numFmtId="2" fontId="35" fillId="0" borderId="12" xfId="6" applyNumberFormat="1" applyFont="1" applyFill="1" applyBorder="1"/>
    <xf numFmtId="1" fontId="35" fillId="0" borderId="13" xfId="6" applyNumberFormat="1" applyFont="1" applyFill="1" applyBorder="1"/>
    <xf numFmtId="2" fontId="35" fillId="0" borderId="13" xfId="6" applyNumberFormat="1" applyFont="1" applyFill="1" applyBorder="1"/>
    <xf numFmtId="1" fontId="35" fillId="0" borderId="14" xfId="6" applyNumberFormat="1" applyFont="1" applyFill="1" applyBorder="1"/>
    <xf numFmtId="0" fontId="6" fillId="0" borderId="58" xfId="6" applyFont="1" applyFill="1" applyBorder="1" applyAlignment="1">
      <alignment horizontal="left"/>
    </xf>
    <xf numFmtId="49" fontId="6" fillId="0" borderId="77" xfId="9" applyNumberFormat="1" applyFont="1" applyFill="1" applyBorder="1" applyAlignment="1">
      <alignment horizontal="left"/>
    </xf>
    <xf numFmtId="0" fontId="18" fillId="0" borderId="60" xfId="6" applyFont="1" applyFill="1" applyBorder="1"/>
    <xf numFmtId="2" fontId="35" fillId="0" borderId="58" xfId="6" applyNumberFormat="1" applyFont="1" applyFill="1" applyBorder="1"/>
    <xf numFmtId="1" fontId="35" fillId="0" borderId="56" xfId="6" applyNumberFormat="1" applyFont="1" applyFill="1" applyBorder="1"/>
    <xf numFmtId="2" fontId="35" fillId="0" borderId="56" xfId="6" applyNumberFormat="1" applyFont="1" applyFill="1" applyBorder="1"/>
    <xf numFmtId="1" fontId="35" fillId="0" borderId="57" xfId="6" applyNumberFormat="1" applyFont="1" applyFill="1" applyBorder="1"/>
    <xf numFmtId="49" fontId="6" fillId="0" borderId="52" xfId="9" applyNumberFormat="1" applyFont="1" applyFill="1" applyBorder="1" applyAlignment="1">
      <alignment horizontal="left"/>
    </xf>
    <xf numFmtId="49" fontId="6" fillId="0" borderId="52" xfId="9" applyNumberFormat="1" applyFont="1" applyFill="1" applyBorder="1"/>
    <xf numFmtId="0" fontId="6" fillId="0" borderId="44" xfId="6" applyFont="1" applyFill="1" applyBorder="1" applyAlignment="1">
      <alignment horizontal="left"/>
    </xf>
    <xf numFmtId="49" fontId="6" fillId="0" borderId="78" xfId="9" applyNumberFormat="1" applyFont="1" applyFill="1" applyBorder="1"/>
    <xf numFmtId="0" fontId="18" fillId="0" borderId="62" xfId="6" applyFont="1" applyFill="1" applyBorder="1"/>
    <xf numFmtId="2" fontId="35" fillId="0" borderId="19" xfId="6" applyNumberFormat="1" applyFont="1" applyFill="1" applyBorder="1"/>
    <xf numFmtId="1" fontId="35" fillId="0" borderId="20" xfId="6" applyNumberFormat="1" applyFont="1" applyFill="1" applyBorder="1"/>
    <xf numFmtId="2" fontId="35" fillId="0" borderId="20" xfId="6" applyNumberFormat="1" applyFont="1" applyFill="1" applyBorder="1"/>
    <xf numFmtId="1" fontId="35" fillId="0" borderId="21" xfId="6" applyNumberFormat="1" applyFont="1" applyFill="1" applyBorder="1"/>
    <xf numFmtId="0" fontId="6" fillId="0" borderId="48" xfId="6" applyFont="1" applyFill="1" applyBorder="1"/>
    <xf numFmtId="0" fontId="18" fillId="0" borderId="33" xfId="6" applyFont="1" applyFill="1" applyBorder="1"/>
    <xf numFmtId="2" fontId="6" fillId="0" borderId="42" xfId="6" applyNumberFormat="1" applyFont="1" applyFill="1" applyBorder="1"/>
    <xf numFmtId="1" fontId="6" fillId="0" borderId="42" xfId="6" applyNumberFormat="1" applyFont="1" applyFill="1" applyBorder="1"/>
    <xf numFmtId="1" fontId="6" fillId="0" borderId="37" xfId="6" applyNumberFormat="1" applyFont="1" applyFill="1" applyBorder="1"/>
    <xf numFmtId="0" fontId="6" fillId="0" borderId="62" xfId="6" applyFont="1" applyFill="1" applyBorder="1"/>
    <xf numFmtId="0" fontId="18" fillId="0" borderId="45" xfId="6" applyFont="1" applyFill="1" applyBorder="1"/>
    <xf numFmtId="2" fontId="6" fillId="0" borderId="44" xfId="6" applyNumberFormat="1" applyFont="1" applyFill="1" applyBorder="1"/>
    <xf numFmtId="1" fontId="6" fillId="0" borderId="62" xfId="6" applyNumberFormat="1" applyFont="1" applyFill="1" applyBorder="1"/>
    <xf numFmtId="2" fontId="6" fillId="0" borderId="62" xfId="6" applyNumberFormat="1" applyFont="1" applyFill="1" applyBorder="1"/>
    <xf numFmtId="1" fontId="6" fillId="0" borderId="45" xfId="6" applyNumberFormat="1" applyFont="1" applyFill="1" applyBorder="1"/>
    <xf numFmtId="0" fontId="18" fillId="0" borderId="6" xfId="6" applyFont="1" applyFill="1" applyBorder="1"/>
    <xf numFmtId="2" fontId="6" fillId="0" borderId="6" xfId="6" applyNumberFormat="1" applyFont="1" applyFill="1" applyBorder="1"/>
    <xf numFmtId="1" fontId="6" fillId="0" borderId="6" xfId="6" applyNumberFormat="1" applyFont="1" applyFill="1" applyBorder="1"/>
    <xf numFmtId="1" fontId="6" fillId="0" borderId="7" xfId="6" applyNumberFormat="1" applyFont="1" applyFill="1" applyBorder="1"/>
    <xf numFmtId="0" fontId="6" fillId="0" borderId="9" xfId="6" applyFont="1" applyFill="1" applyBorder="1" applyAlignment="1">
      <alignment horizontal="left"/>
    </xf>
    <xf numFmtId="0" fontId="6" fillId="0" borderId="76" xfId="9" applyFont="1" applyFill="1" applyBorder="1"/>
    <xf numFmtId="164" fontId="6" fillId="0" borderId="49" xfId="6" applyNumberFormat="1" applyFont="1" applyFill="1" applyBorder="1"/>
    <xf numFmtId="1" fontId="6" fillId="0" borderId="10" xfId="6" applyNumberFormat="1" applyFont="1" applyFill="1" applyBorder="1"/>
    <xf numFmtId="164" fontId="6" fillId="0" borderId="10" xfId="6" applyNumberFormat="1" applyFont="1" applyFill="1" applyBorder="1"/>
    <xf numFmtId="0" fontId="18" fillId="0" borderId="37" xfId="6" applyFont="1" applyFill="1" applyBorder="1"/>
    <xf numFmtId="49" fontId="6" fillId="0" borderId="77" xfId="9" applyNumberFormat="1" applyFont="1" applyFill="1" applyBorder="1"/>
    <xf numFmtId="164" fontId="35" fillId="0" borderId="59" xfId="6" applyNumberFormat="1" applyFont="1" applyFill="1" applyBorder="1"/>
    <xf numFmtId="164" fontId="35" fillId="0" borderId="56" xfId="6" applyNumberFormat="1" applyFont="1" applyFill="1" applyBorder="1"/>
    <xf numFmtId="0" fontId="6" fillId="0" borderId="51" xfId="6" applyFont="1" applyFill="1" applyBorder="1" applyAlignment="1">
      <alignment horizontal="left"/>
    </xf>
    <xf numFmtId="2" fontId="6" fillId="0" borderId="48" xfId="6" applyNumberFormat="1" applyFont="1" applyFill="1" applyBorder="1"/>
    <xf numFmtId="1" fontId="6" fillId="0" borderId="48" xfId="6" applyNumberFormat="1" applyFont="1" applyFill="1" applyBorder="1"/>
    <xf numFmtId="1" fontId="6" fillId="0" borderId="33" xfId="6" applyNumberFormat="1" applyFont="1" applyFill="1" applyBorder="1"/>
    <xf numFmtId="0" fontId="6" fillId="0" borderId="79" xfId="5" applyFont="1" applyFill="1" applyBorder="1" applyAlignment="1"/>
    <xf numFmtId="0" fontId="18" fillId="0" borderId="80" xfId="6" applyFont="1" applyFill="1" applyBorder="1"/>
    <xf numFmtId="2" fontId="6" fillId="0" borderId="79" xfId="6" applyNumberFormat="1" applyFont="1" applyFill="1" applyBorder="1"/>
    <xf numFmtId="1" fontId="6" fillId="0" borderId="75" xfId="6" applyNumberFormat="1" applyFont="1" applyFill="1" applyBorder="1"/>
    <xf numFmtId="2" fontId="6" fillId="0" borderId="75" xfId="6" applyNumberFormat="1" applyFont="1" applyFill="1" applyBorder="1"/>
    <xf numFmtId="0" fontId="6" fillId="0" borderId="0" xfId="5" applyFont="1" applyFill="1" applyBorder="1"/>
    <xf numFmtId="0" fontId="6" fillId="0" borderId="43" xfId="6" applyFont="1" applyFill="1" applyBorder="1"/>
    <xf numFmtId="0" fontId="20" fillId="0" borderId="0" xfId="6" applyFont="1" applyFill="1" applyBorder="1"/>
    <xf numFmtId="0" fontId="18" fillId="0" borderId="0" xfId="6" applyFont="1" applyFill="1" applyBorder="1" applyAlignment="1">
      <alignment horizontal="centerContinuous"/>
    </xf>
    <xf numFmtId="2" fontId="20" fillId="0" borderId="0" xfId="6" applyNumberFormat="1" applyFont="1" applyFill="1" applyBorder="1" applyAlignment="1">
      <alignment horizontal="centerContinuous"/>
    </xf>
    <xf numFmtId="0" fontId="20" fillId="0" borderId="0" xfId="6" applyFont="1" applyFill="1" applyBorder="1" applyAlignment="1">
      <alignment horizontal="centerContinuous"/>
    </xf>
    <xf numFmtId="0" fontId="6" fillId="0" borderId="0" xfId="6" applyFont="1" applyFill="1" applyBorder="1" applyAlignment="1">
      <alignment horizontal="centerContinuous"/>
    </xf>
    <xf numFmtId="0" fontId="6" fillId="0" borderId="41" xfId="6" applyFont="1" applyFill="1" applyBorder="1"/>
    <xf numFmtId="0" fontId="20" fillId="0" borderId="15" xfId="6" applyFont="1" applyFill="1" applyBorder="1"/>
    <xf numFmtId="165" fontId="35" fillId="0" borderId="36" xfId="6" applyNumberFormat="1" applyFont="1" applyFill="1" applyBorder="1" applyAlignment="1">
      <alignment horizontal="right"/>
    </xf>
    <xf numFmtId="49" fontId="35" fillId="0" borderId="67" xfId="6" applyNumberFormat="1" applyFont="1" applyFill="1" applyBorder="1" applyAlignment="1">
      <alignment horizontal="center"/>
    </xf>
    <xf numFmtId="165" fontId="35" fillId="0" borderId="35" xfId="6" applyNumberFormat="1" applyFont="1" applyFill="1" applyBorder="1" applyAlignment="1">
      <alignment horizontal="left"/>
    </xf>
    <xf numFmtId="0" fontId="20" fillId="0" borderId="28" xfId="6" applyFont="1" applyFill="1" applyBorder="1"/>
    <xf numFmtId="0" fontId="6" fillId="0" borderId="60" xfId="6" applyFont="1" applyFill="1" applyBorder="1"/>
    <xf numFmtId="0" fontId="20" fillId="0" borderId="60" xfId="6" applyFont="1" applyFill="1" applyBorder="1"/>
    <xf numFmtId="165" fontId="35" fillId="0" borderId="43" xfId="6" applyNumberFormat="1" applyFont="1" applyFill="1" applyBorder="1" applyAlignment="1">
      <alignment horizontal="right"/>
    </xf>
    <xf numFmtId="49" fontId="35" fillId="0" borderId="1" xfId="6" applyNumberFormat="1" applyFont="1" applyFill="1" applyBorder="1" applyAlignment="1">
      <alignment horizontal="center"/>
    </xf>
    <xf numFmtId="165" fontId="35" fillId="0" borderId="18" xfId="6" applyNumberFormat="1" applyFont="1" applyFill="1" applyBorder="1" applyAlignment="1">
      <alignment horizontal="left"/>
    </xf>
    <xf numFmtId="2" fontId="20" fillId="0" borderId="68" xfId="6" applyNumberFormat="1" applyFont="1" applyFill="1" applyBorder="1" applyAlignment="1"/>
    <xf numFmtId="0" fontId="20" fillId="0" borderId="69" xfId="6" applyFont="1" applyFill="1" applyBorder="1"/>
    <xf numFmtId="0" fontId="6" fillId="0" borderId="69" xfId="6" applyFont="1" applyFill="1" applyBorder="1"/>
    <xf numFmtId="0" fontId="35" fillId="0" borderId="69" xfId="6" applyFont="1" applyFill="1" applyBorder="1" applyAlignment="1">
      <alignment horizontal="right"/>
    </xf>
    <xf numFmtId="164" fontId="35" fillId="0" borderId="70" xfId="6" applyNumberFormat="1" applyFont="1" applyFill="1" applyBorder="1" applyAlignment="1">
      <alignment horizontal="left"/>
    </xf>
    <xf numFmtId="0" fontId="35" fillId="0" borderId="4" xfId="6" applyFont="1" applyFill="1" applyBorder="1" applyAlignment="1">
      <alignment horizontal="left"/>
    </xf>
    <xf numFmtId="0" fontId="35" fillId="0" borderId="0" xfId="6" applyFont="1" applyFill="1" applyBorder="1" applyAlignment="1">
      <alignment horizontal="right"/>
    </xf>
    <xf numFmtId="0" fontId="35" fillId="0" borderId="0" xfId="6" applyFont="1" applyFill="1" applyBorder="1" applyAlignment="1">
      <alignment horizontal="centerContinuous"/>
    </xf>
    <xf numFmtId="0" fontId="35" fillId="0" borderId="0" xfId="6" applyFont="1" applyFill="1" applyBorder="1" applyAlignment="1">
      <alignment horizontal="left"/>
    </xf>
    <xf numFmtId="0" fontId="35" fillId="0" borderId="2" xfId="6" applyFont="1" applyFill="1" applyBorder="1" applyAlignment="1">
      <alignment horizontal="right"/>
    </xf>
    <xf numFmtId="0" fontId="35" fillId="0" borderId="3" xfId="6" applyFont="1" applyFill="1" applyBorder="1"/>
    <xf numFmtId="0" fontId="35" fillId="0" borderId="17" xfId="6" applyFont="1" applyFill="1" applyBorder="1" applyAlignment="1">
      <alignment horizontal="left"/>
    </xf>
    <xf numFmtId="0" fontId="19" fillId="0" borderId="43" xfId="6" applyFont="1" applyFill="1" applyBorder="1" applyAlignment="1">
      <alignment horizontal="left"/>
    </xf>
    <xf numFmtId="0" fontId="20" fillId="0" borderId="1" xfId="6" applyFont="1" applyFill="1" applyBorder="1" applyAlignment="1">
      <alignment horizontal="centerContinuous"/>
    </xf>
    <xf numFmtId="0" fontId="20" fillId="0" borderId="1" xfId="6" applyFont="1" applyFill="1" applyBorder="1"/>
    <xf numFmtId="2" fontId="20" fillId="0" borderId="1" xfId="6" applyNumberFormat="1" applyFont="1" applyFill="1" applyBorder="1" applyAlignment="1">
      <alignment horizontal="left"/>
    </xf>
    <xf numFmtId="2" fontId="20" fillId="0" borderId="1" xfId="6" applyNumberFormat="1" applyFont="1" applyFill="1" applyBorder="1" applyAlignment="1">
      <alignment horizontal="center"/>
    </xf>
    <xf numFmtId="0" fontId="20" fillId="0" borderId="1" xfId="6" applyFont="1" applyFill="1" applyBorder="1" applyAlignment="1">
      <alignment horizontal="left"/>
    </xf>
    <xf numFmtId="0" fontId="20" fillId="0" borderId="18" xfId="6" applyFont="1" applyFill="1" applyBorder="1" applyAlignment="1">
      <alignment horizontal="left"/>
    </xf>
    <xf numFmtId="0" fontId="20" fillId="0" borderId="0" xfId="6" applyFont="1" applyFill="1" applyBorder="1" applyAlignment="1">
      <alignment horizontal="left"/>
    </xf>
    <xf numFmtId="0" fontId="20" fillId="0" borderId="17" xfId="6" applyFont="1" applyFill="1" applyBorder="1" applyAlignment="1">
      <alignment horizontal="left"/>
    </xf>
    <xf numFmtId="2" fontId="36" fillId="0" borderId="2" xfId="6" applyNumberFormat="1" applyFont="1" applyFill="1" applyBorder="1" applyAlignment="1">
      <alignment horizontal="right"/>
    </xf>
    <xf numFmtId="49" fontId="36" fillId="0" borderId="3" xfId="6" applyNumberFormat="1" applyFont="1" applyFill="1" applyBorder="1" applyAlignment="1">
      <alignment horizontal="center"/>
    </xf>
    <xf numFmtId="2" fontId="36" fillId="0" borderId="4" xfId="6" applyNumberFormat="1" applyFont="1" applyFill="1" applyBorder="1" applyAlignment="1">
      <alignment horizontal="left"/>
    </xf>
    <xf numFmtId="0" fontId="6" fillId="0" borderId="32" xfId="6" applyFont="1" applyFill="1" applyBorder="1" applyAlignment="1"/>
    <xf numFmtId="0" fontId="20" fillId="0" borderId="32" xfId="6" applyFont="1" applyFill="1" applyBorder="1" applyAlignment="1"/>
    <xf numFmtId="2" fontId="20" fillId="0" borderId="68" xfId="6" applyNumberFormat="1" applyFont="1" applyFill="1" applyBorder="1" applyAlignment="1">
      <alignment horizontal="center"/>
    </xf>
    <xf numFmtId="165" fontId="35" fillId="0" borderId="4" xfId="6" applyNumberFormat="1" applyFont="1" applyFill="1" applyBorder="1" applyAlignment="1">
      <alignment horizontal="left"/>
    </xf>
    <xf numFmtId="165" fontId="35" fillId="0" borderId="0" xfId="6" applyNumberFormat="1" applyFont="1" applyFill="1" applyBorder="1" applyAlignment="1">
      <alignment horizontal="right"/>
    </xf>
    <xf numFmtId="0" fontId="35" fillId="0" borderId="0" xfId="6" applyFont="1" applyFill="1" applyBorder="1" applyAlignment="1"/>
    <xf numFmtId="165" fontId="35" fillId="0" borderId="17" xfId="6" applyNumberFormat="1" applyFont="1" applyFill="1" applyBorder="1" applyAlignment="1">
      <alignment horizontal="left"/>
    </xf>
    <xf numFmtId="165" fontId="35" fillId="0" borderId="2" xfId="6" applyNumberFormat="1" applyFont="1" applyFill="1" applyBorder="1" applyAlignment="1">
      <alignment horizontal="right"/>
    </xf>
    <xf numFmtId="0" fontId="35" fillId="0" borderId="3" xfId="6" applyFont="1" applyFill="1" applyBorder="1" applyAlignment="1"/>
    <xf numFmtId="0" fontId="19" fillId="0" borderId="16" xfId="6" applyFont="1" applyFill="1" applyBorder="1" applyAlignment="1">
      <alignment horizontal="left"/>
    </xf>
    <xf numFmtId="1" fontId="20" fillId="0" borderId="17" xfId="6" applyNumberFormat="1" applyFont="1" applyFill="1" applyBorder="1" applyAlignment="1">
      <alignment horizontal="left"/>
    </xf>
    <xf numFmtId="2" fontId="36" fillId="0" borderId="8" xfId="6" applyNumberFormat="1" applyFont="1" applyFill="1" applyBorder="1" applyAlignment="1">
      <alignment horizontal="right"/>
    </xf>
    <xf numFmtId="49" fontId="36" fillId="0" borderId="6" xfId="6" applyNumberFormat="1" applyFont="1" applyFill="1" applyBorder="1" applyAlignment="1">
      <alignment horizontal="center"/>
    </xf>
    <xf numFmtId="2" fontId="36" fillId="0" borderId="7" xfId="6" applyNumberFormat="1" applyFont="1" applyFill="1" applyBorder="1" applyAlignment="1">
      <alignment horizontal="left"/>
    </xf>
    <xf numFmtId="2" fontId="26" fillId="0" borderId="0" xfId="0" applyNumberFormat="1" applyFont="1" applyFill="1"/>
    <xf numFmtId="0" fontId="18" fillId="0" borderId="16" xfId="6" applyFont="1" applyFill="1" applyBorder="1"/>
    <xf numFmtId="0" fontId="32" fillId="0" borderId="0" xfId="6" applyFont="1" applyFill="1" applyBorder="1"/>
    <xf numFmtId="0" fontId="18" fillId="0" borderId="0" xfId="6" applyFont="1" applyFill="1" applyBorder="1" applyAlignment="1">
      <alignment horizontal="center"/>
    </xf>
    <xf numFmtId="0" fontId="20" fillId="0" borderId="2" xfId="6" applyFont="1" applyFill="1" applyBorder="1" applyAlignment="1">
      <alignment horizontal="right"/>
    </xf>
    <xf numFmtId="1" fontId="20" fillId="0" borderId="3" xfId="6" applyNumberFormat="1" applyFont="1" applyFill="1" applyBorder="1" applyAlignment="1"/>
    <xf numFmtId="0" fontId="20" fillId="0" borderId="4" xfId="6" applyFont="1" applyFill="1" applyBorder="1" applyAlignment="1">
      <alignment horizontal="left"/>
    </xf>
    <xf numFmtId="0" fontId="20" fillId="0" borderId="3" xfId="6" applyFont="1" applyFill="1" applyBorder="1" applyAlignment="1">
      <alignment horizontal="right"/>
    </xf>
    <xf numFmtId="0" fontId="20" fillId="0" borderId="3" xfId="6" applyFont="1" applyFill="1" applyBorder="1" applyAlignment="1"/>
    <xf numFmtId="0" fontId="18" fillId="0" borderId="43" xfId="6" applyFont="1" applyFill="1" applyBorder="1"/>
    <xf numFmtId="0" fontId="18" fillId="0" borderId="1" xfId="6" applyFont="1" applyFill="1" applyBorder="1"/>
    <xf numFmtId="0" fontId="18" fillId="0" borderId="1" xfId="6" applyFont="1" applyFill="1" applyBorder="1" applyAlignment="1">
      <alignment horizontal="center"/>
    </xf>
    <xf numFmtId="2" fontId="18" fillId="0" borderId="43" xfId="6" applyNumberFormat="1" applyFont="1" applyFill="1" applyBorder="1" applyAlignment="1">
      <alignment horizontal="right"/>
    </xf>
    <xf numFmtId="2" fontId="37" fillId="0" borderId="1" xfId="6" applyNumberFormat="1" applyFont="1" applyFill="1" applyBorder="1" applyAlignment="1">
      <alignment horizontal="center"/>
    </xf>
    <xf numFmtId="2" fontId="18" fillId="0" borderId="18" xfId="6" applyNumberFormat="1" applyFont="1" applyFill="1" applyBorder="1" applyAlignment="1">
      <alignment horizontal="left"/>
    </xf>
    <xf numFmtId="0" fontId="38" fillId="0" borderId="0" xfId="6" applyFont="1" applyFill="1"/>
    <xf numFmtId="0" fontId="38" fillId="0" borderId="0" xfId="0" applyFont="1" applyFill="1"/>
    <xf numFmtId="2" fontId="38" fillId="0" borderId="0" xfId="0" applyNumberFormat="1" applyFont="1" applyFill="1"/>
    <xf numFmtId="2" fontId="17" fillId="0" borderId="0" xfId="6" applyNumberFormat="1" applyFont="1" applyFill="1"/>
    <xf numFmtId="0" fontId="39" fillId="0" borderId="0" xfId="2" applyFont="1" applyFill="1"/>
    <xf numFmtId="0" fontId="6" fillId="0" borderId="16" xfId="0" applyFont="1" applyFill="1" applyBorder="1"/>
    <xf numFmtId="0" fontId="6" fillId="0" borderId="17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61" xfId="0" applyFont="1" applyFill="1" applyBorder="1" applyAlignment="1">
      <alignment horizontal="left"/>
    </xf>
    <xf numFmtId="0" fontId="6" fillId="0" borderId="37" xfId="0" applyFont="1" applyFill="1" applyBorder="1"/>
    <xf numFmtId="164" fontId="6" fillId="0" borderId="35" xfId="4" applyNumberFormat="1" applyFont="1" applyFill="1" applyBorder="1" applyAlignment="1">
      <alignment horizontal="right"/>
    </xf>
    <xf numFmtId="0" fontId="6" fillId="0" borderId="0" xfId="0" applyFont="1" applyFill="1"/>
    <xf numFmtId="0" fontId="6" fillId="0" borderId="37" xfId="1" applyFill="1" applyBorder="1"/>
    <xf numFmtId="0" fontId="6" fillId="0" borderId="40" xfId="1" applyFill="1" applyBorder="1" applyAlignment="1">
      <alignment horizontal="center"/>
    </xf>
    <xf numFmtId="0" fontId="15" fillId="0" borderId="3" xfId="1" applyFont="1" applyFill="1" applyBorder="1"/>
    <xf numFmtId="0" fontId="6" fillId="0" borderId="41" xfId="1" applyFill="1" applyBorder="1" applyAlignment="1">
      <alignment horizontal="center"/>
    </xf>
    <xf numFmtId="0" fontId="6" fillId="0" borderId="32" xfId="1" applyFill="1" applyBorder="1" applyAlignment="1">
      <alignment horizontal="center"/>
    </xf>
    <xf numFmtId="0" fontId="6" fillId="0" borderId="42" xfId="0" applyFont="1" applyFill="1" applyBorder="1"/>
    <xf numFmtId="2" fontId="19" fillId="0" borderId="18" xfId="1" applyNumberFormat="1" applyFont="1" applyFill="1" applyBorder="1" applyAlignment="1">
      <alignment horizontal="left"/>
    </xf>
    <xf numFmtId="0" fontId="15" fillId="0" borderId="42" xfId="1" applyFont="1" applyFill="1" applyBorder="1"/>
    <xf numFmtId="0" fontId="11" fillId="0" borderId="17" xfId="1" applyFont="1" applyFill="1" applyBorder="1" applyAlignment="1">
      <alignment horizontal="center"/>
    </xf>
    <xf numFmtId="2" fontId="20" fillId="0" borderId="58" xfId="1" applyNumberFormat="1" applyFont="1" applyFill="1" applyBorder="1"/>
    <xf numFmtId="1" fontId="20" fillId="0" borderId="59" xfId="1" applyNumberFormat="1" applyFont="1" applyFill="1" applyBorder="1"/>
    <xf numFmtId="164" fontId="20" fillId="0" borderId="37" xfId="1" applyNumberFormat="1" applyFont="1" applyFill="1" applyBorder="1"/>
    <xf numFmtId="2" fontId="20" fillId="0" borderId="51" xfId="1" applyNumberFormat="1" applyFont="1" applyFill="1" applyBorder="1"/>
    <xf numFmtId="1" fontId="20" fillId="0" borderId="53" xfId="1" applyNumberFormat="1" applyFont="1" applyFill="1" applyBorder="1"/>
    <xf numFmtId="2" fontId="21" fillId="0" borderId="70" xfId="1" applyNumberFormat="1" applyFont="1" applyFill="1" applyBorder="1" applyAlignment="1">
      <alignment horizontal="left"/>
    </xf>
    <xf numFmtId="164" fontId="11" fillId="0" borderId="1" xfId="1" applyNumberFormat="1" applyFont="1" applyFill="1" applyBorder="1"/>
    <xf numFmtId="164" fontId="11" fillId="0" borderId="0" xfId="1" applyNumberFormat="1" applyFont="1" applyFill="1" applyBorder="1"/>
    <xf numFmtId="0" fontId="6" fillId="0" borderId="0" xfId="1" applyFill="1" applyBorder="1" applyAlignment="1">
      <alignment horizontal="left"/>
    </xf>
    <xf numFmtId="0" fontId="15" fillId="0" borderId="2" xfId="2" applyFont="1" applyFill="1" applyBorder="1" applyAlignment="1">
      <alignment horizontal="center"/>
    </xf>
    <xf numFmtId="0" fontId="16" fillId="0" borderId="41" xfId="1" applyFont="1" applyFill="1" applyBorder="1" applyAlignment="1">
      <alignment horizontal="center"/>
    </xf>
    <xf numFmtId="2" fontId="14" fillId="0" borderId="35" xfId="1" applyNumberFormat="1" applyFont="1" applyFill="1" applyBorder="1"/>
    <xf numFmtId="164" fontId="6" fillId="0" borderId="17" xfId="1" applyNumberFormat="1" applyFill="1" applyBorder="1"/>
    <xf numFmtId="0" fontId="6" fillId="0" borderId="28" xfId="1" applyFill="1" applyBorder="1"/>
    <xf numFmtId="0" fontId="6" fillId="0" borderId="32" xfId="0" applyFont="1" applyFill="1" applyBorder="1" applyAlignment="1">
      <alignment horizontal="center"/>
    </xf>
    <xf numFmtId="164" fontId="6" fillId="0" borderId="26" xfId="1" applyNumberFormat="1" applyFont="1" applyFill="1" applyBorder="1" applyProtection="1">
      <protection locked="0"/>
    </xf>
    <xf numFmtId="164" fontId="6" fillId="0" borderId="39" xfId="1" applyNumberFormat="1" applyFont="1" applyFill="1" applyBorder="1"/>
    <xf numFmtId="164" fontId="6" fillId="0" borderId="38" xfId="1" applyNumberFormat="1" applyFont="1" applyFill="1" applyBorder="1" applyProtection="1">
      <protection locked="0"/>
    </xf>
    <xf numFmtId="1" fontId="14" fillId="0" borderId="6" xfId="1" applyNumberFormat="1" applyFont="1" applyFill="1" applyBorder="1" applyAlignment="1">
      <alignment horizontal="right"/>
    </xf>
    <xf numFmtId="0" fontId="14" fillId="0" borderId="6" xfId="1" applyNumberFormat="1" applyFont="1" applyFill="1" applyBorder="1" applyProtection="1">
      <protection locked="0"/>
    </xf>
    <xf numFmtId="0" fontId="14" fillId="0" borderId="7" xfId="1" applyNumberFormat="1" applyFont="1" applyFill="1" applyBorder="1"/>
    <xf numFmtId="164" fontId="6" fillId="0" borderId="0" xfId="1" applyNumberFormat="1" applyFill="1" applyBorder="1"/>
    <xf numFmtId="0" fontId="6" fillId="0" borderId="75" xfId="1" applyFill="1" applyBorder="1"/>
    <xf numFmtId="0" fontId="6" fillId="0" borderId="84" xfId="1" applyFill="1" applyBorder="1"/>
    <xf numFmtId="1" fontId="14" fillId="0" borderId="3" xfId="1" applyNumberFormat="1" applyFont="1" applyFill="1" applyBorder="1" applyAlignment="1">
      <alignment horizontal="right"/>
    </xf>
    <xf numFmtId="2" fontId="14" fillId="0" borderId="3" xfId="1" applyNumberFormat="1" applyFont="1" applyFill="1" applyBorder="1"/>
    <xf numFmtId="0" fontId="14" fillId="0" borderId="1" xfId="1" applyFont="1" applyFill="1" applyBorder="1"/>
    <xf numFmtId="1" fontId="14" fillId="0" borderId="0" xfId="1" applyNumberFormat="1" applyFont="1" applyFill="1" applyBorder="1" applyProtection="1">
      <protection locked="0"/>
    </xf>
    <xf numFmtId="2" fontId="14" fillId="0" borderId="0" xfId="1" applyNumberFormat="1" applyFont="1" applyFill="1" applyBorder="1"/>
    <xf numFmtId="49" fontId="6" fillId="0" borderId="42" xfId="1" applyNumberFormat="1" applyFill="1" applyBorder="1" applyAlignment="1">
      <alignment horizontal="left"/>
    </xf>
    <xf numFmtId="49" fontId="6" fillId="0" borderId="60" xfId="1" applyNumberFormat="1" applyFill="1" applyBorder="1" applyAlignment="1">
      <alignment horizontal="left"/>
    </xf>
    <xf numFmtId="49" fontId="6" fillId="0" borderId="60" xfId="1" applyNumberFormat="1" applyFont="1" applyFill="1" applyBorder="1" applyAlignment="1">
      <alignment horizontal="left"/>
    </xf>
    <xf numFmtId="49" fontId="6" fillId="0" borderId="62" xfId="1" applyNumberFormat="1" applyFill="1" applyBorder="1" applyAlignment="1">
      <alignment horizontal="left"/>
    </xf>
    <xf numFmtId="2" fontId="20" fillId="0" borderId="19" xfId="1" applyNumberFormat="1" applyFont="1" applyFill="1" applyBorder="1"/>
    <xf numFmtId="1" fontId="20" fillId="0" borderId="20" xfId="1" applyNumberFormat="1" applyFont="1" applyFill="1" applyBorder="1"/>
    <xf numFmtId="2" fontId="20" fillId="0" borderId="20" xfId="1" applyNumberFormat="1" applyFont="1" applyFill="1" applyBorder="1"/>
    <xf numFmtId="164" fontId="20" fillId="0" borderId="21" xfId="1" applyNumberFormat="1" applyFont="1" applyFill="1" applyBorder="1"/>
    <xf numFmtId="1" fontId="6" fillId="0" borderId="9" xfId="1" applyNumberFormat="1" applyFill="1" applyBorder="1" applyProtection="1">
      <protection locked="0"/>
    </xf>
    <xf numFmtId="1" fontId="6" fillId="0" borderId="22" xfId="1" applyNumberFormat="1" applyFill="1" applyBorder="1" applyProtection="1">
      <protection locked="0"/>
    </xf>
    <xf numFmtId="1" fontId="6" fillId="0" borderId="85" xfId="1" applyNumberFormat="1" applyFont="1" applyFill="1" applyBorder="1" applyProtection="1">
      <protection locked="0"/>
    </xf>
    <xf numFmtId="0" fontId="20" fillId="0" borderId="69" xfId="1" applyFont="1" applyFill="1" applyBorder="1"/>
    <xf numFmtId="164" fontId="11" fillId="0" borderId="70" xfId="1" applyNumberFormat="1" applyFont="1" applyFill="1" applyBorder="1" applyAlignment="1">
      <alignment horizontal="left"/>
    </xf>
    <xf numFmtId="164" fontId="6" fillId="0" borderId="34" xfId="1" applyNumberFormat="1" applyFont="1" applyFill="1" applyBorder="1" applyAlignment="1">
      <alignment horizontal="right"/>
    </xf>
    <xf numFmtId="2" fontId="19" fillId="0" borderId="4" xfId="1" applyNumberFormat="1" applyFont="1" applyFill="1" applyBorder="1" applyAlignment="1">
      <alignment horizontal="left"/>
    </xf>
    <xf numFmtId="1" fontId="25" fillId="0" borderId="9" xfId="6" applyNumberFormat="1" applyFont="1" applyFill="1" applyBorder="1" applyAlignment="1">
      <alignment horizontal="center"/>
    </xf>
    <xf numFmtId="1" fontId="25" fillId="0" borderId="71" xfId="6" applyNumberFormat="1" applyFont="1" applyFill="1" applyBorder="1" applyAlignment="1">
      <alignment horizontal="center"/>
    </xf>
    <xf numFmtId="2" fontId="19" fillId="0" borderId="4" xfId="6" applyNumberFormat="1" applyFont="1" applyFill="1" applyBorder="1" applyAlignment="1">
      <alignment horizontal="left"/>
    </xf>
    <xf numFmtId="2" fontId="25" fillId="0" borderId="56" xfId="2" applyNumberFormat="1" applyFont="1" applyFill="1" applyBorder="1" applyAlignment="1">
      <alignment horizontal="center"/>
    </xf>
    <xf numFmtId="2" fontId="25" fillId="0" borderId="57" xfId="2" applyNumberFormat="1" applyFont="1" applyFill="1" applyBorder="1" applyAlignment="1">
      <alignment horizontal="center"/>
    </xf>
    <xf numFmtId="1" fontId="6" fillId="0" borderId="64" xfId="6" applyNumberFormat="1" applyFont="1" applyFill="1" applyBorder="1" applyAlignment="1" applyProtection="1">
      <alignment horizontal="center"/>
      <protection locked="0"/>
    </xf>
    <xf numFmtId="2" fontId="6" fillId="0" borderId="65" xfId="6" applyNumberFormat="1" applyFont="1" applyFill="1" applyBorder="1" applyAlignment="1">
      <alignment horizontal="center"/>
    </xf>
    <xf numFmtId="2" fontId="6" fillId="0" borderId="66" xfId="6" applyNumberFormat="1" applyFont="1" applyFill="1" applyBorder="1" applyAlignment="1">
      <alignment horizontal="center"/>
    </xf>
    <xf numFmtId="1" fontId="6" fillId="0" borderId="9" xfId="6" applyNumberFormat="1" applyFont="1" applyFill="1" applyBorder="1" applyAlignment="1">
      <alignment horizontal="center"/>
    </xf>
    <xf numFmtId="1" fontId="6" fillId="0" borderId="51" xfId="6" applyNumberFormat="1" applyFont="1" applyFill="1" applyBorder="1" applyAlignment="1">
      <alignment horizontal="center"/>
    </xf>
    <xf numFmtId="1" fontId="6" fillId="0" borderId="22" xfId="6" applyNumberFormat="1" applyFont="1" applyFill="1" applyBorder="1" applyAlignment="1">
      <alignment horizontal="center"/>
    </xf>
    <xf numFmtId="2" fontId="6" fillId="0" borderId="23" xfId="6" applyNumberFormat="1" applyFont="1" applyFill="1" applyBorder="1" applyAlignment="1">
      <alignment horizontal="center"/>
    </xf>
    <xf numFmtId="2" fontId="6" fillId="0" borderId="24" xfId="6" applyNumberFormat="1" applyFont="1" applyFill="1" applyBorder="1" applyAlignment="1">
      <alignment horizontal="center"/>
    </xf>
    <xf numFmtId="164" fontId="35" fillId="0" borderId="52" xfId="6" applyNumberFormat="1" applyFont="1" applyFill="1" applyBorder="1"/>
    <xf numFmtId="1" fontId="35" fillId="0" borderId="52" xfId="6" applyNumberFormat="1" applyFont="1" applyFill="1" applyBorder="1"/>
    <xf numFmtId="164" fontId="6" fillId="0" borderId="76" xfId="6" applyNumberFormat="1" applyFont="1" applyFill="1" applyBorder="1"/>
    <xf numFmtId="1" fontId="35" fillId="0" borderId="78" xfId="6" applyNumberFormat="1" applyFont="1" applyFill="1" applyBorder="1"/>
    <xf numFmtId="2" fontId="6" fillId="0" borderId="49" xfId="6" applyNumberFormat="1" applyFont="1" applyFill="1" applyBorder="1" applyAlignment="1">
      <alignment horizontal="center"/>
    </xf>
    <xf numFmtId="2" fontId="6" fillId="0" borderId="33" xfId="6" applyNumberFormat="1" applyFont="1" applyFill="1" applyBorder="1" applyAlignment="1">
      <alignment horizontal="center"/>
    </xf>
    <xf numFmtId="2" fontId="6" fillId="0" borderId="54" xfId="6" applyNumberFormat="1" applyFont="1" applyFill="1" applyBorder="1" applyAlignment="1">
      <alignment horizontal="center"/>
    </xf>
    <xf numFmtId="2" fontId="6" fillId="0" borderId="55" xfId="6" applyNumberFormat="1" applyFont="1" applyFill="1" applyBorder="1" applyAlignment="1">
      <alignment horizontal="center"/>
    </xf>
    <xf numFmtId="2" fontId="25" fillId="0" borderId="56" xfId="6" applyNumberFormat="1" applyFont="1" applyFill="1" applyBorder="1" applyAlignment="1">
      <alignment horizontal="center"/>
    </xf>
    <xf numFmtId="2" fontId="25" fillId="0" borderId="57" xfId="6" applyNumberFormat="1" applyFont="1" applyFill="1" applyBorder="1" applyAlignment="1">
      <alignment horizontal="center"/>
    </xf>
    <xf numFmtId="2" fontId="6" fillId="0" borderId="56" xfId="6" applyNumberFormat="1" applyFont="1" applyFill="1" applyBorder="1" applyAlignment="1">
      <alignment horizontal="center"/>
    </xf>
    <xf numFmtId="2" fontId="6" fillId="0" borderId="57" xfId="6" applyNumberFormat="1" applyFont="1" applyFill="1" applyBorder="1" applyAlignment="1">
      <alignment horizontal="center"/>
    </xf>
    <xf numFmtId="1" fontId="25" fillId="0" borderId="58" xfId="6" applyNumberFormat="1" applyFont="1" applyFill="1" applyBorder="1" applyAlignment="1">
      <alignment horizontal="center"/>
    </xf>
    <xf numFmtId="1" fontId="6" fillId="0" borderId="58" xfId="6" applyNumberFormat="1" applyFont="1" applyFill="1" applyBorder="1" applyAlignment="1">
      <alignment horizontal="center"/>
    </xf>
    <xf numFmtId="2" fontId="6" fillId="0" borderId="0" xfId="1" applyNumberFormat="1" applyFill="1"/>
    <xf numFmtId="0" fontId="6" fillId="0" borderId="79" xfId="2" applyFont="1" applyFill="1" applyBorder="1"/>
    <xf numFmtId="1" fontId="6" fillId="0" borderId="6" xfId="1" applyNumberFormat="1" applyFill="1" applyBorder="1" applyAlignment="1">
      <alignment horizontal="center"/>
    </xf>
    <xf numFmtId="49" fontId="14" fillId="0" borderId="6" xfId="1" applyNumberFormat="1" applyFont="1" applyFill="1" applyBorder="1" applyAlignment="1" applyProtection="1">
      <alignment horizontal="center"/>
      <protection locked="0"/>
    </xf>
    <xf numFmtId="0" fontId="14" fillId="0" borderId="7" xfId="1" applyNumberFormat="1" applyFont="1" applyFill="1" applyBorder="1" applyAlignment="1">
      <alignment horizontal="center"/>
    </xf>
    <xf numFmtId="1" fontId="6" fillId="0" borderId="34" xfId="1" applyNumberFormat="1" applyFont="1" applyFill="1" applyBorder="1" applyAlignment="1">
      <alignment horizontal="right"/>
    </xf>
    <xf numFmtId="1" fontId="6" fillId="0" borderId="35" xfId="4" applyNumberFormat="1" applyFont="1" applyFill="1" applyBorder="1" applyAlignment="1">
      <alignment horizontal="right"/>
    </xf>
    <xf numFmtId="0" fontId="25" fillId="0" borderId="8" xfId="3" applyNumberFormat="1" applyFont="1" applyFill="1" applyBorder="1" applyAlignment="1">
      <alignment horizontal="center"/>
    </xf>
    <xf numFmtId="0" fontId="25" fillId="0" borderId="6" xfId="3" applyNumberFormat="1" applyFont="1" applyFill="1" applyBorder="1" applyAlignment="1" applyProtection="1">
      <alignment horizontal="center"/>
      <protection locked="0"/>
    </xf>
    <xf numFmtId="164" fontId="25" fillId="0" borderId="74" xfId="2" applyNumberFormat="1" applyFont="1" applyFill="1" applyBorder="1" applyAlignment="1" applyProtection="1">
      <alignment horizontal="center"/>
      <protection locked="0"/>
    </xf>
    <xf numFmtId="164" fontId="25" fillId="0" borderId="38" xfId="2" applyNumberFormat="1" applyFont="1" applyFill="1" applyBorder="1" applyAlignment="1" applyProtection="1">
      <alignment horizontal="center"/>
      <protection locked="0"/>
    </xf>
    <xf numFmtId="1" fontId="6" fillId="0" borderId="0" xfId="1" applyNumberFormat="1" applyFill="1"/>
    <xf numFmtId="0" fontId="16" fillId="0" borderId="48" xfId="1" applyFont="1" applyFill="1" applyBorder="1"/>
    <xf numFmtId="0" fontId="16" fillId="0" borderId="49" xfId="1" applyFont="1" applyFill="1" applyBorder="1"/>
    <xf numFmtId="0" fontId="16" fillId="0" borderId="33" xfId="1" applyFont="1" applyFill="1" applyBorder="1"/>
    <xf numFmtId="0" fontId="11" fillId="0" borderId="50" xfId="1" applyFont="1" applyFill="1" applyBorder="1"/>
    <xf numFmtId="0" fontId="11" fillId="0" borderId="20" xfId="1" applyFont="1" applyFill="1" applyBorder="1"/>
    <xf numFmtId="0" fontId="11" fillId="0" borderId="21" xfId="1" applyFont="1" applyFill="1" applyBorder="1"/>
    <xf numFmtId="0" fontId="6" fillId="0" borderId="52" xfId="1" applyFill="1" applyBorder="1"/>
    <xf numFmtId="0" fontId="6" fillId="0" borderId="52" xfId="1" applyFont="1" applyFill="1" applyBorder="1"/>
    <xf numFmtId="2" fontId="6" fillId="0" borderId="0" xfId="7" applyNumberFormat="1" applyFont="1" applyFill="1" applyBorder="1" applyProtection="1">
      <protection locked="0"/>
    </xf>
    <xf numFmtId="2" fontId="6" fillId="0" borderId="0" xfId="7" applyNumberFormat="1" applyFont="1" applyFill="1" applyBorder="1"/>
    <xf numFmtId="165" fontId="6" fillId="0" borderId="3" xfId="6" applyNumberFormat="1" applyFont="1" applyFill="1" applyBorder="1"/>
    <xf numFmtId="2" fontId="6" fillId="0" borderId="1" xfId="6" applyNumberFormat="1" applyFont="1" applyFill="1" applyBorder="1"/>
    <xf numFmtId="165" fontId="6" fillId="0" borderId="0" xfId="1" applyNumberFormat="1" applyFill="1"/>
    <xf numFmtId="0" fontId="16" fillId="0" borderId="15" xfId="1" applyFont="1" applyFill="1" applyBorder="1"/>
    <xf numFmtId="0" fontId="11" fillId="0" borderId="19" xfId="1" applyFont="1" applyFill="1" applyBorder="1"/>
    <xf numFmtId="0" fontId="43" fillId="0" borderId="0" xfId="6" applyFont="1" applyFill="1"/>
    <xf numFmtId="0" fontId="43" fillId="0" borderId="0" xfId="6" applyFont="1" applyFill="1" applyBorder="1"/>
    <xf numFmtId="0" fontId="43" fillId="0" borderId="0" xfId="3" applyFont="1" applyFill="1" applyBorder="1"/>
    <xf numFmtId="0" fontId="44" fillId="0" borderId="0" xfId="6" applyFont="1" applyFill="1" applyBorder="1"/>
    <xf numFmtId="0" fontId="45" fillId="0" borderId="0" xfId="6" applyFont="1" applyFill="1" applyBorder="1" applyAlignment="1"/>
    <xf numFmtId="0" fontId="46" fillId="0" borderId="0" xfId="6" applyFont="1" applyFill="1" applyAlignment="1">
      <alignment horizontal="right"/>
    </xf>
    <xf numFmtId="0" fontId="47" fillId="0" borderId="0" xfId="6" applyFont="1" applyFill="1" applyBorder="1"/>
    <xf numFmtId="0" fontId="43" fillId="0" borderId="0" xfId="2" applyFont="1" applyFill="1" applyBorder="1"/>
    <xf numFmtId="0" fontId="43" fillId="0" borderId="0" xfId="2" applyFont="1" applyFill="1"/>
    <xf numFmtId="165" fontId="43" fillId="0" borderId="0" xfId="6" applyNumberFormat="1" applyFont="1" applyFill="1"/>
    <xf numFmtId="0" fontId="45" fillId="0" borderId="9" xfId="2" applyFont="1" applyFill="1" applyBorder="1" applyAlignment="1">
      <alignment horizontal="center"/>
    </xf>
    <xf numFmtId="0" fontId="45" fillId="0" borderId="10" xfId="2" applyFont="1" applyFill="1" applyBorder="1" applyAlignment="1">
      <alignment horizontal="center"/>
    </xf>
    <xf numFmtId="0" fontId="45" fillId="0" borderId="11" xfId="2" applyFont="1" applyFill="1" applyBorder="1" applyAlignment="1">
      <alignment horizontal="center"/>
    </xf>
    <xf numFmtId="0" fontId="43" fillId="0" borderId="86" xfId="2" applyFont="1" applyFill="1" applyBorder="1" applyAlignment="1">
      <alignment horizontal="center"/>
    </xf>
    <xf numFmtId="0" fontId="43" fillId="0" borderId="82" xfId="2" applyFont="1" applyFill="1" applyBorder="1" applyAlignment="1">
      <alignment horizontal="center"/>
    </xf>
    <xf numFmtId="0" fontId="43" fillId="0" borderId="83" xfId="2" applyFont="1" applyFill="1" applyBorder="1" applyAlignment="1">
      <alignment horizontal="center"/>
    </xf>
    <xf numFmtId="0" fontId="43" fillId="0" borderId="19" xfId="2" applyFont="1" applyFill="1" applyBorder="1" applyAlignment="1">
      <alignment horizontal="center"/>
    </xf>
    <xf numFmtId="0" fontId="43" fillId="0" borderId="20" xfId="2" applyFont="1" applyFill="1" applyBorder="1" applyAlignment="1">
      <alignment horizontal="center"/>
    </xf>
    <xf numFmtId="0" fontId="43" fillId="0" borderId="21" xfId="2" applyFont="1" applyFill="1" applyBorder="1" applyAlignment="1">
      <alignment horizontal="center"/>
    </xf>
    <xf numFmtId="164" fontId="43" fillId="0" borderId="0" xfId="6" applyNumberFormat="1" applyFont="1" applyFill="1"/>
    <xf numFmtId="2" fontId="43" fillId="0" borderId="0" xfId="6" applyNumberFormat="1" applyFont="1" applyFill="1"/>
    <xf numFmtId="165" fontId="43" fillId="0" borderId="10" xfId="6" applyNumberFormat="1" applyFont="1" applyFill="1" applyBorder="1" applyAlignment="1">
      <alignment horizontal="center"/>
    </xf>
    <xf numFmtId="165" fontId="43" fillId="0" borderId="11" xfId="6" applyNumberFormat="1" applyFont="1" applyFill="1" applyBorder="1" applyAlignment="1">
      <alignment horizontal="center"/>
    </xf>
    <xf numFmtId="165" fontId="43" fillId="0" borderId="20" xfId="6" applyNumberFormat="1" applyFont="1" applyFill="1" applyBorder="1" applyAlignment="1">
      <alignment horizontal="center"/>
    </xf>
    <xf numFmtId="165" fontId="49" fillId="0" borderId="21" xfId="6" applyNumberFormat="1" applyFont="1" applyFill="1" applyBorder="1" applyAlignment="1">
      <alignment horizontal="center"/>
    </xf>
    <xf numFmtId="0" fontId="43" fillId="0" borderId="2" xfId="6" applyFont="1" applyFill="1" applyBorder="1" applyAlignment="1">
      <alignment horizontal="left"/>
    </xf>
    <xf numFmtId="2" fontId="43" fillId="0" borderId="3" xfId="6" applyNumberFormat="1" applyFont="1" applyFill="1" applyBorder="1" applyAlignment="1">
      <alignment horizontal="left"/>
    </xf>
    <xf numFmtId="2" fontId="43" fillId="0" borderId="4" xfId="6" applyNumberFormat="1" applyFont="1" applyFill="1" applyBorder="1" applyAlignment="1">
      <alignment horizontal="left"/>
    </xf>
    <xf numFmtId="0" fontId="43" fillId="0" borderId="17" xfId="6" applyFont="1" applyFill="1" applyBorder="1"/>
    <xf numFmtId="165" fontId="43" fillId="0" borderId="0" xfId="6" applyNumberFormat="1" applyFont="1" applyFill="1" applyBorder="1"/>
    <xf numFmtId="2" fontId="43" fillId="0" borderId="1" xfId="6" applyNumberFormat="1" applyFont="1" applyFill="1" applyBorder="1" applyAlignment="1">
      <alignment horizontal="left"/>
    </xf>
    <xf numFmtId="2" fontId="43" fillId="0" borderId="18" xfId="6" applyNumberFormat="1" applyFont="1" applyFill="1" applyBorder="1" applyAlignment="1">
      <alignment horizontal="left"/>
    </xf>
    <xf numFmtId="0" fontId="43" fillId="0" borderId="18" xfId="6" applyFont="1" applyFill="1" applyBorder="1"/>
    <xf numFmtId="0" fontId="43" fillId="0" borderId="1" xfId="6" applyFont="1" applyFill="1" applyBorder="1"/>
    <xf numFmtId="0" fontId="45" fillId="0" borderId="0" xfId="6" applyFont="1" applyFill="1" applyBorder="1"/>
    <xf numFmtId="0" fontId="45" fillId="0" borderId="0" xfId="6" applyFont="1" applyFill="1" applyBorder="1" applyAlignment="1">
      <alignment horizontal="center"/>
    </xf>
    <xf numFmtId="2" fontId="43" fillId="0" borderId="0" xfId="6" applyNumberFormat="1" applyFont="1" applyFill="1" applyBorder="1"/>
    <xf numFmtId="1" fontId="43" fillId="0" borderId="0" xfId="6" applyNumberFormat="1" applyFont="1" applyFill="1" applyBorder="1"/>
    <xf numFmtId="1" fontId="43" fillId="0" borderId="0" xfId="6" applyNumberFormat="1" applyFont="1" applyFill="1" applyBorder="1" applyProtection="1">
      <protection locked="0"/>
    </xf>
    <xf numFmtId="2" fontId="45" fillId="0" borderId="19" xfId="6" applyNumberFormat="1" applyFont="1" applyFill="1" applyBorder="1"/>
    <xf numFmtId="1" fontId="45" fillId="0" borderId="20" xfId="6" applyNumberFormat="1" applyFont="1" applyFill="1" applyBorder="1"/>
    <xf numFmtId="2" fontId="45" fillId="0" borderId="20" xfId="6" applyNumberFormat="1" applyFont="1" applyFill="1" applyBorder="1"/>
    <xf numFmtId="1" fontId="45" fillId="0" borderId="21" xfId="6" applyNumberFormat="1" applyFont="1" applyFill="1" applyBorder="1"/>
    <xf numFmtId="49" fontId="43" fillId="0" borderId="76" xfId="9" applyNumberFormat="1" applyFont="1" applyFill="1" applyBorder="1" applyAlignment="1"/>
    <xf numFmtId="49" fontId="43" fillId="0" borderId="33" xfId="9" applyNumberFormat="1" applyFont="1" applyFill="1" applyBorder="1" applyAlignment="1"/>
    <xf numFmtId="164" fontId="43" fillId="0" borderId="51" xfId="6" applyNumberFormat="1" applyFont="1" applyFill="1" applyBorder="1"/>
    <xf numFmtId="1" fontId="43" fillId="0" borderId="54" xfId="6" applyNumberFormat="1" applyFont="1" applyFill="1" applyBorder="1"/>
    <xf numFmtId="164" fontId="43" fillId="0" borderId="54" xfId="6" applyNumberFormat="1" applyFont="1" applyFill="1" applyBorder="1"/>
    <xf numFmtId="164" fontId="43" fillId="0" borderId="77" xfId="6" applyNumberFormat="1" applyFont="1" applyFill="1" applyBorder="1"/>
    <xf numFmtId="1" fontId="43" fillId="0" borderId="9" xfId="6" applyNumberFormat="1" applyFont="1" applyFill="1" applyBorder="1" applyAlignment="1">
      <alignment horizontal="center" vertical="center"/>
    </xf>
    <xf numFmtId="0" fontId="43" fillId="0" borderId="52" xfId="9" applyFont="1" applyFill="1" applyBorder="1" applyAlignment="1"/>
    <xf numFmtId="0" fontId="43" fillId="0" borderId="29" xfId="9" applyFont="1" applyFill="1" applyBorder="1" applyAlignment="1"/>
    <xf numFmtId="164" fontId="43" fillId="0" borderId="58" xfId="6" applyNumberFormat="1" applyFont="1" applyFill="1" applyBorder="1"/>
    <xf numFmtId="1" fontId="43" fillId="0" borderId="56" xfId="6" applyNumberFormat="1" applyFont="1" applyFill="1" applyBorder="1"/>
    <xf numFmtId="164" fontId="43" fillId="0" borderId="56" xfId="6" applyNumberFormat="1" applyFont="1" applyFill="1" applyBorder="1"/>
    <xf numFmtId="164" fontId="43" fillId="0" borderId="52" xfId="6" applyNumberFormat="1" applyFont="1" applyFill="1" applyBorder="1"/>
    <xf numFmtId="1" fontId="43" fillId="0" borderId="58" xfId="6" applyNumberFormat="1" applyFont="1" applyFill="1" applyBorder="1" applyAlignment="1">
      <alignment horizontal="center" vertical="center"/>
    </xf>
    <xf numFmtId="1" fontId="43" fillId="0" borderId="86" xfId="6" applyNumberFormat="1" applyFont="1" applyFill="1" applyBorder="1" applyAlignment="1">
      <alignment horizontal="center" vertical="center"/>
    </xf>
    <xf numFmtId="0" fontId="43" fillId="0" borderId="86" xfId="6" applyFont="1" applyFill="1" applyBorder="1" applyAlignment="1">
      <alignment horizontal="left"/>
    </xf>
    <xf numFmtId="0" fontId="43" fillId="0" borderId="87" xfId="9" applyFont="1" applyFill="1" applyBorder="1" applyAlignment="1"/>
    <xf numFmtId="0" fontId="43" fillId="0" borderId="80" xfId="9" applyFont="1" applyFill="1" applyBorder="1" applyAlignment="1"/>
    <xf numFmtId="164" fontId="43" fillId="0" borderId="86" xfId="6" applyNumberFormat="1" applyFont="1" applyFill="1" applyBorder="1"/>
    <xf numFmtId="1" fontId="43" fillId="0" borderId="82" xfId="6" applyNumberFormat="1" applyFont="1" applyFill="1" applyBorder="1"/>
    <xf numFmtId="164" fontId="43" fillId="0" borderId="82" xfId="6" applyNumberFormat="1" applyFont="1" applyFill="1" applyBorder="1"/>
    <xf numFmtId="164" fontId="43" fillId="0" borderId="87" xfId="6" applyNumberFormat="1" applyFont="1" applyFill="1" applyBorder="1"/>
    <xf numFmtId="0" fontId="43" fillId="0" borderId="12" xfId="6" applyFont="1" applyFill="1" applyBorder="1" applyAlignment="1">
      <alignment horizontal="left"/>
    </xf>
    <xf numFmtId="0" fontId="43" fillId="0" borderId="76" xfId="9" applyFont="1" applyFill="1" applyBorder="1" applyAlignment="1"/>
    <xf numFmtId="0" fontId="43" fillId="0" borderId="33" xfId="9" applyFont="1" applyFill="1" applyBorder="1" applyAlignment="1"/>
    <xf numFmtId="164" fontId="43" fillId="0" borderId="12" xfId="6" applyNumberFormat="1" applyFont="1" applyFill="1" applyBorder="1"/>
    <xf numFmtId="1" fontId="43" fillId="0" borderId="13" xfId="6" applyNumberFormat="1" applyFont="1" applyFill="1" applyBorder="1"/>
    <xf numFmtId="164" fontId="43" fillId="0" borderId="13" xfId="6" applyNumberFormat="1" applyFont="1" applyFill="1" applyBorder="1"/>
    <xf numFmtId="164" fontId="43" fillId="0" borderId="88" xfId="6" applyNumberFormat="1" applyFont="1" applyFill="1" applyBorder="1"/>
    <xf numFmtId="1" fontId="43" fillId="0" borderId="12" xfId="6" applyNumberFormat="1" applyFont="1" applyFill="1" applyBorder="1" applyAlignment="1">
      <alignment horizontal="center" vertical="center"/>
    </xf>
    <xf numFmtId="165" fontId="43" fillId="0" borderId="13" xfId="6" applyNumberFormat="1" applyFont="1" applyFill="1" applyBorder="1" applyAlignment="1">
      <alignment horizontal="center" vertical="center"/>
    </xf>
    <xf numFmtId="165" fontId="43" fillId="0" borderId="14" xfId="15" applyNumberFormat="1" applyFont="1" applyFill="1" applyBorder="1" applyAlignment="1">
      <alignment horizontal="center" vertical="center"/>
    </xf>
    <xf numFmtId="0" fontId="43" fillId="0" borderId="78" xfId="9" applyFont="1" applyFill="1" applyBorder="1" applyAlignment="1"/>
    <xf numFmtId="0" fontId="43" fillId="0" borderId="45" xfId="9" applyFont="1" applyFill="1" applyBorder="1" applyAlignment="1"/>
    <xf numFmtId="2" fontId="43" fillId="0" borderId="19" xfId="6" applyNumberFormat="1" applyFont="1" applyFill="1" applyBorder="1"/>
    <xf numFmtId="1" fontId="43" fillId="0" borderId="20" xfId="6" applyNumberFormat="1" applyFont="1" applyFill="1" applyBorder="1"/>
    <xf numFmtId="2" fontId="43" fillId="0" borderId="20" xfId="6" applyNumberFormat="1" applyFont="1" applyFill="1" applyBorder="1"/>
    <xf numFmtId="1" fontId="43" fillId="0" borderId="78" xfId="6" applyNumberFormat="1" applyFont="1" applyFill="1" applyBorder="1"/>
    <xf numFmtId="1" fontId="43" fillId="0" borderId="19" xfId="6" applyNumberFormat="1" applyFont="1" applyFill="1" applyBorder="1" applyAlignment="1">
      <alignment horizontal="center" vertical="center"/>
    </xf>
    <xf numFmtId="165" fontId="43" fillId="0" borderId="20" xfId="6" applyNumberFormat="1" applyFont="1" applyFill="1" applyBorder="1" applyAlignment="1">
      <alignment horizontal="center" vertical="center"/>
    </xf>
    <xf numFmtId="165" fontId="43" fillId="0" borderId="21" xfId="6" applyNumberFormat="1" applyFont="1" applyFill="1" applyBorder="1" applyAlignment="1">
      <alignment horizontal="center" vertical="center"/>
    </xf>
    <xf numFmtId="165" fontId="43" fillId="0" borderId="10" xfId="6" applyNumberFormat="1" applyFont="1" applyFill="1" applyBorder="1" applyAlignment="1">
      <alignment horizontal="center" vertical="center"/>
    </xf>
    <xf numFmtId="165" fontId="43" fillId="0" borderId="11" xfId="6" applyNumberFormat="1" applyFont="1" applyFill="1" applyBorder="1" applyAlignment="1">
      <alignment horizontal="center" vertical="center"/>
    </xf>
    <xf numFmtId="1" fontId="43" fillId="0" borderId="22" xfId="6" applyNumberFormat="1" applyFont="1" applyFill="1" applyBorder="1" applyAlignment="1">
      <alignment horizontal="center" vertical="center"/>
    </xf>
    <xf numFmtId="165" fontId="43" fillId="0" borderId="23" xfId="6" applyNumberFormat="1" applyFont="1" applyFill="1" applyBorder="1" applyAlignment="1">
      <alignment horizontal="center" vertical="center"/>
    </xf>
    <xf numFmtId="165" fontId="43" fillId="0" borderId="24" xfId="6" applyNumberFormat="1" applyFont="1" applyFill="1" applyBorder="1" applyAlignment="1">
      <alignment horizontal="center" vertical="center"/>
    </xf>
    <xf numFmtId="0" fontId="43" fillId="0" borderId="0" xfId="5" applyFont="1" applyFill="1" applyBorder="1"/>
    <xf numFmtId="0" fontId="45" fillId="0" borderId="0" xfId="6" applyFont="1" applyFill="1" applyBorder="1" applyAlignment="1">
      <alignment horizontal="left"/>
    </xf>
    <xf numFmtId="0" fontId="45" fillId="0" borderId="0" xfId="6" applyFont="1" applyFill="1" applyBorder="1" applyAlignment="1">
      <alignment horizontal="centerContinuous"/>
    </xf>
    <xf numFmtId="2" fontId="43" fillId="0" borderId="0" xfId="6" applyNumberFormat="1" applyFont="1" applyFill="1" applyBorder="1" applyAlignment="1">
      <alignment horizontal="centerContinuous"/>
    </xf>
    <xf numFmtId="0" fontId="43" fillId="0" borderId="0" xfId="6" applyFont="1" applyFill="1" applyBorder="1" applyAlignment="1">
      <alignment horizontal="centerContinuous"/>
    </xf>
    <xf numFmtId="0" fontId="43" fillId="0" borderId="15" xfId="6" applyFont="1" applyFill="1" applyBorder="1"/>
    <xf numFmtId="0" fontId="43" fillId="0" borderId="48" xfId="6" applyFont="1" applyFill="1" applyBorder="1"/>
    <xf numFmtId="0" fontId="43" fillId="0" borderId="33" xfId="6" applyFont="1" applyFill="1" applyBorder="1"/>
    <xf numFmtId="165" fontId="43" fillId="0" borderId="36" xfId="6" applyNumberFormat="1" applyFont="1" applyFill="1" applyBorder="1" applyAlignment="1">
      <alignment horizontal="right"/>
    </xf>
    <xf numFmtId="49" fontId="43" fillId="0" borderId="67" xfId="6" applyNumberFormat="1" applyFont="1" applyFill="1" applyBorder="1" applyAlignment="1">
      <alignment horizontal="center"/>
    </xf>
    <xf numFmtId="165" fontId="43" fillId="0" borderId="35" xfId="6" applyNumberFormat="1" applyFont="1" applyFill="1" applyBorder="1" applyAlignment="1">
      <alignment horizontal="left"/>
    </xf>
    <xf numFmtId="0" fontId="43" fillId="0" borderId="28" xfId="6" applyFont="1" applyFill="1" applyBorder="1"/>
    <xf numFmtId="0" fontId="43" fillId="0" borderId="60" xfId="6" applyFont="1" applyFill="1" applyBorder="1"/>
    <xf numFmtId="0" fontId="43" fillId="0" borderId="29" xfId="6" applyFont="1" applyFill="1" applyBorder="1"/>
    <xf numFmtId="165" fontId="43" fillId="0" borderId="43" xfId="6" applyNumberFormat="1" applyFont="1" applyFill="1" applyBorder="1" applyAlignment="1">
      <alignment horizontal="right"/>
    </xf>
    <xf numFmtId="49" fontId="43" fillId="0" borderId="1" xfId="6" applyNumberFormat="1" applyFont="1" applyFill="1" applyBorder="1" applyAlignment="1">
      <alignment horizontal="center"/>
    </xf>
    <xf numFmtId="165" fontId="43" fillId="0" borderId="18" xfId="6" applyNumberFormat="1" applyFont="1" applyFill="1" applyBorder="1" applyAlignment="1">
      <alignment horizontal="left"/>
    </xf>
    <xf numFmtId="2" fontId="43" fillId="0" borderId="68" xfId="6" applyNumberFormat="1" applyFont="1" applyFill="1" applyBorder="1" applyAlignment="1">
      <alignment horizontal="right"/>
    </xf>
    <xf numFmtId="0" fontId="43" fillId="0" borderId="69" xfId="6" applyFont="1" applyFill="1" applyBorder="1" applyAlignment="1">
      <alignment horizontal="left"/>
    </xf>
    <xf numFmtId="0" fontId="43" fillId="0" borderId="69" xfId="6" applyFont="1" applyFill="1" applyBorder="1"/>
    <xf numFmtId="1" fontId="43" fillId="0" borderId="69" xfId="6" applyNumberFormat="1" applyFont="1" applyFill="1" applyBorder="1" applyAlignment="1">
      <alignment horizontal="left"/>
    </xf>
    <xf numFmtId="0" fontId="43" fillId="0" borderId="2" xfId="6" applyFont="1" applyFill="1" applyBorder="1"/>
    <xf numFmtId="0" fontId="43" fillId="0" borderId="3" xfId="6" applyFont="1" applyFill="1" applyBorder="1"/>
    <xf numFmtId="2" fontId="43" fillId="0" borderId="1" xfId="6" applyNumberFormat="1" applyFont="1" applyFill="1" applyBorder="1" applyAlignment="1">
      <alignment horizontal="right"/>
    </xf>
    <xf numFmtId="2" fontId="45" fillId="0" borderId="2" xfId="6" applyNumberFormat="1" applyFont="1" applyFill="1" applyBorder="1" applyAlignment="1">
      <alignment horizontal="right"/>
    </xf>
    <xf numFmtId="49" fontId="45" fillId="0" borderId="3" xfId="6" applyNumberFormat="1" applyFont="1" applyFill="1" applyBorder="1" applyAlignment="1">
      <alignment horizontal="center"/>
    </xf>
    <xf numFmtId="2" fontId="45" fillId="0" borderId="4" xfId="6" applyNumberFormat="1" applyFont="1" applyFill="1" applyBorder="1" applyAlignment="1">
      <alignment horizontal="left"/>
    </xf>
    <xf numFmtId="0" fontId="43" fillId="0" borderId="42" xfId="6" applyFont="1" applyFill="1" applyBorder="1"/>
    <xf numFmtId="0" fontId="43" fillId="0" borderId="69" xfId="15" applyNumberFormat="1" applyFont="1" applyFill="1" applyBorder="1" applyAlignment="1">
      <alignment horizontal="left"/>
    </xf>
    <xf numFmtId="0" fontId="43" fillId="0" borderId="69" xfId="6" applyNumberFormat="1" applyFont="1" applyFill="1" applyBorder="1" applyAlignment="1">
      <alignment horizontal="left"/>
    </xf>
    <xf numFmtId="165" fontId="43" fillId="0" borderId="4" xfId="6" applyNumberFormat="1" applyFont="1" applyFill="1" applyBorder="1" applyAlignment="1">
      <alignment horizontal="left"/>
    </xf>
    <xf numFmtId="0" fontId="43" fillId="0" borderId="16" xfId="6" applyFont="1" applyFill="1" applyBorder="1" applyAlignment="1">
      <alignment horizontal="left"/>
    </xf>
    <xf numFmtId="0" fontId="43" fillId="0" borderId="0" xfId="6" applyNumberFormat="1" applyFont="1" applyFill="1" applyBorder="1" applyAlignment="1">
      <alignment horizontal="left"/>
    </xf>
    <xf numFmtId="2" fontId="45" fillId="0" borderId="8" xfId="6" applyNumberFormat="1" applyFont="1" applyFill="1" applyBorder="1" applyAlignment="1">
      <alignment horizontal="right"/>
    </xf>
    <xf numFmtId="49" fontId="45" fillId="0" borderId="6" xfId="6" applyNumberFormat="1" applyFont="1" applyFill="1" applyBorder="1" applyAlignment="1">
      <alignment horizontal="center"/>
    </xf>
    <xf numFmtId="2" fontId="45" fillId="0" borderId="7" xfId="6" applyNumberFormat="1" applyFont="1" applyFill="1" applyBorder="1" applyAlignment="1">
      <alignment horizontal="left"/>
    </xf>
    <xf numFmtId="0" fontId="50" fillId="0" borderId="0" xfId="8" applyFont="1" applyFill="1"/>
    <xf numFmtId="2" fontId="50" fillId="0" borderId="0" xfId="8" applyNumberFormat="1" applyFont="1" applyFill="1"/>
    <xf numFmtId="0" fontId="43" fillId="0" borderId="2" xfId="6" applyFont="1" applyFill="1" applyBorder="1" applyAlignment="1">
      <alignment horizontal="right"/>
    </xf>
    <xf numFmtId="1" fontId="43" fillId="0" borderId="3" xfId="6" applyNumberFormat="1" applyFont="1" applyFill="1" applyBorder="1" applyAlignment="1"/>
    <xf numFmtId="0" fontId="45" fillId="0" borderId="43" xfId="6" applyFont="1" applyFill="1" applyBorder="1"/>
    <xf numFmtId="0" fontId="45" fillId="0" borderId="1" xfId="6" applyFont="1" applyFill="1" applyBorder="1"/>
    <xf numFmtId="0" fontId="45" fillId="0" borderId="1" xfId="6" applyFont="1" applyFill="1" applyBorder="1" applyAlignment="1">
      <alignment horizontal="center"/>
    </xf>
    <xf numFmtId="2" fontId="45" fillId="0" borderId="43" xfId="6" applyNumberFormat="1" applyFont="1" applyFill="1" applyBorder="1" applyAlignment="1">
      <alignment horizontal="right"/>
    </xf>
    <xf numFmtId="2" fontId="45" fillId="0" borderId="1" xfId="6" applyNumberFormat="1" applyFont="1" applyFill="1" applyBorder="1" applyAlignment="1">
      <alignment horizontal="center"/>
    </xf>
    <xf numFmtId="2" fontId="45" fillId="0" borderId="18" xfId="6" applyNumberFormat="1" applyFont="1" applyFill="1" applyBorder="1" applyAlignment="1">
      <alignment horizontal="left"/>
    </xf>
    <xf numFmtId="0" fontId="51" fillId="0" borderId="0" xfId="1" applyFont="1" applyFill="1" applyAlignment="1"/>
    <xf numFmtId="164" fontId="50" fillId="0" borderId="0" xfId="8" applyNumberFormat="1" applyFont="1" applyFill="1" applyAlignment="1">
      <alignment horizontal="center"/>
    </xf>
    <xf numFmtId="0" fontId="52" fillId="0" borderId="0" xfId="6" applyFont="1" applyFill="1"/>
    <xf numFmtId="0" fontId="52" fillId="0" borderId="0" xfId="8" applyFont="1" applyFill="1"/>
    <xf numFmtId="2" fontId="52" fillId="0" borderId="0" xfId="8" applyNumberFormat="1" applyFont="1" applyFill="1"/>
    <xf numFmtId="0" fontId="6" fillId="0" borderId="0" xfId="11" applyFill="1"/>
    <xf numFmtId="0" fontId="6" fillId="0" borderId="0" xfId="6" applyFill="1"/>
    <xf numFmtId="165" fontId="6" fillId="0" borderId="0" xfId="6" applyNumberFormat="1" applyFill="1"/>
    <xf numFmtId="0" fontId="43" fillId="0" borderId="16" xfId="6" applyFont="1" applyFill="1" applyBorder="1"/>
    <xf numFmtId="0" fontId="43" fillId="0" borderId="43" xfId="6" applyFont="1" applyFill="1" applyBorder="1"/>
    <xf numFmtId="0" fontId="6" fillId="0" borderId="0" xfId="6" applyFill="1" applyAlignment="1">
      <alignment horizontal="right"/>
    </xf>
    <xf numFmtId="0" fontId="0" fillId="0" borderId="0" xfId="6" applyFont="1" applyFill="1"/>
    <xf numFmtId="165" fontId="43" fillId="0" borderId="10" xfId="2" applyNumberFormat="1" applyFont="1" applyFill="1" applyBorder="1" applyAlignment="1">
      <alignment horizontal="center"/>
    </xf>
    <xf numFmtId="165" fontId="43" fillId="0" borderId="11" xfId="2" applyNumberFormat="1" applyFont="1" applyFill="1" applyBorder="1" applyAlignment="1">
      <alignment horizontal="center"/>
    </xf>
    <xf numFmtId="165" fontId="43" fillId="0" borderId="20" xfId="8" applyNumberFormat="1" applyFont="1" applyFill="1" applyBorder="1" applyAlignment="1" applyProtection="1">
      <alignment horizontal="center"/>
      <protection locked="0"/>
    </xf>
    <xf numFmtId="165" fontId="43" fillId="0" borderId="21" xfId="8" applyNumberFormat="1" applyFont="1" applyFill="1" applyBorder="1" applyAlignment="1">
      <alignment horizontal="center"/>
    </xf>
    <xf numFmtId="165" fontId="43" fillId="0" borderId="56" xfId="6" applyNumberFormat="1" applyFont="1" applyFill="1" applyBorder="1" applyAlignment="1">
      <alignment horizontal="center" vertical="center"/>
    </xf>
    <xf numFmtId="165" fontId="43" fillId="0" borderId="57" xfId="6" applyNumberFormat="1" applyFont="1" applyFill="1" applyBorder="1" applyAlignment="1">
      <alignment horizontal="center" vertical="center"/>
    </xf>
    <xf numFmtId="165" fontId="43" fillId="0" borderId="82" xfId="6" applyNumberFormat="1" applyFont="1" applyFill="1" applyBorder="1" applyAlignment="1">
      <alignment horizontal="center" vertical="center"/>
    </xf>
    <xf numFmtId="165" fontId="43" fillId="0" borderId="83" xfId="15" applyNumberFormat="1" applyFont="1" applyFill="1" applyBorder="1" applyAlignment="1">
      <alignment horizontal="center" vertical="center"/>
    </xf>
    <xf numFmtId="2" fontId="25" fillId="0" borderId="0" xfId="6" applyNumberFormat="1" applyFont="1" applyFill="1"/>
    <xf numFmtId="0" fontId="11" fillId="0" borderId="81" xfId="1" applyFont="1" applyFill="1" applyBorder="1"/>
    <xf numFmtId="0" fontId="11" fillId="0" borderId="82" xfId="1" applyFont="1" applyFill="1" applyBorder="1"/>
    <xf numFmtId="0" fontId="11" fillId="0" borderId="83" xfId="1" applyFont="1" applyFill="1" applyBorder="1"/>
    <xf numFmtId="0" fontId="43" fillId="0" borderId="32" xfId="6" applyFont="1" applyFill="1" applyBorder="1" applyAlignment="1">
      <alignment horizontal="center" vertical="center"/>
    </xf>
    <xf numFmtId="0" fontId="43" fillId="0" borderId="8" xfId="6" applyFont="1" applyFill="1" applyBorder="1" applyAlignment="1">
      <alignment horizontal="left"/>
    </xf>
    <xf numFmtId="2" fontId="43" fillId="0" borderId="0" xfId="6" applyNumberFormat="1" applyFont="1" applyFill="1" applyBorder="1" applyAlignment="1">
      <alignment horizontal="center"/>
    </xf>
    <xf numFmtId="2" fontId="43" fillId="0" borderId="1" xfId="6" applyNumberFormat="1" applyFont="1" applyFill="1" applyBorder="1" applyAlignment="1">
      <alignment horizontal="center"/>
    </xf>
    <xf numFmtId="0" fontId="43" fillId="0" borderId="9" xfId="6" applyFont="1" applyFill="1" applyBorder="1" applyAlignment="1">
      <alignment horizontal="left"/>
    </xf>
    <xf numFmtId="0" fontId="43" fillId="0" borderId="19" xfId="6" applyFont="1" applyFill="1" applyBorder="1" applyAlignment="1">
      <alignment horizontal="left"/>
    </xf>
    <xf numFmtId="0" fontId="43" fillId="0" borderId="43" xfId="6" applyFont="1" applyFill="1" applyBorder="1" applyAlignment="1">
      <alignment horizontal="left"/>
    </xf>
    <xf numFmtId="0" fontId="43" fillId="0" borderId="1" xfId="6" applyFont="1" applyFill="1" applyBorder="1" applyAlignment="1">
      <alignment horizontal="left"/>
    </xf>
    <xf numFmtId="0" fontId="43" fillId="0" borderId="43" xfId="6" applyFont="1" applyFill="1" applyBorder="1" applyAlignment="1">
      <alignment horizontal="right"/>
    </xf>
    <xf numFmtId="165" fontId="43" fillId="0" borderId="3" xfId="6" applyNumberFormat="1" applyFont="1" applyFill="1" applyBorder="1" applyAlignment="1">
      <alignment horizontal="center"/>
    </xf>
    <xf numFmtId="0" fontId="46" fillId="0" borderId="0" xfId="6" applyFont="1" applyFill="1"/>
    <xf numFmtId="14" fontId="46" fillId="0" borderId="0" xfId="6" applyNumberFormat="1" applyFont="1" applyFill="1"/>
    <xf numFmtId="0" fontId="6" fillId="0" borderId="0" xfId="6" applyFill="1" applyBorder="1"/>
    <xf numFmtId="166" fontId="6" fillId="0" borderId="0" xfId="15" applyNumberFormat="1" applyFill="1"/>
    <xf numFmtId="166" fontId="7" fillId="0" borderId="0" xfId="15" applyFont="1" applyFill="1"/>
    <xf numFmtId="166" fontId="7" fillId="0" borderId="0" xfId="15" applyFont="1" applyFill="1" applyBorder="1"/>
    <xf numFmtId="166" fontId="7" fillId="0" borderId="0" xfId="15" applyNumberFormat="1" applyFont="1" applyFill="1" applyBorder="1"/>
    <xf numFmtId="166" fontId="14" fillId="0" borderId="0" xfId="15" applyFont="1" applyFill="1"/>
    <xf numFmtId="0" fontId="45" fillId="0" borderId="49" xfId="2" applyFont="1" applyFill="1" applyBorder="1" applyAlignment="1">
      <alignment horizontal="center"/>
    </xf>
    <xf numFmtId="0" fontId="43" fillId="0" borderId="50" xfId="2" applyFont="1" applyFill="1" applyBorder="1" applyAlignment="1">
      <alignment horizontal="center"/>
    </xf>
    <xf numFmtId="166" fontId="43" fillId="0" borderId="49" xfId="15" applyFont="1" applyFill="1" applyBorder="1" applyAlignment="1">
      <alignment horizontal="center"/>
    </xf>
    <xf numFmtId="166" fontId="43" fillId="0" borderId="10" xfId="15" applyFont="1" applyFill="1" applyBorder="1" applyAlignment="1">
      <alignment horizontal="center"/>
    </xf>
    <xf numFmtId="166" fontId="43" fillId="0" borderId="11" xfId="15" applyFont="1" applyFill="1" applyBorder="1" applyAlignment="1">
      <alignment horizontal="center"/>
    </xf>
    <xf numFmtId="166" fontId="43" fillId="0" borderId="50" xfId="15" applyFont="1" applyFill="1" applyBorder="1" applyAlignment="1">
      <alignment horizontal="center"/>
    </xf>
    <xf numFmtId="166" fontId="43" fillId="0" borderId="20" xfId="15" applyFont="1" applyFill="1" applyBorder="1" applyAlignment="1" applyProtection="1">
      <alignment horizontal="center"/>
      <protection locked="0"/>
    </xf>
    <xf numFmtId="166" fontId="43" fillId="0" borderId="21" xfId="15" applyFont="1" applyFill="1" applyBorder="1" applyAlignment="1">
      <alignment horizontal="center"/>
    </xf>
    <xf numFmtId="166" fontId="43" fillId="0" borderId="3" xfId="15" applyFont="1" applyFill="1" applyBorder="1" applyAlignment="1" applyProtection="1">
      <alignment horizontal="center"/>
      <protection locked="0"/>
    </xf>
    <xf numFmtId="0" fontId="43" fillId="0" borderId="18" xfId="11" applyFont="1" applyFill="1" applyBorder="1"/>
    <xf numFmtId="0" fontId="43" fillId="0" borderId="16" xfId="6" applyFont="1" applyFill="1" applyBorder="1" applyAlignment="1"/>
    <xf numFmtId="0" fontId="43" fillId="0" borderId="0" xfId="6" applyFont="1" applyFill="1" applyBorder="1" applyAlignment="1"/>
    <xf numFmtId="0" fontId="43" fillId="0" borderId="0" xfId="6" applyFont="1" applyFill="1" applyBorder="1" applyAlignment="1">
      <alignment horizontal="left"/>
    </xf>
    <xf numFmtId="166" fontId="43" fillId="0" borderId="9" xfId="15" applyFont="1" applyFill="1" applyBorder="1" applyAlignment="1">
      <alignment horizontal="center"/>
    </xf>
    <xf numFmtId="2" fontId="49" fillId="0" borderId="21" xfId="6" quotePrefix="1" applyNumberFormat="1" applyFont="1" applyFill="1" applyBorder="1" applyAlignment="1">
      <alignment horizontal="center"/>
    </xf>
    <xf numFmtId="2" fontId="43" fillId="0" borderId="7" xfId="6" applyNumberFormat="1" applyFont="1" applyFill="1" applyBorder="1" applyAlignment="1">
      <alignment horizontal="left"/>
    </xf>
    <xf numFmtId="2" fontId="43" fillId="0" borderId="6" xfId="6" applyNumberFormat="1" applyFont="1" applyFill="1" applyBorder="1" applyAlignment="1">
      <alignment horizontal="center"/>
    </xf>
    <xf numFmtId="0" fontId="43" fillId="0" borderId="7" xfId="6" applyFont="1" applyFill="1" applyBorder="1"/>
    <xf numFmtId="0" fontId="45" fillId="0" borderId="16" xfId="6" applyFont="1" applyFill="1" applyBorder="1"/>
    <xf numFmtId="1" fontId="43" fillId="0" borderId="17" xfId="6" applyNumberFormat="1" applyFont="1" applyFill="1" applyBorder="1"/>
    <xf numFmtId="2" fontId="43" fillId="0" borderId="49" xfId="6" applyNumberFormat="1" applyFont="1" applyFill="1" applyBorder="1" applyAlignment="1">
      <alignment horizontal="center" vertical="center"/>
    </xf>
    <xf numFmtId="0" fontId="43" fillId="0" borderId="61" xfId="6" applyFont="1" applyFill="1" applyBorder="1" applyAlignment="1">
      <alignment horizontal="left"/>
    </xf>
    <xf numFmtId="0" fontId="43" fillId="0" borderId="42" xfId="6" applyFont="1" applyFill="1" applyBorder="1" applyAlignment="1">
      <alignment horizontal="left"/>
    </xf>
    <xf numFmtId="0" fontId="43" fillId="0" borderId="37" xfId="6" applyFont="1" applyFill="1" applyBorder="1" applyAlignment="1">
      <alignment horizontal="left"/>
    </xf>
    <xf numFmtId="2" fontId="43" fillId="0" borderId="53" xfId="6" applyNumberFormat="1" applyFont="1" applyFill="1" applyBorder="1" applyAlignment="1">
      <alignment horizontal="center" vertical="center"/>
    </xf>
    <xf numFmtId="165" fontId="43" fillId="0" borderId="54" xfId="6" applyNumberFormat="1" applyFont="1" applyFill="1" applyBorder="1" applyAlignment="1">
      <alignment horizontal="center" vertical="center"/>
    </xf>
    <xf numFmtId="165" fontId="43" fillId="0" borderId="55" xfId="6" applyNumberFormat="1" applyFont="1" applyFill="1" applyBorder="1" applyAlignment="1">
      <alignment horizontal="center" vertical="center"/>
    </xf>
    <xf numFmtId="2" fontId="43" fillId="0" borderId="51" xfId="6" applyNumberFormat="1" applyFont="1" applyFill="1" applyBorder="1" applyAlignment="1">
      <alignment horizontal="center" vertical="center"/>
    </xf>
    <xf numFmtId="2" fontId="43" fillId="0" borderId="63" xfId="6" applyNumberFormat="1" applyFont="1" applyFill="1" applyBorder="1" applyAlignment="1">
      <alignment horizontal="center" vertical="center"/>
    </xf>
    <xf numFmtId="2" fontId="43" fillId="0" borderId="22" xfId="6" applyNumberFormat="1" applyFont="1" applyFill="1" applyBorder="1" applyAlignment="1">
      <alignment horizontal="center" vertical="center"/>
    </xf>
    <xf numFmtId="0" fontId="45" fillId="0" borderId="16" xfId="6" applyFont="1" applyFill="1" applyBorder="1" applyAlignment="1">
      <alignment horizontal="left"/>
    </xf>
    <xf numFmtId="164" fontId="43" fillId="0" borderId="17" xfId="6" applyNumberFormat="1" applyFont="1" applyFill="1" applyBorder="1"/>
    <xf numFmtId="164" fontId="43" fillId="0" borderId="0" xfId="6" applyNumberFormat="1" applyFont="1" applyFill="1" applyBorder="1" applyAlignment="1">
      <alignment horizontal="centerContinuous"/>
    </xf>
    <xf numFmtId="167" fontId="43" fillId="0" borderId="15" xfId="6" applyNumberFormat="1" applyFont="1" applyFill="1" applyBorder="1" applyAlignment="1">
      <alignment horizontal="center"/>
    </xf>
    <xf numFmtId="167" fontId="43" fillId="0" borderId="48" xfId="6" applyNumberFormat="1" applyFont="1" applyFill="1" applyBorder="1" applyAlignment="1">
      <alignment horizontal="center"/>
    </xf>
    <xf numFmtId="167" fontId="43" fillId="0" borderId="33" xfId="6" applyNumberFormat="1" applyFont="1" applyFill="1" applyBorder="1" applyAlignment="1">
      <alignment horizontal="center"/>
    </xf>
    <xf numFmtId="167" fontId="43" fillId="0" borderId="28" xfId="6" applyNumberFormat="1" applyFont="1" applyFill="1" applyBorder="1" applyAlignment="1">
      <alignment horizontal="center"/>
    </xf>
    <xf numFmtId="167" fontId="43" fillId="0" borderId="60" xfId="6" applyNumberFormat="1" applyFont="1" applyFill="1" applyBorder="1" applyAlignment="1">
      <alignment horizontal="center"/>
    </xf>
    <xf numFmtId="167" fontId="43" fillId="0" borderId="29" xfId="6" applyNumberFormat="1" applyFont="1" applyFill="1" applyBorder="1" applyAlignment="1">
      <alignment horizontal="center"/>
    </xf>
    <xf numFmtId="2" fontId="43" fillId="0" borderId="91" xfId="6" applyNumberFormat="1" applyFont="1" applyFill="1" applyBorder="1" applyAlignment="1">
      <alignment horizontal="center"/>
    </xf>
    <xf numFmtId="0" fontId="43" fillId="0" borderId="92" xfId="6" applyFont="1" applyFill="1" applyBorder="1"/>
    <xf numFmtId="167" fontId="45" fillId="0" borderId="3" xfId="6" applyNumberFormat="1" applyFont="1" applyFill="1" applyBorder="1" applyAlignment="1">
      <alignment horizontal="center"/>
    </xf>
    <xf numFmtId="167" fontId="45" fillId="0" borderId="4" xfId="6" applyNumberFormat="1" applyFont="1" applyFill="1" applyBorder="1" applyAlignment="1">
      <alignment horizontal="center"/>
    </xf>
    <xf numFmtId="167" fontId="43" fillId="0" borderId="3" xfId="6" applyNumberFormat="1" applyFont="1" applyFill="1" applyBorder="1" applyAlignment="1">
      <alignment horizontal="right"/>
    </xf>
    <xf numFmtId="167" fontId="43" fillId="0" borderId="3" xfId="6" applyNumberFormat="1" applyFont="1" applyFill="1" applyBorder="1" applyAlignment="1"/>
    <xf numFmtId="167" fontId="43" fillId="0" borderId="4" xfId="6" applyNumberFormat="1" applyFont="1" applyFill="1" applyBorder="1" applyAlignment="1">
      <alignment horizontal="left"/>
    </xf>
    <xf numFmtId="167" fontId="45" fillId="0" borderId="1" xfId="6" applyNumberFormat="1" applyFont="1" applyFill="1" applyBorder="1" applyAlignment="1">
      <alignment horizontal="center"/>
    </xf>
    <xf numFmtId="167" fontId="45" fillId="0" borderId="18" xfId="6" applyNumberFormat="1" applyFont="1" applyFill="1" applyBorder="1" applyAlignment="1">
      <alignment horizontal="center"/>
    </xf>
    <xf numFmtId="0" fontId="0" fillId="0" borderId="0" xfId="6" applyFont="1" applyFill="1" applyAlignment="1">
      <alignment horizontal="right"/>
    </xf>
    <xf numFmtId="164" fontId="14" fillId="0" borderId="62" xfId="31" applyNumberFormat="1" applyFont="1" applyFill="1" applyBorder="1" applyAlignment="1">
      <alignment horizontal="center"/>
    </xf>
    <xf numFmtId="164" fontId="14" fillId="0" borderId="45" xfId="31" applyNumberFormat="1" applyFont="1" applyFill="1" applyBorder="1" applyAlignment="1">
      <alignment horizontal="center"/>
    </xf>
    <xf numFmtId="0" fontId="14" fillId="0" borderId="6" xfId="31" applyFont="1" applyFill="1" applyBorder="1" applyAlignment="1">
      <alignment horizontal="center"/>
    </xf>
    <xf numFmtId="164" fontId="6" fillId="0" borderId="44" xfId="31" applyNumberFormat="1" applyFill="1" applyBorder="1" applyAlignment="1">
      <alignment horizontal="center"/>
    </xf>
    <xf numFmtId="164" fontId="6" fillId="0" borderId="62" xfId="31" applyNumberFormat="1" applyFill="1" applyBorder="1" applyAlignment="1">
      <alignment horizontal="center"/>
    </xf>
    <xf numFmtId="164" fontId="6" fillId="0" borderId="45" xfId="31" applyNumberFormat="1" applyFill="1" applyBorder="1" applyAlignment="1">
      <alignment horizontal="center"/>
    </xf>
    <xf numFmtId="164" fontId="6" fillId="0" borderId="28" xfId="31" applyNumberFormat="1" applyFill="1" applyBorder="1" applyAlignment="1">
      <alignment horizontal="center"/>
    </xf>
    <xf numFmtId="164" fontId="6" fillId="0" borderId="60" xfId="31" applyNumberFormat="1" applyFill="1" applyBorder="1" applyAlignment="1">
      <alignment horizontal="center"/>
    </xf>
    <xf numFmtId="164" fontId="6" fillId="0" borderId="29" xfId="31" applyNumberFormat="1" applyFill="1" applyBorder="1" applyAlignment="1">
      <alignment horizontal="center"/>
    </xf>
    <xf numFmtId="0" fontId="6" fillId="0" borderId="6" xfId="31" applyFill="1" applyBorder="1" applyAlignment="1">
      <alignment horizontal="center"/>
    </xf>
    <xf numFmtId="166" fontId="6" fillId="0" borderId="58" xfId="15" applyFont="1" applyFill="1" applyBorder="1" applyAlignment="1">
      <alignment horizontal="center" vertical="center"/>
    </xf>
    <xf numFmtId="166" fontId="6" fillId="0" borderId="56" xfId="15" applyFont="1" applyFill="1" applyBorder="1" applyAlignment="1">
      <alignment horizontal="center" vertical="center"/>
    </xf>
    <xf numFmtId="166" fontId="6" fillId="0" borderId="57" xfId="15" applyFont="1" applyFill="1" applyBorder="1" applyAlignment="1">
      <alignment horizontal="center" vertical="center"/>
    </xf>
    <xf numFmtId="165" fontId="0" fillId="0" borderId="0" xfId="15" applyNumberFormat="1" applyFont="1" applyFill="1"/>
    <xf numFmtId="165" fontId="0" fillId="0" borderId="0" xfId="15" applyNumberFormat="1" applyFont="1" applyFill="1" applyAlignment="1">
      <alignment horizontal="right"/>
    </xf>
    <xf numFmtId="172" fontId="0" fillId="0" borderId="0" xfId="15" applyNumberFormat="1" applyFont="1" applyFill="1"/>
    <xf numFmtId="172" fontId="6" fillId="0" borderId="0" xfId="15" applyNumberFormat="1" applyFont="1" applyFill="1"/>
    <xf numFmtId="2" fontId="6" fillId="0" borderId="0" xfId="6" applyNumberFormat="1" applyFill="1"/>
    <xf numFmtId="2" fontId="14" fillId="0" borderId="0" xfId="15" applyNumberFormat="1" applyFont="1" applyFill="1"/>
    <xf numFmtId="166" fontId="6" fillId="0" borderId="0" xfId="15" applyFont="1" applyFill="1"/>
    <xf numFmtId="166" fontId="6" fillId="0" borderId="58" xfId="15" applyFont="1" applyFill="1" applyBorder="1" applyAlignment="1">
      <alignment horizontal="center"/>
    </xf>
    <xf numFmtId="166" fontId="6" fillId="0" borderId="54" xfId="15" applyFont="1" applyFill="1" applyBorder="1" applyAlignment="1">
      <alignment horizontal="center"/>
    </xf>
    <xf numFmtId="166" fontId="6" fillId="0" borderId="55" xfId="15" applyFont="1" applyFill="1" applyBorder="1" applyAlignment="1">
      <alignment horizontal="center"/>
    </xf>
    <xf numFmtId="172" fontId="11" fillId="0" borderId="0" xfId="15" applyNumberFormat="1" applyFont="1" applyFill="1"/>
    <xf numFmtId="172" fontId="11" fillId="0" borderId="0" xfId="15" applyNumberFormat="1" applyFont="1" applyFill="1" applyAlignment="1">
      <alignment horizontal="right"/>
    </xf>
    <xf numFmtId="166" fontId="11" fillId="0" borderId="0" xfId="15" applyNumberFormat="1" applyFont="1" applyFill="1"/>
    <xf numFmtId="166" fontId="0" fillId="0" borderId="0" xfId="15" applyFont="1" applyFill="1"/>
    <xf numFmtId="166" fontId="43" fillId="0" borderId="3" xfId="15" applyFont="1" applyFill="1" applyBorder="1" applyAlignment="1">
      <alignment horizontal="left"/>
    </xf>
    <xf numFmtId="2" fontId="43" fillId="0" borderId="0" xfId="6" applyNumberFormat="1" applyFont="1" applyFill="1" applyBorder="1" applyProtection="1">
      <protection locked="0"/>
    </xf>
    <xf numFmtId="167" fontId="43" fillId="0" borderId="0" xfId="6" applyNumberFormat="1" applyFont="1" applyFill="1"/>
    <xf numFmtId="1" fontId="43" fillId="0" borderId="1" xfId="6" applyNumberFormat="1" applyFont="1" applyFill="1" applyBorder="1" applyAlignment="1">
      <alignment horizontal="left"/>
    </xf>
    <xf numFmtId="165" fontId="50" fillId="0" borderId="0" xfId="8" applyNumberFormat="1" applyFont="1" applyFill="1"/>
    <xf numFmtId="0" fontId="52" fillId="0" borderId="0" xfId="6" applyFont="1" applyFill="1" applyBorder="1"/>
    <xf numFmtId="14" fontId="43" fillId="0" borderId="0" xfId="6" applyNumberFormat="1" applyFont="1" applyFill="1" applyBorder="1"/>
    <xf numFmtId="1" fontId="43" fillId="0" borderId="71" xfId="6" applyNumberFormat="1" applyFont="1" applyFill="1" applyBorder="1" applyAlignment="1">
      <alignment horizontal="center"/>
    </xf>
    <xf numFmtId="165" fontId="43" fillId="0" borderId="72" xfId="2" applyNumberFormat="1" applyFont="1" applyFill="1" applyBorder="1" applyAlignment="1">
      <alignment horizontal="center"/>
    </xf>
    <xf numFmtId="165" fontId="43" fillId="0" borderId="73" xfId="2" applyNumberFormat="1" applyFont="1" applyFill="1" applyBorder="1" applyAlignment="1">
      <alignment horizontal="center"/>
    </xf>
    <xf numFmtId="0" fontId="43" fillId="0" borderId="4" xfId="6" applyFont="1" applyFill="1" applyBorder="1" applyAlignment="1">
      <alignment horizontal="left"/>
    </xf>
    <xf numFmtId="0" fontId="43" fillId="0" borderId="58" xfId="6" applyFont="1" applyFill="1" applyBorder="1" applyAlignment="1">
      <alignment horizontal="left"/>
    </xf>
    <xf numFmtId="0" fontId="43" fillId="0" borderId="18" xfId="6" applyFont="1" applyFill="1" applyBorder="1" applyAlignment="1">
      <alignment horizontal="left"/>
    </xf>
    <xf numFmtId="165" fontId="43" fillId="0" borderId="56" xfId="2" applyNumberFormat="1" applyFont="1" applyFill="1" applyBorder="1" applyAlignment="1">
      <alignment horizontal="center"/>
    </xf>
    <xf numFmtId="165" fontId="43" fillId="0" borderId="57" xfId="2" applyNumberFormat="1" applyFont="1" applyFill="1" applyBorder="1" applyAlignment="1">
      <alignment horizontal="center"/>
    </xf>
    <xf numFmtId="165" fontId="43" fillId="0" borderId="21" xfId="2" applyNumberFormat="1" applyFont="1" applyFill="1" applyBorder="1" applyAlignment="1">
      <alignment horizontal="center"/>
    </xf>
    <xf numFmtId="0" fontId="43" fillId="0" borderId="9" xfId="15" applyNumberFormat="1" applyFont="1" applyFill="1" applyBorder="1" applyAlignment="1">
      <alignment horizontal="center"/>
    </xf>
    <xf numFmtId="0" fontId="43" fillId="0" borderId="4" xfId="6" applyFont="1" applyFill="1" applyBorder="1"/>
    <xf numFmtId="2" fontId="43" fillId="0" borderId="0" xfId="6" applyNumberFormat="1" applyFont="1" applyFill="1" applyBorder="1" applyAlignment="1">
      <alignment horizontal="left"/>
    </xf>
    <xf numFmtId="2" fontId="43" fillId="0" borderId="17" xfId="6" applyNumberFormat="1" applyFont="1" applyFill="1" applyBorder="1" applyAlignment="1">
      <alignment horizontal="left"/>
    </xf>
    <xf numFmtId="2" fontId="45" fillId="0" borderId="86" xfId="6" applyNumberFormat="1" applyFont="1" applyFill="1" applyBorder="1"/>
    <xf numFmtId="1" fontId="45" fillId="0" borderId="82" xfId="6" applyNumberFormat="1" applyFont="1" applyFill="1" applyBorder="1"/>
    <xf numFmtId="2" fontId="45" fillId="0" borderId="82" xfId="6" applyNumberFormat="1" applyFont="1" applyFill="1" applyBorder="1"/>
    <xf numFmtId="1" fontId="45" fillId="0" borderId="83" xfId="6" applyNumberFormat="1" applyFont="1" applyFill="1" applyBorder="1"/>
    <xf numFmtId="0" fontId="43" fillId="0" borderId="60" xfId="9" applyFont="1" applyFill="1" applyBorder="1" applyAlignment="1"/>
    <xf numFmtId="164" fontId="43" fillId="0" borderId="9" xfId="6" applyNumberFormat="1" applyFont="1" applyFill="1" applyBorder="1"/>
    <xf numFmtId="1" fontId="43" fillId="0" borderId="10" xfId="6" applyNumberFormat="1" applyFont="1" applyFill="1" applyBorder="1"/>
    <xf numFmtId="164" fontId="43" fillId="0" borderId="10" xfId="6" applyNumberFormat="1" applyFont="1" applyFill="1" applyBorder="1"/>
    <xf numFmtId="164" fontId="43" fillId="0" borderId="11" xfId="6" applyNumberFormat="1" applyFont="1" applyFill="1" applyBorder="1"/>
    <xf numFmtId="164" fontId="43" fillId="0" borderId="19" xfId="6" applyNumberFormat="1" applyFont="1" applyFill="1" applyBorder="1"/>
    <xf numFmtId="164" fontId="43" fillId="0" borderId="20" xfId="6" applyNumberFormat="1" applyFont="1" applyFill="1" applyBorder="1"/>
    <xf numFmtId="164" fontId="43" fillId="0" borderId="21" xfId="6" applyNumberFormat="1" applyFont="1" applyFill="1" applyBorder="1"/>
    <xf numFmtId="2" fontId="43" fillId="0" borderId="11" xfId="6" applyNumberFormat="1" applyFont="1" applyFill="1" applyBorder="1" applyAlignment="1">
      <alignment horizontal="center" vertical="center"/>
    </xf>
    <xf numFmtId="2" fontId="43" fillId="0" borderId="21" xfId="6" applyNumberFormat="1" applyFont="1" applyFill="1" applyBorder="1" applyAlignment="1">
      <alignment horizontal="center" vertical="center"/>
    </xf>
    <xf numFmtId="2" fontId="43" fillId="0" borderId="24" xfId="6" applyNumberFormat="1" applyFont="1" applyFill="1" applyBorder="1" applyAlignment="1">
      <alignment horizontal="center" vertical="center"/>
    </xf>
    <xf numFmtId="0" fontId="43" fillId="0" borderId="0" xfId="9" applyFont="1" applyFill="1" applyBorder="1" applyAlignment="1"/>
    <xf numFmtId="164" fontId="43" fillId="0" borderId="0" xfId="6" applyNumberFormat="1" applyFont="1" applyFill="1" applyBorder="1"/>
    <xf numFmtId="1" fontId="43" fillId="0" borderId="0" xfId="6" applyNumberFormat="1" applyFont="1" applyFill="1" applyBorder="1" applyAlignment="1">
      <alignment horizontal="center" vertical="center"/>
    </xf>
    <xf numFmtId="2" fontId="43" fillId="0" borderId="0" xfId="6" applyNumberFormat="1" applyFont="1" applyFill="1" applyBorder="1" applyAlignment="1">
      <alignment horizontal="center" vertical="center"/>
    </xf>
    <xf numFmtId="1" fontId="43" fillId="0" borderId="9" xfId="15" applyNumberFormat="1" applyFont="1" applyFill="1" applyBorder="1" applyAlignment="1">
      <alignment horizontal="center" vertical="center"/>
    </xf>
    <xf numFmtId="1" fontId="43" fillId="0" borderId="58" xfId="15" applyNumberFormat="1" applyFont="1" applyFill="1" applyBorder="1" applyAlignment="1">
      <alignment horizontal="center" vertical="center"/>
    </xf>
    <xf numFmtId="0" fontId="43" fillId="0" borderId="22" xfId="6" applyFont="1" applyFill="1" applyBorder="1" applyAlignment="1">
      <alignment horizontal="left"/>
    </xf>
    <xf numFmtId="0" fontId="43" fillId="0" borderId="93" xfId="9" applyFont="1" applyFill="1" applyBorder="1" applyAlignment="1"/>
    <xf numFmtId="0" fontId="43" fillId="0" borderId="17" xfId="9" applyFont="1" applyFill="1" applyBorder="1" applyAlignment="1"/>
    <xf numFmtId="164" fontId="43" fillId="0" borderId="71" xfId="6" applyNumberFormat="1" applyFont="1" applyFill="1" applyBorder="1"/>
    <xf numFmtId="1" fontId="43" fillId="0" borderId="72" xfId="6" applyNumberFormat="1" applyFont="1" applyFill="1" applyBorder="1"/>
    <xf numFmtId="164" fontId="43" fillId="0" borderId="72" xfId="6" applyNumberFormat="1" applyFont="1" applyFill="1" applyBorder="1"/>
    <xf numFmtId="164" fontId="43" fillId="0" borderId="90" xfId="6" applyNumberFormat="1" applyFont="1" applyFill="1" applyBorder="1"/>
    <xf numFmtId="1" fontId="43" fillId="0" borderId="71" xfId="15" applyNumberFormat="1" applyFont="1" applyFill="1" applyBorder="1" applyAlignment="1">
      <alignment horizontal="center" vertical="center"/>
    </xf>
    <xf numFmtId="164" fontId="43" fillId="0" borderId="76" xfId="6" applyNumberFormat="1" applyFont="1" applyFill="1" applyBorder="1"/>
    <xf numFmtId="0" fontId="43" fillId="0" borderId="18" xfId="9" applyFont="1" applyFill="1" applyBorder="1" applyAlignment="1"/>
    <xf numFmtId="164" fontId="43" fillId="0" borderId="22" xfId="6" applyNumberFormat="1" applyFont="1" applyFill="1" applyBorder="1"/>
    <xf numFmtId="1" fontId="43" fillId="0" borderId="23" xfId="6" applyNumberFormat="1" applyFont="1" applyFill="1" applyBorder="1"/>
    <xf numFmtId="164" fontId="43" fillId="0" borderId="23" xfId="6" applyNumberFormat="1" applyFont="1" applyFill="1" applyBorder="1"/>
    <xf numFmtId="164" fontId="43" fillId="0" borderId="93" xfId="6" applyNumberFormat="1" applyFont="1" applyFill="1" applyBorder="1"/>
    <xf numFmtId="0" fontId="51" fillId="0" borderId="0" xfId="1" applyFont="1" applyFill="1" applyAlignment="1">
      <alignment horizontal="center"/>
    </xf>
    <xf numFmtId="164" fontId="43" fillId="0" borderId="69" xfId="6" applyNumberFormat="1" applyFont="1" applyFill="1" applyBorder="1" applyAlignment="1">
      <alignment horizontal="left"/>
    </xf>
    <xf numFmtId="0" fontId="43" fillId="0" borderId="2" xfId="6" applyFont="1" applyFill="1" applyBorder="1" applyAlignment="1"/>
    <xf numFmtId="0" fontId="43" fillId="0" borderId="3" xfId="6" applyFont="1" applyFill="1" applyBorder="1" applyAlignment="1"/>
    <xf numFmtId="0" fontId="43" fillId="0" borderId="4" xfId="6" applyFont="1" applyFill="1" applyBorder="1" applyAlignment="1"/>
    <xf numFmtId="0" fontId="43" fillId="0" borderId="3" xfId="6" applyFont="1" applyFill="1" applyBorder="1" applyAlignment="1">
      <alignment horizontal="left"/>
    </xf>
    <xf numFmtId="2" fontId="43" fillId="0" borderId="49" xfId="6" applyNumberFormat="1" applyFont="1" applyFill="1" applyBorder="1" applyAlignment="1">
      <alignment horizontal="center"/>
    </xf>
    <xf numFmtId="1" fontId="43" fillId="0" borderId="22" xfId="15" applyNumberFormat="1" applyFont="1" applyFill="1" applyBorder="1" applyAlignment="1">
      <alignment horizontal="center" vertical="center"/>
    </xf>
    <xf numFmtId="0" fontId="43" fillId="0" borderId="51" xfId="6" applyFont="1" applyFill="1" applyBorder="1" applyAlignment="1">
      <alignment horizontal="left"/>
    </xf>
    <xf numFmtId="0" fontId="43" fillId="0" borderId="77" xfId="9" applyFont="1" applyFill="1" applyBorder="1" applyAlignment="1"/>
    <xf numFmtId="0" fontId="43" fillId="0" borderId="37" xfId="9" applyFont="1" applyFill="1" applyBorder="1" applyAlignment="1"/>
    <xf numFmtId="167" fontId="6" fillId="0" borderId="0" xfId="6" applyNumberFormat="1" applyFill="1"/>
    <xf numFmtId="0" fontId="45" fillId="0" borderId="76" xfId="2" applyFont="1" applyFill="1" applyBorder="1" applyAlignment="1">
      <alignment horizontal="center"/>
    </xf>
    <xf numFmtId="0" fontId="43" fillId="0" borderId="78" xfId="2" applyFont="1" applyFill="1" applyBorder="1" applyAlignment="1">
      <alignment horizontal="center"/>
    </xf>
    <xf numFmtId="166" fontId="43" fillId="0" borderId="76" xfId="15" applyFont="1" applyFill="1" applyBorder="1" applyAlignment="1">
      <alignment horizontal="center"/>
    </xf>
    <xf numFmtId="1" fontId="43" fillId="0" borderId="59" xfId="6" applyNumberFormat="1" applyFont="1" applyFill="1" applyBorder="1" applyAlignment="1">
      <alignment horizontal="center"/>
    </xf>
    <xf numFmtId="1" fontId="43" fillId="0" borderId="86" xfId="6" applyNumberFormat="1" applyFont="1" applyFill="1" applyBorder="1" applyAlignment="1">
      <alignment horizontal="center"/>
    </xf>
    <xf numFmtId="1" fontId="43" fillId="0" borderId="81" xfId="6" applyNumberFormat="1" applyFont="1" applyFill="1" applyBorder="1" applyAlignment="1">
      <alignment horizontal="center"/>
    </xf>
    <xf numFmtId="0" fontId="43" fillId="0" borderId="10" xfId="15" applyNumberFormat="1" applyFont="1" applyFill="1" applyBorder="1" applyAlignment="1">
      <alignment horizontal="center"/>
    </xf>
    <xf numFmtId="166" fontId="43" fillId="0" borderId="33" xfId="15" applyFont="1" applyFill="1" applyBorder="1" applyAlignment="1">
      <alignment horizontal="center"/>
    </xf>
    <xf numFmtId="0" fontId="43" fillId="0" borderId="0" xfId="6" applyFont="1" applyFill="1" applyBorder="1" applyAlignment="1">
      <alignment horizontal="center"/>
    </xf>
    <xf numFmtId="165" fontId="43" fillId="0" borderId="0" xfId="6" applyNumberFormat="1" applyFont="1" applyFill="1" applyBorder="1" applyAlignment="1">
      <alignment horizontal="center" vertical="center"/>
    </xf>
    <xf numFmtId="164" fontId="43" fillId="0" borderId="78" xfId="6" applyNumberFormat="1" applyFont="1" applyFill="1" applyBorder="1"/>
    <xf numFmtId="169" fontId="43" fillId="0" borderId="0" xfId="6" applyNumberFormat="1" applyFont="1" applyFill="1"/>
    <xf numFmtId="1" fontId="43" fillId="0" borderId="51" xfId="6" applyNumberFormat="1" applyFont="1" applyFill="1" applyBorder="1" applyAlignment="1">
      <alignment horizontal="center" vertical="center"/>
    </xf>
    <xf numFmtId="1" fontId="43" fillId="0" borderId="22" xfId="6" applyNumberFormat="1" applyFont="1" applyFill="1" applyBorder="1" applyAlignment="1">
      <alignment horizontal="center"/>
    </xf>
    <xf numFmtId="165" fontId="43" fillId="0" borderId="23" xfId="8" applyNumberFormat="1" applyFont="1" applyFill="1" applyBorder="1" applyAlignment="1" applyProtection="1">
      <alignment horizontal="center"/>
      <protection locked="0"/>
    </xf>
    <xf numFmtId="165" fontId="43" fillId="0" borderId="24" xfId="2" applyNumberFormat="1" applyFont="1" applyFill="1" applyBorder="1" applyAlignment="1">
      <alignment horizontal="center"/>
    </xf>
    <xf numFmtId="166" fontId="43" fillId="0" borderId="0" xfId="15" applyFont="1" applyFill="1" applyBorder="1" applyAlignment="1">
      <alignment horizontal="left"/>
    </xf>
    <xf numFmtId="0" fontId="43" fillId="2" borderId="0" xfId="6" applyFont="1" applyFill="1"/>
    <xf numFmtId="165" fontId="43" fillId="2" borderId="0" xfId="6" applyNumberFormat="1" applyFont="1" applyFill="1"/>
    <xf numFmtId="1" fontId="43" fillId="0" borderId="9" xfId="6" applyNumberFormat="1" applyFont="1" applyFill="1" applyBorder="1" applyAlignment="1">
      <alignment horizontal="center"/>
    </xf>
    <xf numFmtId="1" fontId="43" fillId="0" borderId="19" xfId="6" applyNumberFormat="1" applyFont="1" applyFill="1" applyBorder="1" applyAlignment="1">
      <alignment horizontal="center"/>
    </xf>
    <xf numFmtId="165" fontId="43" fillId="0" borderId="72" xfId="6" applyNumberFormat="1" applyFont="1" applyFill="1" applyBorder="1" applyAlignment="1">
      <alignment horizontal="center" vertical="center"/>
    </xf>
    <xf numFmtId="165" fontId="52" fillId="0" borderId="11" xfId="6" applyNumberFormat="1" applyFont="1" applyFill="1" applyBorder="1" applyAlignment="1">
      <alignment horizontal="center" vertical="center"/>
    </xf>
    <xf numFmtId="165" fontId="52" fillId="0" borderId="24" xfId="6" applyNumberFormat="1" applyFont="1" applyFill="1" applyBorder="1" applyAlignment="1">
      <alignment horizontal="center" vertical="center"/>
    </xf>
    <xf numFmtId="1" fontId="43" fillId="0" borderId="58" xfId="6" applyNumberFormat="1" applyFont="1" applyFill="1" applyBorder="1" applyAlignment="1">
      <alignment horizontal="center"/>
    </xf>
    <xf numFmtId="173" fontId="43" fillId="0" borderId="10" xfId="15" applyNumberFormat="1" applyFont="1" applyFill="1" applyBorder="1" applyAlignment="1">
      <alignment horizontal="center" vertical="center"/>
    </xf>
    <xf numFmtId="173" fontId="43" fillId="0" borderId="11" xfId="15" applyNumberFormat="1" applyFont="1" applyFill="1" applyBorder="1" applyAlignment="1">
      <alignment horizontal="center" vertical="center"/>
    </xf>
    <xf numFmtId="173" fontId="43" fillId="0" borderId="56" xfId="15" applyNumberFormat="1" applyFont="1" applyFill="1" applyBorder="1" applyAlignment="1">
      <alignment horizontal="center" vertical="center"/>
    </xf>
    <xf numFmtId="173" fontId="43" fillId="0" borderId="57" xfId="15" applyNumberFormat="1" applyFont="1" applyFill="1" applyBorder="1" applyAlignment="1">
      <alignment horizontal="center" vertical="center"/>
    </xf>
    <xf numFmtId="173" fontId="43" fillId="0" borderId="72" xfId="15" applyNumberFormat="1" applyFont="1" applyFill="1" applyBorder="1" applyAlignment="1">
      <alignment horizontal="center" vertical="center"/>
    </xf>
    <xf numFmtId="173" fontId="43" fillId="0" borderId="73" xfId="15" applyNumberFormat="1" applyFont="1" applyFill="1" applyBorder="1" applyAlignment="1">
      <alignment horizontal="center" vertical="center"/>
    </xf>
    <xf numFmtId="173" fontId="43" fillId="0" borderId="24" xfId="15" applyNumberFormat="1" applyFont="1" applyFill="1" applyBorder="1" applyAlignment="1">
      <alignment horizontal="center" vertical="center"/>
    </xf>
    <xf numFmtId="173" fontId="43" fillId="0" borderId="23" xfId="15" applyNumberFormat="1" applyFont="1" applyFill="1" applyBorder="1" applyAlignment="1">
      <alignment horizontal="center" vertical="center"/>
    </xf>
    <xf numFmtId="173" fontId="43" fillId="0" borderId="54" xfId="15" applyNumberFormat="1" applyFont="1" applyFill="1" applyBorder="1" applyAlignment="1">
      <alignment horizontal="center" vertical="center"/>
    </xf>
    <xf numFmtId="166" fontId="43" fillId="0" borderId="55" xfId="15" applyFont="1" applyFill="1" applyBorder="1" applyAlignment="1">
      <alignment horizontal="center" vertical="center"/>
    </xf>
    <xf numFmtId="166" fontId="52" fillId="0" borderId="55" xfId="15" applyFont="1" applyFill="1" applyBorder="1" applyAlignment="1">
      <alignment horizontal="center" vertical="center"/>
    </xf>
    <xf numFmtId="165" fontId="43" fillId="0" borderId="53" xfId="6" applyNumberFormat="1" applyFont="1" applyFill="1" applyBorder="1" applyAlignment="1">
      <alignment horizontal="center" vertical="center"/>
    </xf>
    <xf numFmtId="165" fontId="43" fillId="0" borderId="90" xfId="2" applyNumberFormat="1" applyFont="1" applyFill="1" applyBorder="1" applyAlignment="1">
      <alignment horizontal="center"/>
    </xf>
    <xf numFmtId="165" fontId="43" fillId="0" borderId="78" xfId="8" applyNumberFormat="1" applyFont="1" applyFill="1" applyBorder="1" applyAlignment="1" applyProtection="1">
      <alignment horizontal="center"/>
      <protection locked="0"/>
    </xf>
    <xf numFmtId="165" fontId="43" fillId="0" borderId="82" xfId="8" applyNumberFormat="1" applyFont="1" applyFill="1" applyBorder="1" applyAlignment="1" applyProtection="1">
      <alignment horizontal="center"/>
      <protection locked="0"/>
    </xf>
    <xf numFmtId="165" fontId="43" fillId="0" borderId="87" xfId="8" applyNumberFormat="1" applyFont="1" applyFill="1" applyBorder="1" applyAlignment="1">
      <alignment horizontal="center"/>
    </xf>
    <xf numFmtId="165" fontId="43" fillId="0" borderId="50" xfId="8" applyNumberFormat="1" applyFont="1" applyFill="1" applyBorder="1" applyAlignment="1" applyProtection="1">
      <alignment horizontal="center"/>
      <protection locked="0"/>
    </xf>
    <xf numFmtId="165" fontId="43" fillId="0" borderId="52" xfId="2" applyNumberFormat="1" applyFont="1" applyFill="1" applyBorder="1" applyAlignment="1">
      <alignment horizontal="center"/>
    </xf>
    <xf numFmtId="165" fontId="43" fillId="0" borderId="82" xfId="2" applyNumberFormat="1" applyFont="1" applyFill="1" applyBorder="1" applyAlignment="1">
      <alignment horizontal="center"/>
    </xf>
    <xf numFmtId="165" fontId="43" fillId="0" borderId="83" xfId="2" applyNumberFormat="1" applyFont="1" applyFill="1" applyBorder="1" applyAlignment="1">
      <alignment horizontal="center"/>
    </xf>
    <xf numFmtId="165" fontId="43" fillId="0" borderId="87" xfId="2" applyNumberFormat="1" applyFont="1" applyFill="1" applyBorder="1" applyAlignment="1">
      <alignment horizontal="center"/>
    </xf>
    <xf numFmtId="1" fontId="43" fillId="0" borderId="49" xfId="6" applyNumberFormat="1" applyFont="1" applyFill="1" applyBorder="1" applyAlignment="1">
      <alignment horizontal="center"/>
    </xf>
    <xf numFmtId="165" fontId="43" fillId="0" borderId="76" xfId="2" applyNumberFormat="1" applyFont="1" applyFill="1" applyBorder="1" applyAlignment="1">
      <alignment horizontal="center"/>
    </xf>
    <xf numFmtId="165" fontId="43" fillId="0" borderId="23" xfId="2" applyNumberFormat="1" applyFont="1" applyFill="1" applyBorder="1" applyAlignment="1">
      <alignment horizontal="center"/>
    </xf>
    <xf numFmtId="1" fontId="43" fillId="0" borderId="63" xfId="6" applyNumberFormat="1" applyFont="1" applyFill="1" applyBorder="1" applyAlignment="1">
      <alignment horizontal="center"/>
    </xf>
    <xf numFmtId="165" fontId="43" fillId="0" borderId="93" xfId="2" applyNumberFormat="1" applyFont="1" applyFill="1" applyBorder="1" applyAlignment="1">
      <alignment horizontal="center"/>
    </xf>
    <xf numFmtId="2" fontId="43" fillId="0" borderId="19" xfId="6" applyNumberFormat="1" applyFont="1" applyFill="1" applyBorder="1" applyAlignment="1">
      <alignment horizontal="center"/>
    </xf>
    <xf numFmtId="2" fontId="43" fillId="0" borderId="20" xfId="6" applyNumberFormat="1" applyFont="1" applyFill="1" applyBorder="1" applyAlignment="1">
      <alignment horizontal="center"/>
    </xf>
    <xf numFmtId="0" fontId="56" fillId="0" borderId="0" xfId="0" applyFont="1" applyFill="1"/>
    <xf numFmtId="49" fontId="57" fillId="0" borderId="10" xfId="0" applyNumberFormat="1" applyFont="1" applyFill="1" applyBorder="1" applyAlignment="1">
      <alignment horizontal="center" vertical="center"/>
    </xf>
    <xf numFmtId="49" fontId="57" fillId="0" borderId="84" xfId="0" applyNumberFormat="1" applyFont="1" applyFill="1" applyBorder="1" applyAlignment="1">
      <alignment horizontal="center" vertical="center"/>
    </xf>
    <xf numFmtId="49" fontId="57" fillId="3" borderId="58" xfId="0" applyNumberFormat="1" applyFont="1" applyFill="1" applyBorder="1" applyAlignment="1">
      <alignment horizontal="center"/>
    </xf>
    <xf numFmtId="0" fontId="0" fillId="3" borderId="0" xfId="0" applyFill="1"/>
    <xf numFmtId="49" fontId="63" fillId="3" borderId="58" xfId="0" applyNumberFormat="1" applyFont="1" applyFill="1" applyBorder="1" applyAlignment="1">
      <alignment horizontal="center"/>
    </xf>
    <xf numFmtId="0" fontId="64" fillId="3" borderId="0" xfId="0" applyFont="1" applyFill="1"/>
    <xf numFmtId="2" fontId="0" fillId="3" borderId="0" xfId="0" applyNumberFormat="1" applyFill="1"/>
    <xf numFmtId="0" fontId="57" fillId="0" borderId="85" xfId="0" applyFont="1" applyFill="1" applyBorder="1"/>
    <xf numFmtId="0" fontId="57" fillId="3" borderId="56" xfId="0" applyFont="1" applyFill="1" applyBorder="1" applyAlignment="1">
      <alignment horizontal="left"/>
    </xf>
    <xf numFmtId="0" fontId="0" fillId="0" borderId="0" xfId="0" applyFill="1" applyBorder="1" applyAlignment="1"/>
    <xf numFmtId="0" fontId="57" fillId="0" borderId="0" xfId="0" applyFont="1" applyFill="1" applyBorder="1" applyAlignment="1"/>
    <xf numFmtId="0" fontId="57" fillId="0" borderId="0" xfId="0" applyFont="1" applyFill="1" applyBorder="1" applyAlignment="1">
      <alignment horizontal="right"/>
    </xf>
    <xf numFmtId="0" fontId="57" fillId="3" borderId="56" xfId="0" applyFont="1" applyFill="1" applyBorder="1" applyAlignment="1">
      <alignment horizontal="center"/>
    </xf>
    <xf numFmtId="0" fontId="56" fillId="0" borderId="0" xfId="0" applyFont="1" applyFill="1" applyAlignment="1">
      <alignment horizontal="center"/>
    </xf>
    <xf numFmtId="0" fontId="63" fillId="3" borderId="56" xfId="0" applyFont="1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0" fontId="0" fillId="0" borderId="0" xfId="0" applyAlignment="1">
      <alignment horizontal="center"/>
    </xf>
    <xf numFmtId="0" fontId="56" fillId="0" borderId="0" xfId="0" applyFont="1" applyFill="1" applyAlignment="1">
      <alignment horizontal="left"/>
    </xf>
    <xf numFmtId="0" fontId="63" fillId="3" borderId="56" xfId="0" applyFont="1" applyFill="1" applyBorder="1" applyAlignment="1">
      <alignment horizontal="left"/>
    </xf>
    <xf numFmtId="0" fontId="57" fillId="0" borderId="6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57" fillId="3" borderId="82" xfId="0" applyFont="1" applyFill="1" applyBorder="1" applyAlignment="1">
      <alignment horizontal="center"/>
    </xf>
    <xf numFmtId="0" fontId="57" fillId="3" borderId="82" xfId="0" applyFont="1" applyFill="1" applyBorder="1" applyAlignment="1">
      <alignment horizontal="left"/>
    </xf>
    <xf numFmtId="0" fontId="57" fillId="3" borderId="9" xfId="0" applyFont="1" applyFill="1" applyBorder="1" applyAlignment="1">
      <alignment horizontal="center"/>
    </xf>
    <xf numFmtId="0" fontId="57" fillId="3" borderId="10" xfId="0" applyFont="1" applyFill="1" applyBorder="1" applyAlignment="1">
      <alignment horizontal="center"/>
    </xf>
    <xf numFmtId="0" fontId="57" fillId="3" borderId="10" xfId="0" applyFont="1" applyFill="1" applyBorder="1" applyAlignment="1">
      <alignment horizontal="left"/>
    </xf>
    <xf numFmtId="49" fontId="57" fillId="3" borderId="9" xfId="0" applyNumberFormat="1" applyFont="1" applyFill="1" applyBorder="1" applyAlignment="1">
      <alignment horizontal="center"/>
    </xf>
    <xf numFmtId="49" fontId="57" fillId="3" borderId="19" xfId="0" applyNumberFormat="1" applyFont="1" applyFill="1" applyBorder="1" applyAlignment="1">
      <alignment horizontal="center"/>
    </xf>
    <xf numFmtId="0" fontId="57" fillId="3" borderId="20" xfId="0" applyFont="1" applyFill="1" applyBorder="1" applyAlignment="1">
      <alignment horizontal="center"/>
    </xf>
    <xf numFmtId="0" fontId="57" fillId="3" borderId="20" xfId="0" applyFont="1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49" fontId="57" fillId="3" borderId="9" xfId="0" applyNumberFormat="1" applyFont="1" applyFill="1" applyBorder="1" applyAlignment="1">
      <alignment horizontal="center" vertical="center" wrapText="1"/>
    </xf>
    <xf numFmtId="49" fontId="57" fillId="0" borderId="9" xfId="0" applyNumberFormat="1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horizontal="center"/>
    </xf>
    <xf numFmtId="49" fontId="57" fillId="0" borderId="10" xfId="0" applyNumberFormat="1" applyFont="1" applyFill="1" applyBorder="1" applyAlignment="1">
      <alignment horizontal="left" vertical="center" wrapText="1"/>
    </xf>
    <xf numFmtId="49" fontId="57" fillId="0" borderId="85" xfId="0" applyNumberFormat="1" applyFont="1" applyFill="1" applyBorder="1" applyAlignment="1">
      <alignment horizontal="center" vertical="center" wrapText="1"/>
    </xf>
    <xf numFmtId="49" fontId="57" fillId="0" borderId="65" xfId="0" applyNumberFormat="1" applyFont="1" applyFill="1" applyBorder="1" applyAlignment="1">
      <alignment horizontal="center" vertical="center" wrapText="1"/>
    </xf>
    <xf numFmtId="49" fontId="57" fillId="0" borderId="65" xfId="0" applyNumberFormat="1" applyFont="1" applyFill="1" applyBorder="1" applyAlignment="1">
      <alignment horizontal="left" vertical="center" wrapText="1"/>
    </xf>
    <xf numFmtId="49" fontId="57" fillId="0" borderId="65" xfId="0" applyNumberFormat="1" applyFont="1" applyFill="1" applyBorder="1" applyAlignment="1">
      <alignment horizontal="center" vertical="center"/>
    </xf>
    <xf numFmtId="49" fontId="57" fillId="0" borderId="5" xfId="0" applyNumberFormat="1" applyFont="1" applyFill="1" applyBorder="1" applyAlignment="1">
      <alignment horizontal="center" vertical="center"/>
    </xf>
    <xf numFmtId="49" fontId="57" fillId="0" borderId="76" xfId="0" applyNumberFormat="1" applyFont="1" applyFill="1" applyBorder="1" applyAlignment="1">
      <alignment horizontal="center" vertical="center"/>
    </xf>
    <xf numFmtId="49" fontId="57" fillId="0" borderId="96" xfId="0" applyNumberFormat="1" applyFont="1" applyFill="1" applyBorder="1" applyAlignment="1">
      <alignment horizontal="center" vertical="center"/>
    </xf>
    <xf numFmtId="3" fontId="58" fillId="3" borderId="56" xfId="0" applyNumberFormat="1" applyFont="1" applyFill="1" applyBorder="1"/>
    <xf numFmtId="3" fontId="58" fillId="3" borderId="52" xfId="0" applyNumberFormat="1" applyFont="1" applyFill="1" applyBorder="1"/>
    <xf numFmtId="3" fontId="57" fillId="3" borderId="95" xfId="0" applyNumberFormat="1" applyFont="1" applyFill="1" applyBorder="1"/>
    <xf numFmtId="3" fontId="3" fillId="3" borderId="56" xfId="17" applyNumberFormat="1" applyFill="1" applyBorder="1" applyAlignment="1">
      <alignment horizontal="right"/>
    </xf>
    <xf numFmtId="3" fontId="6" fillId="3" borderId="56" xfId="17" applyNumberFormat="1" applyFont="1" applyFill="1" applyBorder="1"/>
    <xf numFmtId="3" fontId="3" fillId="3" borderId="56" xfId="17" applyNumberFormat="1" applyFill="1" applyBorder="1"/>
    <xf numFmtId="3" fontId="3" fillId="3" borderId="52" xfId="17" applyNumberFormat="1" applyFill="1" applyBorder="1"/>
    <xf numFmtId="3" fontId="58" fillId="3" borderId="20" xfId="0" applyNumberFormat="1" applyFont="1" applyFill="1" applyBorder="1"/>
    <xf numFmtId="3" fontId="58" fillId="3" borderId="78" xfId="0" applyNumberFormat="1" applyFont="1" applyFill="1" applyBorder="1"/>
    <xf numFmtId="3" fontId="57" fillId="3" borderId="97" xfId="0" applyNumberFormat="1" applyFont="1" applyFill="1" applyBorder="1"/>
    <xf numFmtId="3" fontId="59" fillId="3" borderId="10" xfId="0" applyNumberFormat="1" applyFont="1" applyFill="1" applyBorder="1"/>
    <xf numFmtId="3" fontId="60" fillId="3" borderId="10" xfId="0" applyNumberFormat="1" applyFont="1" applyFill="1" applyBorder="1"/>
    <xf numFmtId="3" fontId="60" fillId="3" borderId="76" xfId="0" applyNumberFormat="1" applyFont="1" applyFill="1" applyBorder="1"/>
    <xf numFmtId="3" fontId="57" fillId="3" borderId="84" xfId="0" applyNumberFormat="1" applyFont="1" applyFill="1" applyBorder="1"/>
    <xf numFmtId="3" fontId="60" fillId="3" borderId="56" xfId="0" applyNumberFormat="1" applyFont="1" applyFill="1" applyBorder="1"/>
    <xf numFmtId="3" fontId="60" fillId="3" borderId="52" xfId="0" applyNumberFormat="1" applyFont="1" applyFill="1" applyBorder="1"/>
    <xf numFmtId="3" fontId="0" fillId="3" borderId="20" xfId="0" applyNumberFormat="1" applyFill="1" applyBorder="1"/>
    <xf numFmtId="3" fontId="0" fillId="3" borderId="78" xfId="0" applyNumberFormat="1" applyFill="1" applyBorder="1"/>
    <xf numFmtId="3" fontId="62" fillId="3" borderId="56" xfId="0" applyNumberFormat="1" applyFont="1" applyFill="1" applyBorder="1"/>
    <xf numFmtId="3" fontId="63" fillId="3" borderId="95" xfId="0" applyNumberFormat="1" applyFont="1" applyFill="1" applyBorder="1"/>
    <xf numFmtId="3" fontId="60" fillId="3" borderId="20" xfId="0" applyNumberFormat="1" applyFont="1" applyFill="1" applyBorder="1"/>
    <xf numFmtId="3" fontId="60" fillId="3" borderId="78" xfId="0" applyNumberFormat="1" applyFont="1" applyFill="1" applyBorder="1"/>
    <xf numFmtId="49" fontId="57" fillId="3" borderId="86" xfId="0" applyNumberFormat="1" applyFont="1" applyFill="1" applyBorder="1" applyAlignment="1">
      <alignment horizontal="center"/>
    </xf>
    <xf numFmtId="3" fontId="60" fillId="3" borderId="82" xfId="0" applyNumberFormat="1" applyFont="1" applyFill="1" applyBorder="1"/>
    <xf numFmtId="3" fontId="60" fillId="3" borderId="87" xfId="0" applyNumberFormat="1" applyFont="1" applyFill="1" applyBorder="1"/>
    <xf numFmtId="3" fontId="57" fillId="3" borderId="98" xfId="0" applyNumberFormat="1" applyFont="1" applyFill="1" applyBorder="1"/>
    <xf numFmtId="0" fontId="57" fillId="0" borderId="65" xfId="0" applyFont="1" applyFill="1" applyBorder="1" applyAlignment="1">
      <alignment horizontal="center"/>
    </xf>
    <xf numFmtId="3" fontId="57" fillId="0" borderId="65" xfId="0" applyNumberFormat="1" applyFont="1" applyFill="1" applyBorder="1"/>
    <xf numFmtId="3" fontId="57" fillId="0" borderId="5" xfId="0" applyNumberFormat="1" applyFont="1" applyFill="1" applyBorder="1"/>
    <xf numFmtId="3" fontId="57" fillId="0" borderId="96" xfId="0" applyNumberFormat="1" applyFont="1" applyFill="1" applyBorder="1"/>
    <xf numFmtId="0" fontId="65" fillId="0" borderId="0" xfId="6" applyFont="1" applyFill="1" applyAlignment="1">
      <alignment horizontal="right"/>
    </xf>
    <xf numFmtId="164" fontId="43" fillId="0" borderId="15" xfId="6" applyNumberFormat="1" applyFont="1" applyFill="1" applyBorder="1" applyAlignment="1">
      <alignment horizontal="center"/>
    </xf>
    <xf numFmtId="164" fontId="43" fillId="0" borderId="48" xfId="6" applyNumberFormat="1" applyFont="1" applyFill="1" applyBorder="1" applyAlignment="1">
      <alignment horizontal="center"/>
    </xf>
    <xf numFmtId="164" fontId="43" fillId="0" borderId="33" xfId="6" applyNumberFormat="1" applyFont="1" applyFill="1" applyBorder="1" applyAlignment="1">
      <alignment horizontal="center"/>
    </xf>
    <xf numFmtId="164" fontId="43" fillId="0" borderId="44" xfId="6" applyNumberFormat="1" applyFont="1" applyFill="1" applyBorder="1" applyAlignment="1">
      <alignment horizontal="center"/>
    </xf>
    <xf numFmtId="164" fontId="43" fillId="0" borderId="62" xfId="6" applyNumberFormat="1" applyFont="1" applyFill="1" applyBorder="1" applyAlignment="1">
      <alignment horizontal="center"/>
    </xf>
    <xf numFmtId="164" fontId="43" fillId="0" borderId="45" xfId="6" applyNumberFormat="1" applyFont="1" applyFill="1" applyBorder="1" applyAlignment="1">
      <alignment horizontal="center"/>
    </xf>
    <xf numFmtId="165" fontId="43" fillId="0" borderId="72" xfId="6" applyNumberFormat="1" applyFont="1" applyFill="1" applyBorder="1" applyAlignment="1">
      <alignment horizontal="center"/>
    </xf>
    <xf numFmtId="165" fontId="43" fillId="0" borderId="73" xfId="6" applyNumberFormat="1" applyFont="1" applyFill="1" applyBorder="1" applyAlignment="1">
      <alignment horizontal="center"/>
    </xf>
    <xf numFmtId="2" fontId="43" fillId="0" borderId="3" xfId="6" applyNumberFormat="1" applyFont="1" applyFill="1" applyBorder="1" applyAlignment="1">
      <alignment horizontal="center"/>
    </xf>
    <xf numFmtId="2" fontId="43" fillId="0" borderId="3" xfId="6" applyNumberFormat="1" applyFont="1" applyFill="1" applyBorder="1" applyAlignment="1"/>
    <xf numFmtId="2" fontId="43" fillId="0" borderId="0" xfId="6" applyNumberFormat="1" applyFont="1" applyFill="1" applyBorder="1" applyAlignment="1"/>
    <xf numFmtId="165" fontId="43" fillId="0" borderId="0" xfId="6" applyNumberFormat="1" applyFont="1" applyFill="1" applyBorder="1" applyAlignment="1">
      <alignment horizontal="center"/>
    </xf>
    <xf numFmtId="2" fontId="43" fillId="0" borderId="1" xfId="6" applyNumberFormat="1" applyFont="1" applyFill="1" applyBorder="1" applyAlignment="1"/>
    <xf numFmtId="2" fontId="45" fillId="0" borderId="19" xfId="6" applyNumberFormat="1" applyFont="1" applyFill="1" applyBorder="1" applyAlignment="1">
      <alignment horizontal="center" vertical="center"/>
    </xf>
    <xf numFmtId="1" fontId="45" fillId="0" borderId="20" xfId="6" applyNumberFormat="1" applyFont="1" applyFill="1" applyBorder="1" applyAlignment="1">
      <alignment horizontal="center" vertical="center"/>
    </xf>
    <xf numFmtId="2" fontId="45" fillId="0" borderId="20" xfId="6" applyNumberFormat="1" applyFont="1" applyFill="1" applyBorder="1" applyAlignment="1">
      <alignment horizontal="center" vertical="center"/>
    </xf>
    <xf numFmtId="1" fontId="45" fillId="0" borderId="21" xfId="6" applyNumberFormat="1" applyFont="1" applyFill="1" applyBorder="1" applyAlignment="1">
      <alignment horizontal="center" vertical="center"/>
    </xf>
    <xf numFmtId="165" fontId="43" fillId="0" borderId="56" xfId="15" applyNumberFormat="1" applyFont="1" applyFill="1" applyBorder="1" applyAlignment="1">
      <alignment horizontal="center" vertical="center"/>
    </xf>
    <xf numFmtId="165" fontId="43" fillId="0" borderId="57" xfId="15" applyNumberFormat="1" applyFont="1" applyFill="1" applyBorder="1" applyAlignment="1">
      <alignment horizontal="center" vertical="center"/>
    </xf>
    <xf numFmtId="0" fontId="43" fillId="4" borderId="0" xfId="6" applyFont="1" applyFill="1"/>
    <xf numFmtId="1" fontId="43" fillId="0" borderId="86" xfId="15" applyNumberFormat="1" applyFont="1" applyFill="1" applyBorder="1" applyAlignment="1">
      <alignment horizontal="center" vertical="center"/>
    </xf>
    <xf numFmtId="2" fontId="45" fillId="0" borderId="19" xfId="6" applyNumberFormat="1" applyFont="1" applyFill="1" applyBorder="1" applyAlignment="1">
      <alignment horizontal="center"/>
    </xf>
    <xf numFmtId="1" fontId="45" fillId="0" borderId="20" xfId="6" applyNumberFormat="1" applyFont="1" applyFill="1" applyBorder="1" applyAlignment="1">
      <alignment horizontal="center"/>
    </xf>
    <xf numFmtId="2" fontId="45" fillId="0" borderId="20" xfId="6" applyNumberFormat="1" applyFont="1" applyFill="1" applyBorder="1" applyAlignment="1">
      <alignment horizontal="center"/>
    </xf>
    <xf numFmtId="1" fontId="45" fillId="0" borderId="21" xfId="6" applyNumberFormat="1" applyFont="1" applyFill="1" applyBorder="1" applyAlignment="1">
      <alignment horizontal="center"/>
    </xf>
    <xf numFmtId="165" fontId="43" fillId="0" borderId="36" xfId="6" applyNumberFormat="1" applyFont="1" applyFill="1" applyBorder="1" applyAlignment="1">
      <alignment horizontal="right" vertical="center"/>
    </xf>
    <xf numFmtId="49" fontId="43" fillId="0" borderId="67" xfId="6" applyNumberFormat="1" applyFont="1" applyFill="1" applyBorder="1" applyAlignment="1">
      <alignment horizontal="center" vertical="center"/>
    </xf>
    <xf numFmtId="165" fontId="43" fillId="0" borderId="35" xfId="6" applyNumberFormat="1" applyFont="1" applyFill="1" applyBorder="1" applyAlignment="1">
      <alignment horizontal="left" vertical="center"/>
    </xf>
    <xf numFmtId="165" fontId="43" fillId="0" borderId="43" xfId="6" applyNumberFormat="1" applyFont="1" applyFill="1" applyBorder="1" applyAlignment="1">
      <alignment horizontal="right" vertical="center"/>
    </xf>
    <xf numFmtId="49" fontId="43" fillId="0" borderId="1" xfId="6" applyNumberFormat="1" applyFont="1" applyFill="1" applyBorder="1" applyAlignment="1">
      <alignment horizontal="center" vertical="center"/>
    </xf>
    <xf numFmtId="165" fontId="43" fillId="0" borderId="18" xfId="6" applyNumberFormat="1" applyFont="1" applyFill="1" applyBorder="1" applyAlignment="1">
      <alignment horizontal="left" vertical="center"/>
    </xf>
    <xf numFmtId="0" fontId="51" fillId="0" borderId="0" xfId="1" applyFont="1" applyFill="1" applyBorder="1" applyAlignment="1"/>
    <xf numFmtId="169" fontId="6" fillId="0" borderId="0" xfId="6" applyNumberFormat="1" applyFill="1"/>
    <xf numFmtId="168" fontId="6" fillId="0" borderId="0" xfId="6" applyNumberFormat="1" applyFill="1"/>
    <xf numFmtId="0" fontId="43" fillId="0" borderId="0" xfId="11" applyFont="1"/>
    <xf numFmtId="0" fontId="40" fillId="0" borderId="0" xfId="11" applyFont="1"/>
    <xf numFmtId="0" fontId="62" fillId="0" borderId="0" xfId="11" applyFont="1"/>
    <xf numFmtId="165" fontId="43" fillId="0" borderId="10" xfId="11" applyNumberFormat="1" applyFont="1" applyFill="1" applyBorder="1"/>
    <xf numFmtId="165" fontId="43" fillId="0" borderId="11" xfId="11" applyNumberFormat="1" applyFont="1" applyFill="1" applyBorder="1"/>
    <xf numFmtId="0" fontId="43" fillId="0" borderId="0" xfId="11" applyFont="1" applyFill="1"/>
    <xf numFmtId="165" fontId="43" fillId="0" borderId="56" xfId="11" applyNumberFormat="1" applyFont="1" applyFill="1" applyBorder="1"/>
    <xf numFmtId="165" fontId="43" fillId="0" borderId="57" xfId="11" applyNumberFormat="1" applyFont="1" applyFill="1" applyBorder="1"/>
    <xf numFmtId="164" fontId="43" fillId="0" borderId="19" xfId="11" applyNumberFormat="1" applyFont="1" applyFill="1" applyBorder="1" applyAlignment="1">
      <alignment horizontal="right"/>
    </xf>
    <xf numFmtId="165" fontId="43" fillId="0" borderId="20" xfId="11" applyNumberFormat="1" applyFont="1" applyFill="1" applyBorder="1"/>
    <xf numFmtId="165" fontId="43" fillId="0" borderId="45" xfId="11" applyNumberFormat="1" applyFont="1" applyFill="1" applyBorder="1"/>
    <xf numFmtId="164" fontId="43" fillId="0" borderId="61" xfId="11" applyNumberFormat="1" applyFont="1" applyFill="1" applyBorder="1" applyAlignment="1">
      <alignment horizontal="center"/>
    </xf>
    <xf numFmtId="164" fontId="43" fillId="0" borderId="37" xfId="11" applyNumberFormat="1" applyFont="1" applyFill="1" applyBorder="1" applyAlignment="1">
      <alignment horizontal="center"/>
    </xf>
    <xf numFmtId="164" fontId="43" fillId="0" borderId="0" xfId="11" applyNumberFormat="1" applyFont="1" applyFill="1"/>
    <xf numFmtId="164" fontId="43" fillId="0" borderId="60" xfId="11" applyNumberFormat="1" applyFont="1" applyFill="1" applyBorder="1" applyAlignment="1">
      <alignment horizontal="center"/>
    </xf>
    <xf numFmtId="164" fontId="43" fillId="0" borderId="15" xfId="11" applyNumberFormat="1" applyFont="1" applyFill="1" applyBorder="1" applyAlignment="1">
      <alignment horizontal="center"/>
    </xf>
    <xf numFmtId="164" fontId="43" fillId="0" borderId="33" xfId="11" applyNumberFormat="1" applyFont="1" applyFill="1" applyBorder="1" applyAlignment="1">
      <alignment horizontal="center"/>
    </xf>
    <xf numFmtId="164" fontId="43" fillId="0" borderId="28" xfId="11" applyNumberFormat="1" applyFont="1" applyFill="1" applyBorder="1" applyAlignment="1">
      <alignment horizontal="center"/>
    </xf>
    <xf numFmtId="164" fontId="43" fillId="0" borderId="29" xfId="11" applyNumberFormat="1" applyFont="1" applyFill="1" applyBorder="1" applyAlignment="1">
      <alignment horizontal="center"/>
    </xf>
    <xf numFmtId="164" fontId="43" fillId="0" borderId="3" xfId="11" applyNumberFormat="1" applyFont="1" applyFill="1" applyBorder="1" applyAlignment="1">
      <alignment horizontal="center"/>
    </xf>
    <xf numFmtId="164" fontId="43" fillId="0" borderId="0" xfId="11" applyNumberFormat="1" applyFont="1" applyFill="1" applyBorder="1" applyAlignment="1">
      <alignment horizontal="center"/>
    </xf>
    <xf numFmtId="1" fontId="43" fillId="0" borderId="9" xfId="11" applyNumberFormat="1" applyFont="1" applyBorder="1"/>
    <xf numFmtId="165" fontId="43" fillId="0" borderId="49" xfId="11" applyNumberFormat="1" applyFont="1" applyBorder="1"/>
    <xf numFmtId="165" fontId="43" fillId="0" borderId="9" xfId="11" applyNumberFormat="1" applyFont="1" applyBorder="1"/>
    <xf numFmtId="1" fontId="43" fillId="0" borderId="19" xfId="11" applyNumberFormat="1" applyFont="1" applyBorder="1"/>
    <xf numFmtId="165" fontId="43" fillId="0" borderId="50" xfId="11" applyNumberFormat="1" applyFont="1" applyBorder="1"/>
    <xf numFmtId="165" fontId="43" fillId="0" borderId="19" xfId="11" applyNumberFormat="1" applyFont="1" applyBorder="1"/>
    <xf numFmtId="0" fontId="43" fillId="0" borderId="2" xfId="11" applyFont="1" applyBorder="1"/>
    <xf numFmtId="0" fontId="43" fillId="0" borderId="3" xfId="11" applyFont="1" applyBorder="1"/>
    <xf numFmtId="0" fontId="43" fillId="0" borderId="3" xfId="11" applyFont="1" applyBorder="1" applyAlignment="1">
      <alignment horizontal="left"/>
    </xf>
    <xf numFmtId="167" fontId="43" fillId="0" borderId="3" xfId="11" applyNumberFormat="1" applyFont="1" applyBorder="1" applyAlignment="1">
      <alignment horizontal="left"/>
    </xf>
    <xf numFmtId="0" fontId="43" fillId="0" borderId="0" xfId="11" applyFont="1" applyBorder="1"/>
    <xf numFmtId="167" fontId="43" fillId="0" borderId="0" xfId="11" applyNumberFormat="1" applyFont="1" applyBorder="1" applyAlignment="1">
      <alignment horizontal="left"/>
    </xf>
    <xf numFmtId="0" fontId="43" fillId="0" borderId="16" xfId="11" applyFont="1" applyBorder="1" applyAlignment="1">
      <alignment horizontal="left"/>
    </xf>
    <xf numFmtId="0" fontId="43" fillId="0" borderId="0" xfId="11" applyFont="1" applyBorder="1" applyAlignment="1">
      <alignment horizontal="left"/>
    </xf>
    <xf numFmtId="0" fontId="43" fillId="0" borderId="43" xfId="11" applyFont="1" applyBorder="1"/>
    <xf numFmtId="0" fontId="43" fillId="0" borderId="1" xfId="11" applyFont="1" applyBorder="1"/>
    <xf numFmtId="0" fontId="43" fillId="0" borderId="1" xfId="11" applyFont="1" applyBorder="1" applyAlignment="1"/>
    <xf numFmtId="0" fontId="43" fillId="0" borderId="1" xfId="11" applyFont="1" applyBorder="1" applyAlignment="1">
      <alignment horizontal="left"/>
    </xf>
    <xf numFmtId="167" fontId="43" fillId="0" borderId="1" xfId="11" applyNumberFormat="1" applyFont="1" applyBorder="1" applyAlignment="1">
      <alignment horizontal="left"/>
    </xf>
    <xf numFmtId="0" fontId="45" fillId="0" borderId="86" xfId="11" applyFont="1" applyBorder="1" applyAlignment="1">
      <alignment horizontal="center"/>
    </xf>
    <xf numFmtId="0" fontId="45" fillId="0" borderId="82" xfId="11" applyFont="1" applyBorder="1" applyAlignment="1">
      <alignment horizontal="center"/>
    </xf>
    <xf numFmtId="0" fontId="45" fillId="0" borderId="83" xfId="11" applyFont="1" applyBorder="1" applyAlignment="1">
      <alignment horizontal="center"/>
    </xf>
    <xf numFmtId="0" fontId="45" fillId="0" borderId="9" xfId="11" applyFont="1" applyBorder="1" applyAlignment="1">
      <alignment horizontal="center" vertical="center"/>
    </xf>
    <xf numFmtId="0" fontId="45" fillId="0" borderId="76" xfId="11" applyFont="1" applyBorder="1" applyAlignment="1">
      <alignment horizontal="left" vertical="center"/>
    </xf>
    <xf numFmtId="0" fontId="45" fillId="0" borderId="9" xfId="11" applyFont="1" applyBorder="1" applyAlignment="1">
      <alignment horizontal="center"/>
    </xf>
    <xf numFmtId="0" fontId="45" fillId="0" borderId="10" xfId="11" applyFont="1" applyBorder="1" applyAlignment="1">
      <alignment horizontal="center"/>
    </xf>
    <xf numFmtId="0" fontId="45" fillId="0" borderId="11" xfId="11" applyFont="1" applyBorder="1" applyAlignment="1">
      <alignment horizontal="center"/>
    </xf>
    <xf numFmtId="0" fontId="45" fillId="0" borderId="19" xfId="11" applyFont="1" applyBorder="1" applyAlignment="1">
      <alignment horizontal="center" vertical="center"/>
    </xf>
    <xf numFmtId="0" fontId="45" fillId="0" borderId="21" xfId="11" applyFont="1" applyBorder="1" applyAlignment="1">
      <alignment horizontal="left" vertical="center"/>
    </xf>
    <xf numFmtId="0" fontId="45" fillId="0" borderId="11" xfId="11" applyFont="1" applyBorder="1" applyAlignment="1">
      <alignment horizontal="left" vertical="center"/>
    </xf>
    <xf numFmtId="2" fontId="43" fillId="0" borderId="9" xfId="11" applyNumberFormat="1" applyFont="1" applyBorder="1"/>
    <xf numFmtId="1" fontId="43" fillId="0" borderId="10" xfId="11" applyNumberFormat="1" applyFont="1" applyBorder="1"/>
    <xf numFmtId="2" fontId="43" fillId="0" borderId="10" xfId="11" applyNumberFormat="1" applyFont="1" applyBorder="1"/>
    <xf numFmtId="1" fontId="43" fillId="0" borderId="11" xfId="11" applyNumberFormat="1" applyFont="1" applyBorder="1"/>
    <xf numFmtId="164" fontId="43" fillId="0" borderId="9" xfId="11" applyNumberFormat="1" applyFont="1" applyBorder="1" applyAlignment="1">
      <alignment horizontal="center"/>
    </xf>
    <xf numFmtId="2" fontId="43" fillId="0" borderId="19" xfId="11" applyNumberFormat="1" applyFont="1" applyBorder="1"/>
    <xf numFmtId="1" fontId="43" fillId="0" borderId="20" xfId="11" applyNumberFormat="1" applyFont="1" applyBorder="1"/>
    <xf numFmtId="2" fontId="43" fillId="0" borderId="20" xfId="11" applyNumberFormat="1" applyFont="1" applyBorder="1"/>
    <xf numFmtId="1" fontId="43" fillId="0" borderId="21" xfId="11" applyNumberFormat="1" applyFont="1" applyBorder="1"/>
    <xf numFmtId="0" fontId="45" fillId="0" borderId="51" xfId="11" applyFont="1" applyBorder="1" applyAlignment="1">
      <alignment horizontal="center"/>
    </xf>
    <xf numFmtId="0" fontId="45" fillId="0" borderId="54" xfId="11" applyFont="1" applyBorder="1" applyAlignment="1">
      <alignment horizontal="center"/>
    </xf>
    <xf numFmtId="0" fontId="45" fillId="0" borderId="55" xfId="11" applyFont="1" applyBorder="1" applyAlignment="1">
      <alignment horizontal="center"/>
    </xf>
    <xf numFmtId="0" fontId="43" fillId="0" borderId="51" xfId="11" applyFont="1" applyBorder="1" applyAlignment="1">
      <alignment horizontal="center" wrapText="1"/>
    </xf>
    <xf numFmtId="0" fontId="43" fillId="0" borderId="54" xfId="11" applyFont="1" applyBorder="1" applyAlignment="1">
      <alignment horizontal="center" wrapText="1"/>
    </xf>
    <xf numFmtId="0" fontId="43" fillId="0" borderId="55" xfId="11" applyFont="1" applyBorder="1" applyAlignment="1">
      <alignment horizontal="center" wrapText="1"/>
    </xf>
    <xf numFmtId="0" fontId="45" fillId="0" borderId="86" xfId="11" applyFont="1" applyBorder="1" applyAlignment="1">
      <alignment horizontal="center" wrapText="1"/>
    </xf>
    <xf numFmtId="0" fontId="45" fillId="0" borderId="82" xfId="11" applyFont="1" applyBorder="1" applyAlignment="1">
      <alignment horizontal="center" wrapText="1"/>
    </xf>
    <xf numFmtId="0" fontId="45" fillId="0" borderId="83" xfId="11" applyFont="1" applyBorder="1" applyAlignment="1">
      <alignment horizontal="center" wrapText="1"/>
    </xf>
    <xf numFmtId="1" fontId="43" fillId="0" borderId="9" xfId="11" applyNumberFormat="1" applyFont="1" applyBorder="1" applyAlignment="1">
      <alignment horizontal="center"/>
    </xf>
    <xf numFmtId="2" fontId="43" fillId="0" borderId="86" xfId="11" applyNumberFormat="1" applyFont="1" applyBorder="1"/>
    <xf numFmtId="1" fontId="43" fillId="0" borderId="82" xfId="11" applyNumberFormat="1" applyFont="1" applyBorder="1"/>
    <xf numFmtId="2" fontId="43" fillId="0" borderId="82" xfId="11" applyNumberFormat="1" applyFont="1" applyBorder="1"/>
    <xf numFmtId="1" fontId="43" fillId="0" borderId="83" xfId="11" applyNumberFormat="1" applyFont="1" applyBorder="1"/>
    <xf numFmtId="164" fontId="43" fillId="0" borderId="86" xfId="11" applyNumberFormat="1" applyFont="1" applyBorder="1" applyAlignment="1">
      <alignment horizontal="center"/>
    </xf>
    <xf numFmtId="1" fontId="43" fillId="0" borderId="86" xfId="11" applyNumberFormat="1" applyFont="1" applyBorder="1" applyAlignment="1">
      <alignment horizontal="center"/>
    </xf>
    <xf numFmtId="0" fontId="43" fillId="0" borderId="4" xfId="11" applyFont="1" applyBorder="1"/>
    <xf numFmtId="0" fontId="43" fillId="0" borderId="17" xfId="11" applyFont="1" applyBorder="1"/>
    <xf numFmtId="0" fontId="43" fillId="0" borderId="18" xfId="11" applyFont="1" applyBorder="1"/>
    <xf numFmtId="165" fontId="40" fillId="0" borderId="0" xfId="11" applyNumberFormat="1" applyFont="1"/>
    <xf numFmtId="0" fontId="69" fillId="0" borderId="0" xfId="11" applyFont="1"/>
    <xf numFmtId="0" fontId="70" fillId="0" borderId="0" xfId="11" applyFont="1"/>
    <xf numFmtId="0" fontId="45" fillId="0" borderId="0" xfId="11" applyFont="1" applyBorder="1" applyAlignment="1">
      <alignment vertical="center"/>
    </xf>
    <xf numFmtId="0" fontId="43" fillId="0" borderId="0" xfId="11" applyFont="1" applyFill="1" applyAlignment="1">
      <alignment horizontal="center"/>
    </xf>
    <xf numFmtId="1" fontId="43" fillId="0" borderId="15" xfId="11" applyNumberFormat="1" applyFont="1" applyFill="1" applyBorder="1" applyAlignment="1"/>
    <xf numFmtId="164" fontId="43" fillId="0" borderId="48" xfId="11" applyNumberFormat="1" applyFont="1" applyFill="1" applyBorder="1" applyAlignment="1">
      <alignment horizontal="center"/>
    </xf>
    <xf numFmtId="1" fontId="43" fillId="0" borderId="33" xfId="11" applyNumberFormat="1" applyFont="1" applyFill="1" applyBorder="1" applyAlignment="1"/>
    <xf numFmtId="1" fontId="43" fillId="0" borderId="28" xfId="11" applyNumberFormat="1" applyFont="1" applyFill="1" applyBorder="1" applyAlignment="1"/>
    <xf numFmtId="1" fontId="43" fillId="0" borderId="29" xfId="11" applyNumberFormat="1" applyFont="1" applyFill="1" applyBorder="1" applyAlignment="1"/>
    <xf numFmtId="1" fontId="43" fillId="0" borderId="44" xfId="11" applyNumberFormat="1" applyFont="1" applyFill="1" applyBorder="1" applyAlignment="1"/>
    <xf numFmtId="1" fontId="43" fillId="0" borderId="62" xfId="11" applyNumberFormat="1" applyFont="1" applyFill="1" applyBorder="1" applyAlignment="1"/>
    <xf numFmtId="1" fontId="43" fillId="0" borderId="45" xfId="11" applyNumberFormat="1" applyFont="1" applyFill="1" applyBorder="1" applyAlignment="1"/>
    <xf numFmtId="1" fontId="43" fillId="0" borderId="44" xfId="11" applyNumberFormat="1" applyFont="1" applyFill="1" applyBorder="1" applyAlignment="1">
      <alignment horizontal="center"/>
    </xf>
    <xf numFmtId="1" fontId="43" fillId="0" borderId="62" xfId="11" applyNumberFormat="1" applyFont="1" applyFill="1" applyBorder="1" applyAlignment="1">
      <alignment horizontal="center"/>
    </xf>
    <xf numFmtId="1" fontId="43" fillId="0" borderId="45" xfId="11" applyNumberFormat="1" applyFont="1" applyFill="1" applyBorder="1" applyAlignment="1">
      <alignment horizontal="center"/>
    </xf>
    <xf numFmtId="1" fontId="43" fillId="0" borderId="1" xfId="11" applyNumberFormat="1" applyFont="1" applyBorder="1" applyAlignment="1">
      <alignment horizontal="center"/>
    </xf>
    <xf numFmtId="164" fontId="43" fillId="0" borderId="15" xfId="11" applyNumberFormat="1" applyFont="1" applyBorder="1" applyAlignment="1">
      <alignment horizontal="center"/>
    </xf>
    <xf numFmtId="164" fontId="43" fillId="0" borderId="48" xfId="11" applyNumberFormat="1" applyFont="1" applyBorder="1" applyAlignment="1">
      <alignment horizontal="center"/>
    </xf>
    <xf numFmtId="164" fontId="43" fillId="0" borderId="33" xfId="11" applyNumberFormat="1" applyFont="1" applyBorder="1" applyAlignment="1">
      <alignment horizontal="center"/>
    </xf>
    <xf numFmtId="0" fontId="43" fillId="0" borderId="15" xfId="11" applyFont="1" applyBorder="1"/>
    <xf numFmtId="164" fontId="43" fillId="0" borderId="48" xfId="11" applyNumberFormat="1" applyFont="1" applyBorder="1"/>
    <xf numFmtId="0" fontId="43" fillId="0" borderId="33" xfId="11" applyFont="1" applyBorder="1"/>
    <xf numFmtId="164" fontId="43" fillId="0" borderId="28" xfId="11" applyNumberFormat="1" applyFont="1" applyBorder="1" applyAlignment="1">
      <alignment horizontal="center"/>
    </xf>
    <xf numFmtId="164" fontId="43" fillId="0" borderId="60" xfId="11" applyNumberFormat="1" applyFont="1" applyBorder="1" applyAlignment="1">
      <alignment horizontal="center"/>
    </xf>
    <xf numFmtId="164" fontId="43" fillId="0" borderId="29" xfId="11" applyNumberFormat="1" applyFont="1" applyBorder="1" applyAlignment="1">
      <alignment horizontal="center"/>
    </xf>
    <xf numFmtId="1" fontId="43" fillId="0" borderId="44" xfId="11" applyNumberFormat="1" applyFont="1" applyBorder="1" applyAlignment="1">
      <alignment horizontal="center"/>
    </xf>
    <xf numFmtId="1" fontId="43" fillId="0" borderId="62" xfId="11" applyNumberFormat="1" applyFont="1" applyBorder="1" applyAlignment="1">
      <alignment horizontal="center"/>
    </xf>
    <xf numFmtId="1" fontId="43" fillId="0" borderId="45" xfId="11" applyNumberFormat="1" applyFont="1" applyBorder="1" applyAlignment="1">
      <alignment horizontal="center"/>
    </xf>
    <xf numFmtId="0" fontId="45" fillId="0" borderId="11" xfId="11" applyFont="1" applyBorder="1" applyAlignment="1">
      <alignment horizontal="left"/>
    </xf>
    <xf numFmtId="0" fontId="45" fillId="0" borderId="76" xfId="11" applyFont="1" applyBorder="1" applyAlignment="1">
      <alignment horizontal="center"/>
    </xf>
    <xf numFmtId="0" fontId="43" fillId="0" borderId="0" xfId="11" applyFont="1" applyAlignment="1">
      <alignment horizontal="center"/>
    </xf>
    <xf numFmtId="0" fontId="45" fillId="0" borderId="19" xfId="11" applyFont="1" applyBorder="1" applyAlignment="1">
      <alignment horizontal="center"/>
    </xf>
    <xf numFmtId="0" fontId="45" fillId="0" borderId="21" xfId="11" applyFont="1" applyBorder="1" applyAlignment="1">
      <alignment horizontal="left"/>
    </xf>
    <xf numFmtId="0" fontId="45" fillId="0" borderId="87" xfId="11" applyFont="1" applyBorder="1" applyAlignment="1">
      <alignment horizontal="center"/>
    </xf>
    <xf numFmtId="165" fontId="43" fillId="0" borderId="83" xfId="11" applyNumberFormat="1" applyFont="1" applyBorder="1" applyAlignment="1">
      <alignment horizontal="center"/>
    </xf>
    <xf numFmtId="0" fontId="43" fillId="0" borderId="0" xfId="11" applyFont="1" applyAlignment="1"/>
    <xf numFmtId="165" fontId="43" fillId="0" borderId="54" xfId="11" applyNumberFormat="1" applyFont="1" applyBorder="1" applyAlignment="1">
      <alignment horizontal="center"/>
    </xf>
    <xf numFmtId="165" fontId="43" fillId="0" borderId="55" xfId="11" applyNumberFormat="1" applyFont="1" applyBorder="1" applyAlignment="1">
      <alignment horizontal="center"/>
    </xf>
    <xf numFmtId="0" fontId="40" fillId="0" borderId="96" xfId="11" applyFont="1" applyBorder="1"/>
    <xf numFmtId="0" fontId="40" fillId="0" borderId="0" xfId="11" applyFont="1" applyBorder="1"/>
    <xf numFmtId="0" fontId="71" fillId="0" borderId="0" xfId="11" applyFont="1" applyBorder="1" applyAlignment="1">
      <alignment horizontal="center"/>
    </xf>
    <xf numFmtId="0" fontId="71" fillId="0" borderId="0" xfId="11" applyFont="1" applyBorder="1" applyAlignment="1">
      <alignment horizontal="left"/>
    </xf>
    <xf numFmtId="0" fontId="40" fillId="0" borderId="89" xfId="11" applyFont="1" applyBorder="1"/>
    <xf numFmtId="0" fontId="40" fillId="0" borderId="0" xfId="11" applyFont="1" applyAlignment="1">
      <alignment horizontal="center"/>
    </xf>
    <xf numFmtId="164" fontId="43" fillId="0" borderId="19" xfId="11" applyNumberFormat="1" applyFont="1" applyBorder="1" applyAlignment="1">
      <alignment horizontal="right"/>
    </xf>
    <xf numFmtId="165" fontId="43" fillId="0" borderId="20" xfId="11" applyNumberFormat="1" applyFont="1" applyBorder="1"/>
    <xf numFmtId="165" fontId="43" fillId="0" borderId="45" xfId="11" applyNumberFormat="1" applyFont="1" applyBorder="1" applyAlignment="1">
      <alignment horizontal="center"/>
    </xf>
    <xf numFmtId="1" fontId="43" fillId="0" borderId="19" xfId="11" applyNumberFormat="1" applyFont="1" applyBorder="1" applyAlignment="1">
      <alignment horizontal="right"/>
    </xf>
    <xf numFmtId="165" fontId="43" fillId="0" borderId="21" xfId="11" applyNumberFormat="1" applyFont="1" applyBorder="1"/>
    <xf numFmtId="164" fontId="43" fillId="0" borderId="61" xfId="11" applyNumberFormat="1" applyFont="1" applyBorder="1" applyAlignment="1">
      <alignment horizontal="center"/>
    </xf>
    <xf numFmtId="164" fontId="43" fillId="0" borderId="0" xfId="11" applyNumberFormat="1" applyFont="1" applyBorder="1" applyAlignment="1">
      <alignment horizontal="center"/>
    </xf>
    <xf numFmtId="164" fontId="43" fillId="0" borderId="37" xfId="11" applyNumberFormat="1" applyFont="1" applyBorder="1" applyAlignment="1">
      <alignment horizontal="center"/>
    </xf>
    <xf numFmtId="164" fontId="43" fillId="0" borderId="3" xfId="11" applyNumberFormat="1" applyFont="1" applyBorder="1" applyAlignment="1">
      <alignment horizontal="center"/>
    </xf>
    <xf numFmtId="164" fontId="43" fillId="0" borderId="0" xfId="11" applyNumberFormat="1" applyFont="1"/>
    <xf numFmtId="165" fontId="43" fillId="0" borderId="11" xfId="11" applyNumberFormat="1" applyFont="1" applyBorder="1"/>
    <xf numFmtId="165" fontId="43" fillId="0" borderId="57" xfId="11" applyNumberFormat="1" applyFont="1" applyBorder="1"/>
    <xf numFmtId="164" fontId="43" fillId="0" borderId="22" xfId="11" applyNumberFormat="1" applyFont="1" applyBorder="1" applyAlignment="1">
      <alignment horizontal="right"/>
    </xf>
    <xf numFmtId="165" fontId="43" fillId="0" borderId="23" xfId="11" applyNumberFormat="1" applyFont="1" applyBorder="1"/>
    <xf numFmtId="165" fontId="43" fillId="0" borderId="24" xfId="11" applyNumberFormat="1" applyFont="1" applyBorder="1"/>
    <xf numFmtId="165" fontId="43" fillId="0" borderId="18" xfId="11" applyNumberFormat="1" applyFont="1" applyBorder="1"/>
    <xf numFmtId="165" fontId="43" fillId="0" borderId="1" xfId="11" applyNumberFormat="1" applyFont="1" applyBorder="1"/>
    <xf numFmtId="164" fontId="43" fillId="0" borderId="96" xfId="11" applyNumberFormat="1" applyFont="1" applyBorder="1"/>
    <xf numFmtId="164" fontId="43" fillId="0" borderId="42" xfId="11" applyNumberFormat="1" applyFont="1" applyBorder="1" applyAlignment="1">
      <alignment horizontal="center"/>
    </xf>
    <xf numFmtId="165" fontId="43" fillId="0" borderId="10" xfId="11" applyNumberFormat="1" applyFont="1" applyBorder="1" applyAlignment="1">
      <alignment horizontal="center"/>
    </xf>
    <xf numFmtId="165" fontId="43" fillId="0" borderId="56" xfId="11" applyNumberFormat="1" applyFont="1" applyBorder="1" applyAlignment="1">
      <alignment horizontal="center"/>
    </xf>
    <xf numFmtId="165" fontId="43" fillId="0" borderId="20" xfId="11" applyNumberFormat="1" applyFont="1" applyBorder="1" applyAlignment="1">
      <alignment horizontal="center"/>
    </xf>
    <xf numFmtId="165" fontId="43" fillId="0" borderId="11" xfId="11" applyNumberFormat="1" applyFont="1" applyBorder="1" applyAlignment="1">
      <alignment horizontal="center"/>
    </xf>
    <xf numFmtId="165" fontId="43" fillId="0" borderId="57" xfId="11" applyNumberFormat="1" applyFont="1" applyBorder="1" applyAlignment="1">
      <alignment horizontal="center"/>
    </xf>
    <xf numFmtId="165" fontId="43" fillId="0" borderId="21" xfId="11" applyNumberFormat="1" applyFont="1" applyBorder="1" applyAlignment="1">
      <alignment horizontal="center"/>
    </xf>
    <xf numFmtId="0" fontId="43" fillId="0" borderId="0" xfId="11" applyFont="1" applyBorder="1" applyAlignment="1">
      <alignment horizontal="center"/>
    </xf>
    <xf numFmtId="0" fontId="43" fillId="0" borderId="1" xfId="11" applyFont="1" applyBorder="1" applyAlignment="1">
      <alignment horizontal="center"/>
    </xf>
    <xf numFmtId="0" fontId="45" fillId="0" borderId="9" xfId="11" applyFont="1" applyFill="1" applyBorder="1" applyAlignment="1">
      <alignment horizontal="center" vertical="center"/>
    </xf>
    <xf numFmtId="0" fontId="45" fillId="0" borderId="11" xfId="11" applyFont="1" applyFill="1" applyBorder="1" applyAlignment="1">
      <alignment horizontal="left" vertical="center"/>
    </xf>
    <xf numFmtId="2" fontId="43" fillId="0" borderId="9" xfId="11" applyNumberFormat="1" applyFont="1" applyFill="1" applyBorder="1"/>
    <xf numFmtId="1" fontId="43" fillId="0" borderId="10" xfId="11" applyNumberFormat="1" applyFont="1" applyFill="1" applyBorder="1"/>
    <xf numFmtId="2" fontId="43" fillId="0" borderId="10" xfId="11" applyNumberFormat="1" applyFont="1" applyFill="1" applyBorder="1"/>
    <xf numFmtId="1" fontId="43" fillId="0" borderId="11" xfId="11" applyNumberFormat="1" applyFont="1" applyFill="1" applyBorder="1"/>
    <xf numFmtId="165" fontId="43" fillId="0" borderId="10" xfId="11" applyNumberFormat="1" applyFont="1" applyFill="1" applyBorder="1" applyAlignment="1">
      <alignment horizontal="center"/>
    </xf>
    <xf numFmtId="165" fontId="43" fillId="0" borderId="11" xfId="11" applyNumberFormat="1" applyFont="1" applyFill="1" applyBorder="1" applyAlignment="1">
      <alignment horizontal="center"/>
    </xf>
    <xf numFmtId="0" fontId="45" fillId="0" borderId="58" xfId="11" applyFont="1" applyFill="1" applyBorder="1" applyAlignment="1">
      <alignment horizontal="center" vertical="center"/>
    </xf>
    <xf numFmtId="0" fontId="45" fillId="0" borderId="57" xfId="11" applyFont="1" applyFill="1" applyBorder="1" applyAlignment="1">
      <alignment horizontal="left" vertical="center"/>
    </xf>
    <xf numFmtId="0" fontId="45" fillId="0" borderId="58" xfId="11" applyFont="1" applyFill="1" applyBorder="1" applyAlignment="1">
      <alignment horizontal="center"/>
    </xf>
    <xf numFmtId="0" fontId="45" fillId="0" borderId="56" xfId="11" applyFont="1" applyFill="1" applyBorder="1" applyAlignment="1">
      <alignment horizontal="center"/>
    </xf>
    <xf numFmtId="0" fontId="45" fillId="0" borderId="57" xfId="11" applyFont="1" applyFill="1" applyBorder="1" applyAlignment="1">
      <alignment horizontal="center"/>
    </xf>
    <xf numFmtId="165" fontId="43" fillId="0" borderId="56" xfId="11" applyNumberFormat="1" applyFont="1" applyFill="1" applyBorder="1" applyAlignment="1">
      <alignment horizontal="center" wrapText="1"/>
    </xf>
    <xf numFmtId="165" fontId="43" fillId="0" borderId="57" xfId="11" applyNumberFormat="1" applyFont="1" applyFill="1" applyBorder="1" applyAlignment="1">
      <alignment horizontal="center" wrapText="1"/>
    </xf>
    <xf numFmtId="165" fontId="43" fillId="0" borderId="56" xfId="11" applyNumberFormat="1" applyFont="1" applyFill="1" applyBorder="1" applyAlignment="1">
      <alignment horizontal="center"/>
    </xf>
    <xf numFmtId="165" fontId="43" fillId="0" borderId="57" xfId="11" applyNumberFormat="1" applyFont="1" applyFill="1" applyBorder="1" applyAlignment="1">
      <alignment horizontal="center"/>
    </xf>
    <xf numFmtId="0" fontId="45" fillId="0" borderId="19" xfId="11" applyFont="1" applyFill="1" applyBorder="1" applyAlignment="1">
      <alignment horizontal="center" vertical="center"/>
    </xf>
    <xf numFmtId="0" fontId="45" fillId="0" borderId="21" xfId="11" applyFont="1" applyFill="1" applyBorder="1" applyAlignment="1">
      <alignment horizontal="left" vertical="center"/>
    </xf>
    <xf numFmtId="2" fontId="43" fillId="0" borderId="19" xfId="11" applyNumberFormat="1" applyFont="1" applyFill="1" applyBorder="1"/>
    <xf numFmtId="1" fontId="43" fillId="0" borderId="20" xfId="11" applyNumberFormat="1" applyFont="1" applyFill="1" applyBorder="1"/>
    <xf numFmtId="2" fontId="43" fillId="0" borderId="20" xfId="11" applyNumberFormat="1" applyFont="1" applyFill="1" applyBorder="1"/>
    <xf numFmtId="1" fontId="43" fillId="0" borderId="21" xfId="11" applyNumberFormat="1" applyFont="1" applyFill="1" applyBorder="1"/>
    <xf numFmtId="2" fontId="43" fillId="0" borderId="50" xfId="11" applyNumberFormat="1" applyFont="1" applyFill="1" applyBorder="1" applyAlignment="1">
      <alignment horizontal="center"/>
    </xf>
    <xf numFmtId="165" fontId="43" fillId="0" borderId="20" xfId="11" applyNumberFormat="1" applyFont="1" applyFill="1" applyBorder="1" applyAlignment="1">
      <alignment horizontal="center" wrapText="1"/>
    </xf>
    <xf numFmtId="165" fontId="43" fillId="0" borderId="21" xfId="11" applyNumberFormat="1" applyFont="1" applyFill="1" applyBorder="1" applyAlignment="1">
      <alignment horizontal="center" wrapText="1"/>
    </xf>
    <xf numFmtId="0" fontId="45" fillId="0" borderId="9" xfId="11" applyFont="1" applyFill="1" applyBorder="1" applyAlignment="1">
      <alignment horizontal="center"/>
    </xf>
    <xf numFmtId="0" fontId="45" fillId="0" borderId="10" xfId="11" applyFont="1" applyFill="1" applyBorder="1" applyAlignment="1">
      <alignment horizontal="center"/>
    </xf>
    <xf numFmtId="0" fontId="45" fillId="0" borderId="11" xfId="11" applyFont="1" applyFill="1" applyBorder="1" applyAlignment="1">
      <alignment horizontal="center"/>
    </xf>
    <xf numFmtId="2" fontId="43" fillId="0" borderId="59" xfId="11" applyNumberFormat="1" applyFont="1" applyFill="1" applyBorder="1" applyAlignment="1">
      <alignment horizontal="center"/>
    </xf>
    <xf numFmtId="2" fontId="43" fillId="0" borderId="58" xfId="11" applyNumberFormat="1" applyFont="1" applyFill="1" applyBorder="1"/>
    <xf numFmtId="1" fontId="43" fillId="0" borderId="56" xfId="11" applyNumberFormat="1" applyFont="1" applyFill="1" applyBorder="1"/>
    <xf numFmtId="2" fontId="43" fillId="0" borderId="56" xfId="11" applyNumberFormat="1" applyFont="1" applyFill="1" applyBorder="1"/>
    <xf numFmtId="1" fontId="43" fillId="0" borderId="57" xfId="11" applyNumberFormat="1" applyFont="1" applyFill="1" applyBorder="1"/>
    <xf numFmtId="165" fontId="43" fillId="0" borderId="20" xfId="11" applyNumberFormat="1" applyFont="1" applyFill="1" applyBorder="1" applyAlignment="1">
      <alignment horizontal="center"/>
    </xf>
    <xf numFmtId="165" fontId="43" fillId="0" borderId="21" xfId="11" applyNumberFormat="1" applyFont="1" applyFill="1" applyBorder="1" applyAlignment="1">
      <alignment horizontal="center"/>
    </xf>
    <xf numFmtId="0" fontId="43" fillId="0" borderId="3" xfId="11" applyFont="1" applyFill="1" applyBorder="1"/>
    <xf numFmtId="0" fontId="43" fillId="0" borderId="4" xfId="11" applyFont="1" applyFill="1" applyBorder="1"/>
    <xf numFmtId="0" fontId="43" fillId="0" borderId="0" xfId="11" applyFont="1" applyFill="1" applyBorder="1"/>
    <xf numFmtId="0" fontId="43" fillId="0" borderId="17" xfId="11" applyFont="1" applyFill="1" applyBorder="1"/>
    <xf numFmtId="0" fontId="43" fillId="0" borderId="1" xfId="11" applyFont="1" applyFill="1" applyBorder="1"/>
    <xf numFmtId="165" fontId="43" fillId="0" borderId="0" xfId="11" applyNumberFormat="1" applyFont="1" applyAlignment="1">
      <alignment horizontal="center"/>
    </xf>
    <xf numFmtId="165" fontId="43" fillId="0" borderId="0" xfId="11" applyNumberFormat="1" applyFont="1"/>
    <xf numFmtId="0" fontId="70" fillId="0" borderId="0" xfId="11" applyFont="1" applyAlignment="1">
      <alignment horizontal="center"/>
    </xf>
    <xf numFmtId="165" fontId="70" fillId="0" borderId="0" xfId="11" applyNumberFormat="1" applyFont="1" applyAlignment="1">
      <alignment horizontal="center"/>
    </xf>
    <xf numFmtId="165" fontId="70" fillId="0" borderId="0" xfId="11" applyNumberFormat="1" applyFont="1"/>
    <xf numFmtId="167" fontId="40" fillId="0" borderId="0" xfId="11" applyNumberFormat="1" applyFont="1"/>
    <xf numFmtId="167" fontId="40" fillId="0" borderId="0" xfId="11" applyNumberFormat="1" applyFont="1" applyAlignment="1">
      <alignment horizontal="center"/>
    </xf>
    <xf numFmtId="0" fontId="69" fillId="0" borderId="0" xfId="11" applyFont="1" applyAlignment="1">
      <alignment horizontal="center"/>
    </xf>
    <xf numFmtId="165" fontId="43" fillId="0" borderId="45" xfId="11" applyNumberFormat="1" applyFont="1" applyBorder="1"/>
    <xf numFmtId="1" fontId="43" fillId="0" borderId="15" xfId="11" applyNumberFormat="1" applyFont="1" applyBorder="1" applyAlignment="1"/>
    <xf numFmtId="1" fontId="43" fillId="0" borderId="33" xfId="11" applyNumberFormat="1" applyFont="1" applyBorder="1" applyAlignment="1"/>
    <xf numFmtId="1" fontId="43" fillId="0" borderId="28" xfId="11" applyNumberFormat="1" applyFont="1" applyBorder="1" applyAlignment="1"/>
    <xf numFmtId="1" fontId="43" fillId="0" borderId="29" xfId="11" applyNumberFormat="1" applyFont="1" applyBorder="1" applyAlignment="1"/>
    <xf numFmtId="1" fontId="43" fillId="0" borderId="44" xfId="11" applyNumberFormat="1" applyFont="1" applyBorder="1" applyAlignment="1"/>
    <xf numFmtId="1" fontId="43" fillId="0" borderId="62" xfId="11" applyNumberFormat="1" applyFont="1" applyBorder="1" applyAlignment="1"/>
    <xf numFmtId="1" fontId="43" fillId="0" borderId="45" xfId="11" applyNumberFormat="1" applyFont="1" applyBorder="1" applyAlignment="1"/>
    <xf numFmtId="164" fontId="43" fillId="0" borderId="50" xfId="11" applyNumberFormat="1" applyFont="1" applyBorder="1" applyAlignment="1">
      <alignment horizontal="right"/>
    </xf>
    <xf numFmtId="165" fontId="43" fillId="0" borderId="62" xfId="11" applyNumberFormat="1" applyFont="1" applyBorder="1"/>
    <xf numFmtId="0" fontId="45" fillId="0" borderId="41" xfId="11" applyFont="1" applyFill="1" applyBorder="1" applyAlignment="1">
      <alignment vertical="center" textRotation="90"/>
    </xf>
    <xf numFmtId="2" fontId="43" fillId="0" borderId="51" xfId="11" applyNumberFormat="1" applyFont="1" applyFill="1" applyBorder="1"/>
    <xf numFmtId="1" fontId="43" fillId="0" borderId="54" xfId="11" applyNumberFormat="1" applyFont="1" applyFill="1" applyBorder="1"/>
    <xf numFmtId="2" fontId="43" fillId="0" borderId="54" xfId="11" applyNumberFormat="1" applyFont="1" applyFill="1" applyBorder="1"/>
    <xf numFmtId="1" fontId="43" fillId="0" borderId="55" xfId="11" applyNumberFormat="1" applyFont="1" applyFill="1" applyBorder="1"/>
    <xf numFmtId="2" fontId="43" fillId="0" borderId="71" xfId="11" applyNumberFormat="1" applyFont="1" applyFill="1" applyBorder="1"/>
    <xf numFmtId="1" fontId="43" fillId="0" borderId="72" xfId="11" applyNumberFormat="1" applyFont="1" applyFill="1" applyBorder="1"/>
    <xf numFmtId="2" fontId="43" fillId="0" borderId="72" xfId="11" applyNumberFormat="1" applyFont="1" applyFill="1" applyBorder="1"/>
    <xf numFmtId="1" fontId="43" fillId="0" borderId="73" xfId="11" applyNumberFormat="1" applyFont="1" applyFill="1" applyBorder="1"/>
    <xf numFmtId="0" fontId="45" fillId="0" borderId="32" xfId="11" applyFont="1" applyFill="1" applyBorder="1" applyAlignment="1">
      <alignment vertical="center" textRotation="90"/>
    </xf>
    <xf numFmtId="0" fontId="45" fillId="0" borderId="51" xfId="11" applyFont="1" applyFill="1" applyBorder="1" applyAlignment="1">
      <alignment horizontal="center"/>
    </xf>
    <xf numFmtId="0" fontId="45" fillId="0" borderId="54" xfId="11" applyFont="1" applyFill="1" applyBorder="1" applyAlignment="1">
      <alignment horizontal="center"/>
    </xf>
    <xf numFmtId="0" fontId="45" fillId="0" borderId="55" xfId="11" applyFont="1" applyFill="1" applyBorder="1" applyAlignment="1">
      <alignment horizontal="center"/>
    </xf>
    <xf numFmtId="165" fontId="43" fillId="0" borderId="54" xfId="11" applyNumberFormat="1" applyFont="1" applyFill="1" applyBorder="1" applyAlignment="1">
      <alignment horizontal="center"/>
    </xf>
    <xf numFmtId="165" fontId="43" fillId="0" borderId="55" xfId="11" applyNumberFormat="1" applyFont="1" applyFill="1" applyBorder="1" applyAlignment="1">
      <alignment horizontal="center" wrapText="1"/>
    </xf>
    <xf numFmtId="0" fontId="45" fillId="0" borderId="40" xfId="11" applyFont="1" applyFill="1" applyBorder="1" applyAlignment="1">
      <alignment vertical="center" textRotation="90"/>
    </xf>
    <xf numFmtId="0" fontId="75" fillId="0" borderId="0" xfId="11" applyFont="1"/>
    <xf numFmtId="0" fontId="61" fillId="0" borderId="0" xfId="11" applyFont="1"/>
    <xf numFmtId="1" fontId="43" fillId="0" borderId="15" xfId="11" applyNumberFormat="1" applyFont="1" applyBorder="1" applyAlignment="1">
      <alignment horizontal="center"/>
    </xf>
    <xf numFmtId="1" fontId="43" fillId="0" borderId="33" xfId="11" applyNumberFormat="1" applyFont="1" applyBorder="1" applyAlignment="1">
      <alignment horizontal="center"/>
    </xf>
    <xf numFmtId="1" fontId="43" fillId="0" borderId="28" xfId="11" applyNumberFormat="1" applyFont="1" applyBorder="1" applyAlignment="1">
      <alignment horizontal="center"/>
    </xf>
    <xf numFmtId="1" fontId="43" fillId="0" borderId="29" xfId="11" applyNumberFormat="1" applyFont="1" applyBorder="1" applyAlignment="1">
      <alignment horizontal="center"/>
    </xf>
    <xf numFmtId="0" fontId="43" fillId="0" borderId="15" xfId="11" applyFont="1" applyBorder="1" applyAlignment="1">
      <alignment horizontal="center"/>
    </xf>
    <xf numFmtId="0" fontId="43" fillId="0" borderId="33" xfId="11" applyFont="1" applyBorder="1" applyAlignment="1">
      <alignment horizontal="center"/>
    </xf>
    <xf numFmtId="0" fontId="43" fillId="0" borderId="16" xfId="11" applyFont="1" applyBorder="1" applyAlignment="1">
      <alignment horizontal="center"/>
    </xf>
    <xf numFmtId="0" fontId="43" fillId="0" borderId="17" xfId="11" applyFont="1" applyBorder="1" applyAlignment="1">
      <alignment horizontal="center"/>
    </xf>
    <xf numFmtId="165" fontId="43" fillId="0" borderId="49" xfId="11" applyNumberFormat="1" applyFont="1" applyBorder="1" applyAlignment="1">
      <alignment horizontal="center"/>
    </xf>
    <xf numFmtId="165" fontId="43" fillId="0" borderId="9" xfId="11" applyNumberFormat="1" applyFont="1" applyBorder="1" applyAlignment="1">
      <alignment horizontal="center"/>
    </xf>
    <xf numFmtId="1" fontId="43" fillId="0" borderId="19" xfId="11" applyNumberFormat="1" applyFont="1" applyBorder="1" applyAlignment="1">
      <alignment horizontal="center"/>
    </xf>
    <xf numFmtId="165" fontId="43" fillId="0" borderId="50" xfId="11" applyNumberFormat="1" applyFont="1" applyBorder="1" applyAlignment="1">
      <alignment horizontal="center"/>
    </xf>
    <xf numFmtId="165" fontId="43" fillId="0" borderId="19" xfId="11" applyNumberFormat="1" applyFont="1" applyBorder="1" applyAlignment="1">
      <alignment horizontal="center"/>
    </xf>
    <xf numFmtId="0" fontId="45" fillId="0" borderId="78" xfId="11" applyFont="1" applyBorder="1" applyAlignment="1">
      <alignment horizontal="left" vertical="center"/>
    </xf>
    <xf numFmtId="0" fontId="45" fillId="0" borderId="20" xfId="11" applyFont="1" applyBorder="1" applyAlignment="1">
      <alignment horizontal="center"/>
    </xf>
    <xf numFmtId="0" fontId="45" fillId="0" borderId="21" xfId="11" applyFont="1" applyBorder="1" applyAlignment="1">
      <alignment horizontal="center"/>
    </xf>
    <xf numFmtId="0" fontId="45" fillId="0" borderId="19" xfId="11" applyFont="1" applyBorder="1" applyAlignment="1">
      <alignment horizontal="center" wrapText="1"/>
    </xf>
    <xf numFmtId="0" fontId="45" fillId="0" borderId="16" xfId="11" applyFont="1" applyBorder="1" applyAlignment="1">
      <alignment horizontal="center" vertical="center"/>
    </xf>
    <xf numFmtId="0" fontId="45" fillId="0" borderId="0" xfId="11" applyFont="1" applyBorder="1" applyAlignment="1">
      <alignment horizontal="center" vertical="center"/>
    </xf>
    <xf numFmtId="0" fontId="45" fillId="0" borderId="43" xfId="11" applyFont="1" applyBorder="1" applyAlignment="1">
      <alignment horizontal="center" vertical="center"/>
    </xf>
    <xf numFmtId="0" fontId="45" fillId="0" borderId="1" xfId="11" applyFont="1" applyBorder="1" applyAlignment="1">
      <alignment horizontal="center" vertical="center"/>
    </xf>
    <xf numFmtId="0" fontId="43" fillId="0" borderId="2" xfId="11" applyFont="1" applyBorder="1" applyAlignment="1">
      <alignment horizontal="center" vertical="center"/>
    </xf>
    <xf numFmtId="0" fontId="43" fillId="0" borderId="3" xfId="11" applyFont="1" applyBorder="1" applyAlignment="1">
      <alignment horizontal="center" vertical="center"/>
    </xf>
    <xf numFmtId="0" fontId="43" fillId="0" borderId="16" xfId="11" applyFont="1" applyBorder="1" applyAlignment="1">
      <alignment horizontal="center" vertical="center"/>
    </xf>
    <xf numFmtId="0" fontId="43" fillId="0" borderId="0" xfId="11" applyFont="1" applyBorder="1" applyAlignment="1">
      <alignment horizontal="center" vertical="center"/>
    </xf>
    <xf numFmtId="0" fontId="43" fillId="0" borderId="43" xfId="11" applyFont="1" applyBorder="1" applyAlignment="1">
      <alignment horizontal="center" vertical="center"/>
    </xf>
    <xf numFmtId="0" fontId="43" fillId="0" borderId="1" xfId="11" applyFont="1" applyBorder="1" applyAlignment="1">
      <alignment horizontal="center" vertical="center"/>
    </xf>
    <xf numFmtId="0" fontId="45" fillId="0" borderId="14" xfId="11" applyFont="1" applyBorder="1" applyAlignment="1">
      <alignment horizontal="center" wrapText="1"/>
    </xf>
    <xf numFmtId="0" fontId="45" fillId="0" borderId="24" xfId="11" applyFont="1" applyBorder="1" applyAlignment="1">
      <alignment horizontal="center" wrapText="1"/>
    </xf>
    <xf numFmtId="0" fontId="45" fillId="0" borderId="41" xfId="11" applyFont="1" applyBorder="1" applyAlignment="1">
      <alignment horizontal="center" vertical="center" textRotation="90"/>
    </xf>
    <xf numFmtId="0" fontId="45" fillId="0" borderId="32" xfId="11" applyFont="1" applyBorder="1" applyAlignment="1">
      <alignment horizontal="center" vertical="center" textRotation="90"/>
    </xf>
    <xf numFmtId="0" fontId="45" fillId="0" borderId="40" xfId="11" applyFont="1" applyBorder="1" applyAlignment="1">
      <alignment horizontal="center" vertical="center" textRotation="90"/>
    </xf>
    <xf numFmtId="0" fontId="45" fillId="0" borderId="3" xfId="11" applyFont="1" applyBorder="1" applyAlignment="1">
      <alignment horizontal="center" vertical="center" textRotation="90"/>
    </xf>
    <xf numFmtId="0" fontId="45" fillId="0" borderId="1" xfId="11" applyFont="1" applyBorder="1" applyAlignment="1">
      <alignment horizontal="center" vertical="center" textRotation="90"/>
    </xf>
    <xf numFmtId="0" fontId="45" fillId="0" borderId="2" xfId="11" applyFont="1" applyBorder="1" applyAlignment="1">
      <alignment horizontal="center" vertical="center" textRotation="90"/>
    </xf>
    <xf numFmtId="0" fontId="45" fillId="0" borderId="43" xfId="11" applyFont="1" applyBorder="1" applyAlignment="1">
      <alignment horizontal="center" vertical="center" textRotation="90"/>
    </xf>
    <xf numFmtId="0" fontId="45" fillId="0" borderId="13" xfId="11" applyFont="1" applyBorder="1" applyAlignment="1">
      <alignment horizontal="center" wrapText="1"/>
    </xf>
    <xf numFmtId="0" fontId="45" fillId="0" borderId="23" xfId="11" applyFont="1" applyBorder="1" applyAlignment="1">
      <alignment horizontal="center" wrapText="1"/>
    </xf>
    <xf numFmtId="0" fontId="45" fillId="0" borderId="12" xfId="11" applyFont="1" applyBorder="1" applyAlignment="1">
      <alignment horizontal="center" wrapText="1"/>
    </xf>
    <xf numFmtId="0" fontId="45" fillId="0" borderId="22" xfId="11" applyFont="1" applyBorder="1" applyAlignment="1">
      <alignment horizontal="center" wrapText="1"/>
    </xf>
    <xf numFmtId="1" fontId="45" fillId="0" borderId="8" xfId="11" applyNumberFormat="1" applyFont="1" applyBorder="1" applyAlignment="1">
      <alignment horizontal="center" vertical="center"/>
    </xf>
    <xf numFmtId="1" fontId="45" fillId="0" borderId="6" xfId="11" applyNumberFormat="1" applyFont="1" applyBorder="1" applyAlignment="1">
      <alignment horizontal="center" vertical="center"/>
    </xf>
    <xf numFmtId="1" fontId="45" fillId="0" borderId="7" xfId="11" applyNumberFormat="1" applyFont="1" applyBorder="1" applyAlignment="1">
      <alignment horizontal="center" vertical="center"/>
    </xf>
    <xf numFmtId="0" fontId="45" fillId="0" borderId="2" xfId="11" applyFont="1" applyBorder="1" applyAlignment="1">
      <alignment horizontal="center" vertical="center"/>
    </xf>
    <xf numFmtId="0" fontId="45" fillId="0" borderId="3" xfId="11" applyFont="1" applyBorder="1" applyAlignment="1">
      <alignment horizontal="center" vertical="center"/>
    </xf>
    <xf numFmtId="0" fontId="45" fillId="0" borderId="4" xfId="11" applyFont="1" applyBorder="1" applyAlignment="1">
      <alignment horizontal="center" vertical="center"/>
    </xf>
    <xf numFmtId="0" fontId="45" fillId="0" borderId="17" xfId="11" applyFont="1" applyBorder="1" applyAlignment="1">
      <alignment horizontal="center" vertical="center"/>
    </xf>
    <xf numFmtId="0" fontId="45" fillId="0" borderId="15" xfId="11" applyFont="1" applyBorder="1" applyAlignment="1">
      <alignment horizontal="center"/>
    </xf>
    <xf numFmtId="0" fontId="45" fillId="0" borderId="49" xfId="11" applyFont="1" applyBorder="1" applyAlignment="1">
      <alignment horizontal="center"/>
    </xf>
    <xf numFmtId="0" fontId="45" fillId="0" borderId="76" xfId="11" applyFont="1" applyBorder="1" applyAlignment="1">
      <alignment horizontal="center"/>
    </xf>
    <xf numFmtId="0" fontId="45" fillId="0" borderId="33" xfId="11" applyFont="1" applyBorder="1" applyAlignment="1">
      <alignment horizontal="center"/>
    </xf>
    <xf numFmtId="167" fontId="43" fillId="0" borderId="1" xfId="11" applyNumberFormat="1" applyFont="1" applyBorder="1" applyAlignment="1">
      <alignment horizontal="left"/>
    </xf>
    <xf numFmtId="0" fontId="45" fillId="0" borderId="8" xfId="11" applyFont="1" applyBorder="1" applyAlignment="1">
      <alignment horizontal="center"/>
    </xf>
    <xf numFmtId="0" fontId="45" fillId="0" borderId="6" xfId="11" applyFont="1" applyBorder="1" applyAlignment="1">
      <alignment horizontal="center"/>
    </xf>
    <xf numFmtId="0" fontId="45" fillId="0" borderId="7" xfId="11" applyFont="1" applyBorder="1" applyAlignment="1">
      <alignment horizontal="center"/>
    </xf>
    <xf numFmtId="0" fontId="43" fillId="0" borderId="0" xfId="11" applyFont="1" applyBorder="1" applyAlignment="1">
      <alignment horizontal="right"/>
    </xf>
    <xf numFmtId="167" fontId="43" fillId="0" borderId="0" xfId="11" applyNumberFormat="1" applyFont="1" applyBorder="1" applyAlignment="1">
      <alignment horizontal="left"/>
    </xf>
    <xf numFmtId="0" fontId="43" fillId="0" borderId="16" xfId="11" applyFont="1" applyBorder="1" applyAlignment="1">
      <alignment horizontal="left"/>
    </xf>
    <xf numFmtId="0" fontId="43" fillId="0" borderId="0" xfId="11" applyFont="1" applyBorder="1" applyAlignment="1">
      <alignment horizontal="left"/>
    </xf>
    <xf numFmtId="167" fontId="43" fillId="0" borderId="3" xfId="11" applyNumberFormat="1" applyFont="1" applyBorder="1" applyAlignment="1">
      <alignment horizontal="left"/>
    </xf>
    <xf numFmtId="164" fontId="43" fillId="0" borderId="2" xfId="11" applyNumberFormat="1" applyFont="1" applyBorder="1" applyAlignment="1">
      <alignment horizontal="center"/>
    </xf>
    <xf numFmtId="164" fontId="43" fillId="0" borderId="3" xfId="11" applyNumberFormat="1" applyFont="1" applyBorder="1" applyAlignment="1">
      <alignment horizontal="center"/>
    </xf>
    <xf numFmtId="164" fontId="43" fillId="0" borderId="4" xfId="11" applyNumberFormat="1" applyFont="1" applyBorder="1" applyAlignment="1">
      <alignment horizontal="center"/>
    </xf>
    <xf numFmtId="164" fontId="43" fillId="0" borderId="16" xfId="11" applyNumberFormat="1" applyFont="1" applyBorder="1" applyAlignment="1">
      <alignment horizontal="center"/>
    </xf>
    <xf numFmtId="164" fontId="43" fillId="0" borderId="0" xfId="11" applyNumberFormat="1" applyFont="1" applyBorder="1" applyAlignment="1">
      <alignment horizontal="center"/>
    </xf>
    <xf numFmtId="164" fontId="43" fillId="0" borderId="17" xfId="11" applyNumberFormat="1" applyFont="1" applyBorder="1" applyAlignment="1">
      <alignment horizontal="center"/>
    </xf>
    <xf numFmtId="164" fontId="43" fillId="0" borderId="43" xfId="11" applyNumberFormat="1" applyFont="1" applyBorder="1" applyAlignment="1">
      <alignment horizontal="center"/>
    </xf>
    <xf numFmtId="164" fontId="43" fillId="0" borderId="1" xfId="11" applyNumberFormat="1" applyFont="1" applyBorder="1" applyAlignment="1">
      <alignment horizontal="center"/>
    </xf>
    <xf numFmtId="164" fontId="43" fillId="0" borderId="18" xfId="11" applyNumberFormat="1" applyFont="1" applyBorder="1" applyAlignment="1">
      <alignment horizontal="center"/>
    </xf>
    <xf numFmtId="0" fontId="45" fillId="0" borderId="18" xfId="11" applyFont="1" applyBorder="1" applyAlignment="1">
      <alignment horizontal="center" vertical="center"/>
    </xf>
    <xf numFmtId="0" fontId="43" fillId="0" borderId="15" xfId="11" applyFont="1" applyBorder="1" applyAlignment="1">
      <alignment horizontal="center" vertical="center"/>
    </xf>
    <xf numFmtId="0" fontId="43" fillId="0" borderId="48" xfId="11" applyFont="1" applyBorder="1" applyAlignment="1">
      <alignment horizontal="center" vertical="center"/>
    </xf>
    <xf numFmtId="0" fontId="43" fillId="0" borderId="33" xfId="11" applyFont="1" applyBorder="1" applyAlignment="1">
      <alignment horizontal="center" vertical="center"/>
    </xf>
    <xf numFmtId="0" fontId="43" fillId="0" borderId="44" xfId="11" applyFont="1" applyBorder="1" applyAlignment="1">
      <alignment horizontal="center" vertical="center"/>
    </xf>
    <xf numFmtId="0" fontId="43" fillId="0" borderId="62" xfId="11" applyFont="1" applyBorder="1" applyAlignment="1">
      <alignment horizontal="center" vertical="center"/>
    </xf>
    <xf numFmtId="0" fontId="43" fillId="0" borderId="45" xfId="11" applyFont="1" applyBorder="1" applyAlignment="1">
      <alignment horizontal="center" vertical="center"/>
    </xf>
    <xf numFmtId="165" fontId="43" fillId="0" borderId="10" xfId="11" applyNumberFormat="1" applyFont="1" applyFill="1" applyBorder="1" applyAlignment="1">
      <alignment horizontal="center"/>
    </xf>
    <xf numFmtId="165" fontId="43" fillId="0" borderId="56" xfId="11" applyNumberFormat="1" applyFont="1" applyFill="1" applyBorder="1" applyAlignment="1">
      <alignment horizontal="center"/>
    </xf>
    <xf numFmtId="165" fontId="43" fillId="0" borderId="20" xfId="11" applyNumberFormat="1" applyFont="1" applyFill="1" applyBorder="1" applyAlignment="1">
      <alignment horizontal="center"/>
    </xf>
    <xf numFmtId="165" fontId="43" fillId="0" borderId="11" xfId="11" applyNumberFormat="1" applyFont="1" applyFill="1" applyBorder="1" applyAlignment="1">
      <alignment horizontal="center"/>
    </xf>
    <xf numFmtId="165" fontId="43" fillId="0" borderId="57" xfId="11" applyNumberFormat="1" applyFont="1" applyFill="1" applyBorder="1" applyAlignment="1">
      <alignment horizontal="center"/>
    </xf>
    <xf numFmtId="165" fontId="43" fillId="0" borderId="21" xfId="11" applyNumberFormat="1" applyFont="1" applyFill="1" applyBorder="1" applyAlignment="1">
      <alignment horizontal="center"/>
    </xf>
    <xf numFmtId="165" fontId="43" fillId="0" borderId="9" xfId="11" applyNumberFormat="1" applyFont="1" applyFill="1" applyBorder="1" applyAlignment="1">
      <alignment horizontal="center"/>
    </xf>
    <xf numFmtId="165" fontId="43" fillId="0" borderId="58" xfId="11" applyNumberFormat="1" applyFont="1" applyFill="1" applyBorder="1" applyAlignment="1">
      <alignment horizontal="center"/>
    </xf>
    <xf numFmtId="165" fontId="43" fillId="0" borderId="19" xfId="11" applyNumberFormat="1" applyFont="1" applyFill="1" applyBorder="1" applyAlignment="1">
      <alignment horizontal="center"/>
    </xf>
    <xf numFmtId="0" fontId="43" fillId="0" borderId="4" xfId="11" applyFont="1" applyBorder="1" applyAlignment="1">
      <alignment horizontal="center" vertical="center"/>
    </xf>
    <xf numFmtId="0" fontId="43" fillId="0" borderId="17" xfId="11" applyFont="1" applyBorder="1" applyAlignment="1">
      <alignment horizontal="center" vertical="center"/>
    </xf>
    <xf numFmtId="0" fontId="43" fillId="0" borderId="18" xfId="11" applyFont="1" applyBorder="1" applyAlignment="1">
      <alignment horizontal="center" vertical="center"/>
    </xf>
    <xf numFmtId="164" fontId="43" fillId="0" borderId="2" xfId="11" applyNumberFormat="1" applyFont="1" applyFill="1" applyBorder="1" applyAlignment="1">
      <alignment horizontal="center"/>
    </xf>
    <xf numFmtId="164" fontId="43" fillId="0" borderId="3" xfId="11" applyNumberFormat="1" applyFont="1" applyFill="1" applyBorder="1" applyAlignment="1">
      <alignment horizontal="center"/>
    </xf>
    <xf numFmtId="164" fontId="43" fillId="0" borderId="4" xfId="11" applyNumberFormat="1" applyFont="1" applyFill="1" applyBorder="1" applyAlignment="1">
      <alignment horizontal="center"/>
    </xf>
    <xf numFmtId="164" fontId="43" fillId="0" borderId="16" xfId="11" applyNumberFormat="1" applyFont="1" applyFill="1" applyBorder="1" applyAlignment="1">
      <alignment horizontal="center"/>
    </xf>
    <xf numFmtId="164" fontId="43" fillId="0" borderId="0" xfId="11" applyNumberFormat="1" applyFont="1" applyFill="1" applyBorder="1" applyAlignment="1">
      <alignment horizontal="center"/>
    </xf>
    <xf numFmtId="164" fontId="43" fillId="0" borderId="17" xfId="11" applyNumberFormat="1" applyFont="1" applyFill="1" applyBorder="1" applyAlignment="1">
      <alignment horizontal="center"/>
    </xf>
    <xf numFmtId="165" fontId="43" fillId="0" borderId="13" xfId="11" applyNumberFormat="1" applyFont="1" applyFill="1" applyBorder="1" applyAlignment="1">
      <alignment horizontal="center"/>
    </xf>
    <xf numFmtId="165" fontId="43" fillId="0" borderId="72" xfId="11" applyNumberFormat="1" applyFont="1" applyFill="1" applyBorder="1" applyAlignment="1">
      <alignment horizontal="center"/>
    </xf>
    <xf numFmtId="165" fontId="43" fillId="0" borderId="23" xfId="11" applyNumberFormat="1" applyFont="1" applyFill="1" applyBorder="1" applyAlignment="1">
      <alignment horizontal="center"/>
    </xf>
    <xf numFmtId="165" fontId="43" fillId="0" borderId="14" xfId="11" applyNumberFormat="1" applyFont="1" applyFill="1" applyBorder="1" applyAlignment="1">
      <alignment horizontal="center"/>
    </xf>
    <xf numFmtId="165" fontId="43" fillId="0" borderId="73" xfId="11" applyNumberFormat="1" applyFont="1" applyFill="1" applyBorder="1" applyAlignment="1">
      <alignment horizontal="center"/>
    </xf>
    <xf numFmtId="165" fontId="43" fillId="0" borderId="24" xfId="11" applyNumberFormat="1" applyFont="1" applyFill="1" applyBorder="1" applyAlignment="1">
      <alignment horizontal="center"/>
    </xf>
    <xf numFmtId="165" fontId="43" fillId="0" borderId="12" xfId="11" applyNumberFormat="1" applyFont="1" applyFill="1" applyBorder="1" applyAlignment="1">
      <alignment horizontal="center"/>
    </xf>
    <xf numFmtId="165" fontId="43" fillId="0" borderId="71" xfId="11" applyNumberFormat="1" applyFont="1" applyFill="1" applyBorder="1" applyAlignment="1">
      <alignment horizontal="center"/>
    </xf>
    <xf numFmtId="165" fontId="43" fillId="0" borderId="22" xfId="11" applyNumberFormat="1" applyFont="1" applyFill="1" applyBorder="1" applyAlignment="1">
      <alignment horizontal="center"/>
    </xf>
    <xf numFmtId="164" fontId="43" fillId="0" borderId="43" xfId="11" applyNumberFormat="1" applyFont="1" applyFill="1" applyBorder="1" applyAlignment="1">
      <alignment horizontal="center"/>
    </xf>
    <xf numFmtId="164" fontId="43" fillId="0" borderId="1" xfId="11" applyNumberFormat="1" applyFont="1" applyFill="1" applyBorder="1" applyAlignment="1">
      <alignment horizontal="center"/>
    </xf>
    <xf numFmtId="164" fontId="43" fillId="0" borderId="18" xfId="11" applyNumberFormat="1" applyFont="1" applyFill="1" applyBorder="1" applyAlignment="1">
      <alignment horizontal="center"/>
    </xf>
    <xf numFmtId="0" fontId="43" fillId="0" borderId="2" xfId="11" applyFont="1" applyBorder="1" applyAlignment="1">
      <alignment horizontal="center" vertical="center" wrapText="1"/>
    </xf>
    <xf numFmtId="0" fontId="43" fillId="0" borderId="3" xfId="11" applyFont="1" applyBorder="1" applyAlignment="1">
      <alignment horizontal="center" vertical="center" wrapText="1"/>
    </xf>
    <xf numFmtId="0" fontId="43" fillId="0" borderId="4" xfId="11" applyFont="1" applyBorder="1" applyAlignment="1">
      <alignment horizontal="center" vertical="center" wrapText="1"/>
    </xf>
    <xf numFmtId="0" fontId="43" fillId="0" borderId="16" xfId="11" applyFont="1" applyBorder="1" applyAlignment="1">
      <alignment horizontal="center" vertical="center" wrapText="1"/>
    </xf>
    <xf numFmtId="0" fontId="43" fillId="0" borderId="0" xfId="11" applyFont="1" applyBorder="1" applyAlignment="1">
      <alignment horizontal="center" vertical="center" wrapText="1"/>
    </xf>
    <xf numFmtId="0" fontId="43" fillId="0" borderId="17" xfId="11" applyFont="1" applyBorder="1" applyAlignment="1">
      <alignment horizontal="center" vertical="center" wrapText="1"/>
    </xf>
    <xf numFmtId="0" fontId="43" fillId="0" borderId="43" xfId="11" applyFont="1" applyBorder="1" applyAlignment="1">
      <alignment horizontal="center" vertical="center" wrapText="1"/>
    </xf>
    <xf numFmtId="0" fontId="43" fillId="0" borderId="1" xfId="11" applyFont="1" applyBorder="1" applyAlignment="1">
      <alignment horizontal="center" vertical="center" wrapText="1"/>
    </xf>
    <xf numFmtId="0" fontId="43" fillId="0" borderId="18" xfId="11" applyFont="1" applyBorder="1" applyAlignment="1">
      <alignment horizontal="center" vertical="center" wrapText="1"/>
    </xf>
    <xf numFmtId="0" fontId="43" fillId="0" borderId="41" xfId="11" applyFont="1" applyBorder="1" applyAlignment="1">
      <alignment horizontal="center" vertical="center"/>
    </xf>
    <xf numFmtId="0" fontId="43" fillId="0" borderId="32" xfId="11" applyFont="1" applyBorder="1" applyAlignment="1">
      <alignment horizontal="center" vertical="center"/>
    </xf>
    <xf numFmtId="0" fontId="43" fillId="0" borderId="40" xfId="11" applyFont="1" applyBorder="1" applyAlignment="1">
      <alignment horizontal="center" vertical="center"/>
    </xf>
    <xf numFmtId="0" fontId="43" fillId="0" borderId="2" xfId="11" applyFont="1" applyFill="1" applyBorder="1" applyAlignment="1">
      <alignment horizontal="center" vertical="center"/>
    </xf>
    <xf numFmtId="0" fontId="43" fillId="0" borderId="4" xfId="11" applyFont="1" applyFill="1" applyBorder="1" applyAlignment="1">
      <alignment horizontal="center" vertical="center"/>
    </xf>
    <xf numFmtId="0" fontId="43" fillId="0" borderId="16" xfId="11" applyFont="1" applyFill="1" applyBorder="1" applyAlignment="1">
      <alignment horizontal="center" vertical="center"/>
    </xf>
    <xf numFmtId="0" fontId="43" fillId="0" borderId="17" xfId="11" applyFont="1" applyFill="1" applyBorder="1" applyAlignment="1">
      <alignment horizontal="center" vertical="center"/>
    </xf>
    <xf numFmtId="0" fontId="43" fillId="0" borderId="43" xfId="11" applyFont="1" applyFill="1" applyBorder="1" applyAlignment="1">
      <alignment horizontal="center" vertical="center"/>
    </xf>
    <xf numFmtId="0" fontId="43" fillId="0" borderId="18" xfId="11" applyFont="1" applyFill="1" applyBorder="1" applyAlignment="1">
      <alignment horizontal="center" vertical="center"/>
    </xf>
    <xf numFmtId="0" fontId="43" fillId="0" borderId="3" xfId="11" applyFont="1" applyFill="1" applyBorder="1" applyAlignment="1">
      <alignment horizontal="center" vertical="center"/>
    </xf>
    <xf numFmtId="0" fontId="43" fillId="0" borderId="0" xfId="11" applyFont="1" applyFill="1" applyBorder="1" applyAlignment="1">
      <alignment horizontal="center" vertical="center"/>
    </xf>
    <xf numFmtId="0" fontId="43" fillId="0" borderId="1" xfId="11" applyFont="1" applyFill="1" applyBorder="1" applyAlignment="1">
      <alignment horizontal="center" vertical="center"/>
    </xf>
    <xf numFmtId="0" fontId="43" fillId="0" borderId="11" xfId="11" applyFont="1" applyFill="1" applyBorder="1" applyAlignment="1">
      <alignment horizontal="center"/>
    </xf>
    <xf numFmtId="0" fontId="43" fillId="0" borderId="57" xfId="11" applyFont="1" applyFill="1" applyBorder="1" applyAlignment="1">
      <alignment horizontal="center"/>
    </xf>
    <xf numFmtId="0" fontId="43" fillId="0" borderId="21" xfId="11" applyFont="1" applyFill="1" applyBorder="1" applyAlignment="1">
      <alignment horizontal="center"/>
    </xf>
    <xf numFmtId="0" fontId="43" fillId="0" borderId="9" xfId="11" applyFont="1" applyFill="1" applyBorder="1" applyAlignment="1">
      <alignment horizontal="center"/>
    </xf>
    <xf numFmtId="0" fontId="43" fillId="0" borderId="58" xfId="11" applyFont="1" applyFill="1" applyBorder="1" applyAlignment="1">
      <alignment horizontal="center"/>
    </xf>
    <xf numFmtId="0" fontId="43" fillId="0" borderId="19" xfId="11" applyFont="1" applyFill="1" applyBorder="1" applyAlignment="1">
      <alignment horizontal="center"/>
    </xf>
    <xf numFmtId="0" fontId="43" fillId="0" borderId="10" xfId="11" applyFont="1" applyFill="1" applyBorder="1" applyAlignment="1">
      <alignment horizontal="center"/>
    </xf>
    <xf numFmtId="0" fontId="43" fillId="0" borderId="56" xfId="11" applyFont="1" applyFill="1" applyBorder="1" applyAlignment="1">
      <alignment horizontal="center"/>
    </xf>
    <xf numFmtId="0" fontId="43" fillId="0" borderId="20" xfId="11" applyFont="1" applyFill="1" applyBorder="1" applyAlignment="1">
      <alignment horizontal="center"/>
    </xf>
    <xf numFmtId="0" fontId="43" fillId="0" borderId="14" xfId="11" applyFont="1" applyFill="1" applyBorder="1" applyAlignment="1">
      <alignment horizontal="center"/>
    </xf>
    <xf numFmtId="0" fontId="43" fillId="0" borderId="73" xfId="11" applyFont="1" applyFill="1" applyBorder="1" applyAlignment="1">
      <alignment horizontal="center"/>
    </xf>
    <xf numFmtId="0" fontId="43" fillId="0" borderId="24" xfId="11" applyFont="1" applyFill="1" applyBorder="1" applyAlignment="1">
      <alignment horizontal="center"/>
    </xf>
    <xf numFmtId="0" fontId="43" fillId="0" borderId="12" xfId="11" applyFont="1" applyFill="1" applyBorder="1" applyAlignment="1">
      <alignment horizontal="center"/>
    </xf>
    <xf numFmtId="0" fontId="43" fillId="0" borderId="71" xfId="11" applyFont="1" applyFill="1" applyBorder="1" applyAlignment="1">
      <alignment horizontal="center"/>
    </xf>
    <xf numFmtId="0" fontId="43" fillId="0" borderId="22" xfId="11" applyFont="1" applyFill="1" applyBorder="1" applyAlignment="1">
      <alignment horizontal="center"/>
    </xf>
    <xf numFmtId="0" fontId="43" fillId="0" borderId="13" xfId="11" applyFont="1" applyFill="1" applyBorder="1" applyAlignment="1">
      <alignment horizontal="center"/>
    </xf>
    <xf numFmtId="0" fontId="43" fillId="0" borderId="72" xfId="11" applyFont="1" applyFill="1" applyBorder="1" applyAlignment="1">
      <alignment horizontal="center"/>
    </xf>
    <xf numFmtId="0" fontId="43" fillId="0" borderId="23" xfId="11" applyFont="1" applyFill="1" applyBorder="1" applyAlignment="1">
      <alignment horizontal="center"/>
    </xf>
    <xf numFmtId="1" fontId="43" fillId="0" borderId="61" xfId="11" applyNumberFormat="1" applyFont="1" applyBorder="1" applyAlignment="1">
      <alignment horizontal="center"/>
    </xf>
    <xf numFmtId="1" fontId="43" fillId="0" borderId="42" xfId="11" applyNumberFormat="1" applyFont="1" applyBorder="1" applyAlignment="1">
      <alignment horizontal="center"/>
    </xf>
    <xf numFmtId="1" fontId="43" fillId="0" borderId="37" xfId="11" applyNumberFormat="1" applyFont="1" applyBorder="1" applyAlignment="1">
      <alignment horizontal="center"/>
    </xf>
    <xf numFmtId="0" fontId="43" fillId="0" borderId="2" xfId="11" applyFont="1" applyFill="1" applyBorder="1" applyAlignment="1">
      <alignment horizontal="center" vertical="center" wrapText="1"/>
    </xf>
    <xf numFmtId="0" fontId="43" fillId="0" borderId="3" xfId="11" applyFont="1" applyFill="1" applyBorder="1" applyAlignment="1">
      <alignment horizontal="center" vertical="center" wrapText="1"/>
    </xf>
    <xf numFmtId="0" fontId="43" fillId="0" borderId="4" xfId="11" applyFont="1" applyFill="1" applyBorder="1" applyAlignment="1">
      <alignment horizontal="center" vertical="center" wrapText="1"/>
    </xf>
    <xf numFmtId="0" fontId="43" fillId="0" borderId="16" xfId="11" applyFont="1" applyFill="1" applyBorder="1" applyAlignment="1">
      <alignment horizontal="center" vertical="center" wrapText="1"/>
    </xf>
    <xf numFmtId="0" fontId="43" fillId="0" borderId="0" xfId="11" applyFont="1" applyFill="1" applyBorder="1" applyAlignment="1">
      <alignment horizontal="center" vertical="center" wrapText="1"/>
    </xf>
    <xf numFmtId="0" fontId="43" fillId="0" borderId="17" xfId="11" applyFont="1" applyFill="1" applyBorder="1" applyAlignment="1">
      <alignment horizontal="center" vertical="center" wrapText="1"/>
    </xf>
    <xf numFmtId="0" fontId="43" fillId="0" borderId="43" xfId="11" applyFont="1" applyFill="1" applyBorder="1" applyAlignment="1">
      <alignment horizontal="center" vertical="center" wrapText="1"/>
    </xf>
    <xf numFmtId="0" fontId="43" fillId="0" borderId="1" xfId="11" applyFont="1" applyFill="1" applyBorder="1" applyAlignment="1">
      <alignment horizontal="center" vertical="center" wrapText="1"/>
    </xf>
    <xf numFmtId="0" fontId="43" fillId="0" borderId="18" xfId="11" applyFont="1" applyFill="1" applyBorder="1" applyAlignment="1">
      <alignment horizontal="center" vertical="center" wrapText="1"/>
    </xf>
    <xf numFmtId="0" fontId="43" fillId="0" borderId="41" xfId="11" applyFont="1" applyFill="1" applyBorder="1" applyAlignment="1">
      <alignment horizontal="center" vertical="center"/>
    </xf>
    <xf numFmtId="0" fontId="43" fillId="0" borderId="32" xfId="11" applyFont="1" applyFill="1" applyBorder="1" applyAlignment="1">
      <alignment horizontal="center" vertical="center"/>
    </xf>
    <xf numFmtId="0" fontId="43" fillId="0" borderId="40" xfId="11" applyFont="1" applyFill="1" applyBorder="1" applyAlignment="1">
      <alignment horizontal="center" vertical="center"/>
    </xf>
    <xf numFmtId="1" fontId="43" fillId="0" borderId="8" xfId="11" applyNumberFormat="1" applyFont="1" applyBorder="1" applyAlignment="1">
      <alignment horizontal="center"/>
    </xf>
    <xf numFmtId="1" fontId="43" fillId="0" borderId="6" xfId="11" applyNumberFormat="1" applyFont="1" applyBorder="1" applyAlignment="1">
      <alignment horizontal="center"/>
    </xf>
    <xf numFmtId="1" fontId="43" fillId="0" borderId="7" xfId="11" applyNumberFormat="1" applyFont="1" applyBorder="1" applyAlignment="1">
      <alignment horizontal="center"/>
    </xf>
    <xf numFmtId="0" fontId="43" fillId="0" borderId="8" xfId="11" applyFont="1" applyBorder="1" applyAlignment="1">
      <alignment horizontal="center"/>
    </xf>
    <xf numFmtId="0" fontId="43" fillId="0" borderId="6" xfId="11" applyFont="1" applyBorder="1" applyAlignment="1">
      <alignment horizontal="center"/>
    </xf>
    <xf numFmtId="0" fontId="43" fillId="0" borderId="7" xfId="11" applyFont="1" applyBorder="1" applyAlignment="1">
      <alignment horizontal="center"/>
    </xf>
    <xf numFmtId="1" fontId="43" fillId="0" borderId="0" xfId="11" applyNumberFormat="1" applyFont="1" applyBorder="1" applyAlignment="1">
      <alignment horizontal="center"/>
    </xf>
    <xf numFmtId="164" fontId="43" fillId="0" borderId="15" xfId="11" applyNumberFormat="1" applyFont="1" applyFill="1" applyBorder="1" applyAlignment="1">
      <alignment horizontal="center" vertical="center"/>
    </xf>
    <xf numFmtId="164" fontId="43" fillId="0" borderId="33" xfId="11" applyNumberFormat="1" applyFont="1" applyFill="1" applyBorder="1" applyAlignment="1">
      <alignment horizontal="center" vertical="center"/>
    </xf>
    <xf numFmtId="1" fontId="43" fillId="0" borderId="8" xfId="11" applyNumberFormat="1" applyFont="1" applyFill="1" applyBorder="1" applyAlignment="1">
      <alignment horizontal="center"/>
    </xf>
    <xf numFmtId="1" fontId="43" fillId="0" borderId="6" xfId="11" applyNumberFormat="1" applyFont="1" applyFill="1" applyBorder="1" applyAlignment="1">
      <alignment horizontal="center"/>
    </xf>
    <xf numFmtId="1" fontId="43" fillId="0" borderId="7" xfId="11" applyNumberFormat="1" applyFont="1" applyFill="1" applyBorder="1" applyAlignment="1">
      <alignment horizontal="center"/>
    </xf>
    <xf numFmtId="0" fontId="43" fillId="0" borderId="15" xfId="11" applyFont="1" applyFill="1" applyBorder="1" applyAlignment="1">
      <alignment horizontal="center" vertical="center"/>
    </xf>
    <xf numFmtId="0" fontId="43" fillId="0" borderId="33" xfId="11" applyFont="1" applyFill="1" applyBorder="1" applyAlignment="1">
      <alignment horizontal="center" vertical="center"/>
    </xf>
    <xf numFmtId="1" fontId="43" fillId="0" borderId="44" xfId="11" applyNumberFormat="1" applyFont="1" applyFill="1" applyBorder="1" applyAlignment="1">
      <alignment horizontal="center"/>
    </xf>
    <xf numFmtId="1" fontId="43" fillId="0" borderId="62" xfId="11" applyNumberFormat="1" applyFont="1" applyFill="1" applyBorder="1" applyAlignment="1">
      <alignment horizontal="center"/>
    </xf>
    <xf numFmtId="1" fontId="43" fillId="0" borderId="45" xfId="11" applyNumberFormat="1" applyFont="1" applyFill="1" applyBorder="1" applyAlignment="1">
      <alignment horizontal="center"/>
    </xf>
    <xf numFmtId="0" fontId="43" fillId="0" borderId="8" xfId="11" applyFont="1" applyFill="1" applyBorder="1" applyAlignment="1">
      <alignment horizontal="center"/>
    </xf>
    <xf numFmtId="0" fontId="43" fillId="0" borderId="6" xfId="11" applyFont="1" applyFill="1" applyBorder="1" applyAlignment="1">
      <alignment horizontal="center"/>
    </xf>
    <xf numFmtId="0" fontId="43" fillId="0" borderId="7" xfId="11" applyFont="1" applyFill="1" applyBorder="1" applyAlignment="1">
      <alignment horizontal="center"/>
    </xf>
    <xf numFmtId="0" fontId="45" fillId="0" borderId="14" xfId="11" applyFont="1" applyBorder="1" applyAlignment="1">
      <alignment horizontal="center" vertical="center" wrapText="1"/>
    </xf>
    <xf numFmtId="0" fontId="45" fillId="0" borderId="73" xfId="11" applyFont="1" applyBorder="1" applyAlignment="1">
      <alignment horizontal="center" vertical="center" wrapText="1"/>
    </xf>
    <xf numFmtId="0" fontId="43" fillId="0" borderId="48" xfId="11" applyFont="1" applyFill="1" applyBorder="1" applyAlignment="1">
      <alignment horizontal="center" vertical="center"/>
    </xf>
    <xf numFmtId="0" fontId="45" fillId="0" borderId="12" xfId="11" applyFont="1" applyBorder="1" applyAlignment="1">
      <alignment horizontal="center" vertical="center" wrapText="1"/>
    </xf>
    <xf numFmtId="0" fontId="45" fillId="0" borderId="71" xfId="11" applyFont="1" applyBorder="1" applyAlignment="1">
      <alignment horizontal="center" vertical="center" wrapText="1"/>
    </xf>
    <xf numFmtId="0" fontId="45" fillId="0" borderId="13" xfId="11" applyFont="1" applyBorder="1" applyAlignment="1">
      <alignment horizontal="center" vertical="center" wrapText="1"/>
    </xf>
    <xf numFmtId="0" fontId="45" fillId="0" borderId="72" xfId="11" applyFont="1" applyBorder="1" applyAlignment="1">
      <alignment horizontal="center" vertical="center" wrapText="1"/>
    </xf>
    <xf numFmtId="0" fontId="45" fillId="0" borderId="24" xfId="11" applyFont="1" applyBorder="1" applyAlignment="1">
      <alignment horizontal="center" vertical="center" wrapText="1"/>
    </xf>
    <xf numFmtId="0" fontId="45" fillId="0" borderId="22" xfId="11" applyFont="1" applyBorder="1" applyAlignment="1">
      <alignment horizontal="center" vertical="center" wrapText="1"/>
    </xf>
    <xf numFmtId="0" fontId="45" fillId="0" borderId="23" xfId="11" applyFont="1" applyBorder="1" applyAlignment="1">
      <alignment horizontal="center" vertical="center" wrapText="1"/>
    </xf>
    <xf numFmtId="0" fontId="45" fillId="0" borderId="2" xfId="11" applyNumberFormat="1" applyFont="1" applyBorder="1" applyAlignment="1">
      <alignment horizontal="center" vertical="center" wrapText="1"/>
    </xf>
    <xf numFmtId="0" fontId="45" fillId="0" borderId="3" xfId="11" applyNumberFormat="1" applyFont="1" applyBorder="1" applyAlignment="1">
      <alignment horizontal="center" vertical="center" wrapText="1"/>
    </xf>
    <xf numFmtId="0" fontId="45" fillId="0" borderId="4" xfId="11" applyNumberFormat="1" applyFont="1" applyBorder="1" applyAlignment="1">
      <alignment horizontal="center" vertical="center" wrapText="1"/>
    </xf>
    <xf numFmtId="0" fontId="45" fillId="0" borderId="43" xfId="11" applyNumberFormat="1" applyFont="1" applyBorder="1" applyAlignment="1">
      <alignment horizontal="center" vertical="center" wrapText="1"/>
    </xf>
    <xf numFmtId="0" fontId="45" fillId="0" borderId="1" xfId="11" applyNumberFormat="1" applyFont="1" applyBorder="1" applyAlignment="1">
      <alignment horizontal="center" vertical="center" wrapText="1"/>
    </xf>
    <xf numFmtId="0" fontId="45" fillId="0" borderId="18" xfId="11" applyNumberFormat="1" applyFont="1" applyBorder="1" applyAlignment="1">
      <alignment horizontal="center" vertical="center" wrapText="1"/>
    </xf>
    <xf numFmtId="0" fontId="45" fillId="0" borderId="41" xfId="11" applyFont="1" applyBorder="1" applyAlignment="1">
      <alignment horizontal="center" vertical="center" wrapText="1"/>
    </xf>
    <xf numFmtId="0" fontId="45" fillId="0" borderId="40" xfId="11" applyFont="1" applyBorder="1" applyAlignment="1">
      <alignment horizontal="center" vertical="center" wrapText="1"/>
    </xf>
    <xf numFmtId="14" fontId="45" fillId="0" borderId="0" xfId="11" applyNumberFormat="1" applyFont="1" applyAlignment="1">
      <alignment horizontal="right"/>
    </xf>
    <xf numFmtId="14" fontId="67" fillId="0" borderId="0" xfId="11" applyNumberFormat="1" applyFont="1" applyAlignment="1">
      <alignment horizontal="right"/>
    </xf>
    <xf numFmtId="0" fontId="45" fillId="0" borderId="0" xfId="11" applyFont="1" applyBorder="1" applyAlignment="1">
      <alignment horizontal="right" vertical="center"/>
    </xf>
    <xf numFmtId="0" fontId="68" fillId="0" borderId="0" xfId="11" applyFont="1" applyBorder="1" applyAlignment="1">
      <alignment horizontal="left" vertical="center"/>
    </xf>
    <xf numFmtId="0" fontId="68" fillId="0" borderId="1" xfId="11" applyFont="1" applyBorder="1" applyAlignment="1">
      <alignment horizontal="left" vertical="center"/>
    </xf>
    <xf numFmtId="0" fontId="45" fillId="0" borderId="8" xfId="11" applyFont="1" applyBorder="1" applyAlignment="1">
      <alignment horizontal="center" vertical="center"/>
    </xf>
    <xf numFmtId="0" fontId="45" fillId="0" borderId="6" xfId="11" applyFont="1" applyBorder="1" applyAlignment="1">
      <alignment horizontal="center" vertical="center"/>
    </xf>
    <xf numFmtId="0" fontId="45" fillId="0" borderId="7" xfId="11" applyFont="1" applyBorder="1" applyAlignment="1">
      <alignment horizontal="center" vertical="center"/>
    </xf>
    <xf numFmtId="0" fontId="40" fillId="0" borderId="0" xfId="11" applyFont="1" applyAlignment="1">
      <alignment horizontal="center"/>
    </xf>
    <xf numFmtId="0" fontId="40" fillId="0" borderId="0" xfId="11" applyFont="1" applyAlignment="1">
      <alignment horizontal="center" vertical="center"/>
    </xf>
    <xf numFmtId="0" fontId="45" fillId="0" borderId="71" xfId="11" applyFont="1" applyBorder="1" applyAlignment="1">
      <alignment horizontal="center" wrapText="1"/>
    </xf>
    <xf numFmtId="0" fontId="45" fillId="0" borderId="72" xfId="11" applyFont="1" applyBorder="1" applyAlignment="1">
      <alignment horizontal="center" wrapText="1"/>
    </xf>
    <xf numFmtId="0" fontId="45" fillId="0" borderId="73" xfId="11" applyFont="1" applyBorder="1" applyAlignment="1">
      <alignment horizontal="center" wrapText="1"/>
    </xf>
    <xf numFmtId="1" fontId="45" fillId="0" borderId="18" xfId="11" applyNumberFormat="1" applyFont="1" applyBorder="1" applyAlignment="1">
      <alignment horizontal="center" vertical="center"/>
    </xf>
    <xf numFmtId="1" fontId="45" fillId="0" borderId="43" xfId="11" applyNumberFormat="1" applyFont="1" applyBorder="1" applyAlignment="1">
      <alignment horizontal="center" vertical="center"/>
    </xf>
    <xf numFmtId="0" fontId="43" fillId="0" borderId="2" xfId="11" applyFont="1" applyBorder="1" applyAlignment="1">
      <alignment horizontal="center"/>
    </xf>
    <xf numFmtId="0" fontId="43" fillId="0" borderId="3" xfId="11" applyFont="1" applyBorder="1" applyAlignment="1">
      <alignment horizontal="center"/>
    </xf>
    <xf numFmtId="0" fontId="43" fillId="0" borderId="4" xfId="11" applyFont="1" applyBorder="1" applyAlignment="1">
      <alignment horizontal="center"/>
    </xf>
    <xf numFmtId="0" fontId="43" fillId="0" borderId="16" xfId="11" applyFont="1" applyBorder="1" applyAlignment="1">
      <alignment horizontal="center"/>
    </xf>
    <xf numFmtId="0" fontId="43" fillId="0" borderId="0" xfId="11" applyFont="1" applyBorder="1" applyAlignment="1">
      <alignment horizontal="center"/>
    </xf>
    <xf numFmtId="0" fontId="43" fillId="0" borderId="17" xfId="11" applyFont="1" applyBorder="1" applyAlignment="1">
      <alignment horizontal="center"/>
    </xf>
    <xf numFmtId="0" fontId="43" fillId="0" borderId="61" xfId="11" applyFont="1" applyBorder="1" applyAlignment="1">
      <alignment horizontal="center"/>
    </xf>
    <xf numFmtId="0" fontId="43" fillId="0" borderId="42" xfId="11" applyFont="1" applyBorder="1" applyAlignment="1">
      <alignment horizontal="center"/>
    </xf>
    <xf numFmtId="0" fontId="43" fillId="0" borderId="37" xfId="11" applyFont="1" applyBorder="1" applyAlignment="1">
      <alignment horizontal="center"/>
    </xf>
    <xf numFmtId="0" fontId="43" fillId="0" borderId="9" xfId="11" applyFont="1" applyBorder="1" applyAlignment="1">
      <alignment horizontal="center"/>
    </xf>
    <xf numFmtId="0" fontId="43" fillId="0" borderId="58" xfId="11" applyFont="1" applyBorder="1" applyAlignment="1">
      <alignment horizontal="center"/>
    </xf>
    <xf numFmtId="0" fontId="43" fillId="0" borderId="19" xfId="11" applyFont="1" applyBorder="1" applyAlignment="1">
      <alignment horizontal="center"/>
    </xf>
    <xf numFmtId="0" fontId="43" fillId="0" borderId="10" xfId="11" applyFont="1" applyBorder="1" applyAlignment="1">
      <alignment horizontal="center"/>
    </xf>
    <xf numFmtId="0" fontId="43" fillId="0" borderId="56" xfId="11" applyFont="1" applyBorder="1" applyAlignment="1">
      <alignment horizontal="center"/>
    </xf>
    <xf numFmtId="0" fontId="43" fillId="0" borderId="20" xfId="11" applyFont="1" applyBorder="1" applyAlignment="1">
      <alignment horizontal="center"/>
    </xf>
    <xf numFmtId="0" fontId="43" fillId="0" borderId="11" xfId="11" applyFont="1" applyBorder="1" applyAlignment="1">
      <alignment horizontal="center"/>
    </xf>
    <xf numFmtId="0" fontId="43" fillId="0" borderId="57" xfId="11" applyFont="1" applyBorder="1" applyAlignment="1">
      <alignment horizontal="center"/>
    </xf>
    <xf numFmtId="0" fontId="43" fillId="0" borderId="21" xfId="11" applyFont="1" applyBorder="1" applyAlignment="1">
      <alignment horizontal="center"/>
    </xf>
    <xf numFmtId="0" fontId="43" fillId="0" borderId="51" xfId="11" applyFont="1" applyBorder="1" applyAlignment="1">
      <alignment horizontal="center"/>
    </xf>
    <xf numFmtId="0" fontId="43" fillId="0" borderId="54" xfId="11" applyFont="1" applyBorder="1" applyAlignment="1">
      <alignment horizontal="center"/>
    </xf>
    <xf numFmtId="0" fontId="43" fillId="0" borderId="55" xfId="11" applyFont="1" applyBorder="1" applyAlignment="1">
      <alignment horizontal="center"/>
    </xf>
    <xf numFmtId="0" fontId="43" fillId="0" borderId="43" xfId="11" applyFont="1" applyBorder="1" applyAlignment="1">
      <alignment horizontal="center"/>
    </xf>
    <xf numFmtId="0" fontId="43" fillId="0" borderId="1" xfId="11" applyFont="1" applyBorder="1" applyAlignment="1">
      <alignment horizontal="center"/>
    </xf>
    <xf numFmtId="0" fontId="43" fillId="0" borderId="18" xfId="11" applyFont="1" applyBorder="1" applyAlignment="1">
      <alignment horizontal="center"/>
    </xf>
    <xf numFmtId="0" fontId="43" fillId="0" borderId="82" xfId="11" applyFont="1" applyBorder="1" applyAlignment="1">
      <alignment horizontal="center"/>
    </xf>
    <xf numFmtId="0" fontId="43" fillId="0" borderId="83" xfId="11" applyFont="1" applyBorder="1" applyAlignment="1">
      <alignment horizontal="center"/>
    </xf>
    <xf numFmtId="0" fontId="43" fillId="0" borderId="86" xfId="11" applyFont="1" applyBorder="1" applyAlignment="1">
      <alignment horizontal="center"/>
    </xf>
    <xf numFmtId="1" fontId="43" fillId="0" borderId="44" xfId="11" applyNumberFormat="1" applyFont="1" applyBorder="1" applyAlignment="1">
      <alignment horizontal="center"/>
    </xf>
    <xf numFmtId="1" fontId="43" fillId="0" borderId="62" xfId="11" applyNumberFormat="1" applyFont="1" applyBorder="1" applyAlignment="1">
      <alignment horizontal="center"/>
    </xf>
    <xf numFmtId="1" fontId="43" fillId="0" borderId="45" xfId="11" applyNumberFormat="1" applyFont="1" applyBorder="1" applyAlignment="1">
      <alignment horizontal="center"/>
    </xf>
    <xf numFmtId="1" fontId="43" fillId="0" borderId="43" xfId="11" applyNumberFormat="1" applyFont="1" applyBorder="1" applyAlignment="1">
      <alignment horizontal="center"/>
    </xf>
    <xf numFmtId="1" fontId="43" fillId="0" borderId="1" xfId="11" applyNumberFormat="1" applyFont="1" applyBorder="1" applyAlignment="1">
      <alignment horizontal="center"/>
    </xf>
    <xf numFmtId="1" fontId="43" fillId="0" borderId="18" xfId="11" applyNumberFormat="1" applyFont="1" applyBorder="1" applyAlignment="1">
      <alignment horizontal="center"/>
    </xf>
    <xf numFmtId="1" fontId="43" fillId="0" borderId="16" xfId="11" applyNumberFormat="1" applyFont="1" applyFill="1" applyBorder="1" applyAlignment="1">
      <alignment horizontal="center"/>
    </xf>
    <xf numFmtId="1" fontId="43" fillId="0" borderId="0" xfId="11" applyNumberFormat="1" applyFont="1" applyFill="1" applyBorder="1" applyAlignment="1">
      <alignment horizontal="center"/>
    </xf>
    <xf numFmtId="1" fontId="43" fillId="0" borderId="17" xfId="11" applyNumberFormat="1" applyFont="1" applyFill="1" applyBorder="1" applyAlignment="1">
      <alignment horizontal="center"/>
    </xf>
    <xf numFmtId="1" fontId="43" fillId="0" borderId="61" xfId="11" applyNumberFormat="1" applyFont="1" applyFill="1" applyBorder="1" applyAlignment="1">
      <alignment horizontal="center"/>
    </xf>
    <xf numFmtId="1" fontId="43" fillId="0" borderId="42" xfId="11" applyNumberFormat="1" applyFont="1" applyFill="1" applyBorder="1" applyAlignment="1">
      <alignment horizontal="center"/>
    </xf>
    <xf numFmtId="1" fontId="43" fillId="0" borderId="37" xfId="11" applyNumberFormat="1" applyFont="1" applyFill="1" applyBorder="1" applyAlignment="1">
      <alignment horizontal="center"/>
    </xf>
    <xf numFmtId="0" fontId="68" fillId="0" borderId="0" xfId="11" applyFont="1" applyBorder="1" applyAlignment="1">
      <alignment horizontal="right" vertical="center"/>
    </xf>
    <xf numFmtId="0" fontId="68" fillId="0" borderId="1" xfId="11" applyFont="1" applyBorder="1" applyAlignment="1">
      <alignment horizontal="right" vertical="center"/>
    </xf>
    <xf numFmtId="0" fontId="45" fillId="0" borderId="84" xfId="11" applyFont="1" applyFill="1" applyBorder="1" applyAlignment="1">
      <alignment horizontal="center" vertical="center" textRotation="90"/>
    </xf>
    <xf numFmtId="0" fontId="45" fillId="0" borderId="95" xfId="11" applyFont="1" applyFill="1" applyBorder="1" applyAlignment="1">
      <alignment horizontal="center" vertical="center" textRotation="90"/>
    </xf>
    <xf numFmtId="0" fontId="45" fillId="0" borderId="97" xfId="11" applyFont="1" applyFill="1" applyBorder="1" applyAlignment="1">
      <alignment horizontal="center" vertical="center" textRotation="90"/>
    </xf>
    <xf numFmtId="0" fontId="45" fillId="0" borderId="41" xfId="11" applyFont="1" applyFill="1" applyBorder="1" applyAlignment="1">
      <alignment horizontal="center" vertical="center" textRotation="90"/>
    </xf>
    <xf numFmtId="0" fontId="45" fillId="0" borderId="32" xfId="11" applyFont="1" applyFill="1" applyBorder="1" applyAlignment="1">
      <alignment horizontal="center" vertical="center" textRotation="90"/>
    </xf>
    <xf numFmtId="0" fontId="45" fillId="0" borderId="40" xfId="11" applyFont="1" applyFill="1" applyBorder="1" applyAlignment="1">
      <alignment horizontal="center" vertical="center" textRotation="90"/>
    </xf>
    <xf numFmtId="0" fontId="45" fillId="0" borderId="2" xfId="11" applyFont="1" applyFill="1" applyBorder="1" applyAlignment="1">
      <alignment horizontal="center" vertical="center"/>
    </xf>
    <xf numFmtId="0" fontId="45" fillId="0" borderId="3" xfId="11" applyFont="1" applyFill="1" applyBorder="1" applyAlignment="1">
      <alignment horizontal="center" vertical="center"/>
    </xf>
    <xf numFmtId="0" fontId="45" fillId="0" borderId="4" xfId="11" applyFont="1" applyFill="1" applyBorder="1" applyAlignment="1">
      <alignment horizontal="center" vertical="center"/>
    </xf>
    <xf numFmtId="0" fontId="45" fillId="0" borderId="16" xfId="11" applyFont="1" applyFill="1" applyBorder="1" applyAlignment="1">
      <alignment horizontal="center" vertical="center"/>
    </xf>
    <xf numFmtId="0" fontId="45" fillId="0" borderId="0" xfId="11" applyFont="1" applyFill="1" applyBorder="1" applyAlignment="1">
      <alignment horizontal="center" vertical="center"/>
    </xf>
    <xf numFmtId="0" fontId="45" fillId="0" borderId="17" xfId="11" applyFont="1" applyFill="1" applyBorder="1" applyAlignment="1">
      <alignment horizontal="center" vertical="center"/>
    </xf>
    <xf numFmtId="0" fontId="45" fillId="0" borderId="43" xfId="11" applyFont="1" applyFill="1" applyBorder="1" applyAlignment="1">
      <alignment horizontal="center" vertical="center"/>
    </xf>
    <xf numFmtId="0" fontId="45" fillId="0" borderId="1" xfId="11" applyFont="1" applyFill="1" applyBorder="1" applyAlignment="1">
      <alignment horizontal="center" vertical="center"/>
    </xf>
    <xf numFmtId="0" fontId="45" fillId="0" borderId="18" xfId="11" applyFont="1" applyFill="1" applyBorder="1" applyAlignment="1">
      <alignment horizontal="center" vertical="center"/>
    </xf>
    <xf numFmtId="0" fontId="45" fillId="0" borderId="94" xfId="11" applyFont="1" applyBorder="1" applyAlignment="1">
      <alignment horizontal="center" wrapText="1"/>
    </xf>
    <xf numFmtId="0" fontId="45" fillId="0" borderId="89" xfId="11" applyFont="1" applyBorder="1" applyAlignment="1">
      <alignment horizontal="center" wrapText="1"/>
    </xf>
    <xf numFmtId="0" fontId="45" fillId="0" borderId="48" xfId="11" applyFont="1" applyBorder="1" applyAlignment="1">
      <alignment horizontal="center"/>
    </xf>
    <xf numFmtId="0" fontId="45" fillId="0" borderId="88" xfId="11" applyFont="1" applyBorder="1" applyAlignment="1">
      <alignment horizontal="center" wrapText="1"/>
    </xf>
    <xf numFmtId="0" fontId="45" fillId="0" borderId="90" xfId="11" applyFont="1" applyBorder="1" applyAlignment="1">
      <alignment horizontal="center" wrapText="1"/>
    </xf>
    <xf numFmtId="1" fontId="45" fillId="0" borderId="2" xfId="11" applyNumberFormat="1" applyFont="1" applyBorder="1" applyAlignment="1">
      <alignment horizontal="center" vertical="center"/>
    </xf>
    <xf numFmtId="1" fontId="45" fillId="0" borderId="3" xfId="11" applyNumberFormat="1" applyFont="1" applyBorder="1" applyAlignment="1">
      <alignment horizontal="center" vertical="center"/>
    </xf>
    <xf numFmtId="1" fontId="45" fillId="0" borderId="4" xfId="11" applyNumberFormat="1" applyFont="1" applyBorder="1" applyAlignment="1">
      <alignment horizontal="center" vertical="center"/>
    </xf>
    <xf numFmtId="165" fontId="43" fillId="0" borderId="11" xfId="11" applyNumberFormat="1" applyFont="1" applyBorder="1" applyAlignment="1">
      <alignment horizontal="center"/>
    </xf>
    <xf numFmtId="165" fontId="43" fillId="0" borderId="57" xfId="11" applyNumberFormat="1" applyFont="1" applyBorder="1" applyAlignment="1">
      <alignment horizontal="center"/>
    </xf>
    <xf numFmtId="165" fontId="43" fillId="0" borderId="21" xfId="11" applyNumberFormat="1" applyFont="1" applyBorder="1" applyAlignment="1">
      <alignment horizontal="center"/>
    </xf>
    <xf numFmtId="165" fontId="43" fillId="0" borderId="9" xfId="11" applyNumberFormat="1" applyFont="1" applyBorder="1" applyAlignment="1">
      <alignment horizontal="center"/>
    </xf>
    <xf numFmtId="165" fontId="43" fillId="0" borderId="58" xfId="11" applyNumberFormat="1" applyFont="1" applyBorder="1" applyAlignment="1">
      <alignment horizontal="center"/>
    </xf>
    <xf numFmtId="165" fontId="43" fillId="0" borderId="19" xfId="11" applyNumberFormat="1" applyFont="1" applyBorder="1" applyAlignment="1">
      <alignment horizontal="center"/>
    </xf>
    <xf numFmtId="165" fontId="43" fillId="0" borderId="10" xfId="11" applyNumberFormat="1" applyFont="1" applyBorder="1" applyAlignment="1">
      <alignment horizontal="center"/>
    </xf>
    <xf numFmtId="165" fontId="43" fillId="0" borderId="56" xfId="11" applyNumberFormat="1" applyFont="1" applyBorder="1" applyAlignment="1">
      <alignment horizontal="center"/>
    </xf>
    <xf numFmtId="165" fontId="43" fillId="0" borderId="20" xfId="11" applyNumberFormat="1" applyFont="1" applyBorder="1" applyAlignment="1">
      <alignment horizontal="center"/>
    </xf>
    <xf numFmtId="165" fontId="43" fillId="0" borderId="13" xfId="11" applyNumberFormat="1" applyFont="1" applyBorder="1" applyAlignment="1">
      <alignment horizontal="center"/>
    </xf>
    <xf numFmtId="165" fontId="43" fillId="0" borderId="72" xfId="11" applyNumberFormat="1" applyFont="1" applyBorder="1" applyAlignment="1">
      <alignment horizontal="center"/>
    </xf>
    <xf numFmtId="165" fontId="43" fillId="0" borderId="23" xfId="11" applyNumberFormat="1" applyFont="1" applyBorder="1" applyAlignment="1">
      <alignment horizontal="center"/>
    </xf>
    <xf numFmtId="0" fontId="43" fillId="0" borderId="13" xfId="11" applyFont="1" applyBorder="1" applyAlignment="1">
      <alignment horizontal="center"/>
    </xf>
    <xf numFmtId="0" fontId="43" fillId="0" borderId="72" xfId="11" applyFont="1" applyBorder="1" applyAlignment="1">
      <alignment horizontal="center"/>
    </xf>
    <xf numFmtId="0" fontId="43" fillId="0" borderId="23" xfId="11" applyFont="1" applyBorder="1" applyAlignment="1">
      <alignment horizontal="center"/>
    </xf>
    <xf numFmtId="1" fontId="43" fillId="0" borderId="16" xfId="11" applyNumberFormat="1" applyFont="1" applyBorder="1" applyAlignment="1">
      <alignment horizontal="center"/>
    </xf>
    <xf numFmtId="1" fontId="43" fillId="0" borderId="17" xfId="11" applyNumberFormat="1" applyFont="1" applyBorder="1" applyAlignment="1">
      <alignment horizontal="center"/>
    </xf>
    <xf numFmtId="164" fontId="43" fillId="0" borderId="15" xfId="11" applyNumberFormat="1" applyFont="1" applyBorder="1" applyAlignment="1">
      <alignment horizontal="center" vertical="center"/>
    </xf>
    <xf numFmtId="164" fontId="43" fillId="0" borderId="33" xfId="11" applyNumberFormat="1" applyFont="1" applyBorder="1" applyAlignment="1">
      <alignment horizontal="center" vertical="center"/>
    </xf>
    <xf numFmtId="1" fontId="43" fillId="0" borderId="19" xfId="11" applyNumberFormat="1" applyFont="1" applyBorder="1" applyAlignment="1">
      <alignment horizontal="center"/>
    </xf>
    <xf numFmtId="1" fontId="43" fillId="0" borderId="23" xfId="11" applyNumberFormat="1" applyFont="1" applyBorder="1" applyAlignment="1">
      <alignment horizontal="center"/>
    </xf>
    <xf numFmtId="1" fontId="43" fillId="0" borderId="21" xfId="11" applyNumberFormat="1" applyFont="1" applyBorder="1" applyAlignment="1">
      <alignment horizontal="center"/>
    </xf>
    <xf numFmtId="0" fontId="45" fillId="0" borderId="2" xfId="11" applyFont="1" applyFill="1" applyBorder="1" applyAlignment="1">
      <alignment horizontal="center" vertical="center" textRotation="90"/>
    </xf>
    <xf numFmtId="0" fontId="45" fillId="0" borderId="16" xfId="11" applyFont="1" applyFill="1" applyBorder="1" applyAlignment="1">
      <alignment horizontal="center" vertical="center" textRotation="90"/>
    </xf>
    <xf numFmtId="0" fontId="45" fillId="0" borderId="43" xfId="11" applyFont="1" applyFill="1" applyBorder="1" applyAlignment="1">
      <alignment horizontal="center" vertical="center" textRotation="90"/>
    </xf>
    <xf numFmtId="0" fontId="74" fillId="0" borderId="0" xfId="11" applyFont="1" applyBorder="1" applyAlignment="1">
      <alignment horizontal="right" vertical="center"/>
    </xf>
    <xf numFmtId="0" fontId="74" fillId="0" borderId="1" xfId="11" applyFont="1" applyBorder="1" applyAlignment="1">
      <alignment horizontal="right" vertical="center"/>
    </xf>
    <xf numFmtId="0" fontId="45" fillId="0" borderId="84" xfId="11" applyFont="1" applyBorder="1" applyAlignment="1">
      <alignment horizontal="center" vertical="center" textRotation="90"/>
    </xf>
    <xf numFmtId="0" fontId="45" fillId="0" borderId="97" xfId="11" applyFont="1" applyBorder="1" applyAlignment="1">
      <alignment horizontal="center" vertical="center" textRotation="90"/>
    </xf>
    <xf numFmtId="1" fontId="43" fillId="0" borderId="20" xfId="11" applyNumberFormat="1" applyFont="1" applyBorder="1" applyAlignment="1">
      <alignment horizontal="center"/>
    </xf>
    <xf numFmtId="0" fontId="45" fillId="0" borderId="2" xfId="6" applyFont="1" applyFill="1" applyBorder="1" applyAlignment="1">
      <alignment horizontal="left"/>
    </xf>
    <xf numFmtId="0" fontId="45" fillId="0" borderId="3" xfId="6" applyFont="1" applyFill="1" applyBorder="1" applyAlignment="1">
      <alignment horizontal="left"/>
    </xf>
    <xf numFmtId="0" fontId="45" fillId="0" borderId="4" xfId="6" applyFont="1" applyFill="1" applyBorder="1" applyAlignment="1">
      <alignment horizontal="left"/>
    </xf>
    <xf numFmtId="165" fontId="43" fillId="0" borderId="2" xfId="6" applyNumberFormat="1" applyFont="1" applyFill="1" applyBorder="1" applyAlignment="1">
      <alignment horizontal="center"/>
    </xf>
    <xf numFmtId="165" fontId="43" fillId="0" borderId="3" xfId="6" applyNumberFormat="1" applyFont="1" applyFill="1" applyBorder="1" applyAlignment="1">
      <alignment horizontal="center"/>
    </xf>
    <xf numFmtId="165" fontId="43" fillId="0" borderId="4" xfId="6" applyNumberFormat="1" applyFont="1" applyFill="1" applyBorder="1" applyAlignment="1">
      <alignment horizontal="center"/>
    </xf>
    <xf numFmtId="165" fontId="43" fillId="0" borderId="43" xfId="6" applyNumberFormat="1" applyFont="1" applyFill="1" applyBorder="1" applyAlignment="1">
      <alignment horizontal="center"/>
    </xf>
    <xf numFmtId="165" fontId="43" fillId="0" borderId="1" xfId="6" applyNumberFormat="1" applyFont="1" applyFill="1" applyBorder="1" applyAlignment="1">
      <alignment horizontal="center"/>
    </xf>
    <xf numFmtId="165" fontId="43" fillId="0" borderId="18" xfId="6" applyNumberFormat="1" applyFont="1" applyFill="1" applyBorder="1" applyAlignment="1">
      <alignment horizontal="center"/>
    </xf>
    <xf numFmtId="0" fontId="43" fillId="0" borderId="43" xfId="6" applyFont="1" applyFill="1" applyBorder="1" applyAlignment="1">
      <alignment horizontal="right"/>
    </xf>
    <xf numFmtId="0" fontId="43" fillId="0" borderId="1" xfId="6" applyFont="1" applyFill="1" applyBorder="1" applyAlignment="1">
      <alignment horizontal="right"/>
    </xf>
    <xf numFmtId="0" fontId="43" fillId="0" borderId="41" xfId="6" applyFont="1" applyFill="1" applyBorder="1" applyAlignment="1">
      <alignment horizontal="center" vertical="center"/>
    </xf>
    <xf numFmtId="0" fontId="43" fillId="0" borderId="32" xfId="6" applyFont="1" applyFill="1" applyBorder="1" applyAlignment="1">
      <alignment horizontal="center" vertical="center"/>
    </xf>
    <xf numFmtId="0" fontId="43" fillId="0" borderId="40" xfId="6" applyFont="1" applyFill="1" applyBorder="1" applyAlignment="1">
      <alignment horizontal="center" vertical="center"/>
    </xf>
    <xf numFmtId="0" fontId="43" fillId="0" borderId="69" xfId="6" applyFont="1" applyFill="1" applyBorder="1" applyAlignment="1">
      <alignment horizontal="right"/>
    </xf>
    <xf numFmtId="0" fontId="43" fillId="0" borderId="8" xfId="6" applyFont="1" applyFill="1" applyBorder="1" applyAlignment="1" applyProtection="1">
      <alignment horizontal="center"/>
      <protection locked="0"/>
    </xf>
    <xf numFmtId="0" fontId="43" fillId="0" borderId="6" xfId="6" applyFont="1" applyFill="1" applyBorder="1" applyAlignment="1" applyProtection="1">
      <alignment horizontal="center"/>
      <protection locked="0"/>
    </xf>
    <xf numFmtId="0" fontId="43" fillId="0" borderId="7" xfId="6" applyFont="1" applyFill="1" applyBorder="1" applyAlignment="1" applyProtection="1">
      <alignment horizontal="center"/>
      <protection locked="0"/>
    </xf>
    <xf numFmtId="0" fontId="43" fillId="0" borderId="2" xfId="6" applyFont="1" applyFill="1" applyBorder="1" applyAlignment="1">
      <alignment horizontal="center"/>
    </xf>
    <xf numFmtId="0" fontId="43" fillId="0" borderId="3" xfId="6" applyFont="1" applyFill="1" applyBorder="1" applyAlignment="1">
      <alignment horizontal="center"/>
    </xf>
    <xf numFmtId="0" fontId="43" fillId="0" borderId="4" xfId="6" applyFont="1" applyFill="1" applyBorder="1" applyAlignment="1">
      <alignment horizontal="center"/>
    </xf>
    <xf numFmtId="0" fontId="43" fillId="0" borderId="43" xfId="6" applyFont="1" applyFill="1" applyBorder="1" applyAlignment="1">
      <alignment horizontal="center"/>
    </xf>
    <xf numFmtId="0" fontId="43" fillId="0" borderId="1" xfId="6" applyFont="1" applyFill="1" applyBorder="1" applyAlignment="1">
      <alignment horizontal="center"/>
    </xf>
    <xf numFmtId="0" fontId="43" fillId="0" borderId="18" xfId="6" applyFont="1" applyFill="1" applyBorder="1" applyAlignment="1">
      <alignment horizontal="center"/>
    </xf>
    <xf numFmtId="0" fontId="45" fillId="0" borderId="43" xfId="6" applyFont="1" applyFill="1" applyBorder="1" applyAlignment="1">
      <alignment horizontal="left"/>
    </xf>
    <xf numFmtId="0" fontId="45" fillId="0" borderId="1" xfId="6" applyFont="1" applyFill="1" applyBorder="1" applyAlignment="1">
      <alignment horizontal="left"/>
    </xf>
    <xf numFmtId="0" fontId="43" fillId="0" borderId="9" xfId="6" applyFont="1" applyFill="1" applyBorder="1" applyAlignment="1">
      <alignment horizontal="left"/>
    </xf>
    <xf numFmtId="0" fontId="43" fillId="0" borderId="10" xfId="6" applyFont="1" applyFill="1" applyBorder="1" applyAlignment="1">
      <alignment horizontal="left"/>
    </xf>
    <xf numFmtId="0" fontId="43" fillId="0" borderId="76" xfId="6" applyFont="1" applyFill="1" applyBorder="1" applyAlignment="1">
      <alignment horizontal="left"/>
    </xf>
    <xf numFmtId="0" fontId="43" fillId="0" borderId="19" xfId="6" applyFont="1" applyFill="1" applyBorder="1" applyAlignment="1">
      <alignment horizontal="left"/>
    </xf>
    <xf numFmtId="0" fontId="43" fillId="0" borderId="20" xfId="6" applyFont="1" applyFill="1" applyBorder="1" applyAlignment="1">
      <alignment horizontal="left"/>
    </xf>
    <xf numFmtId="0" fontId="43" fillId="0" borderId="78" xfId="6" applyFont="1" applyFill="1" applyBorder="1" applyAlignment="1">
      <alignment horizontal="left"/>
    </xf>
    <xf numFmtId="0" fontId="43" fillId="0" borderId="43" xfId="6" applyFont="1" applyFill="1" applyBorder="1" applyAlignment="1">
      <alignment horizontal="left"/>
    </xf>
    <xf numFmtId="0" fontId="43" fillId="0" borderId="1" xfId="6" applyFont="1" applyFill="1" applyBorder="1" applyAlignment="1">
      <alignment horizontal="left"/>
    </xf>
    <xf numFmtId="2" fontId="43" fillId="0" borderId="9" xfId="6" applyNumberFormat="1" applyFont="1" applyFill="1" applyBorder="1" applyAlignment="1">
      <alignment horizontal="center"/>
    </xf>
    <xf numFmtId="2" fontId="43" fillId="0" borderId="10" xfId="6" applyNumberFormat="1" applyFont="1" applyFill="1" applyBorder="1" applyAlignment="1">
      <alignment horizontal="center"/>
    </xf>
    <xf numFmtId="2" fontId="43" fillId="0" borderId="11" xfId="6" applyNumberFormat="1" applyFont="1" applyFill="1" applyBorder="1" applyAlignment="1">
      <alignment horizontal="center"/>
    </xf>
    <xf numFmtId="2" fontId="43" fillId="0" borderId="3" xfId="6" applyNumberFormat="1" applyFont="1" applyFill="1" applyBorder="1" applyAlignment="1">
      <alignment horizontal="center"/>
    </xf>
    <xf numFmtId="2" fontId="43" fillId="0" borderId="0" xfId="6" applyNumberFormat="1" applyFont="1" applyFill="1" applyBorder="1" applyAlignment="1">
      <alignment horizontal="center"/>
    </xf>
    <xf numFmtId="2" fontId="43" fillId="0" borderId="1" xfId="6" applyNumberFormat="1" applyFont="1" applyFill="1" applyBorder="1" applyAlignment="1">
      <alignment horizontal="center"/>
    </xf>
    <xf numFmtId="0" fontId="43" fillId="0" borderId="8" xfId="3" applyNumberFormat="1" applyFont="1" applyFill="1" applyBorder="1" applyAlignment="1" applyProtection="1">
      <alignment horizontal="center"/>
      <protection locked="0"/>
    </xf>
    <xf numFmtId="0" fontId="43" fillId="0" borderId="6" xfId="3" applyNumberFormat="1" applyFont="1" applyFill="1" applyBorder="1" applyAlignment="1" applyProtection="1">
      <alignment horizontal="center"/>
      <protection locked="0"/>
    </xf>
    <xf numFmtId="0" fontId="43" fillId="0" borderId="7" xfId="3" applyNumberFormat="1" applyFont="1" applyFill="1" applyBorder="1" applyAlignment="1" applyProtection="1">
      <alignment horizontal="center"/>
      <protection locked="0"/>
    </xf>
    <xf numFmtId="0" fontId="43" fillId="0" borderId="2" xfId="6" applyFont="1" applyFill="1" applyBorder="1" applyAlignment="1">
      <alignment horizontal="center" vertical="center"/>
    </xf>
    <xf numFmtId="0" fontId="43" fillId="0" borderId="3" xfId="6" applyFont="1" applyFill="1" applyBorder="1" applyAlignment="1">
      <alignment horizontal="center" vertical="center"/>
    </xf>
    <xf numFmtId="0" fontId="43" fillId="0" borderId="4" xfId="6" applyFont="1" applyFill="1" applyBorder="1" applyAlignment="1">
      <alignment horizontal="center" vertical="center"/>
    </xf>
    <xf numFmtId="0" fontId="43" fillId="0" borderId="16" xfId="6" applyFont="1" applyFill="1" applyBorder="1" applyAlignment="1">
      <alignment horizontal="center" vertical="center"/>
    </xf>
    <xf numFmtId="0" fontId="43" fillId="0" borderId="0" xfId="6" applyFont="1" applyFill="1" applyBorder="1" applyAlignment="1">
      <alignment horizontal="center" vertical="center"/>
    </xf>
    <xf numFmtId="0" fontId="43" fillId="0" borderId="17" xfId="6" applyFont="1" applyFill="1" applyBorder="1" applyAlignment="1">
      <alignment horizontal="center" vertical="center"/>
    </xf>
    <xf numFmtId="0" fontId="43" fillId="0" borderId="43" xfId="6" applyFont="1" applyFill="1" applyBorder="1" applyAlignment="1">
      <alignment horizontal="center" vertical="center"/>
    </xf>
    <xf numFmtId="0" fontId="43" fillId="0" borderId="1" xfId="6" applyFont="1" applyFill="1" applyBorder="1" applyAlignment="1">
      <alignment horizontal="center" vertical="center"/>
    </xf>
    <xf numFmtId="0" fontId="43" fillId="0" borderId="18" xfId="6" applyFont="1" applyFill="1" applyBorder="1" applyAlignment="1">
      <alignment horizontal="center" vertical="center"/>
    </xf>
    <xf numFmtId="0" fontId="43" fillId="0" borderId="16" xfId="6" applyFont="1" applyFill="1" applyBorder="1" applyAlignment="1">
      <alignment horizontal="center"/>
    </xf>
    <xf numFmtId="0" fontId="43" fillId="0" borderId="17" xfId="6" applyFont="1" applyFill="1" applyBorder="1" applyAlignment="1">
      <alignment horizontal="center"/>
    </xf>
    <xf numFmtId="0" fontId="43" fillId="0" borderId="15" xfId="6" applyFont="1" applyFill="1" applyBorder="1" applyAlignment="1">
      <alignment horizontal="left"/>
    </xf>
    <xf numFmtId="0" fontId="43" fillId="0" borderId="33" xfId="6" applyFont="1" applyFill="1" applyBorder="1" applyAlignment="1">
      <alignment horizontal="left"/>
    </xf>
    <xf numFmtId="0" fontId="43" fillId="0" borderId="28" xfId="6" applyFont="1" applyFill="1" applyBorder="1" applyAlignment="1">
      <alignment horizontal="left"/>
    </xf>
    <xf numFmtId="0" fontId="43" fillId="0" borderId="29" xfId="6" applyFont="1" applyFill="1" applyBorder="1" applyAlignment="1">
      <alignment horizontal="left"/>
    </xf>
    <xf numFmtId="0" fontId="43" fillId="0" borderId="44" xfId="2" applyFont="1" applyFill="1" applyBorder="1" applyAlignment="1">
      <alignment horizontal="left"/>
    </xf>
    <xf numFmtId="0" fontId="43" fillId="0" borderId="45" xfId="2" applyFont="1" applyFill="1" applyBorder="1" applyAlignment="1">
      <alignment horizontal="left"/>
    </xf>
    <xf numFmtId="164" fontId="43" fillId="0" borderId="19" xfId="6" applyNumberFormat="1" applyFont="1" applyFill="1" applyBorder="1" applyAlignment="1">
      <alignment horizontal="center"/>
    </xf>
    <xf numFmtId="164" fontId="43" fillId="0" borderId="20" xfId="6" applyNumberFormat="1" applyFont="1" applyFill="1" applyBorder="1" applyAlignment="1">
      <alignment horizontal="center"/>
    </xf>
    <xf numFmtId="164" fontId="43" fillId="0" borderId="21" xfId="6" applyNumberFormat="1" applyFont="1" applyFill="1" applyBorder="1" applyAlignment="1">
      <alignment horizontal="center"/>
    </xf>
    <xf numFmtId="0" fontId="43" fillId="0" borderId="8" xfId="6" applyFont="1" applyFill="1" applyBorder="1" applyAlignment="1">
      <alignment horizontal="left"/>
    </xf>
    <xf numFmtId="0" fontId="43" fillId="0" borderId="6" xfId="6" applyFont="1" applyFill="1" applyBorder="1" applyAlignment="1">
      <alignment horizontal="left"/>
    </xf>
    <xf numFmtId="0" fontId="43" fillId="0" borderId="7" xfId="6" applyFont="1" applyFill="1" applyBorder="1" applyAlignment="1">
      <alignment horizontal="left"/>
    </xf>
    <xf numFmtId="164" fontId="43" fillId="0" borderId="28" xfId="6" applyNumberFormat="1" applyFont="1" applyFill="1" applyBorder="1" applyAlignment="1">
      <alignment horizontal="center"/>
    </xf>
    <xf numFmtId="164" fontId="43" fillId="0" borderId="60" xfId="6" applyNumberFormat="1" applyFont="1" applyFill="1" applyBorder="1" applyAlignment="1">
      <alignment horizontal="center"/>
    </xf>
    <xf numFmtId="164" fontId="43" fillId="0" borderId="29" xfId="6" applyNumberFormat="1" applyFont="1" applyFill="1" applyBorder="1" applyAlignment="1">
      <alignment horizontal="center"/>
    </xf>
    <xf numFmtId="164" fontId="43" fillId="0" borderId="44" xfId="6" applyNumberFormat="1" applyFont="1" applyFill="1" applyBorder="1" applyAlignment="1">
      <alignment horizontal="center"/>
    </xf>
    <xf numFmtId="164" fontId="43" fillId="0" borderId="62" xfId="6" applyNumberFormat="1" applyFont="1" applyFill="1" applyBorder="1" applyAlignment="1">
      <alignment horizontal="center"/>
    </xf>
    <xf numFmtId="164" fontId="43" fillId="0" borderId="45" xfId="6" applyNumberFormat="1" applyFont="1" applyFill="1" applyBorder="1" applyAlignment="1">
      <alignment horizontal="center"/>
    </xf>
    <xf numFmtId="164" fontId="43" fillId="0" borderId="9" xfId="6" applyNumberFormat="1" applyFont="1" applyFill="1" applyBorder="1" applyAlignment="1">
      <alignment horizontal="center"/>
    </xf>
    <xf numFmtId="164" fontId="43" fillId="0" borderId="10" xfId="6" applyNumberFormat="1" applyFont="1" applyFill="1" applyBorder="1" applyAlignment="1">
      <alignment horizontal="center"/>
    </xf>
    <xf numFmtId="164" fontId="43" fillId="0" borderId="11" xfId="6" applyNumberFormat="1" applyFont="1" applyFill="1" applyBorder="1" applyAlignment="1">
      <alignment horizontal="center"/>
    </xf>
    <xf numFmtId="0" fontId="43" fillId="0" borderId="61" xfId="31" applyNumberFormat="1" applyFont="1" applyFill="1" applyBorder="1" applyAlignment="1">
      <alignment horizontal="center"/>
    </xf>
    <xf numFmtId="0" fontId="43" fillId="0" borderId="42" xfId="31" applyNumberFormat="1" applyFont="1" applyFill="1" applyBorder="1" applyAlignment="1">
      <alignment horizontal="center"/>
    </xf>
    <xf numFmtId="0" fontId="43" fillId="0" borderId="37" xfId="31" applyNumberFormat="1" applyFont="1" applyFill="1" applyBorder="1" applyAlignment="1">
      <alignment horizontal="center"/>
    </xf>
    <xf numFmtId="164" fontId="43" fillId="0" borderId="15" xfId="6" applyNumberFormat="1" applyFont="1" applyFill="1" applyBorder="1" applyAlignment="1">
      <alignment horizontal="center"/>
    </xf>
    <xf numFmtId="164" fontId="43" fillId="0" borderId="48" xfId="6" applyNumberFormat="1" applyFont="1" applyFill="1" applyBorder="1" applyAlignment="1">
      <alignment horizontal="center"/>
    </xf>
    <xf numFmtId="164" fontId="43" fillId="0" borderId="33" xfId="6" applyNumberFormat="1" applyFont="1" applyFill="1" applyBorder="1" applyAlignment="1">
      <alignment horizontal="center"/>
    </xf>
    <xf numFmtId="0" fontId="43" fillId="0" borderId="16" xfId="3" applyNumberFormat="1" applyFont="1" applyFill="1" applyBorder="1" applyAlignment="1" applyProtection="1">
      <alignment horizontal="center"/>
      <protection locked="0"/>
    </xf>
    <xf numFmtId="0" fontId="43" fillId="0" borderId="0" xfId="3" applyNumberFormat="1" applyFont="1" applyFill="1" applyBorder="1" applyAlignment="1" applyProtection="1">
      <alignment horizontal="center"/>
      <protection locked="0"/>
    </xf>
    <xf numFmtId="0" fontId="43" fillId="0" borderId="17" xfId="3" applyNumberFormat="1" applyFont="1" applyFill="1" applyBorder="1" applyAlignment="1" applyProtection="1">
      <alignment horizontal="center"/>
      <protection locked="0"/>
    </xf>
    <xf numFmtId="0" fontId="43" fillId="0" borderId="2" xfId="6" applyFont="1" applyFill="1" applyBorder="1" applyAlignment="1">
      <alignment horizontal="center" vertical="center" wrapText="1"/>
    </xf>
    <xf numFmtId="0" fontId="43" fillId="0" borderId="16" xfId="6" applyFont="1" applyFill="1" applyBorder="1" applyAlignment="1">
      <alignment horizontal="center" vertical="center" wrapText="1"/>
    </xf>
    <xf numFmtId="0" fontId="43" fillId="0" borderId="2" xfId="2" applyFont="1" applyFill="1" applyBorder="1" applyAlignment="1">
      <alignment horizontal="center" vertical="center"/>
    </xf>
    <xf numFmtId="0" fontId="43" fillId="0" borderId="4" xfId="2" applyFont="1" applyFill="1" applyBorder="1" applyAlignment="1">
      <alignment horizontal="center" vertical="center"/>
    </xf>
    <xf numFmtId="0" fontId="43" fillId="0" borderId="16" xfId="2" applyFont="1" applyFill="1" applyBorder="1" applyAlignment="1">
      <alignment horizontal="center" vertical="center"/>
    </xf>
    <xf numFmtId="0" fontId="43" fillId="0" borderId="17" xfId="2" applyFont="1" applyFill="1" applyBorder="1" applyAlignment="1">
      <alignment horizontal="center" vertical="center"/>
    </xf>
    <xf numFmtId="0" fontId="43" fillId="0" borderId="43" xfId="2" applyFont="1" applyFill="1" applyBorder="1" applyAlignment="1">
      <alignment horizontal="center" vertical="center"/>
    </xf>
    <xf numFmtId="0" fontId="43" fillId="0" borderId="18" xfId="2" applyFont="1" applyFill="1" applyBorder="1" applyAlignment="1">
      <alignment horizontal="center" vertical="center"/>
    </xf>
    <xf numFmtId="0" fontId="43" fillId="0" borderId="18" xfId="6" applyFont="1" applyFill="1" applyBorder="1" applyAlignment="1">
      <alignment horizontal="left"/>
    </xf>
    <xf numFmtId="0" fontId="43" fillId="0" borderId="8" xfId="31" applyNumberFormat="1" applyFont="1" applyFill="1" applyBorder="1" applyAlignment="1">
      <alignment horizontal="center"/>
    </xf>
    <xf numFmtId="0" fontId="43" fillId="0" borderId="6" xfId="31" applyNumberFormat="1" applyFont="1" applyFill="1" applyBorder="1" applyAlignment="1">
      <alignment horizontal="center"/>
    </xf>
    <xf numFmtId="0" fontId="43" fillId="0" borderId="7" xfId="31" applyNumberFormat="1" applyFont="1" applyFill="1" applyBorder="1" applyAlignment="1">
      <alignment horizontal="center"/>
    </xf>
    <xf numFmtId="0" fontId="43" fillId="0" borderId="3" xfId="6" applyFont="1" applyFill="1" applyBorder="1" applyAlignment="1">
      <alignment horizontal="left"/>
    </xf>
    <xf numFmtId="0" fontId="43" fillId="0" borderId="4" xfId="6" applyFont="1" applyFill="1" applyBorder="1" applyAlignment="1">
      <alignment horizontal="left"/>
    </xf>
    <xf numFmtId="1" fontId="45" fillId="0" borderId="8" xfId="4" applyNumberFormat="1" applyFont="1" applyFill="1" applyBorder="1" applyAlignment="1">
      <alignment horizontal="center"/>
    </xf>
    <xf numFmtId="1" fontId="45" fillId="0" borderId="6" xfId="4" applyNumberFormat="1" applyFont="1" applyFill="1" applyBorder="1" applyAlignment="1">
      <alignment horizontal="center"/>
    </xf>
    <xf numFmtId="1" fontId="45" fillId="0" borderId="7" xfId="4" applyNumberFormat="1" applyFont="1" applyFill="1" applyBorder="1" applyAlignment="1">
      <alignment horizontal="center"/>
    </xf>
    <xf numFmtId="0" fontId="45" fillId="0" borderId="2" xfId="2" applyFont="1" applyFill="1" applyBorder="1" applyAlignment="1">
      <alignment horizontal="center" wrapText="1"/>
    </xf>
    <xf numFmtId="0" fontId="45" fillId="0" borderId="4" xfId="2" applyFont="1" applyFill="1" applyBorder="1" applyAlignment="1">
      <alignment horizontal="center"/>
    </xf>
    <xf numFmtId="0" fontId="45" fillId="0" borderId="43" xfId="2" applyFont="1" applyFill="1" applyBorder="1" applyAlignment="1">
      <alignment horizontal="center"/>
    </xf>
    <xf numFmtId="0" fontId="45" fillId="0" borderId="18" xfId="2" applyFont="1" applyFill="1" applyBorder="1" applyAlignment="1">
      <alignment horizontal="center"/>
    </xf>
    <xf numFmtId="0" fontId="45" fillId="0" borderId="41" xfId="2" applyFont="1" applyFill="1" applyBorder="1" applyAlignment="1">
      <alignment horizontal="center" wrapText="1"/>
    </xf>
    <xf numFmtId="0" fontId="45" fillId="0" borderId="40" xfId="2" applyFont="1" applyFill="1" applyBorder="1" applyAlignment="1">
      <alignment horizontal="center"/>
    </xf>
    <xf numFmtId="0" fontId="43" fillId="0" borderId="2" xfId="2" applyFont="1" applyFill="1" applyBorder="1" applyAlignment="1">
      <alignment horizontal="center"/>
    </xf>
    <xf numFmtId="0" fontId="43" fillId="0" borderId="3" xfId="2" applyFont="1" applyFill="1" applyBorder="1" applyAlignment="1">
      <alignment horizontal="center"/>
    </xf>
    <xf numFmtId="0" fontId="43" fillId="0" borderId="4" xfId="2" applyFont="1" applyFill="1" applyBorder="1" applyAlignment="1">
      <alignment horizontal="center"/>
    </xf>
    <xf numFmtId="0" fontId="43" fillId="0" borderId="43" xfId="2" applyFont="1" applyFill="1" applyBorder="1" applyAlignment="1">
      <alignment horizontal="center"/>
    </xf>
    <xf numFmtId="0" fontId="43" fillId="0" borderId="1" xfId="2" applyFont="1" applyFill="1" applyBorder="1" applyAlignment="1">
      <alignment horizontal="center"/>
    </xf>
    <xf numFmtId="0" fontId="43" fillId="0" borderId="18" xfId="2" applyFont="1" applyFill="1" applyBorder="1" applyAlignment="1">
      <alignment horizontal="center"/>
    </xf>
    <xf numFmtId="0" fontId="45" fillId="0" borderId="8" xfId="2" applyFont="1" applyFill="1" applyBorder="1" applyAlignment="1">
      <alignment horizontal="center"/>
    </xf>
    <xf numFmtId="0" fontId="45" fillId="0" borderId="6" xfId="2" applyFont="1" applyFill="1" applyBorder="1" applyAlignment="1">
      <alignment horizontal="center"/>
    </xf>
    <xf numFmtId="0" fontId="45" fillId="0" borderId="7" xfId="2" applyFont="1" applyFill="1" applyBorder="1" applyAlignment="1">
      <alignment horizontal="center"/>
    </xf>
    <xf numFmtId="0" fontId="43" fillId="0" borderId="8" xfId="6" applyFont="1" applyFill="1" applyBorder="1" applyAlignment="1" applyProtection="1">
      <alignment horizontal="center" vertical="center"/>
      <protection locked="0"/>
    </xf>
    <xf numFmtId="0" fontId="43" fillId="0" borderId="6" xfId="6" applyFont="1" applyFill="1" applyBorder="1" applyAlignment="1" applyProtection="1">
      <alignment horizontal="center" vertical="center"/>
      <protection locked="0"/>
    </xf>
    <xf numFmtId="0" fontId="43" fillId="0" borderId="7" xfId="6" applyFont="1" applyFill="1" applyBorder="1" applyAlignment="1" applyProtection="1">
      <alignment horizontal="center" vertical="center"/>
      <protection locked="0"/>
    </xf>
    <xf numFmtId="1" fontId="45" fillId="0" borderId="8" xfId="4" applyNumberFormat="1" applyFont="1" applyFill="1" applyBorder="1" applyAlignment="1">
      <alignment horizontal="center" vertical="center"/>
    </xf>
    <xf numFmtId="1" fontId="45" fillId="0" borderId="6" xfId="4" applyNumberFormat="1" applyFont="1" applyFill="1" applyBorder="1" applyAlignment="1">
      <alignment horizontal="center" vertical="center"/>
    </xf>
    <xf numFmtId="1" fontId="45" fillId="0" borderId="7" xfId="4" applyNumberFormat="1" applyFont="1" applyFill="1" applyBorder="1" applyAlignment="1">
      <alignment horizontal="center" vertical="center"/>
    </xf>
    <xf numFmtId="0" fontId="66" fillId="0" borderId="0" xfId="6" applyFont="1" applyFill="1" applyBorder="1" applyAlignment="1">
      <alignment horizontal="center" vertical="center"/>
    </xf>
    <xf numFmtId="14" fontId="66" fillId="0" borderId="42" xfId="2" applyNumberFormat="1" applyFont="1" applyFill="1" applyBorder="1" applyAlignment="1" applyProtection="1">
      <alignment horizontal="center"/>
      <protection locked="0"/>
    </xf>
    <xf numFmtId="0" fontId="45" fillId="0" borderId="8" xfId="2" applyFont="1" applyFill="1" applyBorder="1" applyAlignment="1">
      <alignment horizontal="center" vertical="center"/>
    </xf>
    <xf numFmtId="0" fontId="45" fillId="0" borderId="6" xfId="2" applyFont="1" applyFill="1" applyBorder="1" applyAlignment="1">
      <alignment horizontal="center" vertical="center"/>
    </xf>
    <xf numFmtId="0" fontId="45" fillId="0" borderId="7" xfId="2" applyFont="1" applyFill="1" applyBorder="1" applyAlignment="1">
      <alignment horizontal="center" vertical="center"/>
    </xf>
    <xf numFmtId="0" fontId="43" fillId="0" borderId="11" xfId="6" applyFont="1" applyFill="1" applyBorder="1" applyAlignment="1">
      <alignment horizontal="left"/>
    </xf>
    <xf numFmtId="0" fontId="43" fillId="0" borderId="21" xfId="6" applyFont="1" applyFill="1" applyBorder="1" applyAlignment="1">
      <alignment horizontal="left"/>
    </xf>
    <xf numFmtId="1" fontId="45" fillId="0" borderId="2" xfId="4" applyNumberFormat="1" applyFont="1" applyFill="1" applyBorder="1" applyAlignment="1">
      <alignment horizontal="center" vertical="center"/>
    </xf>
    <xf numFmtId="1" fontId="45" fillId="0" borderId="3" xfId="4" applyNumberFormat="1" applyFont="1" applyFill="1" applyBorder="1" applyAlignment="1">
      <alignment horizontal="center" vertical="center"/>
    </xf>
    <xf numFmtId="1" fontId="45" fillId="0" borderId="4" xfId="4" applyNumberFormat="1" applyFont="1" applyFill="1" applyBorder="1" applyAlignment="1">
      <alignment horizontal="center" vertical="center"/>
    </xf>
    <xf numFmtId="1" fontId="45" fillId="0" borderId="43" xfId="4" applyNumberFormat="1" applyFont="1" applyFill="1" applyBorder="1" applyAlignment="1">
      <alignment horizontal="center" vertical="center"/>
    </xf>
    <xf numFmtId="1" fontId="45" fillId="0" borderId="1" xfId="4" applyNumberFormat="1" applyFont="1" applyFill="1" applyBorder="1" applyAlignment="1">
      <alignment horizontal="center" vertical="center"/>
    </xf>
    <xf numFmtId="1" fontId="45" fillId="0" borderId="18" xfId="4" applyNumberFormat="1" applyFont="1" applyFill="1" applyBorder="1" applyAlignment="1">
      <alignment horizontal="center" vertical="center"/>
    </xf>
    <xf numFmtId="1" fontId="45" fillId="0" borderId="16" xfId="4" applyNumberFormat="1" applyFont="1" applyFill="1" applyBorder="1" applyAlignment="1">
      <alignment horizontal="center" vertical="center"/>
    </xf>
    <xf numFmtId="1" fontId="45" fillId="0" borderId="0" xfId="4" applyNumberFormat="1" applyFont="1" applyFill="1" applyBorder="1" applyAlignment="1">
      <alignment horizontal="center" vertical="center"/>
    </xf>
    <xf numFmtId="1" fontId="45" fillId="0" borderId="17" xfId="4" applyNumberFormat="1" applyFont="1" applyFill="1" applyBorder="1" applyAlignment="1">
      <alignment horizontal="center" vertical="center"/>
    </xf>
    <xf numFmtId="1" fontId="43" fillId="0" borderId="44" xfId="6" applyNumberFormat="1" applyFont="1" applyFill="1" applyBorder="1" applyAlignment="1">
      <alignment horizontal="center"/>
    </xf>
    <xf numFmtId="1" fontId="43" fillId="0" borderId="62" xfId="6" applyNumberFormat="1" applyFont="1" applyFill="1" applyBorder="1" applyAlignment="1">
      <alignment horizontal="center"/>
    </xf>
    <xf numFmtId="1" fontId="43" fillId="0" borderId="45" xfId="6" applyNumberFormat="1" applyFont="1" applyFill="1" applyBorder="1" applyAlignment="1">
      <alignment horizontal="center"/>
    </xf>
    <xf numFmtId="1" fontId="43" fillId="0" borderId="15" xfId="6" applyNumberFormat="1" applyFont="1" applyFill="1" applyBorder="1" applyAlignment="1">
      <alignment horizontal="center"/>
    </xf>
    <xf numFmtId="1" fontId="43" fillId="0" borderId="48" xfId="6" applyNumberFormat="1" applyFont="1" applyFill="1" applyBorder="1" applyAlignment="1">
      <alignment horizontal="center"/>
    </xf>
    <xf numFmtId="1" fontId="43" fillId="0" borderId="33" xfId="6" applyNumberFormat="1" applyFont="1" applyFill="1" applyBorder="1" applyAlignment="1">
      <alignment horizontal="center"/>
    </xf>
    <xf numFmtId="0" fontId="43" fillId="0" borderId="2" xfId="3" applyNumberFormat="1" applyFont="1" applyFill="1" applyBorder="1" applyAlignment="1" applyProtection="1">
      <alignment horizontal="center"/>
      <protection locked="0"/>
    </xf>
    <xf numFmtId="0" fontId="43" fillId="0" borderId="48" xfId="6" applyFont="1" applyFill="1" applyBorder="1" applyAlignment="1">
      <alignment horizontal="left"/>
    </xf>
    <xf numFmtId="0" fontId="43" fillId="0" borderId="62" xfId="2" applyFont="1" applyFill="1" applyBorder="1" applyAlignment="1">
      <alignment horizontal="left"/>
    </xf>
    <xf numFmtId="166" fontId="43" fillId="0" borderId="0" xfId="15" applyFont="1" applyFill="1" applyBorder="1" applyAlignment="1">
      <alignment horizontal="center"/>
    </xf>
    <xf numFmtId="1" fontId="43" fillId="0" borderId="19" xfId="6" applyNumberFormat="1" applyFont="1" applyFill="1" applyBorder="1" applyAlignment="1">
      <alignment horizontal="center"/>
    </xf>
    <xf numFmtId="1" fontId="43" fillId="0" borderId="20" xfId="6" applyNumberFormat="1" applyFont="1" applyFill="1" applyBorder="1" applyAlignment="1">
      <alignment horizontal="center"/>
    </xf>
    <xf numFmtId="1" fontId="43" fillId="0" borderId="21" xfId="6" applyNumberFormat="1" applyFont="1" applyFill="1" applyBorder="1" applyAlignment="1">
      <alignment horizontal="center"/>
    </xf>
    <xf numFmtId="1" fontId="43" fillId="0" borderId="9" xfId="6" applyNumberFormat="1" applyFont="1" applyFill="1" applyBorder="1" applyAlignment="1">
      <alignment horizontal="center"/>
    </xf>
    <xf numFmtId="1" fontId="43" fillId="0" borderId="10" xfId="6" applyNumberFormat="1" applyFont="1" applyFill="1" applyBorder="1" applyAlignment="1">
      <alignment horizontal="center"/>
    </xf>
    <xf numFmtId="1" fontId="43" fillId="0" borderId="11" xfId="6" applyNumberFormat="1" applyFont="1" applyFill="1" applyBorder="1" applyAlignment="1">
      <alignment horizontal="center"/>
    </xf>
    <xf numFmtId="0" fontId="42" fillId="0" borderId="0" xfId="6" applyFont="1" applyFill="1" applyBorder="1" applyAlignment="1">
      <alignment horizontal="center"/>
    </xf>
    <xf numFmtId="14" fontId="42" fillId="0" borderId="42" xfId="2" applyNumberFormat="1" applyFont="1" applyFill="1" applyBorder="1" applyAlignment="1" applyProtection="1">
      <alignment horizontal="center"/>
      <protection locked="0"/>
    </xf>
    <xf numFmtId="14" fontId="48" fillId="0" borderId="0" xfId="2" applyNumberFormat="1" applyFont="1" applyFill="1" applyBorder="1" applyAlignment="1" applyProtection="1">
      <alignment horizontal="center"/>
      <protection locked="0"/>
    </xf>
    <xf numFmtId="14" fontId="45" fillId="0" borderId="0" xfId="2" applyNumberFormat="1" applyFont="1" applyFill="1" applyBorder="1" applyAlignment="1" applyProtection="1">
      <alignment horizontal="center"/>
      <protection locked="0"/>
    </xf>
    <xf numFmtId="0" fontId="45" fillId="0" borderId="18" xfId="6" applyFont="1" applyFill="1" applyBorder="1" applyAlignment="1">
      <alignment horizontal="left"/>
    </xf>
    <xf numFmtId="0" fontId="43" fillId="0" borderId="44" xfId="6" applyFont="1" applyFill="1" applyBorder="1" applyAlignment="1">
      <alignment horizontal="left"/>
    </xf>
    <xf numFmtId="0" fontId="43" fillId="0" borderId="62" xfId="6" applyFont="1" applyFill="1" applyBorder="1" applyAlignment="1">
      <alignment horizontal="left"/>
    </xf>
    <xf numFmtId="0" fontId="43" fillId="0" borderId="45" xfId="6" applyFont="1" applyFill="1" applyBorder="1" applyAlignment="1">
      <alignment horizontal="left"/>
    </xf>
    <xf numFmtId="2" fontId="43" fillId="0" borderId="15" xfId="6" applyNumberFormat="1" applyFont="1" applyFill="1" applyBorder="1" applyAlignment="1">
      <alignment horizontal="center"/>
    </xf>
    <xf numFmtId="2" fontId="43" fillId="0" borderId="49" xfId="6" applyNumberFormat="1" applyFont="1" applyFill="1" applyBorder="1" applyAlignment="1">
      <alignment horizontal="center"/>
    </xf>
    <xf numFmtId="2" fontId="43" fillId="0" borderId="76" xfId="6" applyNumberFormat="1" applyFont="1" applyFill="1" applyBorder="1" applyAlignment="1">
      <alignment horizontal="center"/>
    </xf>
    <xf numFmtId="2" fontId="43" fillId="0" borderId="33" xfId="6" applyNumberFormat="1" applyFont="1" applyFill="1" applyBorder="1" applyAlignment="1">
      <alignment horizontal="center"/>
    </xf>
    <xf numFmtId="1" fontId="43" fillId="0" borderId="28" xfId="6" applyNumberFormat="1" applyFont="1" applyFill="1" applyBorder="1" applyAlignment="1">
      <alignment horizontal="center"/>
    </xf>
    <xf numFmtId="1" fontId="43" fillId="0" borderId="60" xfId="6" applyNumberFormat="1" applyFont="1" applyFill="1" applyBorder="1" applyAlignment="1">
      <alignment horizontal="center"/>
    </xf>
    <xf numFmtId="1" fontId="43" fillId="0" borderId="29" xfId="6" applyNumberFormat="1" applyFont="1" applyFill="1" applyBorder="1" applyAlignment="1">
      <alignment horizontal="center"/>
    </xf>
    <xf numFmtId="0" fontId="43" fillId="0" borderId="4" xfId="6" applyFont="1" applyFill="1" applyBorder="1" applyAlignment="1">
      <alignment horizontal="center" vertical="center" wrapText="1"/>
    </xf>
    <xf numFmtId="0" fontId="43" fillId="0" borderId="17" xfId="6" applyFont="1" applyFill="1" applyBorder="1" applyAlignment="1">
      <alignment horizontal="center" vertical="center" wrapText="1"/>
    </xf>
    <xf numFmtId="0" fontId="43" fillId="0" borderId="43" xfId="6" applyFont="1" applyFill="1" applyBorder="1" applyAlignment="1">
      <alignment horizontal="center" vertical="center" wrapText="1"/>
    </xf>
    <xf numFmtId="0" fontId="43" fillId="0" borderId="18" xfId="6" applyFont="1" applyFill="1" applyBorder="1" applyAlignment="1">
      <alignment horizontal="center" vertical="center" wrapText="1"/>
    </xf>
    <xf numFmtId="0" fontId="45" fillId="0" borderId="4" xfId="2" applyFont="1" applyFill="1" applyBorder="1" applyAlignment="1">
      <alignment horizontal="center" wrapText="1"/>
    </xf>
    <xf numFmtId="0" fontId="45" fillId="0" borderId="43" xfId="2" applyFont="1" applyFill="1" applyBorder="1" applyAlignment="1">
      <alignment horizontal="center" wrapText="1"/>
    </xf>
    <xf numFmtId="0" fontId="45" fillId="0" borderId="18" xfId="2" applyFont="1" applyFill="1" applyBorder="1" applyAlignment="1">
      <alignment horizontal="center" wrapText="1"/>
    </xf>
    <xf numFmtId="0" fontId="45" fillId="0" borderId="40" xfId="2" applyFont="1" applyFill="1" applyBorder="1" applyAlignment="1">
      <alignment horizontal="center" wrapText="1"/>
    </xf>
    <xf numFmtId="0" fontId="43" fillId="0" borderId="54" xfId="6" applyFont="1" applyFill="1" applyBorder="1" applyAlignment="1">
      <alignment horizontal="left"/>
    </xf>
    <xf numFmtId="0" fontId="43" fillId="0" borderId="55" xfId="6" applyFont="1" applyFill="1" applyBorder="1" applyAlignment="1">
      <alignment horizontal="left"/>
    </xf>
    <xf numFmtId="0" fontId="43" fillId="0" borderId="58" xfId="6" applyFont="1" applyFill="1" applyBorder="1" applyAlignment="1">
      <alignment horizontal="left"/>
    </xf>
    <xf numFmtId="0" fontId="43" fillId="0" borderId="52" xfId="6" applyFont="1" applyFill="1" applyBorder="1" applyAlignment="1">
      <alignment horizontal="left"/>
    </xf>
    <xf numFmtId="0" fontId="43" fillId="0" borderId="19" xfId="2" applyFont="1" applyFill="1" applyBorder="1" applyAlignment="1">
      <alignment horizontal="left"/>
    </xf>
    <xf numFmtId="0" fontId="43" fillId="0" borderId="78" xfId="2" applyFont="1" applyFill="1" applyBorder="1" applyAlignment="1">
      <alignment horizontal="left"/>
    </xf>
    <xf numFmtId="1" fontId="43" fillId="0" borderId="58" xfId="6" applyNumberFormat="1" applyFont="1" applyFill="1" applyBorder="1" applyAlignment="1">
      <alignment horizontal="center"/>
    </xf>
    <xf numFmtId="1" fontId="43" fillId="0" borderId="56" xfId="6" applyNumberFormat="1" applyFont="1" applyFill="1" applyBorder="1" applyAlignment="1">
      <alignment horizontal="center"/>
    </xf>
    <xf numFmtId="1" fontId="43" fillId="0" borderId="57" xfId="6" applyNumberFormat="1" applyFont="1" applyFill="1" applyBorder="1" applyAlignment="1">
      <alignment horizontal="center"/>
    </xf>
    <xf numFmtId="0" fontId="43" fillId="0" borderId="60" xfId="6" applyFont="1" applyFill="1" applyBorder="1" applyAlignment="1">
      <alignment horizontal="left"/>
    </xf>
    <xf numFmtId="0" fontId="43" fillId="0" borderId="56" xfId="6" applyFont="1" applyFill="1" applyBorder="1" applyAlignment="1">
      <alignment horizontal="left"/>
    </xf>
    <xf numFmtId="0" fontId="43" fillId="0" borderId="43" xfId="3" applyNumberFormat="1" applyFont="1" applyFill="1" applyBorder="1" applyAlignment="1" applyProtection="1">
      <alignment horizontal="center"/>
      <protection locked="0"/>
    </xf>
    <xf numFmtId="0" fontId="43" fillId="0" borderId="1" xfId="3" applyNumberFormat="1" applyFont="1" applyFill="1" applyBorder="1" applyAlignment="1" applyProtection="1">
      <alignment horizontal="center"/>
      <protection locked="0"/>
    </xf>
    <xf numFmtId="0" fontId="43" fillId="0" borderId="18" xfId="3" applyNumberFormat="1" applyFont="1" applyFill="1" applyBorder="1" applyAlignment="1" applyProtection="1">
      <alignment horizontal="center"/>
      <protection locked="0"/>
    </xf>
    <xf numFmtId="2" fontId="43" fillId="0" borderId="19" xfId="6" applyNumberFormat="1" applyFont="1" applyFill="1" applyBorder="1" applyAlignment="1">
      <alignment horizontal="center"/>
    </xf>
    <xf numFmtId="2" fontId="43" fillId="0" borderId="20" xfId="6" applyNumberFormat="1" applyFont="1" applyFill="1" applyBorder="1" applyAlignment="1">
      <alignment horizontal="center"/>
    </xf>
    <xf numFmtId="2" fontId="43" fillId="0" borderId="21" xfId="6" applyNumberFormat="1" applyFont="1" applyFill="1" applyBorder="1" applyAlignment="1">
      <alignment horizontal="center"/>
    </xf>
    <xf numFmtId="0" fontId="43" fillId="0" borderId="16" xfId="31" applyNumberFormat="1" applyFont="1" applyFill="1" applyBorder="1" applyAlignment="1">
      <alignment horizontal="center"/>
    </xf>
    <xf numFmtId="0" fontId="43" fillId="0" borderId="0" xfId="31" applyNumberFormat="1" applyFont="1" applyFill="1" applyBorder="1" applyAlignment="1">
      <alignment horizontal="center"/>
    </xf>
    <xf numFmtId="0" fontId="43" fillId="0" borderId="17" xfId="31" applyNumberFormat="1" applyFont="1" applyFill="1" applyBorder="1" applyAlignment="1">
      <alignment horizontal="center"/>
    </xf>
    <xf numFmtId="0" fontId="43" fillId="0" borderId="15" xfId="31" applyNumberFormat="1" applyFont="1" applyFill="1" applyBorder="1" applyAlignment="1">
      <alignment horizontal="center"/>
    </xf>
    <xf numFmtId="0" fontId="43" fillId="0" borderId="48" xfId="31" applyNumberFormat="1" applyFont="1" applyFill="1" applyBorder="1" applyAlignment="1">
      <alignment horizontal="center"/>
    </xf>
    <xf numFmtId="0" fontId="43" fillId="0" borderId="33" xfId="31" applyNumberFormat="1" applyFont="1" applyFill="1" applyBorder="1" applyAlignment="1">
      <alignment horizontal="center"/>
    </xf>
    <xf numFmtId="0" fontId="43" fillId="0" borderId="13" xfId="31" applyNumberFormat="1" applyFont="1" applyFill="1" applyBorder="1" applyAlignment="1">
      <alignment horizontal="center"/>
    </xf>
    <xf numFmtId="0" fontId="43" fillId="0" borderId="0" xfId="6" applyFont="1" applyFill="1" applyBorder="1" applyAlignment="1">
      <alignment horizontal="center"/>
    </xf>
    <xf numFmtId="166" fontId="43" fillId="0" borderId="3" xfId="15" applyFont="1" applyFill="1" applyBorder="1" applyAlignment="1">
      <alignment horizontal="center"/>
    </xf>
    <xf numFmtId="2" fontId="43" fillId="0" borderId="16" xfId="6" applyNumberFormat="1" applyFont="1" applyFill="1" applyBorder="1" applyAlignment="1">
      <alignment horizontal="center"/>
    </xf>
    <xf numFmtId="49" fontId="28" fillId="0" borderId="0" xfId="0" applyNumberFormat="1" applyFont="1" applyFill="1" applyAlignment="1">
      <alignment horizontal="center"/>
    </xf>
    <xf numFmtId="0" fontId="55" fillId="0" borderId="0" xfId="0" applyFont="1" applyFill="1" applyAlignment="1">
      <alignment horizontal="center"/>
    </xf>
    <xf numFmtId="0" fontId="57" fillId="0" borderId="1" xfId="0" applyFont="1" applyFill="1" applyBorder="1" applyAlignment="1">
      <alignment horizontal="right"/>
    </xf>
    <xf numFmtId="0" fontId="43" fillId="0" borderId="0" xfId="6" applyFont="1" applyFill="1" applyBorder="1" applyAlignment="1">
      <alignment horizontal="left"/>
    </xf>
    <xf numFmtId="0" fontId="43" fillId="0" borderId="0" xfId="2" applyFont="1" applyFill="1" applyBorder="1" applyAlignment="1">
      <alignment horizontal="left"/>
    </xf>
    <xf numFmtId="2" fontId="43" fillId="0" borderId="6" xfId="6" applyNumberFormat="1" applyFont="1" applyFill="1" applyBorder="1" applyAlignment="1">
      <alignment horizontal="center"/>
    </xf>
    <xf numFmtId="166" fontId="43" fillId="0" borderId="44" xfId="15" applyFont="1" applyFill="1" applyBorder="1" applyAlignment="1">
      <alignment horizontal="center" vertical="center"/>
    </xf>
    <xf numFmtId="166" fontId="43" fillId="0" borderId="62" xfId="15" applyFont="1" applyFill="1" applyBorder="1" applyAlignment="1">
      <alignment horizontal="center" vertical="center"/>
    </xf>
    <xf numFmtId="166" fontId="43" fillId="0" borderId="45" xfId="15" applyFont="1" applyFill="1" applyBorder="1" applyAlignment="1">
      <alignment horizontal="center" vertical="center"/>
    </xf>
    <xf numFmtId="166" fontId="43" fillId="0" borderId="15" xfId="15" applyFont="1" applyFill="1" applyBorder="1" applyAlignment="1">
      <alignment horizontal="center"/>
    </xf>
    <xf numFmtId="166" fontId="43" fillId="0" borderId="48" xfId="15" applyFont="1" applyFill="1" applyBorder="1" applyAlignment="1">
      <alignment horizontal="center"/>
    </xf>
    <xf numFmtId="166" fontId="43" fillId="0" borderId="33" xfId="15" applyFont="1" applyFill="1" applyBorder="1" applyAlignment="1">
      <alignment horizontal="center"/>
    </xf>
    <xf numFmtId="14" fontId="15" fillId="0" borderId="1" xfId="2" applyNumberFormat="1" applyFont="1" applyFill="1" applyBorder="1" applyAlignment="1" applyProtection="1">
      <alignment horizontal="center"/>
      <protection locked="0"/>
    </xf>
    <xf numFmtId="0" fontId="27" fillId="0" borderId="0" xfId="1" applyFont="1" applyFill="1" applyAlignment="1">
      <alignment horizontal="center"/>
    </xf>
    <xf numFmtId="0" fontId="13" fillId="0" borderId="1" xfId="1" applyFont="1" applyFill="1" applyBorder="1" applyAlignment="1">
      <alignment horizontal="center"/>
    </xf>
    <xf numFmtId="2" fontId="19" fillId="0" borderId="3" xfId="1" applyNumberFormat="1" applyFont="1" applyFill="1" applyBorder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0" fontId="11" fillId="0" borderId="8" xfId="1" applyFont="1" applyFill="1" applyBorder="1" applyAlignment="1" applyProtection="1">
      <alignment horizontal="center"/>
      <protection locked="0"/>
    </xf>
    <xf numFmtId="0" fontId="11" fillId="0" borderId="6" xfId="1" applyFont="1" applyFill="1" applyBorder="1" applyAlignment="1" applyProtection="1">
      <alignment horizontal="center"/>
      <protection locked="0"/>
    </xf>
    <xf numFmtId="0" fontId="11" fillId="0" borderId="7" xfId="1" applyFont="1" applyFill="1" applyBorder="1" applyAlignment="1" applyProtection="1">
      <alignment horizontal="center"/>
      <protection locked="0"/>
    </xf>
    <xf numFmtId="0" fontId="20" fillId="0" borderId="8" xfId="6" applyFont="1" applyFill="1" applyBorder="1" applyAlignment="1" applyProtection="1">
      <alignment horizontal="center"/>
      <protection locked="0"/>
    </xf>
    <xf numFmtId="0" fontId="20" fillId="0" borderId="6" xfId="6" applyFont="1" applyFill="1" applyBorder="1" applyAlignment="1" applyProtection="1">
      <alignment horizontal="center"/>
      <protection locked="0"/>
    </xf>
    <xf numFmtId="0" fontId="20" fillId="0" borderId="7" xfId="6" applyFont="1" applyFill="1" applyBorder="1" applyAlignment="1" applyProtection="1">
      <alignment horizontal="center"/>
      <protection locked="0"/>
    </xf>
    <xf numFmtId="0" fontId="31" fillId="0" borderId="1" xfId="6" applyFont="1" applyFill="1" applyBorder="1" applyAlignment="1">
      <alignment horizontal="center"/>
    </xf>
    <xf numFmtId="2" fontId="19" fillId="0" borderId="3" xfId="6" applyNumberFormat="1" applyFont="1" applyFill="1" applyBorder="1" applyAlignment="1">
      <alignment horizontal="center"/>
    </xf>
    <xf numFmtId="2" fontId="19" fillId="0" borderId="0" xfId="6" applyNumberFormat="1" applyFont="1" applyFill="1" applyBorder="1" applyAlignment="1">
      <alignment horizontal="center"/>
    </xf>
    <xf numFmtId="2" fontId="19" fillId="0" borderId="1" xfId="6" applyNumberFormat="1" applyFont="1" applyFill="1" applyBorder="1" applyAlignment="1">
      <alignment horizontal="center"/>
    </xf>
    <xf numFmtId="2" fontId="19" fillId="0" borderId="1" xfId="1" applyNumberFormat="1" applyFont="1" applyFill="1" applyBorder="1" applyAlignment="1">
      <alignment horizontal="center"/>
    </xf>
    <xf numFmtId="0" fontId="6" fillId="0" borderId="15" xfId="1" applyFill="1" applyBorder="1" applyAlignment="1">
      <alignment horizontal="center"/>
    </xf>
    <xf numFmtId="0" fontId="6" fillId="0" borderId="33" xfId="1" applyFill="1" applyBorder="1" applyAlignment="1">
      <alignment horizontal="center"/>
    </xf>
    <xf numFmtId="0" fontId="6" fillId="0" borderId="43" xfId="1" applyFill="1" applyBorder="1" applyAlignment="1">
      <alignment horizontal="center"/>
    </xf>
    <xf numFmtId="0" fontId="6" fillId="0" borderId="18" xfId="1" applyFill="1" applyBorder="1" applyAlignment="1">
      <alignment horizontal="center"/>
    </xf>
    <xf numFmtId="2" fontId="49" fillId="0" borderId="15" xfId="0" applyNumberFormat="1" applyFont="1" applyFill="1" applyBorder="1" applyAlignment="1" applyProtection="1">
      <alignment horizontal="center"/>
      <protection locked="0"/>
    </xf>
    <xf numFmtId="2" fontId="49" fillId="0" borderId="58" xfId="0" applyNumberFormat="1" applyFont="1" applyFill="1" applyBorder="1" applyAlignment="1" applyProtection="1">
      <alignment horizontal="center"/>
      <protection locked="0"/>
    </xf>
    <xf numFmtId="2" fontId="49" fillId="0" borderId="10" xfId="0" applyNumberFormat="1" applyFont="1" applyFill="1" applyBorder="1" applyAlignment="1">
      <alignment horizontal="center" vertical="center"/>
    </xf>
    <xf numFmtId="2" fontId="49" fillId="0" borderId="11" xfId="0" applyNumberFormat="1" applyFont="1" applyFill="1" applyBorder="1" applyAlignment="1">
      <alignment horizontal="center" vertical="center"/>
    </xf>
    <xf numFmtId="2" fontId="49" fillId="0" borderId="20" xfId="0" applyNumberFormat="1" applyFont="1" applyFill="1" applyBorder="1" applyAlignment="1">
      <alignment horizontal="center" vertical="center"/>
    </xf>
    <xf numFmtId="2" fontId="49" fillId="0" borderId="21" xfId="0" applyNumberFormat="1" applyFont="1" applyFill="1" applyBorder="1" applyAlignment="1">
      <alignment horizontal="center" vertical="center"/>
    </xf>
    <xf numFmtId="2" fontId="49" fillId="0" borderId="0" xfId="0" applyNumberFormat="1" applyFont="1" applyBorder="1" applyAlignment="1">
      <alignment horizontal="left"/>
    </xf>
    <xf numFmtId="2" fontId="49" fillId="0" borderId="9" xfId="0" applyNumberFormat="1" applyFont="1" applyFill="1" applyBorder="1" applyAlignment="1" applyProtection="1">
      <alignment horizontal="center"/>
      <protection locked="0"/>
    </xf>
    <xf numFmtId="0" fontId="43" fillId="0" borderId="10" xfId="11" applyFont="1" applyBorder="1" applyAlignment="1">
      <alignment horizontal="center" wrapText="1"/>
    </xf>
    <xf numFmtId="0" fontId="43" fillId="0" borderId="11" xfId="11" applyFont="1" applyBorder="1" applyAlignment="1">
      <alignment horizontal="center" wrapText="1"/>
    </xf>
    <xf numFmtId="2" fontId="49" fillId="0" borderId="19" xfId="0" applyNumberFormat="1" applyFont="1" applyFill="1" applyBorder="1" applyAlignment="1" applyProtection="1">
      <alignment horizontal="center"/>
      <protection locked="0"/>
    </xf>
    <xf numFmtId="165" fontId="43" fillId="0" borderId="20" xfId="11" applyNumberFormat="1" applyFont="1" applyBorder="1" applyAlignment="1">
      <alignment horizontal="center" wrapText="1"/>
    </xf>
    <xf numFmtId="165" fontId="43" fillId="0" borderId="21" xfId="11" applyNumberFormat="1" applyFont="1" applyBorder="1" applyAlignment="1">
      <alignment horizontal="center" wrapText="1"/>
    </xf>
    <xf numFmtId="1" fontId="43" fillId="0" borderId="10" xfId="11" applyNumberFormat="1" applyFont="1" applyBorder="1" applyAlignment="1">
      <alignment horizontal="center"/>
    </xf>
    <xf numFmtId="1" fontId="43" fillId="0" borderId="11" xfId="11" applyNumberFormat="1" applyFont="1" applyBorder="1" applyAlignment="1">
      <alignment horizontal="center"/>
    </xf>
    <xf numFmtId="165" fontId="49" fillId="0" borderId="10" xfId="0" applyNumberFormat="1" applyFont="1" applyFill="1" applyBorder="1" applyAlignment="1">
      <alignment horizontal="center"/>
    </xf>
    <xf numFmtId="165" fontId="49" fillId="0" borderId="11" xfId="0" applyNumberFormat="1" applyFont="1" applyFill="1" applyBorder="1" applyAlignment="1">
      <alignment horizontal="center"/>
    </xf>
    <xf numFmtId="165" fontId="49" fillId="0" borderId="20" xfId="0" applyNumberFormat="1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center"/>
    </xf>
    <xf numFmtId="2" fontId="49" fillId="0" borderId="0" xfId="0" applyNumberFormat="1" applyFont="1" applyFill="1" applyBorder="1" applyAlignment="1">
      <alignment horizontal="center"/>
    </xf>
    <xf numFmtId="2" fontId="49" fillId="0" borderId="12" xfId="0" applyNumberFormat="1" applyFont="1" applyFill="1" applyBorder="1" applyAlignment="1" applyProtection="1">
      <alignment horizontal="center"/>
      <protection locked="0"/>
    </xf>
    <xf numFmtId="165" fontId="49" fillId="0" borderId="10" xfId="0" applyNumberFormat="1" applyFont="1" applyBorder="1" applyAlignment="1">
      <alignment horizontal="center"/>
    </xf>
    <xf numFmtId="2" fontId="49" fillId="0" borderId="86" xfId="0" applyNumberFormat="1" applyFont="1" applyFill="1" applyBorder="1" applyAlignment="1" applyProtection="1">
      <alignment horizontal="center"/>
      <protection locked="0"/>
    </xf>
    <xf numFmtId="165" fontId="49" fillId="0" borderId="82" xfId="0" applyNumberFormat="1" applyFont="1" applyBorder="1" applyAlignment="1">
      <alignment horizontal="center"/>
    </xf>
    <xf numFmtId="165" fontId="49" fillId="0" borderId="11" xfId="0" applyNumberFormat="1" applyFont="1" applyBorder="1" applyAlignment="1">
      <alignment horizontal="center"/>
    </xf>
    <xf numFmtId="165" fontId="49" fillId="0" borderId="20" xfId="0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165" fontId="49" fillId="0" borderId="17" xfId="0" applyNumberFormat="1" applyFont="1" applyBorder="1" applyAlignment="1">
      <alignment horizontal="center"/>
    </xf>
    <xf numFmtId="2" fontId="49" fillId="0" borderId="51" xfId="0" applyNumberFormat="1" applyFont="1" applyFill="1" applyBorder="1" applyAlignment="1" applyProtection="1">
      <alignment horizontal="center"/>
      <protection locked="0"/>
    </xf>
    <xf numFmtId="0" fontId="58" fillId="0" borderId="0" xfId="0" applyFont="1"/>
    <xf numFmtId="0" fontId="72" fillId="0" borderId="0" xfId="0" applyFont="1"/>
    <xf numFmtId="2" fontId="49" fillId="0" borderId="22" xfId="0" applyNumberFormat="1" applyFont="1" applyFill="1" applyBorder="1" applyAlignment="1" applyProtection="1">
      <alignment horizontal="center"/>
      <protection locked="0"/>
    </xf>
    <xf numFmtId="2" fontId="49" fillId="0" borderId="11" xfId="0" applyNumberFormat="1" applyFont="1" applyFill="1" applyBorder="1" applyAlignment="1">
      <alignment horizontal="center"/>
    </xf>
    <xf numFmtId="2" fontId="49" fillId="0" borderId="21" xfId="0" applyNumberFormat="1" applyFont="1" applyFill="1" applyBorder="1" applyAlignment="1">
      <alignment horizontal="center"/>
    </xf>
    <xf numFmtId="2" fontId="49" fillId="0" borderId="49" xfId="0" applyNumberFormat="1" applyFont="1" applyFill="1" applyBorder="1" applyAlignment="1" applyProtection="1">
      <alignment horizontal="center"/>
      <protection locked="0"/>
    </xf>
    <xf numFmtId="2" fontId="49" fillId="0" borderId="59" xfId="0" applyNumberFormat="1" applyFont="1" applyFill="1" applyBorder="1" applyAlignment="1" applyProtection="1">
      <alignment horizontal="center"/>
      <protection locked="0"/>
    </xf>
    <xf numFmtId="0" fontId="45" fillId="0" borderId="55" xfId="11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49" fontId="73" fillId="0" borderId="0" xfId="0" applyNumberFormat="1" applyFont="1" applyFill="1" applyBorder="1" applyAlignment="1">
      <alignment horizontal="center"/>
    </xf>
    <xf numFmtId="49" fontId="73" fillId="0" borderId="89" xfId="0" applyNumberFormat="1" applyFont="1" applyFill="1" applyBorder="1" applyAlignment="1">
      <alignment horizontal="center"/>
    </xf>
    <xf numFmtId="164" fontId="58" fillId="0" borderId="56" xfId="0" applyNumberFormat="1" applyFont="1" applyBorder="1" applyAlignment="1">
      <alignment horizontal="right"/>
    </xf>
    <xf numFmtId="164" fontId="40" fillId="0" borderId="56" xfId="0" applyNumberFormat="1" applyFont="1" applyBorder="1"/>
    <xf numFmtId="164" fontId="58" fillId="0" borderId="56" xfId="0" applyNumberFormat="1" applyFont="1" applyBorder="1" applyAlignment="1">
      <alignment horizontal="center"/>
    </xf>
    <xf numFmtId="164" fontId="58" fillId="0" borderId="56" xfId="0" applyNumberFormat="1" applyFont="1" applyBorder="1"/>
    <xf numFmtId="164" fontId="58" fillId="5" borderId="56" xfId="0" applyNumberFormat="1" applyFont="1" applyFill="1" applyBorder="1"/>
    <xf numFmtId="1" fontId="49" fillId="0" borderId="19" xfId="0" applyNumberFormat="1" applyFont="1" applyFill="1" applyBorder="1" applyAlignment="1" applyProtection="1">
      <alignment horizontal="center"/>
      <protection locked="0"/>
    </xf>
    <xf numFmtId="165" fontId="49" fillId="0" borderId="56" xfId="0" applyNumberFormat="1" applyFont="1" applyFill="1" applyBorder="1" applyAlignment="1">
      <alignment horizontal="center"/>
    </xf>
    <xf numFmtId="0" fontId="61" fillId="0" borderId="0" xfId="0" applyFont="1"/>
    <xf numFmtId="165" fontId="49" fillId="0" borderId="21" xfId="0" applyNumberFormat="1" applyFont="1" applyBorder="1" applyAlignment="1">
      <alignment horizontal="center"/>
    </xf>
    <xf numFmtId="0" fontId="45" fillId="0" borderId="2" xfId="2" applyFont="1" applyFill="1" applyBorder="1" applyAlignment="1">
      <alignment horizontal="center" vertical="center" wrapText="1"/>
    </xf>
    <xf numFmtId="0" fontId="45" fillId="0" borderId="4" xfId="2" applyFont="1" applyFill="1" applyBorder="1" applyAlignment="1">
      <alignment horizontal="center" vertical="center"/>
    </xf>
    <xf numFmtId="0" fontId="45" fillId="0" borderId="41" xfId="2" applyFont="1" applyFill="1" applyBorder="1" applyAlignment="1">
      <alignment horizontal="center" vertical="center" wrapText="1"/>
    </xf>
    <xf numFmtId="0" fontId="45" fillId="0" borderId="9" xfId="2" applyFont="1" applyFill="1" applyBorder="1" applyAlignment="1">
      <alignment horizontal="center" vertical="center"/>
    </xf>
    <xf numFmtId="0" fontId="45" fillId="0" borderId="10" xfId="2" applyFont="1" applyFill="1" applyBorder="1" applyAlignment="1">
      <alignment horizontal="center" vertical="center"/>
    </xf>
    <xf numFmtId="0" fontId="45" fillId="0" borderId="11" xfId="2" applyFont="1" applyFill="1" applyBorder="1" applyAlignment="1">
      <alignment horizontal="center" vertical="center"/>
    </xf>
    <xf numFmtId="0" fontId="45" fillId="0" borderId="43" xfId="2" applyFont="1" applyFill="1" applyBorder="1" applyAlignment="1">
      <alignment horizontal="center" vertical="center"/>
    </xf>
    <xf numFmtId="0" fontId="45" fillId="0" borderId="18" xfId="2" applyFont="1" applyFill="1" applyBorder="1" applyAlignment="1">
      <alignment horizontal="center" vertical="center"/>
    </xf>
    <xf numFmtId="0" fontId="45" fillId="0" borderId="40" xfId="2" applyFont="1" applyFill="1" applyBorder="1" applyAlignment="1">
      <alignment horizontal="center" vertical="center"/>
    </xf>
    <xf numFmtId="0" fontId="43" fillId="0" borderId="19" xfId="2" applyFont="1" applyFill="1" applyBorder="1" applyAlignment="1">
      <alignment horizontal="center" vertical="center"/>
    </xf>
    <xf numFmtId="0" fontId="43" fillId="0" borderId="20" xfId="2" applyFont="1" applyFill="1" applyBorder="1" applyAlignment="1">
      <alignment horizontal="center" vertical="center"/>
    </xf>
    <xf numFmtId="0" fontId="43" fillId="0" borderId="21" xfId="2" applyFont="1" applyFill="1" applyBorder="1" applyAlignment="1">
      <alignment horizontal="center" vertical="center"/>
    </xf>
    <xf numFmtId="164" fontId="43" fillId="0" borderId="15" xfId="6" applyNumberFormat="1" applyFont="1" applyFill="1" applyBorder="1" applyAlignment="1">
      <alignment horizontal="center" vertical="center"/>
    </xf>
    <xf numFmtId="164" fontId="43" fillId="0" borderId="48" xfId="6" applyNumberFormat="1" applyFont="1" applyFill="1" applyBorder="1" applyAlignment="1">
      <alignment horizontal="center" vertical="center"/>
    </xf>
    <xf numFmtId="164" fontId="43" fillId="0" borderId="33" xfId="6" applyNumberFormat="1" applyFont="1" applyFill="1" applyBorder="1" applyAlignment="1">
      <alignment horizontal="center" vertical="center"/>
    </xf>
    <xf numFmtId="164" fontId="43" fillId="0" borderId="9" xfId="6" applyNumberFormat="1" applyFont="1" applyFill="1" applyBorder="1" applyAlignment="1">
      <alignment horizontal="center" vertical="center"/>
    </xf>
    <xf numFmtId="164" fontId="43" fillId="0" borderId="10" xfId="6" applyNumberFormat="1" applyFont="1" applyFill="1" applyBorder="1" applyAlignment="1">
      <alignment horizontal="center" vertical="center"/>
    </xf>
    <xf numFmtId="164" fontId="43" fillId="0" borderId="11" xfId="6" applyNumberFormat="1" applyFont="1" applyFill="1" applyBorder="1" applyAlignment="1">
      <alignment horizontal="center" vertical="center"/>
    </xf>
    <xf numFmtId="0" fontId="43" fillId="0" borderId="9" xfId="6" applyFont="1" applyFill="1" applyBorder="1" applyAlignment="1">
      <alignment horizontal="left" vertical="center"/>
    </xf>
    <xf numFmtId="0" fontId="43" fillId="0" borderId="10" xfId="6" applyFont="1" applyFill="1" applyBorder="1" applyAlignment="1">
      <alignment horizontal="left" vertical="center"/>
    </xf>
    <xf numFmtId="0" fontId="43" fillId="0" borderId="76" xfId="6" applyFont="1" applyFill="1" applyBorder="1" applyAlignment="1">
      <alignment horizontal="left" vertical="center"/>
    </xf>
    <xf numFmtId="165" fontId="43" fillId="0" borderId="0" xfId="6" applyNumberFormat="1" applyFont="1" applyFill="1" applyAlignment="1">
      <alignment vertical="center"/>
    </xf>
    <xf numFmtId="0" fontId="43" fillId="0" borderId="0" xfId="6" applyFont="1" applyFill="1" applyAlignment="1">
      <alignment vertical="center"/>
    </xf>
    <xf numFmtId="0" fontId="43" fillId="0" borderId="19" xfId="6" applyFont="1" applyFill="1" applyBorder="1" applyAlignment="1">
      <alignment horizontal="left" vertical="center"/>
    </xf>
    <xf numFmtId="0" fontId="43" fillId="0" borderId="20" xfId="6" applyFont="1" applyFill="1" applyBorder="1" applyAlignment="1">
      <alignment horizontal="left" vertical="center"/>
    </xf>
    <xf numFmtId="0" fontId="43" fillId="0" borderId="78" xfId="6" applyFont="1" applyFill="1" applyBorder="1" applyAlignment="1">
      <alignment horizontal="left" vertical="center"/>
    </xf>
    <xf numFmtId="165" fontId="43" fillId="0" borderId="77" xfId="6" applyNumberFormat="1" applyFont="1" applyFill="1" applyBorder="1" applyAlignment="1">
      <alignment horizontal="center" vertical="center"/>
    </xf>
    <xf numFmtId="1" fontId="43" fillId="0" borderId="53" xfId="6" applyNumberFormat="1" applyFont="1" applyFill="1" applyBorder="1" applyAlignment="1">
      <alignment horizontal="center" vertical="center"/>
    </xf>
    <xf numFmtId="165" fontId="43" fillId="0" borderId="52" xfId="6" applyNumberFormat="1" applyFont="1" applyFill="1" applyBorder="1" applyAlignment="1">
      <alignment horizontal="center" vertical="center"/>
    </xf>
    <xf numFmtId="1" fontId="43" fillId="0" borderId="59" xfId="6" applyNumberFormat="1" applyFont="1" applyFill="1" applyBorder="1" applyAlignment="1">
      <alignment horizontal="center" vertical="center"/>
    </xf>
    <xf numFmtId="165" fontId="43" fillId="0" borderId="78" xfId="6" applyNumberFormat="1" applyFont="1" applyFill="1" applyBorder="1" applyAlignment="1">
      <alignment horizontal="center" vertical="center"/>
    </xf>
    <xf numFmtId="1" fontId="43" fillId="0" borderId="50" xfId="6" applyNumberFormat="1" applyFont="1" applyFill="1" applyBorder="1" applyAlignment="1">
      <alignment horizontal="center" vertical="center"/>
    </xf>
    <xf numFmtId="165" fontId="43" fillId="0" borderId="93" xfId="6" applyNumberFormat="1" applyFont="1" applyFill="1" applyBorder="1" applyAlignment="1">
      <alignment horizontal="center" vertical="center"/>
    </xf>
    <xf numFmtId="1" fontId="43" fillId="0" borderId="63" xfId="6" applyNumberFormat="1" applyFont="1" applyFill="1" applyBorder="1" applyAlignment="1">
      <alignment horizontal="center" vertical="center"/>
    </xf>
    <xf numFmtId="0" fontId="58" fillId="3" borderId="56" xfId="0" applyFont="1" applyFill="1" applyBorder="1"/>
    <xf numFmtId="0" fontId="3" fillId="3" borderId="56" xfId="17" applyFill="1" applyBorder="1" applyAlignment="1">
      <alignment horizontal="right"/>
    </xf>
    <xf numFmtId="0" fontId="6" fillId="3" borderId="56" xfId="17" applyFont="1" applyFill="1" applyBorder="1"/>
    <xf numFmtId="0" fontId="3" fillId="3" borderId="56" xfId="17" applyFill="1" applyBorder="1"/>
    <xf numFmtId="0" fontId="15" fillId="0" borderId="8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 applyFill="1" applyAlignment="1">
      <alignment horizontal="right"/>
    </xf>
    <xf numFmtId="166" fontId="14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4" fillId="0" borderId="43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18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5" xfId="0" applyFill="1" applyBorder="1" applyAlignment="1">
      <alignment vertical="center"/>
    </xf>
    <xf numFmtId="0" fontId="0" fillId="0" borderId="48" xfId="0" applyFill="1" applyBorder="1" applyAlignment="1">
      <alignment vertical="center"/>
    </xf>
    <xf numFmtId="1" fontId="0" fillId="0" borderId="51" xfId="0" applyNumberFormat="1" applyFill="1" applyBorder="1" applyAlignment="1">
      <alignment horizontal="center" vertical="center"/>
    </xf>
    <xf numFmtId="165" fontId="0" fillId="0" borderId="54" xfId="0" applyNumberFormat="1" applyFill="1" applyBorder="1" applyAlignment="1">
      <alignment horizontal="center" vertical="center"/>
    </xf>
    <xf numFmtId="165" fontId="0" fillId="0" borderId="55" xfId="0" applyNumberFormat="1" applyFill="1" applyBorder="1" applyAlignment="1">
      <alignment horizontal="center" vertical="center"/>
    </xf>
    <xf numFmtId="165" fontId="14" fillId="0" borderId="0" xfId="0" applyNumberFormat="1" applyFont="1" applyFill="1"/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28" xfId="0" applyFill="1" applyBorder="1" applyAlignment="1">
      <alignment vertical="center"/>
    </xf>
    <xf numFmtId="0" fontId="0" fillId="0" borderId="60" xfId="0" applyFill="1" applyBorder="1" applyAlignment="1">
      <alignment vertical="center"/>
    </xf>
    <xf numFmtId="1" fontId="0" fillId="0" borderId="58" xfId="0" applyNumberFormat="1" applyFill="1" applyBorder="1" applyAlignment="1">
      <alignment horizontal="center" vertical="center"/>
    </xf>
    <xf numFmtId="165" fontId="0" fillId="0" borderId="56" xfId="0" applyNumberFormat="1" applyFill="1" applyBorder="1" applyAlignment="1">
      <alignment horizontal="center" vertical="center"/>
    </xf>
    <xf numFmtId="165" fontId="0" fillId="0" borderId="57" xfId="0" applyNumberFormat="1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44" xfId="0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14" fillId="0" borderId="19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164" fontId="14" fillId="0" borderId="15" xfId="0" applyNumberFormat="1" applyFont="1" applyFill="1" applyBorder="1" applyAlignment="1">
      <alignment horizontal="center"/>
    </xf>
    <xf numFmtId="164" fontId="14" fillId="0" borderId="48" xfId="0" applyNumberFormat="1" applyFont="1" applyFill="1" applyBorder="1" applyAlignment="1">
      <alignment horizontal="center"/>
    </xf>
    <xf numFmtId="164" fontId="14" fillId="0" borderId="33" xfId="0" applyNumberFormat="1" applyFont="1" applyFill="1" applyBorder="1" applyAlignment="1">
      <alignment horizontal="center"/>
    </xf>
    <xf numFmtId="164" fontId="14" fillId="0" borderId="0" xfId="0" applyNumberFormat="1" applyFont="1" applyFill="1" applyAlignment="1">
      <alignment horizontal="center"/>
    </xf>
    <xf numFmtId="2" fontId="14" fillId="0" borderId="28" xfId="0" applyNumberFormat="1" applyFont="1" applyFill="1" applyBorder="1" applyAlignment="1">
      <alignment horizontal="center"/>
    </xf>
    <xf numFmtId="2" fontId="14" fillId="0" borderId="60" xfId="0" applyNumberFormat="1" applyFont="1" applyFill="1" applyBorder="1" applyAlignment="1">
      <alignment horizontal="center"/>
    </xf>
    <xf numFmtId="2" fontId="14" fillId="0" borderId="29" xfId="0" applyNumberFormat="1" applyFon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8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14" fillId="0" borderId="8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15" xfId="0" applyFont="1" applyFill="1" applyBorder="1" applyAlignment="1">
      <alignment vertical="center"/>
    </xf>
    <xf numFmtId="0" fontId="0" fillId="0" borderId="48" xfId="0" applyFont="1" applyFill="1" applyBorder="1" applyAlignment="1">
      <alignment vertical="center"/>
    </xf>
    <xf numFmtId="0" fontId="14" fillId="0" borderId="0" xfId="0" applyFont="1" applyFill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15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" fontId="0" fillId="0" borderId="9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2" fontId="14" fillId="0" borderId="0" xfId="0" applyNumberFormat="1" applyFont="1" applyFill="1"/>
    <xf numFmtId="165" fontId="0" fillId="0" borderId="0" xfId="0" applyNumberFormat="1" applyFill="1"/>
    <xf numFmtId="0" fontId="0" fillId="0" borderId="40" xfId="0" applyFill="1" applyBorder="1" applyAlignment="1">
      <alignment horizontal="center"/>
    </xf>
    <xf numFmtId="0" fontId="0" fillId="0" borderId="44" xfId="0" applyFill="1" applyBorder="1" applyAlignment="1">
      <alignment horizontal="left"/>
    </xf>
    <xf numFmtId="0" fontId="0" fillId="0" borderId="45" xfId="0" applyFill="1" applyBorder="1" applyAlignment="1">
      <alignment horizontal="left"/>
    </xf>
    <xf numFmtId="0" fontId="0" fillId="0" borderId="43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165" fontId="14" fillId="0" borderId="44" xfId="0" applyNumberFormat="1" applyFont="1" applyFill="1" applyBorder="1" applyAlignment="1">
      <alignment horizontal="center"/>
    </xf>
    <xf numFmtId="165" fontId="14" fillId="0" borderId="62" xfId="0" applyNumberFormat="1" applyFont="1" applyFill="1" applyBorder="1" applyAlignment="1">
      <alignment horizontal="center"/>
    </xf>
    <xf numFmtId="165" fontId="14" fillId="0" borderId="45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/>
    </xf>
    <xf numFmtId="0" fontId="14" fillId="0" borderId="48" xfId="0" applyFont="1" applyFill="1" applyBorder="1" applyAlignment="1">
      <alignment horizontal="center"/>
    </xf>
    <xf numFmtId="165" fontId="0" fillId="0" borderId="11" xfId="0" applyNumberForma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/>
    </xf>
    <xf numFmtId="0" fontId="14" fillId="0" borderId="62" xfId="0" applyFont="1" applyFill="1" applyBorder="1" applyAlignment="1">
      <alignment horizontal="center"/>
    </xf>
    <xf numFmtId="1" fontId="0" fillId="0" borderId="19" xfId="0" applyNumberFormat="1" applyFill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14" fillId="0" borderId="2" xfId="0" applyFont="1" applyFill="1" applyBorder="1"/>
    <xf numFmtId="0" fontId="14" fillId="0" borderId="3" xfId="0" applyFont="1" applyFill="1" applyBorder="1"/>
    <xf numFmtId="2" fontId="14" fillId="0" borderId="3" xfId="0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horizontal="right"/>
    </xf>
    <xf numFmtId="2" fontId="14" fillId="0" borderId="3" xfId="0" applyNumberFormat="1" applyFont="1" applyFill="1" applyBorder="1" applyAlignment="1">
      <alignment horizontal="left"/>
    </xf>
    <xf numFmtId="0" fontId="14" fillId="0" borderId="4" xfId="0" applyFont="1" applyFill="1" applyBorder="1"/>
    <xf numFmtId="0" fontId="14" fillId="0" borderId="16" xfId="0" applyFont="1" applyFill="1" applyBorder="1"/>
    <xf numFmtId="165" fontId="14" fillId="0" borderId="0" xfId="0" applyNumberFormat="1" applyFont="1" applyFill="1" applyBorder="1"/>
    <xf numFmtId="165" fontId="14" fillId="0" borderId="17" xfId="0" applyNumberFormat="1" applyFont="1" applyFill="1" applyBorder="1"/>
    <xf numFmtId="0" fontId="14" fillId="0" borderId="43" xfId="0" applyFont="1" applyFill="1" applyBorder="1"/>
    <xf numFmtId="0" fontId="14" fillId="0" borderId="1" xfId="0" applyFont="1" applyFill="1" applyBorder="1"/>
    <xf numFmtId="2" fontId="14" fillId="0" borderId="1" xfId="0" applyNumberFormat="1" applyFont="1" applyFill="1" applyBorder="1" applyAlignment="1">
      <alignment horizontal="left"/>
    </xf>
    <xf numFmtId="0" fontId="14" fillId="0" borderId="43" xfId="0" applyFont="1" applyFill="1" applyBorder="1" applyAlignment="1">
      <alignment horizontal="right"/>
    </xf>
    <xf numFmtId="2" fontId="14" fillId="0" borderId="1" xfId="0" applyNumberFormat="1" applyFont="1" applyFill="1" applyBorder="1" applyAlignment="1">
      <alignment horizontal="left"/>
    </xf>
    <xf numFmtId="0" fontId="14" fillId="0" borderId="18" xfId="0" applyFont="1" applyFill="1" applyBorder="1"/>
    <xf numFmtId="0" fontId="15" fillId="0" borderId="2" xfId="0" applyFont="1" applyFill="1" applyBorder="1" applyAlignment="1">
      <alignment horizontal="left"/>
    </xf>
    <xf numFmtId="0" fontId="15" fillId="0" borderId="3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left"/>
    </xf>
    <xf numFmtId="0" fontId="16" fillId="0" borderId="15" xfId="0" applyFont="1" applyFill="1" applyBorder="1" applyAlignment="1">
      <alignment horizontal="center"/>
    </xf>
    <xf numFmtId="0" fontId="16" fillId="0" borderId="49" xfId="0" applyFont="1" applyFill="1" applyBorder="1" applyAlignment="1">
      <alignment horizontal="center"/>
    </xf>
    <xf numFmtId="0" fontId="16" fillId="0" borderId="76" xfId="0" applyFont="1" applyFill="1" applyBorder="1" applyAlignment="1">
      <alignment horizontal="center"/>
    </xf>
    <xf numFmtId="0" fontId="16" fillId="0" borderId="33" xfId="0" applyFont="1" applyFill="1" applyBorder="1" applyAlignment="1">
      <alignment horizontal="center"/>
    </xf>
    <xf numFmtId="0" fontId="15" fillId="0" borderId="71" xfId="0" applyFont="1" applyFill="1" applyBorder="1" applyAlignment="1">
      <alignment horizontal="center"/>
    </xf>
    <xf numFmtId="0" fontId="15" fillId="0" borderId="72" xfId="0" applyFont="1" applyFill="1" applyBorder="1" applyAlignment="1">
      <alignment horizontal="center"/>
    </xf>
    <xf numFmtId="0" fontId="15" fillId="0" borderId="73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11" fillId="0" borderId="82" xfId="0" applyFont="1" applyFill="1" applyBorder="1"/>
    <xf numFmtId="0" fontId="11" fillId="0" borderId="87" xfId="0" applyFont="1" applyFill="1" applyBorder="1"/>
    <xf numFmtId="0" fontId="14" fillId="0" borderId="15" xfId="0" applyFont="1" applyFill="1" applyBorder="1" applyAlignment="1">
      <alignment horizontal="left"/>
    </xf>
    <xf numFmtId="0" fontId="14" fillId="0" borderId="48" xfId="0" applyFont="1" applyFill="1" applyBorder="1" applyAlignment="1">
      <alignment horizontal="left"/>
    </xf>
    <xf numFmtId="0" fontId="14" fillId="0" borderId="33" xfId="0" applyFont="1" applyFill="1" applyBorder="1" applyAlignment="1">
      <alignment horizontal="left"/>
    </xf>
    <xf numFmtId="2" fontId="14" fillId="0" borderId="9" xfId="0" applyNumberFormat="1" applyFont="1" applyFill="1" applyBorder="1"/>
    <xf numFmtId="1" fontId="14" fillId="0" borderId="10" xfId="0" applyNumberFormat="1" applyFont="1" applyFill="1" applyBorder="1"/>
    <xf numFmtId="2" fontId="14" fillId="0" borderId="10" xfId="0" applyNumberFormat="1" applyFont="1" applyFill="1" applyBorder="1"/>
    <xf numFmtId="1" fontId="14" fillId="0" borderId="11" xfId="0" applyNumberFormat="1" applyFont="1" applyFill="1" applyBorder="1"/>
    <xf numFmtId="1" fontId="0" fillId="0" borderId="9" xfId="0" applyNumberFormat="1" applyFill="1" applyBorder="1" applyAlignment="1">
      <alignment horizontal="center"/>
    </xf>
    <xf numFmtId="165" fontId="0" fillId="0" borderId="10" xfId="0" applyNumberFormat="1" applyFill="1" applyBorder="1" applyAlignment="1">
      <alignment horizontal="center"/>
    </xf>
    <xf numFmtId="165" fontId="0" fillId="0" borderId="11" xfId="0" applyNumberFormat="1" applyFill="1" applyBorder="1" applyAlignment="1">
      <alignment horizontal="center"/>
    </xf>
    <xf numFmtId="0" fontId="14" fillId="0" borderId="28" xfId="0" applyFont="1" applyFill="1" applyBorder="1" applyAlignment="1">
      <alignment horizontal="left"/>
    </xf>
    <xf numFmtId="0" fontId="14" fillId="0" borderId="60" xfId="0" applyFont="1" applyFill="1" applyBorder="1" applyAlignment="1">
      <alignment horizontal="left"/>
    </xf>
    <xf numFmtId="0" fontId="14" fillId="0" borderId="29" xfId="0" applyFont="1" applyFill="1" applyBorder="1" applyAlignment="1">
      <alignment horizontal="left"/>
    </xf>
    <xf numFmtId="2" fontId="14" fillId="0" borderId="86" xfId="0" applyNumberFormat="1" applyFont="1" applyFill="1" applyBorder="1"/>
    <xf numFmtId="1" fontId="14" fillId="0" borderId="82" xfId="0" applyNumberFormat="1" applyFont="1" applyFill="1" applyBorder="1"/>
    <xf numFmtId="2" fontId="14" fillId="0" borderId="82" xfId="0" applyNumberFormat="1" applyFont="1" applyFill="1" applyBorder="1"/>
    <xf numFmtId="1" fontId="14" fillId="0" borderId="83" xfId="0" applyNumberFormat="1" applyFont="1" applyFill="1" applyBorder="1"/>
    <xf numFmtId="1" fontId="0" fillId="0" borderId="58" xfId="0" applyNumberFormat="1" applyFill="1" applyBorder="1" applyAlignment="1">
      <alignment horizontal="center"/>
    </xf>
    <xf numFmtId="165" fontId="0" fillId="0" borderId="54" xfId="0" applyNumberFormat="1" applyFill="1" applyBorder="1" applyAlignment="1">
      <alignment horizontal="center"/>
    </xf>
    <xf numFmtId="165" fontId="0" fillId="0" borderId="55" xfId="0" applyNumberFormat="1" applyFill="1" applyBorder="1" applyAlignment="1">
      <alignment horizontal="center"/>
    </xf>
    <xf numFmtId="0" fontId="14" fillId="0" borderId="58" xfId="0" applyFont="1" applyFill="1" applyBorder="1"/>
    <xf numFmtId="0" fontId="14" fillId="0" borderId="56" xfId="0" applyFont="1" applyFill="1" applyBorder="1"/>
    <xf numFmtId="0" fontId="14" fillId="0" borderId="57" xfId="0" applyFont="1" applyFill="1" applyBorder="1"/>
    <xf numFmtId="0" fontId="18" fillId="0" borderId="44" xfId="0" applyFont="1" applyFill="1" applyBorder="1" applyAlignment="1">
      <alignment horizontal="left"/>
    </xf>
    <xf numFmtId="0" fontId="18" fillId="0" borderId="62" xfId="0" applyFont="1" applyFill="1" applyBorder="1" applyAlignment="1">
      <alignment horizontal="left"/>
    </xf>
    <xf numFmtId="0" fontId="18" fillId="0" borderId="45" xfId="0" applyFont="1" applyFill="1" applyBorder="1" applyAlignment="1">
      <alignment horizontal="left"/>
    </xf>
    <xf numFmtId="0" fontId="18" fillId="0" borderId="22" xfId="0" applyFont="1" applyFill="1" applyBorder="1"/>
    <xf numFmtId="0" fontId="18" fillId="0" borderId="23" xfId="0" applyFont="1" applyFill="1" applyBorder="1"/>
    <xf numFmtId="0" fontId="18" fillId="0" borderId="24" xfId="0" applyFont="1" applyFill="1" applyBorder="1"/>
    <xf numFmtId="1" fontId="18" fillId="0" borderId="19" xfId="0" applyNumberFormat="1" applyFont="1" applyFill="1" applyBorder="1" applyAlignment="1">
      <alignment horizontal="center"/>
    </xf>
    <xf numFmtId="165" fontId="18" fillId="0" borderId="23" xfId="0" applyNumberFormat="1" applyFont="1" applyFill="1" applyBorder="1" applyAlignment="1">
      <alignment horizontal="center"/>
    </xf>
    <xf numFmtId="165" fontId="18" fillId="0" borderId="24" xfId="0" applyNumberFormat="1" applyFont="1" applyFill="1" applyBorder="1" applyAlignment="1">
      <alignment horizontal="center"/>
    </xf>
    <xf numFmtId="0" fontId="18" fillId="0" borderId="0" xfId="0" applyFont="1" applyFill="1"/>
    <xf numFmtId="2" fontId="14" fillId="0" borderId="58" xfId="0" applyNumberFormat="1" applyFont="1" applyFill="1" applyBorder="1"/>
    <xf numFmtId="1" fontId="14" fillId="0" borderId="56" xfId="0" applyNumberFormat="1" applyFont="1" applyFill="1" applyBorder="1"/>
    <xf numFmtId="2" fontId="14" fillId="0" borderId="56" xfId="0" applyNumberFormat="1" applyFont="1" applyFill="1" applyBorder="1"/>
    <xf numFmtId="1" fontId="14" fillId="0" borderId="57" xfId="0" applyNumberFormat="1" applyFont="1" applyFill="1" applyBorder="1"/>
    <xf numFmtId="165" fontId="0" fillId="0" borderId="56" xfId="0" applyNumberFormat="1" applyFill="1" applyBorder="1" applyAlignment="1">
      <alignment horizontal="center"/>
    </xf>
    <xf numFmtId="165" fontId="0" fillId="0" borderId="57" xfId="0" applyNumberFormat="1" applyFill="1" applyBorder="1" applyAlignment="1">
      <alignment horizontal="center"/>
    </xf>
    <xf numFmtId="166" fontId="6" fillId="0" borderId="56" xfId="15" applyFont="1" applyFill="1" applyBorder="1" applyAlignment="1">
      <alignment horizontal="center"/>
    </xf>
    <xf numFmtId="166" fontId="6" fillId="0" borderId="57" xfId="15" applyFont="1" applyFill="1" applyBorder="1" applyAlignment="1">
      <alignment horizontal="center"/>
    </xf>
    <xf numFmtId="1" fontId="18" fillId="0" borderId="22" xfId="0" applyNumberFormat="1" applyFont="1" applyFill="1" applyBorder="1" applyAlignment="1">
      <alignment horizontal="center"/>
    </xf>
    <xf numFmtId="166" fontId="43" fillId="0" borderId="3" xfId="15" applyFont="1" applyFill="1" applyBorder="1" applyAlignment="1" applyProtection="1">
      <protection locked="0"/>
    </xf>
    <xf numFmtId="166" fontId="43" fillId="0" borderId="4" xfId="15" applyFont="1" applyFill="1" applyBorder="1" applyAlignment="1" applyProtection="1">
      <protection locked="0"/>
    </xf>
    <xf numFmtId="0" fontId="43" fillId="0" borderId="2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3" fillId="0" borderId="41" xfId="0" applyFont="1" applyFill="1" applyBorder="1" applyAlignment="1">
      <alignment horizontal="center"/>
    </xf>
    <xf numFmtId="0" fontId="43" fillId="0" borderId="15" xfId="0" applyFont="1" applyFill="1" applyBorder="1"/>
    <xf numFmtId="0" fontId="43" fillId="0" borderId="33" xfId="0" applyFont="1" applyFill="1" applyBorder="1"/>
    <xf numFmtId="0" fontId="0" fillId="0" borderId="15" xfId="0" applyFill="1" applyBorder="1" applyAlignment="1">
      <alignment horizontal="center"/>
    </xf>
    <xf numFmtId="0" fontId="0" fillId="0" borderId="33" xfId="0" applyFill="1" applyBorder="1"/>
    <xf numFmtId="0" fontId="43" fillId="0" borderId="43" xfId="0" applyFont="1" applyFill="1" applyBorder="1" applyAlignment="1">
      <alignment horizontal="center" vertical="center"/>
    </xf>
    <xf numFmtId="0" fontId="43" fillId="0" borderId="18" xfId="0" applyFont="1" applyFill="1" applyBorder="1" applyAlignment="1">
      <alignment horizontal="center" vertical="center"/>
    </xf>
    <xf numFmtId="0" fontId="43" fillId="0" borderId="40" xfId="0" applyFont="1" applyFill="1" applyBorder="1" applyAlignment="1">
      <alignment horizontal="center"/>
    </xf>
    <xf numFmtId="0" fontId="43" fillId="0" borderId="43" xfId="0" applyFont="1" applyFill="1" applyBorder="1"/>
    <xf numFmtId="0" fontId="43" fillId="0" borderId="18" xfId="0" applyFont="1" applyFill="1" applyBorder="1"/>
    <xf numFmtId="0" fontId="0" fillId="0" borderId="43" xfId="0" applyFill="1" applyBorder="1" applyAlignment="1">
      <alignment horizontal="center"/>
    </xf>
    <xf numFmtId="0" fontId="0" fillId="0" borderId="18" xfId="0" applyFill="1" applyBorder="1"/>
    <xf numFmtId="0" fontId="43" fillId="0" borderId="48" xfId="0" applyFont="1" applyFill="1" applyBorder="1"/>
    <xf numFmtId="0" fontId="43" fillId="0" borderId="60" xfId="0" applyFont="1" applyFill="1" applyBorder="1"/>
    <xf numFmtId="0" fontId="14" fillId="0" borderId="0" xfId="0" applyFont="1" applyFill="1" applyBorder="1"/>
    <xf numFmtId="14" fontId="14" fillId="0" borderId="0" xfId="0" applyNumberFormat="1" applyFont="1" applyFill="1" applyBorder="1"/>
    <xf numFmtId="165" fontId="14" fillId="0" borderId="0" xfId="0" applyNumberFormat="1" applyFont="1" applyFill="1" applyAlignment="1">
      <alignment horizontal="center"/>
    </xf>
    <xf numFmtId="0" fontId="15" fillId="0" borderId="89" xfId="0" applyFont="1" applyFill="1" applyBorder="1" applyAlignment="1">
      <alignment horizontal="center"/>
    </xf>
    <xf numFmtId="0" fontId="15" fillId="0" borderId="90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71" xfId="0" applyFont="1" applyFill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0" fontId="14" fillId="0" borderId="73" xfId="0" applyFont="1" applyFill="1" applyBorder="1" applyAlignment="1">
      <alignment horizontal="center"/>
    </xf>
    <xf numFmtId="0" fontId="14" fillId="0" borderId="89" xfId="0" applyFont="1" applyFill="1" applyBorder="1" applyAlignment="1">
      <alignment horizontal="center"/>
    </xf>
    <xf numFmtId="0" fontId="14" fillId="0" borderId="90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left" vertical="center"/>
    </xf>
    <xf numFmtId="0" fontId="14" fillId="0" borderId="33" xfId="0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left" vertical="center"/>
    </xf>
    <xf numFmtId="0" fontId="14" fillId="0" borderId="29" xfId="0" applyFont="1" applyFill="1" applyBorder="1" applyAlignment="1">
      <alignment horizontal="left" vertical="center"/>
    </xf>
    <xf numFmtId="165" fontId="14" fillId="0" borderId="56" xfId="0" applyNumberFormat="1" applyFont="1" applyFill="1" applyBorder="1" applyAlignment="1">
      <alignment horizontal="center" vertical="center"/>
    </xf>
    <xf numFmtId="165" fontId="14" fillId="0" borderId="57" xfId="0" applyNumberFormat="1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/>
    </xf>
    <xf numFmtId="164" fontId="14" fillId="0" borderId="15" xfId="31" applyNumberFormat="1" applyFont="1" applyFill="1" applyBorder="1" applyAlignment="1"/>
    <xf numFmtId="164" fontId="14" fillId="0" borderId="48" xfId="31" applyNumberFormat="1" applyFont="1" applyFill="1" applyBorder="1" applyAlignment="1">
      <alignment horizontal="center"/>
    </xf>
    <xf numFmtId="164" fontId="14" fillId="0" borderId="33" xfId="31" applyNumberFormat="1" applyFont="1" applyFill="1" applyBorder="1" applyAlignment="1">
      <alignment horizontal="center"/>
    </xf>
    <xf numFmtId="164" fontId="14" fillId="0" borderId="15" xfId="31" applyNumberFormat="1" applyFont="1" applyFill="1" applyBorder="1" applyAlignment="1">
      <alignment horizontal="center"/>
    </xf>
    <xf numFmtId="164" fontId="14" fillId="0" borderId="33" xfId="31" applyNumberFormat="1" applyFont="1" applyFill="1" applyBorder="1" applyAlignment="1"/>
    <xf numFmtId="1" fontId="14" fillId="0" borderId="0" xfId="0" applyNumberFormat="1" applyFont="1" applyFill="1" applyAlignment="1">
      <alignment horizontal="left"/>
    </xf>
    <xf numFmtId="164" fontId="14" fillId="0" borderId="44" xfId="31" applyNumberFormat="1" applyFont="1" applyFill="1" applyBorder="1" applyAlignment="1"/>
    <xf numFmtId="164" fontId="14" fillId="0" borderId="0" xfId="0" applyNumberFormat="1" applyFont="1" applyFill="1" applyAlignment="1">
      <alignment horizontal="left"/>
    </xf>
    <xf numFmtId="0" fontId="14" fillId="0" borderId="40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left"/>
    </xf>
    <xf numFmtId="0" fontId="14" fillId="0" borderId="6" xfId="0" applyFont="1" applyFill="1" applyBorder="1" applyAlignment="1">
      <alignment horizontal="left"/>
    </xf>
    <xf numFmtId="0" fontId="14" fillId="0" borderId="7" xfId="0" applyFont="1" applyFill="1" applyBorder="1" applyAlignment="1">
      <alignment horizontal="left"/>
    </xf>
    <xf numFmtId="0" fontId="14" fillId="0" borderId="8" xfId="31" applyFont="1" applyFill="1" applyBorder="1" applyAlignment="1"/>
    <xf numFmtId="0" fontId="14" fillId="0" borderId="7" xfId="31" applyFont="1" applyFill="1" applyBorder="1" applyAlignment="1"/>
    <xf numFmtId="165" fontId="14" fillId="0" borderId="56" xfId="0" applyNumberFormat="1" applyFont="1" applyFill="1" applyBorder="1" applyAlignment="1">
      <alignment horizontal="center"/>
    </xf>
    <xf numFmtId="165" fontId="14" fillId="0" borderId="57" xfId="0" applyNumberFormat="1" applyFont="1" applyFill="1" applyBorder="1" applyAlignment="1">
      <alignment horizontal="center"/>
    </xf>
    <xf numFmtId="164" fontId="6" fillId="0" borderId="44" xfId="31" applyNumberFormat="1" applyFill="1" applyBorder="1" applyAlignment="1"/>
    <xf numFmtId="0" fontId="14" fillId="0" borderId="33" xfId="0" applyFont="1" applyFill="1" applyBorder="1" applyAlignment="1">
      <alignment horizontal="center"/>
    </xf>
    <xf numFmtId="1" fontId="14" fillId="0" borderId="86" xfId="0" applyNumberFormat="1" applyFont="1" applyFill="1" applyBorder="1" applyAlignment="1">
      <alignment horizontal="center"/>
    </xf>
    <xf numFmtId="165" fontId="14" fillId="0" borderId="29" xfId="0" applyNumberFormat="1" applyFont="1" applyFill="1" applyBorder="1" applyAlignment="1">
      <alignment horizontal="center"/>
    </xf>
    <xf numFmtId="0" fontId="11" fillId="0" borderId="2" xfId="0" applyFont="1" applyFill="1" applyBorder="1"/>
    <xf numFmtId="0" fontId="11" fillId="0" borderId="3" xfId="0" applyFont="1" applyFill="1" applyBorder="1"/>
    <xf numFmtId="2" fontId="14" fillId="0" borderId="4" xfId="0" applyNumberFormat="1" applyFont="1" applyFill="1" applyBorder="1" applyAlignment="1">
      <alignment horizontal="left"/>
    </xf>
    <xf numFmtId="0" fontId="11" fillId="0" borderId="3" xfId="0" applyFont="1" applyFill="1" applyBorder="1" applyAlignment="1">
      <alignment horizontal="right"/>
    </xf>
    <xf numFmtId="165" fontId="14" fillId="0" borderId="3" xfId="0" applyNumberFormat="1" applyFont="1" applyFill="1" applyBorder="1"/>
    <xf numFmtId="0" fontId="11" fillId="0" borderId="43" xfId="0" applyFont="1" applyFill="1" applyBorder="1"/>
    <xf numFmtId="0" fontId="11" fillId="0" borderId="1" xfId="0" applyFont="1" applyFill="1" applyBorder="1"/>
    <xf numFmtId="2" fontId="14" fillId="0" borderId="18" xfId="0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horizontal="right"/>
    </xf>
    <xf numFmtId="0" fontId="14" fillId="0" borderId="82" xfId="0" applyFont="1" applyFill="1" applyBorder="1"/>
    <xf numFmtId="0" fontId="14" fillId="0" borderId="83" xfId="0" applyFont="1" applyFill="1" applyBorder="1"/>
    <xf numFmtId="0" fontId="14" fillId="0" borderId="63" xfId="0" applyFont="1" applyFill="1" applyBorder="1" applyAlignment="1">
      <alignment horizontal="center"/>
    </xf>
    <xf numFmtId="0" fontId="14" fillId="0" borderId="93" xfId="0" applyFont="1" applyFill="1" applyBorder="1" applyAlignment="1">
      <alignment horizontal="center"/>
    </xf>
    <xf numFmtId="0" fontId="14" fillId="0" borderId="15" xfId="0" applyFont="1" applyFill="1" applyBorder="1"/>
    <xf numFmtId="0" fontId="14" fillId="0" borderId="48" xfId="0" applyFont="1" applyFill="1" applyBorder="1" applyAlignment="1">
      <alignment horizontal="center" wrapText="1"/>
    </xf>
    <xf numFmtId="0" fontId="15" fillId="0" borderId="33" xfId="0" applyFont="1" applyFill="1" applyBorder="1"/>
    <xf numFmtId="165" fontId="14" fillId="0" borderId="29" xfId="0" applyNumberFormat="1" applyFont="1" applyFill="1" applyBorder="1" applyAlignment="1">
      <alignment horizontal="center" vertical="center"/>
    </xf>
    <xf numFmtId="0" fontId="14" fillId="0" borderId="28" xfId="0" applyFont="1" applyFill="1" applyBorder="1" applyAlignment="1"/>
    <xf numFmtId="0" fontId="15" fillId="0" borderId="60" xfId="0" applyFont="1" applyFill="1" applyBorder="1"/>
    <xf numFmtId="0" fontId="14" fillId="0" borderId="29" xfId="0" applyFont="1" applyFill="1" applyBorder="1"/>
    <xf numFmtId="165" fontId="0" fillId="0" borderId="54" xfId="0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Continuous"/>
    </xf>
    <xf numFmtId="0" fontId="14" fillId="0" borderId="6" xfId="0" applyFont="1" applyFill="1" applyBorder="1" applyAlignment="1">
      <alignment horizontal="centerContinuous"/>
    </xf>
    <xf numFmtId="0" fontId="14" fillId="0" borderId="7" xfId="0" applyFont="1" applyFill="1" applyBorder="1"/>
    <xf numFmtId="0" fontId="15" fillId="0" borderId="6" xfId="0" applyFont="1" applyFill="1" applyBorder="1" applyAlignment="1">
      <alignment horizontal="centerContinuous"/>
    </xf>
    <xf numFmtId="0" fontId="14" fillId="0" borderId="6" xfId="0" applyFont="1" applyFill="1" applyBorder="1"/>
    <xf numFmtId="0" fontId="14" fillId="0" borderId="8" xfId="0" applyFont="1" applyFill="1" applyBorder="1" applyAlignment="1">
      <alignment horizontal="centerContinuous"/>
    </xf>
    <xf numFmtId="0" fontId="14" fillId="0" borderId="7" xfId="0" applyFont="1" applyFill="1" applyBorder="1" applyAlignment="1">
      <alignment horizontal="centerContinuous"/>
    </xf>
    <xf numFmtId="0" fontId="14" fillId="0" borderId="41" xfId="0" applyFont="1" applyFill="1" applyBorder="1"/>
    <xf numFmtId="0" fontId="14" fillId="0" borderId="48" xfId="0" applyFont="1" applyFill="1" applyBorder="1"/>
    <xf numFmtId="0" fontId="14" fillId="0" borderId="33" xfId="0" applyFont="1" applyFill="1" applyBorder="1"/>
    <xf numFmtId="167" fontId="11" fillId="0" borderId="15" xfId="0" applyNumberFormat="1" applyFont="1" applyFill="1" applyBorder="1" applyAlignment="1">
      <alignment horizontal="center" vertical="center"/>
    </xf>
    <xf numFmtId="49" fontId="11" fillId="0" borderId="42" xfId="0" applyNumberFormat="1" applyFont="1" applyFill="1" applyBorder="1" applyAlignment="1">
      <alignment horizontal="center" vertical="center"/>
    </xf>
    <xf numFmtId="167" fontId="11" fillId="0" borderId="33" xfId="0" applyNumberFormat="1" applyFont="1" applyFill="1" applyBorder="1" applyAlignment="1">
      <alignment horizontal="center" vertical="center"/>
    </xf>
    <xf numFmtId="168" fontId="11" fillId="0" borderId="15" xfId="0" applyNumberFormat="1" applyFont="1" applyFill="1" applyBorder="1" applyAlignment="1">
      <alignment horizontal="center" vertical="center"/>
    </xf>
    <xf numFmtId="169" fontId="11" fillId="0" borderId="33" xfId="0" applyNumberFormat="1" applyFont="1" applyFill="1" applyBorder="1" applyAlignment="1">
      <alignment horizontal="center" vertical="center"/>
    </xf>
    <xf numFmtId="168" fontId="11" fillId="0" borderId="48" xfId="0" applyNumberFormat="1" applyFont="1" applyFill="1" applyBorder="1" applyAlignment="1">
      <alignment horizontal="center" vertical="center"/>
    </xf>
    <xf numFmtId="169" fontId="11" fillId="0" borderId="48" xfId="0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67" fontId="11" fillId="0" borderId="37" xfId="0" applyNumberFormat="1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167" fontId="11" fillId="0" borderId="42" xfId="0" applyNumberFormat="1" applyFont="1" applyFill="1" applyBorder="1" applyAlignment="1">
      <alignment horizontal="center" vertical="center"/>
    </xf>
    <xf numFmtId="0" fontId="14" fillId="0" borderId="32" xfId="0" applyFont="1" applyFill="1" applyBorder="1"/>
    <xf numFmtId="0" fontId="14" fillId="0" borderId="28" xfId="0" applyFont="1" applyFill="1" applyBorder="1"/>
    <xf numFmtId="0" fontId="14" fillId="0" borderId="60" xfId="0" applyFont="1" applyFill="1" applyBorder="1"/>
    <xf numFmtId="0" fontId="14" fillId="0" borderId="42" xfId="0" applyFont="1" applyFill="1" applyBorder="1"/>
    <xf numFmtId="0" fontId="14" fillId="0" borderId="37" xfId="0" applyFont="1" applyFill="1" applyBorder="1"/>
    <xf numFmtId="167" fontId="11" fillId="0" borderId="61" xfId="0" applyNumberFormat="1" applyFont="1" applyFill="1" applyBorder="1" applyAlignment="1">
      <alignment horizontal="center" vertical="center"/>
    </xf>
    <xf numFmtId="167" fontId="11" fillId="0" borderId="29" xfId="0" applyNumberFormat="1" applyFont="1" applyFill="1" applyBorder="1" applyAlignment="1">
      <alignment horizontal="center" vertical="center"/>
    </xf>
    <xf numFmtId="0" fontId="11" fillId="0" borderId="79" xfId="0" applyFont="1" applyFill="1" applyBorder="1"/>
    <xf numFmtId="0" fontId="11" fillId="0" borderId="75" xfId="0" applyFont="1" applyFill="1" applyBorder="1" applyAlignment="1">
      <alignment horizontal="centerContinuous"/>
    </xf>
    <xf numFmtId="0" fontId="11" fillId="0" borderId="0" xfId="0" applyFont="1" applyFill="1" applyBorder="1"/>
    <xf numFmtId="2" fontId="11" fillId="0" borderId="62" xfId="0" applyNumberFormat="1" applyFont="1" applyFill="1" applyBorder="1" applyAlignment="1">
      <alignment horizontal="left"/>
    </xf>
    <xf numFmtId="0" fontId="14" fillId="0" borderId="17" xfId="0" applyFont="1" applyFill="1" applyBorder="1"/>
    <xf numFmtId="0" fontId="11" fillId="0" borderId="1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4" fillId="0" borderId="40" xfId="0" applyFont="1" applyFill="1" applyBorder="1"/>
    <xf numFmtId="0" fontId="14" fillId="0" borderId="8" xfId="0" applyFont="1" applyFill="1" applyBorder="1" applyAlignment="1" applyProtection="1">
      <alignment horizontal="center"/>
      <protection locked="0"/>
    </xf>
    <xf numFmtId="0" fontId="14" fillId="0" borderId="6" xfId="0" applyFont="1" applyFill="1" applyBorder="1" applyAlignment="1" applyProtection="1">
      <alignment horizontal="center"/>
      <protection locked="0"/>
    </xf>
    <xf numFmtId="0" fontId="14" fillId="0" borderId="7" xfId="0" applyFont="1" applyFill="1" applyBorder="1" applyAlignment="1" applyProtection="1">
      <alignment horizontal="center"/>
      <protection locked="0"/>
    </xf>
    <xf numFmtId="165" fontId="11" fillId="0" borderId="8" xfId="0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>
      <alignment horizontal="center" vertical="center"/>
    </xf>
    <xf numFmtId="165" fontId="11" fillId="0" borderId="6" xfId="0" applyNumberFormat="1" applyFont="1" applyFill="1" applyBorder="1" applyAlignment="1">
      <alignment horizontal="center" vertical="center"/>
    </xf>
    <xf numFmtId="167" fontId="11" fillId="0" borderId="48" xfId="0" applyNumberFormat="1" applyFont="1" applyFill="1" applyBorder="1" applyAlignment="1">
      <alignment horizontal="center" vertical="center"/>
    </xf>
    <xf numFmtId="169" fontId="11" fillId="0" borderId="15" xfId="0" applyNumberFormat="1" applyFont="1" applyFill="1" applyBorder="1" applyAlignment="1">
      <alignment horizontal="center" vertical="center"/>
    </xf>
    <xf numFmtId="0" fontId="14" fillId="0" borderId="32" xfId="0" applyFont="1" applyFill="1" applyBorder="1" applyAlignment="1"/>
    <xf numFmtId="169" fontId="11" fillId="0" borderId="61" xfId="0" applyNumberFormat="1" applyFont="1" applyFill="1" applyBorder="1" applyAlignment="1">
      <alignment horizontal="center" vertical="center"/>
    </xf>
    <xf numFmtId="0" fontId="11" fillId="0" borderId="62" xfId="0" applyFont="1" applyFill="1" applyBorder="1" applyAlignment="1">
      <alignment horizontal="left"/>
    </xf>
    <xf numFmtId="0" fontId="11" fillId="0" borderId="17" xfId="0" applyFont="1" applyFill="1" applyBorder="1"/>
    <xf numFmtId="165" fontId="11" fillId="0" borderId="16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165" fontId="11" fillId="0" borderId="17" xfId="0" applyNumberFormat="1" applyFont="1" applyFill="1" applyBorder="1" applyAlignment="1">
      <alignment horizontal="center" vertical="center"/>
    </xf>
    <xf numFmtId="0" fontId="15" fillId="0" borderId="16" xfId="0" applyFont="1" applyFill="1" applyBorder="1"/>
    <xf numFmtId="0" fontId="15" fillId="0" borderId="0" xfId="0" applyFont="1" applyFill="1" applyBorder="1"/>
    <xf numFmtId="0" fontId="14" fillId="0" borderId="2" xfId="0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5" fillId="0" borderId="43" xfId="0" applyFont="1" applyFill="1" applyBorder="1"/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/>
    </xf>
    <xf numFmtId="2" fontId="15" fillId="0" borderId="43" xfId="0" applyNumberFormat="1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/>
    </xf>
    <xf numFmtId="2" fontId="15" fillId="0" borderId="18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Alignment="1">
      <alignment horizontal="right"/>
    </xf>
    <xf numFmtId="0" fontId="0" fillId="0" borderId="0" xfId="0" applyFill="1" applyBorder="1"/>
    <xf numFmtId="165" fontId="0" fillId="0" borderId="0" xfId="0" applyNumberFormat="1" applyFill="1" applyBorder="1"/>
    <xf numFmtId="0" fontId="11" fillId="0" borderId="71" xfId="0" applyFont="1" applyFill="1" applyBorder="1" applyAlignment="1">
      <alignment horizontal="center"/>
    </xf>
    <xf numFmtId="0" fontId="11" fillId="0" borderId="72" xfId="0" applyFont="1" applyFill="1" applyBorder="1" applyAlignment="1">
      <alignment horizontal="center"/>
    </xf>
    <xf numFmtId="0" fontId="11" fillId="0" borderId="73" xfId="0" applyFont="1" applyFill="1" applyBorder="1" applyAlignment="1">
      <alignment horizontal="center"/>
    </xf>
    <xf numFmtId="0" fontId="11" fillId="0" borderId="89" xfId="0" applyFont="1" applyFill="1" applyBorder="1" applyAlignment="1">
      <alignment horizontal="center"/>
    </xf>
    <xf numFmtId="0" fontId="11" fillId="0" borderId="90" xfId="0" applyFont="1" applyFill="1" applyBorder="1" applyAlignment="1">
      <alignment horizontal="center"/>
    </xf>
    <xf numFmtId="0" fontId="0" fillId="0" borderId="41" xfId="0" applyFont="1" applyFill="1" applyBorder="1" applyAlignment="1">
      <alignment horizontal="center" vertical="center"/>
    </xf>
    <xf numFmtId="0" fontId="0" fillId="0" borderId="33" xfId="0" applyFill="1" applyBorder="1" applyAlignment="1">
      <alignment vertical="center"/>
    </xf>
    <xf numFmtId="0" fontId="0" fillId="0" borderId="32" xfId="0" applyFont="1" applyFill="1" applyBorder="1" applyAlignment="1">
      <alignment horizontal="center" vertical="center"/>
    </xf>
    <xf numFmtId="0" fontId="0" fillId="0" borderId="29" xfId="0" applyFill="1" applyBorder="1" applyAlignment="1">
      <alignment vertical="center"/>
    </xf>
    <xf numFmtId="164" fontId="6" fillId="0" borderId="15" xfId="31" applyNumberFormat="1" applyFont="1" applyFill="1" applyBorder="1" applyAlignment="1"/>
    <xf numFmtId="164" fontId="6" fillId="0" borderId="48" xfId="31" applyNumberFormat="1" applyFont="1" applyFill="1" applyBorder="1" applyAlignment="1">
      <alignment horizontal="center"/>
    </xf>
    <xf numFmtId="164" fontId="6" fillId="0" borderId="33" xfId="31" applyNumberFormat="1" applyFont="1" applyFill="1" applyBorder="1" applyAlignment="1">
      <alignment horizontal="center"/>
    </xf>
    <xf numFmtId="164" fontId="6" fillId="0" borderId="15" xfId="31" applyNumberFormat="1" applyFont="1" applyFill="1" applyBorder="1" applyAlignment="1">
      <alignment horizontal="center"/>
    </xf>
    <xf numFmtId="2" fontId="0" fillId="0" borderId="0" xfId="0" applyNumberFormat="1" applyFont="1" applyFill="1"/>
    <xf numFmtId="0" fontId="0" fillId="0" borderId="0" xfId="0" applyFont="1" applyFill="1"/>
    <xf numFmtId="164" fontId="6" fillId="0" borderId="28" xfId="31" applyNumberFormat="1" applyFill="1" applyBorder="1" applyAlignment="1"/>
    <xf numFmtId="0" fontId="0" fillId="0" borderId="44" xfId="0" applyFill="1" applyBorder="1" applyAlignment="1"/>
    <xf numFmtId="0" fontId="0" fillId="0" borderId="62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/>
    <xf numFmtId="0" fontId="0" fillId="0" borderId="40" xfId="0" applyFont="1" applyFill="1" applyBorder="1" applyAlignment="1">
      <alignment horizontal="center" vertical="center"/>
    </xf>
    <xf numFmtId="0" fontId="6" fillId="0" borderId="8" xfId="31" applyFill="1" applyBorder="1" applyAlignment="1"/>
    <xf numFmtId="0" fontId="6" fillId="0" borderId="7" xfId="31" applyFill="1" applyBorder="1" applyAlignment="1"/>
    <xf numFmtId="165" fontId="6" fillId="0" borderId="44" xfId="31" applyNumberFormat="1" applyFill="1" applyBorder="1" applyAlignment="1"/>
    <xf numFmtId="165" fontId="6" fillId="0" borderId="45" xfId="31" applyNumberFormat="1" applyFill="1" applyBorder="1" applyAlignment="1"/>
    <xf numFmtId="1" fontId="0" fillId="0" borderId="86" xfId="0" applyNumberFormat="1" applyFill="1" applyBorder="1" applyAlignment="1">
      <alignment horizontal="center"/>
    </xf>
    <xf numFmtId="165" fontId="0" fillId="0" borderId="82" xfId="0" applyNumberFormat="1" applyFill="1" applyBorder="1" applyAlignment="1">
      <alignment horizontal="center"/>
    </xf>
    <xf numFmtId="165" fontId="0" fillId="0" borderId="83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left"/>
    </xf>
    <xf numFmtId="0" fontId="11" fillId="0" borderId="3" xfId="0" applyFont="1" applyFill="1" applyBorder="1" applyAlignment="1">
      <alignment horizontal="left"/>
    </xf>
    <xf numFmtId="2" fontId="0" fillId="0" borderId="3" xfId="0" applyNumberFormat="1" applyFill="1" applyBorder="1" applyAlignment="1">
      <alignment horizontal="left"/>
    </xf>
    <xf numFmtId="0" fontId="0" fillId="0" borderId="3" xfId="0" applyFill="1" applyBorder="1"/>
    <xf numFmtId="0" fontId="0" fillId="0" borderId="2" xfId="0" applyFill="1" applyBorder="1"/>
    <xf numFmtId="0" fontId="0" fillId="0" borderId="4" xfId="0" applyFill="1" applyBorder="1"/>
    <xf numFmtId="0" fontId="0" fillId="0" borderId="1" xfId="0" applyFill="1" applyBorder="1"/>
    <xf numFmtId="2" fontId="0" fillId="0" borderId="18" xfId="0" applyNumberForma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2" fontId="0" fillId="0" borderId="1" xfId="0" applyNumberFormat="1" applyFill="1" applyBorder="1" applyAlignment="1">
      <alignment horizontal="left"/>
    </xf>
    <xf numFmtId="0" fontId="0" fillId="0" borderId="43" xfId="0" applyFill="1" applyBorder="1"/>
    <xf numFmtId="0" fontId="0" fillId="0" borderId="15" xfId="0" applyFill="1" applyBorder="1"/>
    <xf numFmtId="2" fontId="0" fillId="0" borderId="9" xfId="0" applyNumberFormat="1" applyFill="1" applyBorder="1"/>
    <xf numFmtId="1" fontId="0" fillId="0" borderId="10" xfId="0" applyNumberFormat="1" applyFill="1" applyBorder="1"/>
    <xf numFmtId="2" fontId="0" fillId="0" borderId="10" xfId="0" applyNumberFormat="1" applyFill="1" applyBorder="1"/>
    <xf numFmtId="1" fontId="0" fillId="0" borderId="76" xfId="0" applyNumberFormat="1" applyFill="1" applyBorder="1"/>
    <xf numFmtId="0" fontId="0" fillId="0" borderId="28" xfId="0" applyFill="1" applyBorder="1" applyAlignment="1"/>
    <xf numFmtId="0" fontId="0" fillId="0" borderId="29" xfId="0" applyFill="1" applyBorder="1"/>
    <xf numFmtId="2" fontId="0" fillId="0" borderId="56" xfId="0" applyNumberFormat="1" applyFill="1" applyBorder="1"/>
    <xf numFmtId="1" fontId="0" fillId="0" borderId="56" xfId="0" applyNumberFormat="1" applyFill="1" applyBorder="1"/>
    <xf numFmtId="1" fontId="0" fillId="0" borderId="52" xfId="0" applyNumberFormat="1" applyFill="1" applyBorder="1"/>
    <xf numFmtId="0" fontId="0" fillId="0" borderId="60" xfId="0" applyFill="1" applyBorder="1"/>
    <xf numFmtId="0" fontId="11" fillId="0" borderId="6" xfId="0" applyFont="1" applyFill="1" applyBorder="1" applyAlignment="1">
      <alignment horizontal="centerContinuous"/>
    </xf>
    <xf numFmtId="0" fontId="0" fillId="0" borderId="7" xfId="0" applyFill="1" applyBorder="1"/>
    <xf numFmtId="0" fontId="0" fillId="0" borderId="6" xfId="0" applyFill="1" applyBorder="1"/>
    <xf numFmtId="0" fontId="11" fillId="0" borderId="8" xfId="0" applyFont="1" applyFill="1" applyBorder="1" applyAlignment="1">
      <alignment horizontal="centerContinuous"/>
    </xf>
    <xf numFmtId="0" fontId="0" fillId="0" borderId="6" xfId="0" applyFill="1" applyBorder="1" applyAlignment="1">
      <alignment horizontal="centerContinuous"/>
    </xf>
    <xf numFmtId="0" fontId="0" fillId="0" borderId="7" xfId="0" applyFill="1" applyBorder="1" applyAlignment="1">
      <alignment horizontal="centerContinuous"/>
    </xf>
    <xf numFmtId="0" fontId="0" fillId="0" borderId="41" xfId="0" applyFill="1" applyBorder="1"/>
    <xf numFmtId="0" fontId="11" fillId="0" borderId="15" xfId="0" applyFont="1" applyFill="1" applyBorder="1"/>
    <xf numFmtId="0" fontId="0" fillId="0" borderId="48" xfId="0" applyFill="1" applyBorder="1"/>
    <xf numFmtId="0" fontId="6" fillId="0" borderId="48" xfId="0" applyFont="1" applyFill="1" applyBorder="1"/>
    <xf numFmtId="167" fontId="11" fillId="0" borderId="15" xfId="0" applyNumberFormat="1" applyFont="1" applyFill="1" applyBorder="1" applyAlignment="1">
      <alignment horizontal="right"/>
    </xf>
    <xf numFmtId="49" fontId="0" fillId="0" borderId="42" xfId="0" applyNumberFormat="1" applyFill="1" applyBorder="1" applyAlignment="1">
      <alignment horizontal="center"/>
    </xf>
    <xf numFmtId="169" fontId="11" fillId="0" borderId="33" xfId="0" applyNumberFormat="1" applyFont="1" applyFill="1" applyBorder="1" applyAlignment="1">
      <alignment horizontal="left"/>
    </xf>
    <xf numFmtId="167" fontId="11" fillId="0" borderId="48" xfId="0" applyNumberFormat="1" applyFont="1" applyFill="1" applyBorder="1" applyAlignment="1">
      <alignment horizontal="right"/>
    </xf>
    <xf numFmtId="169" fontId="11" fillId="0" borderId="48" xfId="0" applyNumberFormat="1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167" fontId="11" fillId="0" borderId="37" xfId="0" applyNumberFormat="1" applyFont="1" applyFill="1" applyBorder="1" applyAlignment="1">
      <alignment horizontal="left"/>
    </xf>
    <xf numFmtId="0" fontId="11" fillId="0" borderId="48" xfId="0" applyFont="1" applyFill="1" applyBorder="1" applyAlignment="1">
      <alignment horizontal="left"/>
    </xf>
    <xf numFmtId="167" fontId="11" fillId="0" borderId="42" xfId="0" applyNumberFormat="1" applyFont="1" applyFill="1" applyBorder="1" applyAlignment="1">
      <alignment horizontal="left"/>
    </xf>
    <xf numFmtId="167" fontId="11" fillId="0" borderId="48" xfId="0" applyNumberFormat="1" applyFont="1" applyFill="1" applyBorder="1" applyAlignment="1">
      <alignment horizontal="left"/>
    </xf>
    <xf numFmtId="167" fontId="11" fillId="0" borderId="15" xfId="0" applyNumberFormat="1" applyFont="1" applyFill="1" applyBorder="1" applyAlignment="1">
      <alignment horizontal="left"/>
    </xf>
    <xf numFmtId="0" fontId="0" fillId="0" borderId="32" xfId="0" applyFill="1" applyBorder="1"/>
    <xf numFmtId="0" fontId="11" fillId="0" borderId="28" xfId="0" applyFont="1" applyFill="1" applyBorder="1"/>
    <xf numFmtId="0" fontId="0" fillId="0" borderId="42" xfId="0" applyFill="1" applyBorder="1"/>
    <xf numFmtId="0" fontId="11" fillId="0" borderId="42" xfId="0" applyFont="1" applyFill="1" applyBorder="1"/>
    <xf numFmtId="169" fontId="11" fillId="0" borderId="61" xfId="0" applyNumberFormat="1" applyFont="1" applyFill="1" applyBorder="1" applyAlignment="1">
      <alignment horizontal="right"/>
    </xf>
    <xf numFmtId="167" fontId="11" fillId="0" borderId="29" xfId="0" applyNumberFormat="1" applyFont="1" applyFill="1" applyBorder="1" applyAlignment="1">
      <alignment horizontal="left"/>
    </xf>
    <xf numFmtId="169" fontId="11" fillId="0" borderId="42" xfId="0" applyNumberFormat="1" applyFont="1" applyFill="1" applyBorder="1" applyAlignment="1">
      <alignment horizontal="right"/>
    </xf>
    <xf numFmtId="167" fontId="11" fillId="0" borderId="60" xfId="0" applyNumberFormat="1" applyFont="1" applyFill="1" applyBorder="1" applyAlignment="1">
      <alignment horizontal="left"/>
    </xf>
    <xf numFmtId="0" fontId="6" fillId="0" borderId="32" xfId="0" applyFont="1" applyFill="1" applyBorder="1"/>
    <xf numFmtId="2" fontId="11" fillId="0" borderId="62" xfId="0" applyNumberFormat="1" applyFont="1" applyFill="1" applyBorder="1" applyAlignment="1">
      <alignment horizontal="center"/>
    </xf>
    <xf numFmtId="0" fontId="11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centerContinuous"/>
    </xf>
    <xf numFmtId="0" fontId="0" fillId="0" borderId="17" xfId="0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6" fillId="0" borderId="40" xfId="0" applyFont="1" applyFill="1" applyBorder="1"/>
    <xf numFmtId="0" fontId="11" fillId="0" borderId="8" xfId="0" applyFont="1" applyFill="1" applyBorder="1" applyAlignment="1" applyProtection="1">
      <alignment horizontal="center"/>
      <protection locked="0"/>
    </xf>
    <xf numFmtId="0" fontId="11" fillId="0" borderId="6" xfId="0" applyFont="1" applyFill="1" applyBorder="1" applyAlignment="1" applyProtection="1">
      <alignment horizontal="center"/>
      <protection locked="0"/>
    </xf>
    <xf numFmtId="165" fontId="11" fillId="0" borderId="8" xfId="0" applyNumberFormat="1" applyFont="1" applyFill="1" applyBorder="1" applyAlignment="1">
      <alignment horizontal="right"/>
    </xf>
    <xf numFmtId="49" fontId="0" fillId="0" borderId="6" xfId="0" applyNumberFormat="1" applyFill="1" applyBorder="1" applyAlignment="1">
      <alignment horizontal="center"/>
    </xf>
    <xf numFmtId="165" fontId="11" fillId="0" borderId="7" xfId="0" applyNumberFormat="1" applyFont="1" applyFill="1" applyBorder="1" applyAlignment="1">
      <alignment horizontal="left"/>
    </xf>
    <xf numFmtId="165" fontId="11" fillId="0" borderId="6" xfId="0" applyNumberFormat="1" applyFont="1" applyFill="1" applyBorder="1" applyAlignment="1">
      <alignment horizontal="right"/>
    </xf>
    <xf numFmtId="165" fontId="11" fillId="0" borderId="6" xfId="0" applyNumberFormat="1" applyFont="1" applyFill="1" applyBorder="1" applyAlignment="1">
      <alignment horizontal="left"/>
    </xf>
    <xf numFmtId="0" fontId="6" fillId="0" borderId="41" xfId="0" applyFont="1" applyFill="1" applyBorder="1"/>
    <xf numFmtId="167" fontId="11" fillId="0" borderId="33" xfId="0" applyNumberFormat="1" applyFont="1" applyFill="1" applyBorder="1" applyAlignment="1">
      <alignment horizontal="left"/>
    </xf>
    <xf numFmtId="169" fontId="11" fillId="0" borderId="48" xfId="0" applyNumberFormat="1" applyFont="1" applyFill="1" applyBorder="1" applyAlignment="1">
      <alignment horizontal="right"/>
    </xf>
    <xf numFmtId="169" fontId="11" fillId="0" borderId="15" xfId="0" applyNumberFormat="1" applyFont="1" applyFill="1" applyBorder="1" applyAlignment="1">
      <alignment horizontal="right"/>
    </xf>
    <xf numFmtId="169" fontId="0" fillId="0" borderId="42" xfId="0" applyNumberFormat="1" applyFill="1" applyBorder="1" applyAlignment="1">
      <alignment horizontal="center"/>
    </xf>
    <xf numFmtId="169" fontId="11" fillId="0" borderId="29" xfId="0" applyNumberFormat="1" applyFont="1" applyFill="1" applyBorder="1" applyAlignment="1">
      <alignment horizontal="left"/>
    </xf>
    <xf numFmtId="169" fontId="11" fillId="0" borderId="60" xfId="0" applyNumberFormat="1" applyFont="1" applyFill="1" applyBorder="1" applyAlignment="1">
      <alignment horizontal="left"/>
    </xf>
    <xf numFmtId="0" fontId="11" fillId="0" borderId="32" xfId="0" applyFont="1" applyFill="1" applyBorder="1" applyAlignment="1"/>
    <xf numFmtId="0" fontId="11" fillId="0" borderId="62" xfId="0" applyFont="1" applyFill="1" applyBorder="1" applyAlignment="1">
      <alignment horizontal="center"/>
    </xf>
    <xf numFmtId="165" fontId="11" fillId="0" borderId="16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/>
    <xf numFmtId="165" fontId="11" fillId="0" borderId="17" xfId="0" applyNumberFormat="1" applyFont="1" applyFill="1" applyBorder="1" applyAlignment="1">
      <alignment horizontal="left"/>
    </xf>
    <xf numFmtId="165" fontId="11" fillId="0" borderId="0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/>
    <xf numFmtId="0" fontId="0" fillId="0" borderId="40" xfId="0" applyFill="1" applyBorder="1"/>
    <xf numFmtId="0" fontId="16" fillId="0" borderId="0" xfId="0" applyFont="1" applyFill="1" applyBorder="1"/>
    <xf numFmtId="0" fontId="11" fillId="0" borderId="2" xfId="0" applyFont="1" applyFill="1" applyBorder="1" applyAlignment="1">
      <alignment horizontal="right"/>
    </xf>
    <xf numFmtId="1" fontId="11" fillId="0" borderId="3" xfId="0" applyNumberFormat="1" applyFont="1" applyFill="1" applyBorder="1" applyAlignment="1"/>
    <xf numFmtId="0" fontId="11" fillId="0" borderId="4" xfId="0" applyFont="1" applyFill="1" applyBorder="1" applyAlignment="1">
      <alignment horizontal="left"/>
    </xf>
    <xf numFmtId="0" fontId="11" fillId="0" borderId="3" xfId="0" applyFont="1" applyFill="1" applyBorder="1" applyAlignment="1"/>
    <xf numFmtId="2" fontId="15" fillId="0" borderId="43" xfId="0" applyNumberFormat="1" applyFont="1" applyFill="1" applyBorder="1" applyAlignment="1">
      <alignment horizontal="right"/>
    </xf>
    <xf numFmtId="2" fontId="24" fillId="0" borderId="1" xfId="0" applyNumberFormat="1" applyFont="1" applyFill="1" applyBorder="1" applyAlignment="1">
      <alignment horizontal="center"/>
    </xf>
    <xf numFmtId="2" fontId="15" fillId="0" borderId="18" xfId="0" applyNumberFormat="1" applyFont="1" applyFill="1" applyBorder="1" applyAlignment="1">
      <alignment horizontal="left"/>
    </xf>
    <xf numFmtId="2" fontId="15" fillId="0" borderId="1" xfId="0" applyNumberFormat="1" applyFont="1" applyFill="1" applyBorder="1" applyAlignment="1">
      <alignment horizontal="right"/>
    </xf>
    <xf numFmtId="2" fontId="15" fillId="0" borderId="1" xfId="0" applyNumberFormat="1" applyFont="1" applyFill="1" applyBorder="1" applyAlignment="1">
      <alignment horizontal="lef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11" fillId="0" borderId="22" xfId="0" applyFont="1" applyFill="1" applyBorder="1" applyAlignment="1">
      <alignment horizontal="center"/>
    </xf>
    <xf numFmtId="0" fontId="11" fillId="0" borderId="23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/>
    </xf>
    <xf numFmtId="0" fontId="11" fillId="0" borderId="63" xfId="0" applyFont="1" applyFill="1" applyBorder="1" applyAlignment="1">
      <alignment horizontal="center"/>
    </xf>
    <xf numFmtId="0" fontId="11" fillId="0" borderId="9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1" fontId="6" fillId="0" borderId="15" xfId="31" applyNumberFormat="1" applyFont="1" applyFill="1" applyBorder="1" applyAlignment="1"/>
    <xf numFmtId="172" fontId="6" fillId="2" borderId="0" xfId="15" applyNumberFormat="1" applyFont="1" applyFill="1"/>
    <xf numFmtId="164" fontId="0" fillId="0" borderId="44" xfId="0" applyNumberFormat="1" applyFill="1" applyBorder="1" applyAlignment="1"/>
    <xf numFmtId="164" fontId="0" fillId="0" borderId="62" xfId="0" applyNumberFormat="1" applyFill="1" applyBorder="1" applyAlignment="1">
      <alignment horizontal="center"/>
    </xf>
    <xf numFmtId="164" fontId="0" fillId="0" borderId="45" xfId="0" applyNumberFormat="1" applyFill="1" applyBorder="1" applyAlignment="1">
      <alignment horizontal="center"/>
    </xf>
    <xf numFmtId="164" fontId="0" fillId="0" borderId="45" xfId="0" applyNumberFormat="1" applyFill="1" applyBorder="1" applyAlignment="1"/>
    <xf numFmtId="0" fontId="14" fillId="0" borderId="9" xfId="0" applyFont="1" applyFill="1" applyBorder="1" applyAlignment="1">
      <alignment horizontal="right"/>
    </xf>
    <xf numFmtId="0" fontId="14" fillId="0" borderId="10" xfId="0" applyFont="1" applyFill="1" applyBorder="1" applyAlignment="1">
      <alignment horizontal="right"/>
    </xf>
    <xf numFmtId="0" fontId="14" fillId="0" borderId="11" xfId="0" applyFont="1" applyFill="1" applyBorder="1" applyAlignment="1">
      <alignment horizontal="right"/>
    </xf>
    <xf numFmtId="1" fontId="0" fillId="0" borderId="79" xfId="0" applyNumberFormat="1" applyFill="1" applyBorder="1" applyAlignment="1">
      <alignment horizontal="center"/>
    </xf>
    <xf numFmtId="165" fontId="0" fillId="0" borderId="80" xfId="0" applyNumberFormat="1" applyFill="1" applyBorder="1" applyAlignment="1">
      <alignment horizontal="center"/>
    </xf>
    <xf numFmtId="0" fontId="20" fillId="0" borderId="2" xfId="0" applyFont="1" applyFill="1" applyBorder="1" applyAlignment="1">
      <alignment horizontal="right"/>
    </xf>
    <xf numFmtId="0" fontId="11" fillId="0" borderId="2" xfId="0" applyFont="1" applyFill="1" applyBorder="1" applyAlignment="1">
      <alignment horizontal="left"/>
    </xf>
    <xf numFmtId="2" fontId="0" fillId="0" borderId="3" xfId="0" applyNumberFormat="1" applyFill="1" applyBorder="1" applyAlignment="1">
      <alignment horizontal="left"/>
    </xf>
    <xf numFmtId="0" fontId="11" fillId="0" borderId="4" xfId="0" applyFont="1" applyFill="1" applyBorder="1" applyAlignment="1">
      <alignment horizontal="right"/>
    </xf>
    <xf numFmtId="2" fontId="0" fillId="0" borderId="2" xfId="0" applyNumberFormat="1" applyFill="1" applyBorder="1" applyAlignment="1">
      <alignment horizontal="left"/>
    </xf>
    <xf numFmtId="0" fontId="11" fillId="0" borderId="43" xfId="0" applyFont="1" applyFill="1" applyBorder="1" applyAlignment="1">
      <alignment horizontal="right"/>
    </xf>
    <xf numFmtId="0" fontId="20" fillId="0" borderId="1" xfId="0" applyFont="1" applyFill="1" applyBorder="1"/>
    <xf numFmtId="0" fontId="11" fillId="0" borderId="43" xfId="0" applyFont="1" applyFill="1" applyBorder="1" applyAlignment="1">
      <alignment horizontal="left"/>
    </xf>
    <xf numFmtId="0" fontId="18" fillId="0" borderId="15" xfId="0" applyFont="1" applyFill="1" applyBorder="1" applyAlignment="1">
      <alignment horizontal="left"/>
    </xf>
    <xf numFmtId="0" fontId="18" fillId="0" borderId="48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left"/>
    </xf>
    <xf numFmtId="0" fontId="11" fillId="0" borderId="49" xfId="0" applyFont="1" applyFill="1" applyBorder="1"/>
    <xf numFmtId="0" fontId="11" fillId="0" borderId="10" xfId="0" applyFont="1" applyFill="1" applyBorder="1"/>
    <xf numFmtId="0" fontId="11" fillId="0" borderId="11" xfId="0" applyFont="1" applyFill="1" applyBorder="1"/>
    <xf numFmtId="1" fontId="18" fillId="0" borderId="9" xfId="0" applyNumberFormat="1" applyFont="1" applyFill="1" applyBorder="1" applyAlignment="1">
      <alignment horizontal="center"/>
    </xf>
    <xf numFmtId="165" fontId="18" fillId="0" borderId="10" xfId="0" applyNumberFormat="1" applyFont="1" applyFill="1" applyBorder="1" applyAlignment="1">
      <alignment horizontal="center"/>
    </xf>
    <xf numFmtId="0" fontId="0" fillId="0" borderId="58" xfId="0" applyFill="1" applyBorder="1" applyAlignment="1">
      <alignment horizontal="left"/>
    </xf>
    <xf numFmtId="0" fontId="0" fillId="0" borderId="56" xfId="0" applyFill="1" applyBorder="1" applyAlignment="1">
      <alignment horizontal="left"/>
    </xf>
    <xf numFmtId="0" fontId="0" fillId="0" borderId="57" xfId="0" applyFill="1" applyBorder="1" applyAlignment="1">
      <alignment horizontal="left"/>
    </xf>
    <xf numFmtId="2" fontId="0" fillId="0" borderId="53" xfId="0" applyNumberFormat="1" applyFill="1" applyBorder="1"/>
    <xf numFmtId="1" fontId="0" fillId="0" borderId="54" xfId="0" applyNumberFormat="1" applyFill="1" applyBorder="1"/>
    <xf numFmtId="2" fontId="0" fillId="0" borderId="54" xfId="0" applyNumberFormat="1" applyFill="1" applyBorder="1"/>
    <xf numFmtId="1" fontId="0" fillId="0" borderId="55" xfId="0" applyNumberFormat="1" applyFill="1" applyBorder="1"/>
    <xf numFmtId="2" fontId="0" fillId="0" borderId="59" xfId="0" applyNumberFormat="1" applyFill="1" applyBorder="1"/>
    <xf numFmtId="164" fontId="0" fillId="0" borderId="57" xfId="0" applyNumberFormat="1" applyFill="1" applyBorder="1"/>
    <xf numFmtId="1" fontId="0" fillId="0" borderId="57" xfId="0" applyNumberFormat="1" applyFill="1" applyBorder="1"/>
    <xf numFmtId="0" fontId="0" fillId="0" borderId="19" xfId="0" applyFill="1" applyBorder="1" applyAlignment="1">
      <alignment horizontal="left"/>
    </xf>
    <xf numFmtId="0" fontId="0" fillId="0" borderId="20" xfId="0" applyFill="1" applyBorder="1" applyAlignment="1">
      <alignment horizontal="left"/>
    </xf>
    <xf numFmtId="0" fontId="0" fillId="0" borderId="21" xfId="0" applyFill="1" applyBorder="1" applyAlignment="1">
      <alignment horizontal="left"/>
    </xf>
    <xf numFmtId="2" fontId="0" fillId="0" borderId="50" xfId="0" applyNumberFormat="1" applyFill="1" applyBorder="1"/>
    <xf numFmtId="1" fontId="0" fillId="0" borderId="20" xfId="0" applyNumberFormat="1" applyFill="1" applyBorder="1"/>
    <xf numFmtId="2" fontId="0" fillId="0" borderId="20" xfId="0" applyNumberFormat="1" applyFill="1" applyBorder="1"/>
    <xf numFmtId="1" fontId="0" fillId="0" borderId="21" xfId="0" applyNumberFormat="1" applyFill="1" applyBorder="1"/>
    <xf numFmtId="0" fontId="18" fillId="0" borderId="61" xfId="0" applyFont="1" applyFill="1" applyBorder="1" applyAlignment="1">
      <alignment horizontal="left"/>
    </xf>
    <xf numFmtId="0" fontId="18" fillId="0" borderId="42" xfId="0" applyFont="1" applyFill="1" applyBorder="1" applyAlignment="1">
      <alignment horizontal="left"/>
    </xf>
    <xf numFmtId="0" fontId="18" fillId="0" borderId="37" xfId="0" applyFont="1" applyFill="1" applyBorder="1" applyAlignment="1">
      <alignment horizontal="left"/>
    </xf>
    <xf numFmtId="1" fontId="0" fillId="0" borderId="77" xfId="0" applyNumberFormat="1" applyFill="1" applyBorder="1"/>
    <xf numFmtId="0" fontId="0" fillId="0" borderId="51" xfId="0" applyFill="1" applyBorder="1" applyAlignment="1">
      <alignment horizontal="left"/>
    </xf>
    <xf numFmtId="0" fontId="0" fillId="0" borderId="54" xfId="0" applyFill="1" applyBorder="1" applyAlignment="1">
      <alignment horizontal="left"/>
    </xf>
    <xf numFmtId="0" fontId="0" fillId="0" borderId="55" xfId="0" applyFill="1" applyBorder="1" applyAlignment="1">
      <alignment horizontal="left"/>
    </xf>
    <xf numFmtId="1" fontId="0" fillId="0" borderId="78" xfId="0" applyNumberFormat="1" applyFill="1" applyBorder="1"/>
    <xf numFmtId="0" fontId="11" fillId="0" borderId="61" xfId="0" applyFont="1" applyFill="1" applyBorder="1"/>
    <xf numFmtId="167" fontId="11" fillId="0" borderId="61" xfId="0" applyNumberFormat="1" applyFont="1" applyFill="1" applyBorder="1" applyAlignment="1">
      <alignment horizontal="right"/>
    </xf>
    <xf numFmtId="167" fontId="11" fillId="0" borderId="42" xfId="0" applyNumberFormat="1" applyFont="1" applyFill="1" applyBorder="1" applyAlignment="1">
      <alignment horizontal="right"/>
    </xf>
    <xf numFmtId="0" fontId="18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3" fillId="0" borderId="0" xfId="0" applyFont="1" applyFill="1"/>
    <xf numFmtId="0" fontId="54" fillId="0" borderId="0" xfId="0" applyFont="1" applyFill="1"/>
    <xf numFmtId="0" fontId="7" fillId="0" borderId="0" xfId="0" applyFont="1" applyFill="1"/>
    <xf numFmtId="0" fontId="7" fillId="0" borderId="0" xfId="0" applyFont="1" applyFill="1" applyBorder="1"/>
    <xf numFmtId="165" fontId="7" fillId="0" borderId="0" xfId="0" applyNumberFormat="1" applyFont="1" applyFill="1" applyBorder="1"/>
    <xf numFmtId="2" fontId="7" fillId="0" borderId="0" xfId="0" applyNumberFormat="1" applyFont="1" applyFill="1"/>
    <xf numFmtId="164" fontId="6" fillId="0" borderId="45" xfId="31" applyNumberFormat="1" applyFill="1" applyBorder="1" applyAlignment="1"/>
    <xf numFmtId="165" fontId="0" fillId="0" borderId="82" xfId="0" applyNumberFormat="1" applyFill="1" applyBorder="1" applyAlignment="1">
      <alignment horizontal="center" vertical="center"/>
    </xf>
    <xf numFmtId="165" fontId="0" fillId="0" borderId="80" xfId="0" applyNumberForma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left"/>
    </xf>
    <xf numFmtId="0" fontId="18" fillId="0" borderId="60" xfId="0" applyFont="1" applyFill="1" applyBorder="1" applyAlignment="1">
      <alignment horizontal="left"/>
    </xf>
    <xf numFmtId="0" fontId="18" fillId="0" borderId="29" xfId="0" applyFont="1" applyFill="1" applyBorder="1" applyAlignment="1">
      <alignment horizontal="left"/>
    </xf>
    <xf numFmtId="0" fontId="18" fillId="0" borderId="51" xfId="0" applyFont="1" applyFill="1" applyBorder="1"/>
    <xf numFmtId="0" fontId="18" fillId="0" borderId="54" xfId="0" applyFont="1" applyFill="1" applyBorder="1"/>
    <xf numFmtId="0" fontId="18" fillId="0" borderId="55" xfId="0" applyFont="1" applyFill="1" applyBorder="1"/>
    <xf numFmtId="1" fontId="18" fillId="0" borderId="58" xfId="0" applyNumberFormat="1" applyFont="1" applyFill="1" applyBorder="1" applyAlignment="1">
      <alignment horizontal="center"/>
    </xf>
    <xf numFmtId="165" fontId="18" fillId="0" borderId="54" xfId="0" applyNumberFormat="1" applyFont="1" applyFill="1" applyBorder="1" applyAlignment="1">
      <alignment horizontal="center"/>
    </xf>
    <xf numFmtId="2" fontId="14" fillId="0" borderId="51" xfId="0" applyNumberFormat="1" applyFont="1" applyFill="1" applyBorder="1"/>
    <xf numFmtId="1" fontId="14" fillId="0" borderId="54" xfId="0" applyNumberFormat="1" applyFont="1" applyFill="1" applyBorder="1"/>
    <xf numFmtId="2" fontId="14" fillId="0" borderId="54" xfId="0" applyNumberFormat="1" applyFont="1" applyFill="1" applyBorder="1"/>
    <xf numFmtId="1" fontId="14" fillId="0" borderId="55" xfId="0" applyNumberFormat="1" applyFont="1" applyFill="1" applyBorder="1"/>
    <xf numFmtId="49" fontId="11" fillId="0" borderId="42" xfId="0" applyNumberFormat="1" applyFont="1" applyFill="1" applyBorder="1" applyAlignment="1">
      <alignment horizontal="center"/>
    </xf>
    <xf numFmtId="165" fontId="11" fillId="0" borderId="29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centerContinuous"/>
    </xf>
    <xf numFmtId="0" fontId="11" fillId="0" borderId="17" xfId="0" applyFont="1" applyFill="1" applyBorder="1" applyAlignment="1">
      <alignment horizontal="left"/>
    </xf>
    <xf numFmtId="49" fontId="11" fillId="0" borderId="6" xfId="0" applyNumberFormat="1" applyFont="1" applyFill="1" applyBorder="1" applyAlignment="1">
      <alignment horizontal="center"/>
    </xf>
    <xf numFmtId="49" fontId="11" fillId="0" borderId="48" xfId="0" applyNumberFormat="1" applyFont="1" applyFill="1" applyBorder="1" applyAlignment="1">
      <alignment horizontal="center"/>
    </xf>
    <xf numFmtId="0" fontId="11" fillId="0" borderId="44" xfId="0" applyFont="1" applyFill="1" applyBorder="1"/>
    <xf numFmtId="0" fontId="11" fillId="0" borderId="62" xfId="0" applyFont="1" applyFill="1" applyBorder="1" applyAlignment="1">
      <alignment horizontal="centerContinuous"/>
    </xf>
    <xf numFmtId="0" fontId="11" fillId="0" borderId="18" xfId="0" applyFont="1" applyFill="1" applyBorder="1"/>
    <xf numFmtId="165" fontId="11" fillId="0" borderId="43" xfId="0" applyNumberFormat="1" applyFont="1" applyFill="1" applyBorder="1" applyAlignment="1">
      <alignment horizontal="right"/>
    </xf>
    <xf numFmtId="1" fontId="11" fillId="0" borderId="1" xfId="0" applyNumberFormat="1" applyFont="1" applyFill="1" applyBorder="1" applyAlignment="1"/>
    <xf numFmtId="165" fontId="11" fillId="0" borderId="18" xfId="0" applyNumberFormat="1" applyFont="1" applyFill="1" applyBorder="1" applyAlignment="1">
      <alignment horizontal="left"/>
    </xf>
    <xf numFmtId="1" fontId="14" fillId="0" borderId="3" xfId="0" applyNumberFormat="1" applyFont="1" applyFill="1" applyBorder="1" applyAlignment="1"/>
    <xf numFmtId="0" fontId="14" fillId="0" borderId="4" xfId="0" applyFont="1" applyFill="1" applyBorder="1" applyAlignment="1">
      <alignment horizontal="left"/>
    </xf>
    <xf numFmtId="2" fontId="15" fillId="0" borderId="1" xfId="0" applyNumberFormat="1" applyFont="1" applyFill="1" applyBorder="1" applyAlignment="1">
      <alignment horizontal="center"/>
    </xf>
    <xf numFmtId="2" fontId="14" fillId="0" borderId="0" xfId="0" applyNumberFormat="1" applyFont="1" applyFill="1" applyBorder="1"/>
    <xf numFmtId="0" fontId="35" fillId="0" borderId="0" xfId="0" applyFont="1" applyFill="1" applyBorder="1"/>
    <xf numFmtId="165" fontId="35" fillId="0" borderId="0" xfId="0" applyNumberFormat="1" applyFont="1" applyFill="1" applyBorder="1"/>
    <xf numFmtId="164" fontId="0" fillId="0" borderId="15" xfId="0" applyNumberFormat="1" applyFont="1" applyFill="1" applyBorder="1" applyAlignment="1">
      <alignment horizontal="center"/>
    </xf>
    <xf numFmtId="164" fontId="0" fillId="0" borderId="48" xfId="0" applyNumberFormat="1" applyFont="1" applyFill="1" applyBorder="1" applyAlignment="1">
      <alignment horizontal="center"/>
    </xf>
    <xf numFmtId="164" fontId="0" fillId="0" borderId="33" xfId="0" applyNumberFormat="1" applyFont="1" applyFill="1" applyBorder="1" applyAlignment="1">
      <alignment horizontal="center"/>
    </xf>
    <xf numFmtId="164" fontId="0" fillId="0" borderId="28" xfId="0" applyNumberFormat="1" applyFill="1" applyBorder="1" applyAlignment="1">
      <alignment horizontal="center"/>
    </xf>
    <xf numFmtId="164" fontId="0" fillId="0" borderId="60" xfId="0" applyNumberFormat="1" applyFill="1" applyBorder="1" applyAlignment="1">
      <alignment horizontal="center"/>
    </xf>
    <xf numFmtId="164" fontId="0" fillId="0" borderId="29" xfId="0" applyNumberFormat="1" applyFill="1" applyBorder="1" applyAlignment="1">
      <alignment horizontal="center"/>
    </xf>
    <xf numFmtId="0" fontId="0" fillId="0" borderId="62" xfId="0" applyFill="1" applyBorder="1" applyAlignment="1"/>
    <xf numFmtId="0" fontId="0" fillId="0" borderId="8" xfId="0" applyFill="1" applyBorder="1" applyAlignment="1"/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66" fontId="6" fillId="0" borderId="0" xfId="15" applyFont="1" applyFill="1" applyAlignment="1">
      <alignment horizontal="center"/>
    </xf>
    <xf numFmtId="164" fontId="0" fillId="0" borderId="15" xfId="0" applyNumberFormat="1" applyFont="1" applyFill="1" applyBorder="1" applyAlignment="1"/>
    <xf numFmtId="164" fontId="0" fillId="0" borderId="28" xfId="0" applyNumberFormat="1" applyFill="1" applyBorder="1" applyAlignment="1"/>
    <xf numFmtId="0" fontId="0" fillId="0" borderId="1" xfId="0" applyFill="1" applyBorder="1" applyAlignment="1">
      <alignment horizontal="left"/>
    </xf>
    <xf numFmtId="0" fontId="11" fillId="0" borderId="18" xfId="0" applyFont="1" applyFill="1" applyBorder="1" applyAlignment="1">
      <alignment horizontal="left"/>
    </xf>
    <xf numFmtId="2" fontId="0" fillId="0" borderId="43" xfId="0" applyNumberFormat="1" applyFill="1" applyBorder="1" applyAlignment="1">
      <alignment horizontal="left"/>
    </xf>
    <xf numFmtId="2" fontId="0" fillId="0" borderId="1" xfId="0" applyNumberFormat="1" applyFill="1" applyBorder="1" applyAlignment="1">
      <alignment horizontal="left"/>
    </xf>
    <xf numFmtId="0" fontId="15" fillId="0" borderId="43" xfId="0" applyFont="1" applyFill="1" applyBorder="1" applyAlignment="1">
      <alignment horizontal="left"/>
    </xf>
    <xf numFmtId="0" fontId="11" fillId="0" borderId="9" xfId="0" applyFont="1" applyFill="1" applyBorder="1"/>
    <xf numFmtId="0" fontId="15" fillId="0" borderId="10" xfId="0" applyFont="1" applyFill="1" applyBorder="1"/>
    <xf numFmtId="0" fontId="16" fillId="0" borderId="76" xfId="0" applyFont="1" applyFill="1" applyBorder="1"/>
    <xf numFmtId="1" fontId="18" fillId="0" borderId="9" xfId="0" applyNumberFormat="1" applyFont="1" applyFill="1" applyBorder="1" applyAlignment="1">
      <alignment horizontal="center" vertical="center"/>
    </xf>
    <xf numFmtId="165" fontId="18" fillId="0" borderId="10" xfId="0" applyNumberFormat="1" applyFont="1" applyFill="1" applyBorder="1" applyAlignment="1">
      <alignment horizontal="center" vertical="center"/>
    </xf>
    <xf numFmtId="165" fontId="18" fillId="0" borderId="11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horizontal="left"/>
    </xf>
    <xf numFmtId="0" fontId="0" fillId="0" borderId="60" xfId="0" applyFill="1" applyBorder="1" applyAlignment="1">
      <alignment horizontal="left"/>
    </xf>
    <xf numFmtId="0" fontId="0" fillId="0" borderId="29" xfId="0" applyFill="1" applyBorder="1" applyAlignment="1">
      <alignment horizontal="left"/>
    </xf>
    <xf numFmtId="2" fontId="0" fillId="0" borderId="55" xfId="0" applyNumberFormat="1" applyFill="1" applyBorder="1" applyAlignment="1">
      <alignment horizontal="center"/>
    </xf>
    <xf numFmtId="164" fontId="0" fillId="0" borderId="52" xfId="0" applyNumberFormat="1" applyFill="1" applyBorder="1"/>
    <xf numFmtId="1" fontId="18" fillId="0" borderId="58" xfId="0" applyNumberFormat="1" applyFont="1" applyFill="1" applyBorder="1" applyAlignment="1">
      <alignment horizontal="center" vertical="center"/>
    </xf>
    <xf numFmtId="165" fontId="18" fillId="0" borderId="54" xfId="0" applyNumberFormat="1" applyFont="1" applyFill="1" applyBorder="1" applyAlignment="1">
      <alignment horizontal="center" vertical="center"/>
    </xf>
    <xf numFmtId="165" fontId="18" fillId="0" borderId="55" xfId="0" applyNumberFormat="1" applyFont="1" applyFill="1" applyBorder="1" applyAlignment="1">
      <alignment horizontal="center" vertical="center"/>
    </xf>
    <xf numFmtId="2" fontId="0" fillId="0" borderId="81" xfId="0" applyNumberFormat="1" applyFill="1" applyBorder="1"/>
    <xf numFmtId="1" fontId="0" fillId="0" borderId="82" xfId="0" applyNumberFormat="1" applyFill="1" applyBorder="1"/>
    <xf numFmtId="2" fontId="0" fillId="0" borderId="82" xfId="0" applyNumberFormat="1" applyFill="1" applyBorder="1"/>
    <xf numFmtId="164" fontId="0" fillId="0" borderId="87" xfId="0" applyNumberFormat="1" applyFill="1" applyBorder="1"/>
    <xf numFmtId="1" fontId="0" fillId="0" borderId="87" xfId="0" applyNumberFormat="1" applyFill="1" applyBorder="1"/>
    <xf numFmtId="2" fontId="0" fillId="0" borderId="63" xfId="0" applyNumberFormat="1" applyFill="1" applyBorder="1"/>
    <xf numFmtId="1" fontId="0" fillId="0" borderId="23" xfId="0" applyNumberFormat="1" applyFill="1" applyBorder="1"/>
    <xf numFmtId="2" fontId="0" fillId="0" borderId="23" xfId="0" applyNumberFormat="1" applyFill="1" applyBorder="1"/>
    <xf numFmtId="1" fontId="0" fillId="0" borderId="93" xfId="0" applyNumberFormat="1" applyFill="1" applyBorder="1"/>
    <xf numFmtId="1" fontId="0" fillId="0" borderId="22" xfId="0" applyNumberForma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Continuous"/>
    </xf>
    <xf numFmtId="0" fontId="0" fillId="0" borderId="17" xfId="0" applyFill="1" applyBorder="1"/>
    <xf numFmtId="0" fontId="15" fillId="0" borderId="0" xfId="0" applyFont="1" applyFill="1" applyBorder="1" applyAlignment="1">
      <alignment horizontal="centerContinuous"/>
    </xf>
    <xf numFmtId="0" fontId="11" fillId="0" borderId="16" xfId="0" applyFont="1" applyFill="1" applyBorder="1" applyAlignment="1">
      <alignment horizontal="centerContinuous"/>
    </xf>
    <xf numFmtId="0" fontId="0" fillId="0" borderId="17" xfId="0" applyFill="1" applyBorder="1" applyAlignment="1">
      <alignment horizontal="centerContinuous"/>
    </xf>
    <xf numFmtId="49" fontId="0" fillId="0" borderId="48" xfId="0" applyNumberFormat="1" applyFill="1" applyBorder="1" applyAlignment="1">
      <alignment horizontal="center"/>
    </xf>
    <xf numFmtId="0" fontId="11" fillId="0" borderId="40" xfId="0" applyFont="1" applyFill="1" applyBorder="1" applyAlignment="1"/>
    <xf numFmtId="0" fontId="11" fillId="0" borderId="43" xfId="0" applyFont="1" applyFill="1" applyBorder="1" applyAlignment="1" applyProtection="1">
      <alignment horizontal="center"/>
      <protection locked="0"/>
    </xf>
    <xf numFmtId="0" fontId="11" fillId="0" borderId="1" xfId="0" applyFont="1" applyFill="1" applyBorder="1" applyAlignment="1" applyProtection="1">
      <alignment horizontal="center"/>
      <protection locked="0"/>
    </xf>
    <xf numFmtId="49" fontId="0" fillId="0" borderId="1" xfId="0" applyNumberForma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5" fillId="0" borderId="0" xfId="0" applyFont="1" applyFill="1" applyBorder="1" applyAlignment="1">
      <alignment horizontal="left"/>
    </xf>
    <xf numFmtId="0" fontId="45" fillId="0" borderId="99" xfId="6" applyFont="1" applyFill="1" applyBorder="1" applyAlignment="1">
      <alignment horizontal="center"/>
    </xf>
    <xf numFmtId="0" fontId="43" fillId="0" borderId="0" xfId="3" applyFont="1" applyFill="1"/>
    <xf numFmtId="14" fontId="45" fillId="0" borderId="1" xfId="2" applyNumberFormat="1" applyFont="1" applyFill="1" applyBorder="1" applyAlignment="1" applyProtection="1">
      <alignment horizontal="center"/>
      <protection locked="0"/>
    </xf>
    <xf numFmtId="0" fontId="43" fillId="0" borderId="0" xfId="2" applyFont="1" applyFill="1" applyBorder="1" applyAlignment="1">
      <alignment horizontal="center"/>
    </xf>
    <xf numFmtId="0" fontId="43" fillId="0" borderId="17" xfId="2" applyFont="1" applyFill="1" applyBorder="1" applyAlignment="1">
      <alignment horizontal="center"/>
    </xf>
    <xf numFmtId="0" fontId="43" fillId="0" borderId="41" xfId="6" applyFont="1" applyFill="1" applyBorder="1" applyAlignment="1">
      <alignment vertical="center"/>
    </xf>
    <xf numFmtId="0" fontId="43" fillId="0" borderId="3" xfId="2" applyFont="1" applyFill="1" applyBorder="1" applyAlignment="1">
      <alignment horizontal="center" vertical="center"/>
    </xf>
    <xf numFmtId="164" fontId="43" fillId="0" borderId="9" xfId="2" applyNumberFormat="1" applyFont="1" applyFill="1" applyBorder="1" applyAlignment="1">
      <alignment horizontal="right"/>
    </xf>
    <xf numFmtId="0" fontId="43" fillId="0" borderId="10" xfId="2" applyFont="1" applyFill="1" applyBorder="1" applyAlignment="1">
      <alignment horizontal="center"/>
    </xf>
    <xf numFmtId="0" fontId="43" fillId="0" borderId="11" xfId="2" applyFont="1" applyFill="1" applyBorder="1" applyAlignment="1">
      <alignment horizontal="center"/>
    </xf>
    <xf numFmtId="0" fontId="43" fillId="0" borderId="32" xfId="6" applyFont="1" applyFill="1" applyBorder="1" applyAlignment="1">
      <alignment vertical="center"/>
    </xf>
    <xf numFmtId="0" fontId="43" fillId="0" borderId="0" xfId="2" applyFont="1" applyFill="1" applyBorder="1" applyAlignment="1">
      <alignment horizontal="center" vertical="center"/>
    </xf>
    <xf numFmtId="164" fontId="43" fillId="0" borderId="58" xfId="6" applyNumberFormat="1" applyFont="1" applyFill="1" applyBorder="1" applyAlignment="1">
      <alignment horizontal="right"/>
    </xf>
    <xf numFmtId="164" fontId="43" fillId="0" borderId="56" xfId="2" applyNumberFormat="1" applyFont="1" applyFill="1" applyBorder="1"/>
    <xf numFmtId="164" fontId="43" fillId="0" borderId="57" xfId="2" applyNumberFormat="1" applyFont="1" applyFill="1" applyBorder="1"/>
    <xf numFmtId="0" fontId="43" fillId="0" borderId="1" xfId="2" applyFont="1" applyFill="1" applyBorder="1" applyAlignment="1">
      <alignment horizontal="center" vertical="center"/>
    </xf>
    <xf numFmtId="164" fontId="43" fillId="0" borderId="19" xfId="6" applyNumberFormat="1" applyFont="1" applyFill="1" applyBorder="1" applyAlignment="1">
      <alignment horizontal="right"/>
    </xf>
    <xf numFmtId="2" fontId="43" fillId="0" borderId="20" xfId="8" applyNumberFormat="1" applyFont="1" applyFill="1" applyBorder="1" applyProtection="1">
      <protection locked="0"/>
    </xf>
    <xf numFmtId="2" fontId="43" fillId="0" borderId="21" xfId="8" applyNumberFormat="1" applyFont="1" applyFill="1" applyBorder="1"/>
    <xf numFmtId="0" fontId="43" fillId="0" borderId="16" xfId="3" applyNumberFormat="1" applyFont="1" applyFill="1" applyBorder="1" applyAlignment="1" applyProtection="1">
      <protection locked="0"/>
    </xf>
    <xf numFmtId="0" fontId="43" fillId="0" borderId="0" xfId="3" applyNumberFormat="1" applyFont="1" applyFill="1" applyBorder="1" applyAlignment="1" applyProtection="1">
      <protection locked="0"/>
    </xf>
    <xf numFmtId="0" fontId="43" fillId="0" borderId="17" xfId="3" applyNumberFormat="1" applyFont="1" applyFill="1" applyBorder="1" applyAlignment="1" applyProtection="1">
      <protection locked="0"/>
    </xf>
    <xf numFmtId="0" fontId="43" fillId="0" borderId="8" xfId="3" applyNumberFormat="1" applyFont="1" applyFill="1" applyBorder="1" applyAlignment="1" applyProtection="1">
      <protection locked="0"/>
    </xf>
    <xf numFmtId="0" fontId="43" fillId="0" borderId="6" xfId="3" applyNumberFormat="1" applyFont="1" applyFill="1" applyBorder="1" applyAlignment="1" applyProtection="1">
      <protection locked="0"/>
    </xf>
    <xf numFmtId="0" fontId="43" fillId="0" borderId="7" xfId="3" applyNumberFormat="1" applyFont="1" applyFill="1" applyBorder="1" applyAlignment="1" applyProtection="1">
      <protection locked="0"/>
    </xf>
    <xf numFmtId="1" fontId="43" fillId="0" borderId="2" xfId="6" applyNumberFormat="1" applyFont="1" applyFill="1" applyBorder="1" applyAlignment="1"/>
    <xf numFmtId="1" fontId="43" fillId="0" borderId="4" xfId="6" applyNumberFormat="1" applyFont="1" applyFill="1" applyBorder="1" applyAlignment="1"/>
    <xf numFmtId="1" fontId="43" fillId="0" borderId="16" xfId="6" applyNumberFormat="1" applyFont="1" applyFill="1" applyBorder="1" applyAlignment="1"/>
    <xf numFmtId="1" fontId="43" fillId="0" borderId="0" xfId="6" applyNumberFormat="1" applyFont="1" applyFill="1" applyBorder="1" applyAlignment="1"/>
    <xf numFmtId="1" fontId="43" fillId="0" borderId="17" xfId="6" applyNumberFormat="1" applyFont="1" applyFill="1" applyBorder="1" applyAlignment="1"/>
    <xf numFmtId="1" fontId="43" fillId="0" borderId="43" xfId="6" applyNumberFormat="1" applyFont="1" applyFill="1" applyBorder="1" applyAlignment="1"/>
    <xf numFmtId="1" fontId="43" fillId="0" borderId="1" xfId="6" applyNumberFormat="1" applyFont="1" applyFill="1" applyBorder="1" applyAlignment="1"/>
    <xf numFmtId="1" fontId="43" fillId="0" borderId="18" xfId="6" applyNumberFormat="1" applyFont="1" applyFill="1" applyBorder="1" applyAlignment="1"/>
    <xf numFmtId="0" fontId="43" fillId="0" borderId="40" xfId="6" applyFont="1" applyFill="1" applyBorder="1" applyAlignment="1">
      <alignment vertical="center"/>
    </xf>
    <xf numFmtId="1" fontId="43" fillId="0" borderId="58" xfId="6" applyNumberFormat="1" applyFont="1" applyFill="1" applyBorder="1" applyAlignment="1">
      <alignment horizontal="right"/>
    </xf>
    <xf numFmtId="1" fontId="43" fillId="0" borderId="19" xfId="6" applyNumberFormat="1" applyFont="1" applyFill="1" applyBorder="1" applyAlignment="1">
      <alignment horizontal="right"/>
    </xf>
    <xf numFmtId="0" fontId="43" fillId="0" borderId="43" xfId="3" applyNumberFormat="1" applyFont="1" applyFill="1" applyBorder="1" applyAlignment="1" applyProtection="1">
      <protection locked="0"/>
    </xf>
    <xf numFmtId="0" fontId="43" fillId="0" borderId="1" xfId="3" applyNumberFormat="1" applyFont="1" applyFill="1" applyBorder="1" applyAlignment="1" applyProtection="1">
      <protection locked="0"/>
    </xf>
    <xf numFmtId="0" fontId="43" fillId="0" borderId="18" xfId="3" applyNumberFormat="1" applyFont="1" applyFill="1" applyBorder="1" applyAlignment="1" applyProtection="1">
      <protection locked="0"/>
    </xf>
    <xf numFmtId="0" fontId="43" fillId="0" borderId="57" xfId="6" applyFont="1" applyFill="1" applyBorder="1" applyAlignment="1">
      <alignment horizontal="left"/>
    </xf>
    <xf numFmtId="0" fontId="43" fillId="0" borderId="21" xfId="2" applyFont="1" applyFill="1" applyBorder="1" applyAlignment="1">
      <alignment horizontal="left"/>
    </xf>
    <xf numFmtId="0" fontId="43" fillId="0" borderId="3" xfId="3" applyNumberFormat="1" applyFont="1" applyFill="1" applyBorder="1" applyAlignment="1" applyProtection="1">
      <alignment horizontal="center"/>
      <protection locked="0"/>
    </xf>
    <xf numFmtId="0" fontId="43" fillId="0" borderId="4" xfId="3" applyNumberFormat="1" applyFont="1" applyFill="1" applyBorder="1" applyAlignment="1" applyProtection="1">
      <alignment horizontal="center"/>
      <protection locked="0"/>
    </xf>
    <xf numFmtId="0" fontId="43" fillId="0" borderId="9" xfId="6" applyFont="1" applyFill="1" applyBorder="1" applyAlignment="1">
      <alignment horizontal="center" vertical="center"/>
    </xf>
    <xf numFmtId="0" fontId="43" fillId="0" borderId="11" xfId="6" applyFont="1" applyFill="1" applyBorder="1" applyAlignment="1">
      <alignment horizontal="center" vertical="center"/>
    </xf>
    <xf numFmtId="0" fontId="43" fillId="0" borderId="33" xfId="6" applyFont="1" applyFill="1" applyBorder="1" applyAlignment="1">
      <alignment horizontal="center" vertical="center"/>
    </xf>
    <xf numFmtId="0" fontId="43" fillId="0" borderId="15" xfId="6" applyFont="1" applyFill="1" applyBorder="1" applyAlignment="1">
      <alignment horizontal="center" vertical="center"/>
    </xf>
    <xf numFmtId="0" fontId="43" fillId="0" borderId="33" xfId="6" applyFont="1" applyFill="1" applyBorder="1" applyAlignment="1">
      <alignment horizontal="center" vertical="center"/>
    </xf>
    <xf numFmtId="0" fontId="43" fillId="0" borderId="15" xfId="6" applyFont="1" applyFill="1" applyBorder="1" applyAlignment="1">
      <alignment horizontal="left" vertical="center"/>
    </xf>
    <xf numFmtId="0" fontId="43" fillId="0" borderId="48" xfId="6" applyFont="1" applyFill="1" applyBorder="1" applyAlignment="1">
      <alignment horizontal="left" vertical="center"/>
    </xf>
    <xf numFmtId="2" fontId="43" fillId="2" borderId="0" xfId="6" applyNumberFormat="1" applyFont="1" applyFill="1"/>
    <xf numFmtId="0" fontId="43" fillId="0" borderId="19" xfId="6" applyFont="1" applyFill="1" applyBorder="1" applyAlignment="1">
      <alignment horizontal="center" vertical="center"/>
    </xf>
    <xf numFmtId="0" fontId="43" fillId="0" borderId="21" xfId="6" applyFont="1" applyFill="1" applyBorder="1" applyAlignment="1">
      <alignment horizontal="center" vertical="center"/>
    </xf>
    <xf numFmtId="0" fontId="43" fillId="0" borderId="45" xfId="6" applyFont="1" applyFill="1" applyBorder="1" applyAlignment="1">
      <alignment horizontal="center" vertical="center"/>
    </xf>
    <xf numFmtId="0" fontId="43" fillId="0" borderId="44" xfId="6" applyFont="1" applyFill="1" applyBorder="1" applyAlignment="1">
      <alignment horizontal="center" vertical="center"/>
    </xf>
    <xf numFmtId="0" fontId="43" fillId="0" borderId="45" xfId="6" applyFont="1" applyFill="1" applyBorder="1" applyAlignment="1">
      <alignment horizontal="center" vertical="center"/>
    </xf>
    <xf numFmtId="0" fontId="43" fillId="0" borderId="44" xfId="6" applyFont="1" applyFill="1" applyBorder="1" applyAlignment="1">
      <alignment horizontal="left" vertical="center"/>
    </xf>
    <xf numFmtId="0" fontId="43" fillId="0" borderId="62" xfId="6" applyFont="1" applyFill="1" applyBorder="1" applyAlignment="1">
      <alignment horizontal="left" vertical="center"/>
    </xf>
    <xf numFmtId="0" fontId="43" fillId="0" borderId="51" xfId="2" applyFont="1" applyFill="1" applyBorder="1" applyAlignment="1">
      <alignment horizontal="center"/>
    </xf>
    <xf numFmtId="0" fontId="43" fillId="0" borderId="54" xfId="2" applyFont="1" applyFill="1" applyBorder="1" applyAlignment="1">
      <alignment horizontal="center"/>
    </xf>
    <xf numFmtId="0" fontId="43" fillId="0" borderId="55" xfId="2" applyFont="1" applyFill="1" applyBorder="1" applyAlignment="1">
      <alignment horizontal="center"/>
    </xf>
    <xf numFmtId="0" fontId="43" fillId="0" borderId="9" xfId="2" applyFont="1" applyFill="1" applyBorder="1" applyAlignment="1">
      <alignment horizontal="center"/>
    </xf>
    <xf numFmtId="49" fontId="43" fillId="0" borderId="54" xfId="9" applyNumberFormat="1" applyFont="1" applyFill="1" applyBorder="1" applyAlignment="1">
      <alignment horizontal="left"/>
    </xf>
    <xf numFmtId="49" fontId="43" fillId="0" borderId="55" xfId="9" applyNumberFormat="1" applyFont="1" applyFill="1" applyBorder="1" applyAlignment="1">
      <alignment horizontal="left"/>
    </xf>
    <xf numFmtId="1" fontId="43" fillId="0" borderId="58" xfId="6" applyNumberFormat="1" applyFont="1" applyFill="1" applyBorder="1"/>
    <xf numFmtId="2" fontId="43" fillId="0" borderId="56" xfId="6" applyNumberFormat="1" applyFont="1" applyFill="1" applyBorder="1"/>
    <xf numFmtId="2" fontId="43" fillId="0" borderId="57" xfId="6" applyNumberFormat="1" applyFont="1" applyFill="1" applyBorder="1"/>
    <xf numFmtId="0" fontId="43" fillId="0" borderId="20" xfId="9" applyFont="1" applyFill="1" applyBorder="1" applyAlignment="1">
      <alignment horizontal="left"/>
    </xf>
    <xf numFmtId="0" fontId="43" fillId="0" borderId="21" xfId="9" applyFont="1" applyFill="1" applyBorder="1" applyAlignment="1">
      <alignment horizontal="left"/>
    </xf>
    <xf numFmtId="1" fontId="43" fillId="0" borderId="19" xfId="6" applyNumberFormat="1" applyFont="1" applyFill="1" applyBorder="1"/>
    <xf numFmtId="2" fontId="43" fillId="0" borderId="21" xfId="6" applyNumberFormat="1" applyFont="1" applyFill="1" applyBorder="1"/>
    <xf numFmtId="0" fontId="43" fillId="0" borderId="85" xfId="6" applyFont="1" applyFill="1" applyBorder="1" applyAlignment="1">
      <alignment horizontal="left"/>
    </xf>
    <xf numFmtId="0" fontId="43" fillId="0" borderId="65" xfId="6" applyFont="1" applyFill="1" applyBorder="1" applyAlignment="1">
      <alignment horizontal="left"/>
    </xf>
    <xf numFmtId="0" fontId="43" fillId="0" borderId="66" xfId="6" applyFont="1" applyFill="1" applyBorder="1" applyAlignment="1">
      <alignment horizontal="left"/>
    </xf>
    <xf numFmtId="1" fontId="43" fillId="0" borderId="85" xfId="6" applyNumberFormat="1" applyFont="1" applyFill="1" applyBorder="1"/>
    <xf numFmtId="2" fontId="43" fillId="0" borderId="65" xfId="6" applyNumberFormat="1" applyFont="1" applyFill="1" applyBorder="1"/>
    <xf numFmtId="2" fontId="43" fillId="0" borderId="66" xfId="6" applyNumberFormat="1" applyFont="1" applyFill="1" applyBorder="1"/>
    <xf numFmtId="0" fontId="43" fillId="0" borderId="0" xfId="9" applyFont="1" applyFill="1" applyBorder="1" applyAlignment="1">
      <alignment horizontal="left"/>
    </xf>
    <xf numFmtId="49" fontId="43" fillId="0" borderId="76" xfId="9" applyNumberFormat="1" applyFont="1" applyFill="1" applyBorder="1" applyAlignment="1">
      <alignment horizontal="left"/>
    </xf>
    <xf numFmtId="49" fontId="43" fillId="0" borderId="48" xfId="9" applyNumberFormat="1" applyFont="1" applyFill="1" applyBorder="1" applyAlignment="1">
      <alignment horizontal="left"/>
    </xf>
    <xf numFmtId="1" fontId="43" fillId="0" borderId="9" xfId="6" applyNumberFormat="1" applyFont="1" applyFill="1" applyBorder="1"/>
    <xf numFmtId="2" fontId="43" fillId="0" borderId="10" xfId="6" applyNumberFormat="1" applyFont="1" applyFill="1" applyBorder="1"/>
    <xf numFmtId="2" fontId="43" fillId="0" borderId="11" xfId="6" applyNumberFormat="1" applyFont="1" applyFill="1" applyBorder="1"/>
    <xf numFmtId="0" fontId="43" fillId="0" borderId="52" xfId="9" applyFont="1" applyFill="1" applyBorder="1" applyAlignment="1">
      <alignment horizontal="left"/>
    </xf>
    <xf numFmtId="0" fontId="43" fillId="0" borderId="60" xfId="9" applyFont="1" applyFill="1" applyBorder="1" applyAlignment="1">
      <alignment horizontal="left"/>
    </xf>
    <xf numFmtId="1" fontId="43" fillId="0" borderId="22" xfId="6" applyNumberFormat="1" applyFont="1" applyFill="1" applyBorder="1"/>
    <xf numFmtId="2" fontId="43" fillId="0" borderId="23" xfId="6" applyNumberFormat="1" applyFont="1" applyFill="1" applyBorder="1"/>
    <xf numFmtId="2" fontId="43" fillId="0" borderId="24" xfId="6" applyNumberFormat="1" applyFont="1" applyFill="1" applyBorder="1"/>
    <xf numFmtId="0" fontId="51" fillId="0" borderId="0" xfId="1" applyFont="1" applyFill="1" applyAlignment="1">
      <alignment horizontal="center"/>
    </xf>
    <xf numFmtId="165" fontId="6" fillId="0" borderId="0" xfId="6" applyNumberFormat="1" applyFont="1" applyFill="1" applyBorder="1"/>
    <xf numFmtId="14" fontId="15" fillId="2" borderId="1" xfId="2" applyNumberFormat="1" applyFont="1" applyFill="1" applyBorder="1" applyAlignment="1" applyProtection="1">
      <alignment horizontal="center"/>
      <protection locked="0"/>
    </xf>
    <xf numFmtId="2" fontId="6" fillId="0" borderId="3" xfId="1" applyNumberFormat="1" applyFill="1" applyBorder="1"/>
    <xf numFmtId="2" fontId="14" fillId="0" borderId="39" xfId="1" applyNumberFormat="1" applyFont="1" applyFill="1" applyBorder="1"/>
    <xf numFmtId="1" fontId="6" fillId="0" borderId="8" xfId="1" applyNumberFormat="1" applyFill="1" applyBorder="1" applyAlignment="1">
      <alignment horizontal="center"/>
    </xf>
    <xf numFmtId="1" fontId="14" fillId="0" borderId="8" xfId="1" applyNumberFormat="1" applyFont="1" applyFill="1" applyBorder="1" applyAlignment="1">
      <alignment horizontal="right"/>
    </xf>
    <xf numFmtId="1" fontId="6" fillId="0" borderId="58" xfId="1" applyNumberFormat="1" applyFill="1" applyBorder="1" applyProtection="1">
      <protection locked="0"/>
    </xf>
    <xf numFmtId="1" fontId="14" fillId="0" borderId="100" xfId="1" applyNumberFormat="1" applyFont="1" applyFill="1" applyBorder="1" applyAlignment="1">
      <alignment horizontal="right"/>
    </xf>
    <xf numFmtId="2" fontId="14" fillId="0" borderId="38" xfId="1" applyNumberFormat="1" applyFont="1" applyFill="1" applyBorder="1"/>
    <xf numFmtId="2" fontId="14" fillId="0" borderId="47" xfId="1" applyNumberFormat="1" applyFont="1" applyFill="1" applyBorder="1"/>
  </cellXfs>
  <cellStyles count="33">
    <cellStyle name="AFE" xfId="18"/>
    <cellStyle name="Обычный" xfId="0" builtinId="0"/>
    <cellStyle name="Обычный 2" xfId="11"/>
    <cellStyle name="Обычный 2 2" xfId="10"/>
    <cellStyle name="Обычный 2 2 2" xfId="17"/>
    <cellStyle name="Обычный 2 2 3" xfId="31"/>
    <cellStyle name="Обычный 2 3" xfId="19"/>
    <cellStyle name="Обычный 2 4" xfId="20"/>
    <cellStyle name="Обычный 2 4 2" xfId="12"/>
    <cellStyle name="Обычный 2 5" xfId="8"/>
    <cellStyle name="Обычный 2 6 3 3" xfId="13"/>
    <cellStyle name="Обычный 2 6 3 3 11" xfId="21"/>
    <cellStyle name="Обычный 2 6 3 3 2" xfId="16"/>
    <cellStyle name="Обычный 3" xfId="7"/>
    <cellStyle name="Обычный 3 10" xfId="22"/>
    <cellStyle name="Обычный 3 2" xfId="23"/>
    <cellStyle name="Обычный 3 3" xfId="24"/>
    <cellStyle name="Обычный 4" xfId="25"/>
    <cellStyle name="Обычный 5" xfId="26"/>
    <cellStyle name="Обычный 6" xfId="27"/>
    <cellStyle name="Обычный 7" xfId="28"/>
    <cellStyle name="Обычный 8" xfId="32"/>
    <cellStyle name="Обычный_2-4.КЗ по ПС ХМРЭС" xfId="1"/>
    <cellStyle name="Обычный_Замеры по ПС Правдинского РЭС" xfId="9"/>
    <cellStyle name="Обычный_КЗ по потребительским ПС" xfId="2"/>
    <cellStyle name="Обычный_КЗ по ПС ХМРЭС" xfId="4"/>
    <cellStyle name="Обычный_отчёт  ЗМБ" xfId="6"/>
    <cellStyle name="Обычный_ПрБЭО замеры" xfId="3"/>
    <cellStyle name="Обычный_Проба Водозабор" xfId="5"/>
    <cellStyle name="Процентный 2" xfId="14"/>
    <cellStyle name="Процентный 3" xfId="29"/>
    <cellStyle name="Стиль 1" xfId="30"/>
    <cellStyle name="Финансовый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76</xdr:row>
      <xdr:rowOff>104775</xdr:rowOff>
    </xdr:from>
    <xdr:to>
      <xdr:col>3</xdr:col>
      <xdr:colOff>85725</xdr:colOff>
      <xdr:row>76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4629150" y="16383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76</xdr:row>
      <xdr:rowOff>104775</xdr:rowOff>
    </xdr:from>
    <xdr:to>
      <xdr:col>3</xdr:col>
      <xdr:colOff>666750</xdr:colOff>
      <xdr:row>76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5210175" y="16383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77</xdr:row>
      <xdr:rowOff>114300</xdr:rowOff>
    </xdr:from>
    <xdr:to>
      <xdr:col>3</xdr:col>
      <xdr:colOff>85725</xdr:colOff>
      <xdr:row>77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4629150" y="16602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77</xdr:row>
      <xdr:rowOff>114300</xdr:rowOff>
    </xdr:from>
    <xdr:to>
      <xdr:col>3</xdr:col>
      <xdr:colOff>676275</xdr:colOff>
      <xdr:row>77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5219700" y="16602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81</xdr:row>
      <xdr:rowOff>76200</xdr:rowOff>
    </xdr:from>
    <xdr:to>
      <xdr:col>3</xdr:col>
      <xdr:colOff>85725</xdr:colOff>
      <xdr:row>81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4629150" y="17402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81</xdr:row>
      <xdr:rowOff>104775</xdr:rowOff>
    </xdr:from>
    <xdr:to>
      <xdr:col>3</xdr:col>
      <xdr:colOff>666750</xdr:colOff>
      <xdr:row>81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5210175" y="174307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82</xdr:row>
      <xdr:rowOff>76200</xdr:rowOff>
    </xdr:from>
    <xdr:to>
      <xdr:col>3</xdr:col>
      <xdr:colOff>104775</xdr:colOff>
      <xdr:row>82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4648200" y="176117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82</xdr:row>
      <xdr:rowOff>95250</xdr:rowOff>
    </xdr:from>
    <xdr:to>
      <xdr:col>3</xdr:col>
      <xdr:colOff>685800</xdr:colOff>
      <xdr:row>82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5229225" y="176307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90</xdr:row>
      <xdr:rowOff>0</xdr:rowOff>
    </xdr:from>
    <xdr:to>
      <xdr:col>3</xdr:col>
      <xdr:colOff>85725</xdr:colOff>
      <xdr:row>90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4629150" y="192595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90</xdr:row>
      <xdr:rowOff>0</xdr:rowOff>
    </xdr:from>
    <xdr:to>
      <xdr:col>4</xdr:col>
      <xdr:colOff>123825</xdr:colOff>
      <xdr:row>90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5476875" y="192595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90</xdr:row>
      <xdr:rowOff>0</xdr:rowOff>
    </xdr:from>
    <xdr:to>
      <xdr:col>3</xdr:col>
      <xdr:colOff>104775</xdr:colOff>
      <xdr:row>90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4648200" y="192595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90</xdr:row>
      <xdr:rowOff>0</xdr:rowOff>
    </xdr:from>
    <xdr:to>
      <xdr:col>4</xdr:col>
      <xdr:colOff>152400</xdr:colOff>
      <xdr:row>90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5505450" y="192595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163</xdr:row>
      <xdr:rowOff>104775</xdr:rowOff>
    </xdr:from>
    <xdr:to>
      <xdr:col>3</xdr:col>
      <xdr:colOff>85725</xdr:colOff>
      <xdr:row>163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4629150" y="349472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163</xdr:row>
      <xdr:rowOff>104775</xdr:rowOff>
    </xdr:from>
    <xdr:to>
      <xdr:col>3</xdr:col>
      <xdr:colOff>666750</xdr:colOff>
      <xdr:row>163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5210175" y="349472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164</xdr:row>
      <xdr:rowOff>114300</xdr:rowOff>
    </xdr:from>
    <xdr:to>
      <xdr:col>3</xdr:col>
      <xdr:colOff>85725</xdr:colOff>
      <xdr:row>164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4629150" y="3516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164</xdr:row>
      <xdr:rowOff>114300</xdr:rowOff>
    </xdr:from>
    <xdr:to>
      <xdr:col>3</xdr:col>
      <xdr:colOff>676275</xdr:colOff>
      <xdr:row>164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5219700" y="3516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168</xdr:row>
      <xdr:rowOff>76200</xdr:rowOff>
    </xdr:from>
    <xdr:to>
      <xdr:col>3</xdr:col>
      <xdr:colOff>85725</xdr:colOff>
      <xdr:row>168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4629150" y="35966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168</xdr:row>
      <xdr:rowOff>104775</xdr:rowOff>
    </xdr:from>
    <xdr:to>
      <xdr:col>3</xdr:col>
      <xdr:colOff>666750</xdr:colOff>
      <xdr:row>168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5210175" y="35994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169</xdr:row>
      <xdr:rowOff>76200</xdr:rowOff>
    </xdr:from>
    <xdr:to>
      <xdr:col>3</xdr:col>
      <xdr:colOff>104775</xdr:colOff>
      <xdr:row>169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4648200" y="361759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169</xdr:row>
      <xdr:rowOff>95250</xdr:rowOff>
    </xdr:from>
    <xdr:to>
      <xdr:col>3</xdr:col>
      <xdr:colOff>685800</xdr:colOff>
      <xdr:row>169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5229225" y="3619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177</xdr:row>
      <xdr:rowOff>0</xdr:rowOff>
    </xdr:from>
    <xdr:to>
      <xdr:col>3</xdr:col>
      <xdr:colOff>85725</xdr:colOff>
      <xdr:row>177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4629150" y="377856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177</xdr:row>
      <xdr:rowOff>0</xdr:rowOff>
    </xdr:from>
    <xdr:to>
      <xdr:col>4</xdr:col>
      <xdr:colOff>123825</xdr:colOff>
      <xdr:row>177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5476875" y="377856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177</xdr:row>
      <xdr:rowOff>0</xdr:rowOff>
    </xdr:from>
    <xdr:to>
      <xdr:col>3</xdr:col>
      <xdr:colOff>104775</xdr:colOff>
      <xdr:row>177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4648200" y="377856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177</xdr:row>
      <xdr:rowOff>0</xdr:rowOff>
    </xdr:from>
    <xdr:to>
      <xdr:col>4</xdr:col>
      <xdr:colOff>152400</xdr:colOff>
      <xdr:row>177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5505450" y="377856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163</xdr:row>
      <xdr:rowOff>104775</xdr:rowOff>
    </xdr:from>
    <xdr:to>
      <xdr:col>3</xdr:col>
      <xdr:colOff>85725</xdr:colOff>
      <xdr:row>163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4629150" y="349472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163</xdr:row>
      <xdr:rowOff>104775</xdr:rowOff>
    </xdr:from>
    <xdr:to>
      <xdr:col>3</xdr:col>
      <xdr:colOff>666750</xdr:colOff>
      <xdr:row>163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5210175" y="349472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164</xdr:row>
      <xdr:rowOff>114300</xdr:rowOff>
    </xdr:from>
    <xdr:to>
      <xdr:col>3</xdr:col>
      <xdr:colOff>85725</xdr:colOff>
      <xdr:row>164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4629150" y="3516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164</xdr:row>
      <xdr:rowOff>114300</xdr:rowOff>
    </xdr:from>
    <xdr:to>
      <xdr:col>3</xdr:col>
      <xdr:colOff>676275</xdr:colOff>
      <xdr:row>164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5219700" y="3516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168</xdr:row>
      <xdr:rowOff>76200</xdr:rowOff>
    </xdr:from>
    <xdr:to>
      <xdr:col>3</xdr:col>
      <xdr:colOff>85725</xdr:colOff>
      <xdr:row>168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4629150" y="35966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168</xdr:row>
      <xdr:rowOff>104775</xdr:rowOff>
    </xdr:from>
    <xdr:to>
      <xdr:col>3</xdr:col>
      <xdr:colOff>666750</xdr:colOff>
      <xdr:row>168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5210175" y="35994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169</xdr:row>
      <xdr:rowOff>76200</xdr:rowOff>
    </xdr:from>
    <xdr:to>
      <xdr:col>3</xdr:col>
      <xdr:colOff>104775</xdr:colOff>
      <xdr:row>169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4648200" y="361759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169</xdr:row>
      <xdr:rowOff>95250</xdr:rowOff>
    </xdr:from>
    <xdr:to>
      <xdr:col>3</xdr:col>
      <xdr:colOff>685800</xdr:colOff>
      <xdr:row>169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5229225" y="3619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76</xdr:row>
      <xdr:rowOff>104775</xdr:rowOff>
    </xdr:from>
    <xdr:to>
      <xdr:col>3</xdr:col>
      <xdr:colOff>85725</xdr:colOff>
      <xdr:row>76</xdr:row>
      <xdr:rowOff>152400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4629150" y="17154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76</xdr:row>
      <xdr:rowOff>104775</xdr:rowOff>
    </xdr:from>
    <xdr:to>
      <xdr:col>3</xdr:col>
      <xdr:colOff>666750</xdr:colOff>
      <xdr:row>76</xdr:row>
      <xdr:rowOff>152400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5210175" y="17154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77</xdr:row>
      <xdr:rowOff>114300</xdr:rowOff>
    </xdr:from>
    <xdr:to>
      <xdr:col>3</xdr:col>
      <xdr:colOff>85725</xdr:colOff>
      <xdr:row>77</xdr:row>
      <xdr:rowOff>161925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4629150" y="17373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77</xdr:row>
      <xdr:rowOff>114300</xdr:rowOff>
    </xdr:from>
    <xdr:to>
      <xdr:col>3</xdr:col>
      <xdr:colOff>676275</xdr:colOff>
      <xdr:row>77</xdr:row>
      <xdr:rowOff>161925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5219700" y="17373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81</xdr:row>
      <xdr:rowOff>76200</xdr:rowOff>
    </xdr:from>
    <xdr:to>
      <xdr:col>3</xdr:col>
      <xdr:colOff>85725</xdr:colOff>
      <xdr:row>81</xdr:row>
      <xdr:rowOff>123825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4629150" y="181737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81</xdr:row>
      <xdr:rowOff>104775</xdr:rowOff>
    </xdr:from>
    <xdr:to>
      <xdr:col>3</xdr:col>
      <xdr:colOff>666750</xdr:colOff>
      <xdr:row>81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5210175" y="18202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82</xdr:row>
      <xdr:rowOff>76200</xdr:rowOff>
    </xdr:from>
    <xdr:to>
      <xdr:col>3</xdr:col>
      <xdr:colOff>104775</xdr:colOff>
      <xdr:row>82</xdr:row>
      <xdr:rowOff>123825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4648200" y="18383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82</xdr:row>
      <xdr:rowOff>95250</xdr:rowOff>
    </xdr:from>
    <xdr:to>
      <xdr:col>3</xdr:col>
      <xdr:colOff>685800</xdr:colOff>
      <xdr:row>82</xdr:row>
      <xdr:rowOff>142875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5229225" y="18402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90</xdr:row>
      <xdr:rowOff>0</xdr:rowOff>
    </xdr:from>
    <xdr:to>
      <xdr:col>3</xdr:col>
      <xdr:colOff>85725</xdr:colOff>
      <xdr:row>90</xdr:row>
      <xdr:rowOff>0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4629150" y="20031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90</xdr:row>
      <xdr:rowOff>0</xdr:rowOff>
    </xdr:from>
    <xdr:to>
      <xdr:col>4</xdr:col>
      <xdr:colOff>123825</xdr:colOff>
      <xdr:row>90</xdr:row>
      <xdr:rowOff>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5476875" y="20031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90</xdr:row>
      <xdr:rowOff>0</xdr:rowOff>
    </xdr:from>
    <xdr:to>
      <xdr:col>3</xdr:col>
      <xdr:colOff>104775</xdr:colOff>
      <xdr:row>90</xdr:row>
      <xdr:rowOff>0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4648200" y="20031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90</xdr:row>
      <xdr:rowOff>0</xdr:rowOff>
    </xdr:from>
    <xdr:to>
      <xdr:col>4</xdr:col>
      <xdr:colOff>152400</xdr:colOff>
      <xdr:row>90</xdr:row>
      <xdr:rowOff>0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5505450" y="20031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163</xdr:row>
      <xdr:rowOff>104775</xdr:rowOff>
    </xdr:from>
    <xdr:to>
      <xdr:col>3</xdr:col>
      <xdr:colOff>85725</xdr:colOff>
      <xdr:row>163</xdr:row>
      <xdr:rowOff>152400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4629150" y="35975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163</xdr:row>
      <xdr:rowOff>104775</xdr:rowOff>
    </xdr:from>
    <xdr:to>
      <xdr:col>3</xdr:col>
      <xdr:colOff>666750</xdr:colOff>
      <xdr:row>163</xdr:row>
      <xdr:rowOff>152400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5210175" y="35975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164</xdr:row>
      <xdr:rowOff>114300</xdr:rowOff>
    </xdr:from>
    <xdr:to>
      <xdr:col>3</xdr:col>
      <xdr:colOff>85725</xdr:colOff>
      <xdr:row>164</xdr:row>
      <xdr:rowOff>161925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4629150" y="3619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164</xdr:row>
      <xdr:rowOff>114300</xdr:rowOff>
    </xdr:from>
    <xdr:to>
      <xdr:col>3</xdr:col>
      <xdr:colOff>676275</xdr:colOff>
      <xdr:row>164</xdr:row>
      <xdr:rowOff>161925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5219700" y="3619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168</xdr:row>
      <xdr:rowOff>76200</xdr:rowOff>
    </xdr:from>
    <xdr:to>
      <xdr:col>3</xdr:col>
      <xdr:colOff>85725</xdr:colOff>
      <xdr:row>168</xdr:row>
      <xdr:rowOff>123825</xdr:rowOff>
    </xdr:to>
    <xdr:sp macro="" textlink="">
      <xdr:nvSpPr>
        <xdr:cNvPr id="50" name="Объект 5"/>
        <xdr:cNvSpPr>
          <a:spLocks/>
        </xdr:cNvSpPr>
      </xdr:nvSpPr>
      <xdr:spPr bwMode="auto">
        <a:xfrm>
          <a:off x="4629150" y="36995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168</xdr:row>
      <xdr:rowOff>104775</xdr:rowOff>
    </xdr:from>
    <xdr:to>
      <xdr:col>3</xdr:col>
      <xdr:colOff>666750</xdr:colOff>
      <xdr:row>168</xdr:row>
      <xdr:rowOff>152400</xdr:rowOff>
    </xdr:to>
    <xdr:sp macro="" textlink="">
      <xdr:nvSpPr>
        <xdr:cNvPr id="51" name="Объект 7"/>
        <xdr:cNvSpPr>
          <a:spLocks/>
        </xdr:cNvSpPr>
      </xdr:nvSpPr>
      <xdr:spPr bwMode="auto">
        <a:xfrm>
          <a:off x="5210175" y="37023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169</xdr:row>
      <xdr:rowOff>76200</xdr:rowOff>
    </xdr:from>
    <xdr:to>
      <xdr:col>3</xdr:col>
      <xdr:colOff>104775</xdr:colOff>
      <xdr:row>169</xdr:row>
      <xdr:rowOff>123825</xdr:rowOff>
    </xdr:to>
    <xdr:sp macro="" textlink="">
      <xdr:nvSpPr>
        <xdr:cNvPr id="52" name="Объект 8"/>
        <xdr:cNvSpPr>
          <a:spLocks/>
        </xdr:cNvSpPr>
      </xdr:nvSpPr>
      <xdr:spPr bwMode="auto">
        <a:xfrm>
          <a:off x="4648200" y="37204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169</xdr:row>
      <xdr:rowOff>95250</xdr:rowOff>
    </xdr:from>
    <xdr:to>
      <xdr:col>3</xdr:col>
      <xdr:colOff>685800</xdr:colOff>
      <xdr:row>169</xdr:row>
      <xdr:rowOff>142875</xdr:rowOff>
    </xdr:to>
    <xdr:sp macro="" textlink="">
      <xdr:nvSpPr>
        <xdr:cNvPr id="53" name="Объект 8"/>
        <xdr:cNvSpPr>
          <a:spLocks/>
        </xdr:cNvSpPr>
      </xdr:nvSpPr>
      <xdr:spPr bwMode="auto">
        <a:xfrm>
          <a:off x="5229225" y="372237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177</xdr:row>
      <xdr:rowOff>0</xdr:rowOff>
    </xdr:from>
    <xdr:to>
      <xdr:col>3</xdr:col>
      <xdr:colOff>85725</xdr:colOff>
      <xdr:row>177</xdr:row>
      <xdr:rowOff>0</xdr:rowOff>
    </xdr:to>
    <xdr:sp macro="" textlink="">
      <xdr:nvSpPr>
        <xdr:cNvPr id="54" name="Объект 5"/>
        <xdr:cNvSpPr>
          <a:spLocks/>
        </xdr:cNvSpPr>
      </xdr:nvSpPr>
      <xdr:spPr bwMode="auto">
        <a:xfrm>
          <a:off x="4629150" y="388143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177</xdr:row>
      <xdr:rowOff>0</xdr:rowOff>
    </xdr:from>
    <xdr:to>
      <xdr:col>4</xdr:col>
      <xdr:colOff>123825</xdr:colOff>
      <xdr:row>177</xdr:row>
      <xdr:rowOff>0</xdr:rowOff>
    </xdr:to>
    <xdr:sp macro="" textlink="">
      <xdr:nvSpPr>
        <xdr:cNvPr id="55" name="Объект 7"/>
        <xdr:cNvSpPr>
          <a:spLocks/>
        </xdr:cNvSpPr>
      </xdr:nvSpPr>
      <xdr:spPr bwMode="auto">
        <a:xfrm>
          <a:off x="5476875" y="388143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177</xdr:row>
      <xdr:rowOff>0</xdr:rowOff>
    </xdr:from>
    <xdr:to>
      <xdr:col>3</xdr:col>
      <xdr:colOff>104775</xdr:colOff>
      <xdr:row>177</xdr:row>
      <xdr:rowOff>0</xdr:rowOff>
    </xdr:to>
    <xdr:sp macro="" textlink="">
      <xdr:nvSpPr>
        <xdr:cNvPr id="56" name="Объект 8"/>
        <xdr:cNvSpPr>
          <a:spLocks/>
        </xdr:cNvSpPr>
      </xdr:nvSpPr>
      <xdr:spPr bwMode="auto">
        <a:xfrm>
          <a:off x="4648200" y="388143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177</xdr:row>
      <xdr:rowOff>0</xdr:rowOff>
    </xdr:from>
    <xdr:to>
      <xdr:col>4</xdr:col>
      <xdr:colOff>152400</xdr:colOff>
      <xdr:row>177</xdr:row>
      <xdr:rowOff>0</xdr:rowOff>
    </xdr:to>
    <xdr:sp macro="" textlink="">
      <xdr:nvSpPr>
        <xdr:cNvPr id="57" name="Объект 8"/>
        <xdr:cNvSpPr>
          <a:spLocks/>
        </xdr:cNvSpPr>
      </xdr:nvSpPr>
      <xdr:spPr bwMode="auto">
        <a:xfrm>
          <a:off x="5505450" y="388143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163</xdr:row>
      <xdr:rowOff>104775</xdr:rowOff>
    </xdr:from>
    <xdr:to>
      <xdr:col>3</xdr:col>
      <xdr:colOff>85725</xdr:colOff>
      <xdr:row>163</xdr:row>
      <xdr:rowOff>152400</xdr:rowOff>
    </xdr:to>
    <xdr:sp macro="" textlink="">
      <xdr:nvSpPr>
        <xdr:cNvPr id="58" name="Объект 5"/>
        <xdr:cNvSpPr>
          <a:spLocks/>
        </xdr:cNvSpPr>
      </xdr:nvSpPr>
      <xdr:spPr bwMode="auto">
        <a:xfrm>
          <a:off x="4629150" y="35975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163</xdr:row>
      <xdr:rowOff>104775</xdr:rowOff>
    </xdr:from>
    <xdr:to>
      <xdr:col>3</xdr:col>
      <xdr:colOff>666750</xdr:colOff>
      <xdr:row>163</xdr:row>
      <xdr:rowOff>152400</xdr:rowOff>
    </xdr:to>
    <xdr:sp macro="" textlink="">
      <xdr:nvSpPr>
        <xdr:cNvPr id="59" name="Объект 7"/>
        <xdr:cNvSpPr>
          <a:spLocks/>
        </xdr:cNvSpPr>
      </xdr:nvSpPr>
      <xdr:spPr bwMode="auto">
        <a:xfrm>
          <a:off x="5210175" y="35975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164</xdr:row>
      <xdr:rowOff>114300</xdr:rowOff>
    </xdr:from>
    <xdr:to>
      <xdr:col>3</xdr:col>
      <xdr:colOff>85725</xdr:colOff>
      <xdr:row>164</xdr:row>
      <xdr:rowOff>161925</xdr:rowOff>
    </xdr:to>
    <xdr:sp macro="" textlink="">
      <xdr:nvSpPr>
        <xdr:cNvPr id="60" name="Объект 8"/>
        <xdr:cNvSpPr>
          <a:spLocks/>
        </xdr:cNvSpPr>
      </xdr:nvSpPr>
      <xdr:spPr bwMode="auto">
        <a:xfrm>
          <a:off x="4629150" y="3619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164</xdr:row>
      <xdr:rowOff>114300</xdr:rowOff>
    </xdr:from>
    <xdr:to>
      <xdr:col>3</xdr:col>
      <xdr:colOff>676275</xdr:colOff>
      <xdr:row>164</xdr:row>
      <xdr:rowOff>161925</xdr:rowOff>
    </xdr:to>
    <xdr:sp macro="" textlink="">
      <xdr:nvSpPr>
        <xdr:cNvPr id="61" name="Объект 8"/>
        <xdr:cNvSpPr>
          <a:spLocks/>
        </xdr:cNvSpPr>
      </xdr:nvSpPr>
      <xdr:spPr bwMode="auto">
        <a:xfrm>
          <a:off x="5219700" y="3619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168</xdr:row>
      <xdr:rowOff>76200</xdr:rowOff>
    </xdr:from>
    <xdr:to>
      <xdr:col>3</xdr:col>
      <xdr:colOff>85725</xdr:colOff>
      <xdr:row>168</xdr:row>
      <xdr:rowOff>123825</xdr:rowOff>
    </xdr:to>
    <xdr:sp macro="" textlink="">
      <xdr:nvSpPr>
        <xdr:cNvPr id="62" name="Объект 5"/>
        <xdr:cNvSpPr>
          <a:spLocks/>
        </xdr:cNvSpPr>
      </xdr:nvSpPr>
      <xdr:spPr bwMode="auto">
        <a:xfrm>
          <a:off x="4629150" y="36995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168</xdr:row>
      <xdr:rowOff>104775</xdr:rowOff>
    </xdr:from>
    <xdr:to>
      <xdr:col>3</xdr:col>
      <xdr:colOff>666750</xdr:colOff>
      <xdr:row>168</xdr:row>
      <xdr:rowOff>152400</xdr:rowOff>
    </xdr:to>
    <xdr:sp macro="" textlink="">
      <xdr:nvSpPr>
        <xdr:cNvPr id="63" name="Объект 7"/>
        <xdr:cNvSpPr>
          <a:spLocks/>
        </xdr:cNvSpPr>
      </xdr:nvSpPr>
      <xdr:spPr bwMode="auto">
        <a:xfrm>
          <a:off x="5210175" y="37023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169</xdr:row>
      <xdr:rowOff>76200</xdr:rowOff>
    </xdr:from>
    <xdr:to>
      <xdr:col>3</xdr:col>
      <xdr:colOff>104775</xdr:colOff>
      <xdr:row>169</xdr:row>
      <xdr:rowOff>123825</xdr:rowOff>
    </xdr:to>
    <xdr:sp macro="" textlink="">
      <xdr:nvSpPr>
        <xdr:cNvPr id="64" name="Объект 8"/>
        <xdr:cNvSpPr>
          <a:spLocks/>
        </xdr:cNvSpPr>
      </xdr:nvSpPr>
      <xdr:spPr bwMode="auto">
        <a:xfrm>
          <a:off x="4648200" y="37204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169</xdr:row>
      <xdr:rowOff>95250</xdr:rowOff>
    </xdr:from>
    <xdr:to>
      <xdr:col>3</xdr:col>
      <xdr:colOff>685800</xdr:colOff>
      <xdr:row>169</xdr:row>
      <xdr:rowOff>142875</xdr:rowOff>
    </xdr:to>
    <xdr:sp macro="" textlink="">
      <xdr:nvSpPr>
        <xdr:cNvPr id="65" name="Объект 8"/>
        <xdr:cNvSpPr>
          <a:spLocks/>
        </xdr:cNvSpPr>
      </xdr:nvSpPr>
      <xdr:spPr bwMode="auto">
        <a:xfrm>
          <a:off x="5229225" y="372237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40</xdr:row>
      <xdr:rowOff>76200</xdr:rowOff>
    </xdr:from>
    <xdr:to>
      <xdr:col>3</xdr:col>
      <xdr:colOff>85725</xdr:colOff>
      <xdr:row>40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390650" y="71151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66675</xdr:colOff>
      <xdr:row>40</xdr:row>
      <xdr:rowOff>95250</xdr:rowOff>
    </xdr:from>
    <xdr:to>
      <xdr:col>4</xdr:col>
      <xdr:colOff>133350</xdr:colOff>
      <xdr:row>40</xdr:row>
      <xdr:rowOff>142875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838325" y="71342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28575</xdr:colOff>
      <xdr:row>41</xdr:row>
      <xdr:rowOff>123825</xdr:rowOff>
    </xdr:from>
    <xdr:to>
      <xdr:col>3</xdr:col>
      <xdr:colOff>95250</xdr:colOff>
      <xdr:row>41</xdr:row>
      <xdr:rowOff>171450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400175" y="73533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41</xdr:row>
      <xdr:rowOff>133350</xdr:rowOff>
    </xdr:from>
    <xdr:to>
      <xdr:col>4</xdr:col>
      <xdr:colOff>171450</xdr:colOff>
      <xdr:row>41</xdr:row>
      <xdr:rowOff>180975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876425" y="73628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44</xdr:row>
      <xdr:rowOff>76200</xdr:rowOff>
    </xdr:from>
    <xdr:to>
      <xdr:col>3</xdr:col>
      <xdr:colOff>85725</xdr:colOff>
      <xdr:row>44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390650" y="78676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76200</xdr:colOff>
      <xdr:row>44</xdr:row>
      <xdr:rowOff>76200</xdr:rowOff>
    </xdr:from>
    <xdr:to>
      <xdr:col>4</xdr:col>
      <xdr:colOff>142875</xdr:colOff>
      <xdr:row>44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847850" y="78676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28575</xdr:colOff>
      <xdr:row>45</xdr:row>
      <xdr:rowOff>76200</xdr:rowOff>
    </xdr:from>
    <xdr:to>
      <xdr:col>3</xdr:col>
      <xdr:colOff>95250</xdr:colOff>
      <xdr:row>45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400175" y="80295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45</xdr:row>
      <xdr:rowOff>66675</xdr:rowOff>
    </xdr:from>
    <xdr:to>
      <xdr:col>4</xdr:col>
      <xdr:colOff>171450</xdr:colOff>
      <xdr:row>45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876425" y="8020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50</xdr:row>
      <xdr:rowOff>0</xdr:rowOff>
    </xdr:from>
    <xdr:to>
      <xdr:col>3</xdr:col>
      <xdr:colOff>85725</xdr:colOff>
      <xdr:row>50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390650" y="8810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50</xdr:row>
      <xdr:rowOff>0</xdr:rowOff>
    </xdr:from>
    <xdr:to>
      <xdr:col>4</xdr:col>
      <xdr:colOff>123825</xdr:colOff>
      <xdr:row>50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828800" y="8810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50</xdr:row>
      <xdr:rowOff>0</xdr:rowOff>
    </xdr:from>
    <xdr:to>
      <xdr:col>3</xdr:col>
      <xdr:colOff>104775</xdr:colOff>
      <xdr:row>50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409700" y="8810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50</xdr:row>
      <xdr:rowOff>0</xdr:rowOff>
    </xdr:from>
    <xdr:to>
      <xdr:col>4</xdr:col>
      <xdr:colOff>152400</xdr:colOff>
      <xdr:row>50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857375" y="88106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40</xdr:row>
      <xdr:rowOff>76200</xdr:rowOff>
    </xdr:from>
    <xdr:to>
      <xdr:col>3</xdr:col>
      <xdr:colOff>85725</xdr:colOff>
      <xdr:row>40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390650" y="7115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66675</xdr:colOff>
      <xdr:row>40</xdr:row>
      <xdr:rowOff>95250</xdr:rowOff>
    </xdr:from>
    <xdr:to>
      <xdr:col>4</xdr:col>
      <xdr:colOff>133350</xdr:colOff>
      <xdr:row>40</xdr:row>
      <xdr:rowOff>142875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838325" y="71342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28575</xdr:colOff>
      <xdr:row>41</xdr:row>
      <xdr:rowOff>123825</xdr:rowOff>
    </xdr:from>
    <xdr:to>
      <xdr:col>3</xdr:col>
      <xdr:colOff>95250</xdr:colOff>
      <xdr:row>41</xdr:row>
      <xdr:rowOff>171450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400175" y="7353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41</xdr:row>
      <xdr:rowOff>133350</xdr:rowOff>
    </xdr:from>
    <xdr:to>
      <xdr:col>4</xdr:col>
      <xdr:colOff>171450</xdr:colOff>
      <xdr:row>41</xdr:row>
      <xdr:rowOff>180975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876425" y="73628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44</xdr:row>
      <xdr:rowOff>76200</xdr:rowOff>
    </xdr:from>
    <xdr:to>
      <xdr:col>3</xdr:col>
      <xdr:colOff>85725</xdr:colOff>
      <xdr:row>44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390650" y="7867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76200</xdr:colOff>
      <xdr:row>44</xdr:row>
      <xdr:rowOff>76200</xdr:rowOff>
    </xdr:from>
    <xdr:to>
      <xdr:col>4</xdr:col>
      <xdr:colOff>142875</xdr:colOff>
      <xdr:row>44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847850" y="7867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28575</xdr:colOff>
      <xdr:row>45</xdr:row>
      <xdr:rowOff>76200</xdr:rowOff>
    </xdr:from>
    <xdr:to>
      <xdr:col>3</xdr:col>
      <xdr:colOff>95250</xdr:colOff>
      <xdr:row>45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400175" y="8029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45</xdr:row>
      <xdr:rowOff>66675</xdr:rowOff>
    </xdr:from>
    <xdr:to>
      <xdr:col>4</xdr:col>
      <xdr:colOff>171450</xdr:colOff>
      <xdr:row>45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876425" y="80200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50</xdr:row>
      <xdr:rowOff>0</xdr:rowOff>
    </xdr:from>
    <xdr:to>
      <xdr:col>3</xdr:col>
      <xdr:colOff>85725</xdr:colOff>
      <xdr:row>50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390650" y="88106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50</xdr:row>
      <xdr:rowOff>0</xdr:rowOff>
    </xdr:from>
    <xdr:to>
      <xdr:col>4</xdr:col>
      <xdr:colOff>123825</xdr:colOff>
      <xdr:row>50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828800" y="88106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50</xdr:row>
      <xdr:rowOff>0</xdr:rowOff>
    </xdr:from>
    <xdr:to>
      <xdr:col>3</xdr:col>
      <xdr:colOff>104775</xdr:colOff>
      <xdr:row>50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409700" y="88106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50</xdr:row>
      <xdr:rowOff>0</xdr:rowOff>
    </xdr:from>
    <xdr:to>
      <xdr:col>4</xdr:col>
      <xdr:colOff>152400</xdr:colOff>
      <xdr:row>50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857375" y="88106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50</xdr:row>
      <xdr:rowOff>76200</xdr:rowOff>
    </xdr:from>
    <xdr:to>
      <xdr:col>3</xdr:col>
      <xdr:colOff>85725</xdr:colOff>
      <xdr:row>50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504950" y="8772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50</xdr:row>
      <xdr:rowOff>76200</xdr:rowOff>
    </xdr:from>
    <xdr:to>
      <xdr:col>4</xdr:col>
      <xdr:colOff>123825</xdr:colOff>
      <xdr:row>50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943100" y="8772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51</xdr:row>
      <xdr:rowOff>76200</xdr:rowOff>
    </xdr:from>
    <xdr:to>
      <xdr:col>3</xdr:col>
      <xdr:colOff>104775</xdr:colOff>
      <xdr:row>51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524000" y="89630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51</xdr:row>
      <xdr:rowOff>66675</xdr:rowOff>
    </xdr:from>
    <xdr:to>
      <xdr:col>4</xdr:col>
      <xdr:colOff>152400</xdr:colOff>
      <xdr:row>51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971675" y="8953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54</xdr:row>
      <xdr:rowOff>76200</xdr:rowOff>
    </xdr:from>
    <xdr:to>
      <xdr:col>3</xdr:col>
      <xdr:colOff>85725</xdr:colOff>
      <xdr:row>54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504950" y="9525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54</xdr:row>
      <xdr:rowOff>76200</xdr:rowOff>
    </xdr:from>
    <xdr:to>
      <xdr:col>4</xdr:col>
      <xdr:colOff>123825</xdr:colOff>
      <xdr:row>54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943100" y="95250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55</xdr:row>
      <xdr:rowOff>76200</xdr:rowOff>
    </xdr:from>
    <xdr:to>
      <xdr:col>3</xdr:col>
      <xdr:colOff>104775</xdr:colOff>
      <xdr:row>55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524000" y="96869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55</xdr:row>
      <xdr:rowOff>66675</xdr:rowOff>
    </xdr:from>
    <xdr:to>
      <xdr:col>4</xdr:col>
      <xdr:colOff>152400</xdr:colOff>
      <xdr:row>55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971675" y="96774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0</xdr:rowOff>
    </xdr:from>
    <xdr:to>
      <xdr:col>3</xdr:col>
      <xdr:colOff>85725</xdr:colOff>
      <xdr:row>60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504950" y="104679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0</xdr:rowOff>
    </xdr:from>
    <xdr:to>
      <xdr:col>4</xdr:col>
      <xdr:colOff>123825</xdr:colOff>
      <xdr:row>60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943100" y="104679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60</xdr:row>
      <xdr:rowOff>0</xdr:rowOff>
    </xdr:from>
    <xdr:to>
      <xdr:col>3</xdr:col>
      <xdr:colOff>104775</xdr:colOff>
      <xdr:row>60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524000" y="104679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60</xdr:row>
      <xdr:rowOff>0</xdr:rowOff>
    </xdr:from>
    <xdr:to>
      <xdr:col>4</xdr:col>
      <xdr:colOff>152400</xdr:colOff>
      <xdr:row>60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971675" y="1046797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50</xdr:row>
      <xdr:rowOff>76200</xdr:rowOff>
    </xdr:from>
    <xdr:to>
      <xdr:col>3</xdr:col>
      <xdr:colOff>85725</xdr:colOff>
      <xdr:row>50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504950" y="8772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50</xdr:row>
      <xdr:rowOff>76200</xdr:rowOff>
    </xdr:from>
    <xdr:to>
      <xdr:col>4</xdr:col>
      <xdr:colOff>123825</xdr:colOff>
      <xdr:row>50</xdr:row>
      <xdr:rowOff>123825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943100" y="8772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51</xdr:row>
      <xdr:rowOff>76200</xdr:rowOff>
    </xdr:from>
    <xdr:to>
      <xdr:col>3</xdr:col>
      <xdr:colOff>104775</xdr:colOff>
      <xdr:row>51</xdr:row>
      <xdr:rowOff>123825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524000" y="8963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51</xdr:row>
      <xdr:rowOff>66675</xdr:rowOff>
    </xdr:from>
    <xdr:to>
      <xdr:col>4</xdr:col>
      <xdr:colOff>152400</xdr:colOff>
      <xdr:row>51</xdr:row>
      <xdr:rowOff>114300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971675" y="8953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54</xdr:row>
      <xdr:rowOff>76200</xdr:rowOff>
    </xdr:from>
    <xdr:to>
      <xdr:col>3</xdr:col>
      <xdr:colOff>85725</xdr:colOff>
      <xdr:row>54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504950" y="952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54</xdr:row>
      <xdr:rowOff>76200</xdr:rowOff>
    </xdr:from>
    <xdr:to>
      <xdr:col>4</xdr:col>
      <xdr:colOff>123825</xdr:colOff>
      <xdr:row>54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943100" y="9525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55</xdr:row>
      <xdr:rowOff>76200</xdr:rowOff>
    </xdr:from>
    <xdr:to>
      <xdr:col>3</xdr:col>
      <xdr:colOff>104775</xdr:colOff>
      <xdr:row>55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524000" y="9686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55</xdr:row>
      <xdr:rowOff>66675</xdr:rowOff>
    </xdr:from>
    <xdr:to>
      <xdr:col>4</xdr:col>
      <xdr:colOff>152400</xdr:colOff>
      <xdr:row>55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971675" y="9677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742950</xdr:colOff>
      <xdr:row>60</xdr:row>
      <xdr:rowOff>0</xdr:rowOff>
    </xdr:from>
    <xdr:to>
      <xdr:col>2</xdr:col>
      <xdr:colOff>809625</xdr:colOff>
      <xdr:row>60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419225" y="104679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0</xdr:rowOff>
    </xdr:from>
    <xdr:to>
      <xdr:col>4</xdr:col>
      <xdr:colOff>123825</xdr:colOff>
      <xdr:row>60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943100" y="104679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60</xdr:row>
      <xdr:rowOff>0</xdr:rowOff>
    </xdr:from>
    <xdr:to>
      <xdr:col>3</xdr:col>
      <xdr:colOff>104775</xdr:colOff>
      <xdr:row>60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524000" y="104679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60</xdr:row>
      <xdr:rowOff>0</xdr:rowOff>
    </xdr:from>
    <xdr:to>
      <xdr:col>4</xdr:col>
      <xdr:colOff>152400</xdr:colOff>
      <xdr:row>60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971675" y="104679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219200" y="8067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76200</xdr:rowOff>
    </xdr:from>
    <xdr:to>
      <xdr:col>4</xdr:col>
      <xdr:colOff>123825</xdr:colOff>
      <xdr:row>47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676400" y="8067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238250" y="8258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48</xdr:row>
      <xdr:rowOff>66675</xdr:rowOff>
    </xdr:from>
    <xdr:to>
      <xdr:col>4</xdr:col>
      <xdr:colOff>152400</xdr:colOff>
      <xdr:row>48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704975" y="8248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76200</xdr:rowOff>
    </xdr:from>
    <xdr:to>
      <xdr:col>3</xdr:col>
      <xdr:colOff>85725</xdr:colOff>
      <xdr:row>52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219200" y="8991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52</xdr:row>
      <xdr:rowOff>76200</xdr:rowOff>
    </xdr:from>
    <xdr:to>
      <xdr:col>4</xdr:col>
      <xdr:colOff>123825</xdr:colOff>
      <xdr:row>52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676400" y="8991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53</xdr:row>
      <xdr:rowOff>76200</xdr:rowOff>
    </xdr:from>
    <xdr:to>
      <xdr:col>3</xdr:col>
      <xdr:colOff>104775</xdr:colOff>
      <xdr:row>53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238250" y="9153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53</xdr:row>
      <xdr:rowOff>66675</xdr:rowOff>
    </xdr:from>
    <xdr:to>
      <xdr:col>4</xdr:col>
      <xdr:colOff>152400</xdr:colOff>
      <xdr:row>53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704975" y="9144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0</xdr:rowOff>
    </xdr:from>
    <xdr:to>
      <xdr:col>3</xdr:col>
      <xdr:colOff>85725</xdr:colOff>
      <xdr:row>59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219200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59</xdr:row>
      <xdr:rowOff>0</xdr:rowOff>
    </xdr:from>
    <xdr:to>
      <xdr:col>4</xdr:col>
      <xdr:colOff>123825</xdr:colOff>
      <xdr:row>59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676400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59</xdr:row>
      <xdr:rowOff>0</xdr:rowOff>
    </xdr:from>
    <xdr:to>
      <xdr:col>3</xdr:col>
      <xdr:colOff>104775</xdr:colOff>
      <xdr:row>59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238250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59</xdr:row>
      <xdr:rowOff>0</xdr:rowOff>
    </xdr:from>
    <xdr:to>
      <xdr:col>4</xdr:col>
      <xdr:colOff>152400</xdr:colOff>
      <xdr:row>59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704975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104775</xdr:rowOff>
    </xdr:from>
    <xdr:to>
      <xdr:col>3</xdr:col>
      <xdr:colOff>85725</xdr:colOff>
      <xdr:row>55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11687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55</xdr:row>
      <xdr:rowOff>104775</xdr:rowOff>
    </xdr:from>
    <xdr:to>
      <xdr:col>3</xdr:col>
      <xdr:colOff>666750</xdr:colOff>
      <xdr:row>55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11687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56</xdr:row>
      <xdr:rowOff>114300</xdr:rowOff>
    </xdr:from>
    <xdr:to>
      <xdr:col>3</xdr:col>
      <xdr:colOff>85725</xdr:colOff>
      <xdr:row>56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11906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56</xdr:row>
      <xdr:rowOff>114300</xdr:rowOff>
    </xdr:from>
    <xdr:to>
      <xdr:col>3</xdr:col>
      <xdr:colOff>676275</xdr:colOff>
      <xdr:row>56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11906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76200</xdr:rowOff>
    </xdr:from>
    <xdr:to>
      <xdr:col>3</xdr:col>
      <xdr:colOff>85725</xdr:colOff>
      <xdr:row>60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12706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60</xdr:row>
      <xdr:rowOff>104775</xdr:rowOff>
    </xdr:from>
    <xdr:to>
      <xdr:col>3</xdr:col>
      <xdr:colOff>666750</xdr:colOff>
      <xdr:row>60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12734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61</xdr:row>
      <xdr:rowOff>76200</xdr:rowOff>
    </xdr:from>
    <xdr:to>
      <xdr:col>3</xdr:col>
      <xdr:colOff>104775</xdr:colOff>
      <xdr:row>61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12915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61</xdr:row>
      <xdr:rowOff>95250</xdr:rowOff>
    </xdr:from>
    <xdr:to>
      <xdr:col>3</xdr:col>
      <xdr:colOff>685800</xdr:colOff>
      <xdr:row>61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129349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67</xdr:row>
      <xdr:rowOff>0</xdr:rowOff>
    </xdr:from>
    <xdr:to>
      <xdr:col>3</xdr:col>
      <xdr:colOff>85725</xdr:colOff>
      <xdr:row>67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67</xdr:row>
      <xdr:rowOff>0</xdr:rowOff>
    </xdr:from>
    <xdr:to>
      <xdr:col>4</xdr:col>
      <xdr:colOff>123825</xdr:colOff>
      <xdr:row>67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67</xdr:row>
      <xdr:rowOff>0</xdr:rowOff>
    </xdr:from>
    <xdr:to>
      <xdr:col>3</xdr:col>
      <xdr:colOff>104775</xdr:colOff>
      <xdr:row>67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67</xdr:row>
      <xdr:rowOff>0</xdr:rowOff>
    </xdr:from>
    <xdr:to>
      <xdr:col>4</xdr:col>
      <xdr:colOff>152400</xdr:colOff>
      <xdr:row>67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11687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11687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11906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11906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12706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12734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12915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129349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600325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448050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619375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476625" y="140970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390650" y="8039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76200</xdr:rowOff>
    </xdr:from>
    <xdr:to>
      <xdr:col>4</xdr:col>
      <xdr:colOff>123825</xdr:colOff>
      <xdr:row>47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914525" y="8039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409700" y="8229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48</xdr:row>
      <xdr:rowOff>66675</xdr:rowOff>
    </xdr:from>
    <xdr:to>
      <xdr:col>4</xdr:col>
      <xdr:colOff>76200</xdr:colOff>
      <xdr:row>48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866900" y="8220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76200</xdr:rowOff>
    </xdr:from>
    <xdr:to>
      <xdr:col>3</xdr:col>
      <xdr:colOff>85725</xdr:colOff>
      <xdr:row>52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390650" y="8963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52</xdr:row>
      <xdr:rowOff>76200</xdr:rowOff>
    </xdr:from>
    <xdr:to>
      <xdr:col>4</xdr:col>
      <xdr:colOff>123825</xdr:colOff>
      <xdr:row>52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914525" y="8963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53</xdr:row>
      <xdr:rowOff>76200</xdr:rowOff>
    </xdr:from>
    <xdr:to>
      <xdr:col>3</xdr:col>
      <xdr:colOff>104775</xdr:colOff>
      <xdr:row>53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409700" y="91249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19050</xdr:colOff>
      <xdr:row>53</xdr:row>
      <xdr:rowOff>66675</xdr:rowOff>
    </xdr:from>
    <xdr:to>
      <xdr:col>4</xdr:col>
      <xdr:colOff>85725</xdr:colOff>
      <xdr:row>53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876425" y="9115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0</xdr:rowOff>
    </xdr:from>
    <xdr:to>
      <xdr:col>3</xdr:col>
      <xdr:colOff>85725</xdr:colOff>
      <xdr:row>59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390650" y="100774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59</xdr:row>
      <xdr:rowOff>0</xdr:rowOff>
    </xdr:from>
    <xdr:to>
      <xdr:col>4</xdr:col>
      <xdr:colOff>123825</xdr:colOff>
      <xdr:row>59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914525" y="100774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59</xdr:row>
      <xdr:rowOff>0</xdr:rowOff>
    </xdr:from>
    <xdr:to>
      <xdr:col>3</xdr:col>
      <xdr:colOff>104775</xdr:colOff>
      <xdr:row>59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409700" y="100774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59</xdr:row>
      <xdr:rowOff>0</xdr:rowOff>
    </xdr:from>
    <xdr:to>
      <xdr:col>4</xdr:col>
      <xdr:colOff>152400</xdr:colOff>
      <xdr:row>59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943100" y="100774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390650" y="8067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76200</xdr:rowOff>
    </xdr:from>
    <xdr:to>
      <xdr:col>4</xdr:col>
      <xdr:colOff>123825</xdr:colOff>
      <xdr:row>47</xdr:row>
      <xdr:rowOff>123825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914525" y="8067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409700" y="8258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48</xdr:row>
      <xdr:rowOff>66675</xdr:rowOff>
    </xdr:from>
    <xdr:to>
      <xdr:col>4</xdr:col>
      <xdr:colOff>76200</xdr:colOff>
      <xdr:row>48</xdr:row>
      <xdr:rowOff>114300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866900" y="8248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76200</xdr:rowOff>
    </xdr:from>
    <xdr:to>
      <xdr:col>3</xdr:col>
      <xdr:colOff>85725</xdr:colOff>
      <xdr:row>52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390650" y="8991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52</xdr:row>
      <xdr:rowOff>76200</xdr:rowOff>
    </xdr:from>
    <xdr:to>
      <xdr:col>4</xdr:col>
      <xdr:colOff>123825</xdr:colOff>
      <xdr:row>52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914525" y="8991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53</xdr:row>
      <xdr:rowOff>76200</xdr:rowOff>
    </xdr:from>
    <xdr:to>
      <xdr:col>3</xdr:col>
      <xdr:colOff>104775</xdr:colOff>
      <xdr:row>53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409700" y="9153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19050</xdr:colOff>
      <xdr:row>53</xdr:row>
      <xdr:rowOff>66675</xdr:rowOff>
    </xdr:from>
    <xdr:to>
      <xdr:col>4</xdr:col>
      <xdr:colOff>85725</xdr:colOff>
      <xdr:row>53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876425" y="9144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0</xdr:rowOff>
    </xdr:from>
    <xdr:to>
      <xdr:col>3</xdr:col>
      <xdr:colOff>85725</xdr:colOff>
      <xdr:row>59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390650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59</xdr:row>
      <xdr:rowOff>0</xdr:rowOff>
    </xdr:from>
    <xdr:to>
      <xdr:col>4</xdr:col>
      <xdr:colOff>123825</xdr:colOff>
      <xdr:row>59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914525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59</xdr:row>
      <xdr:rowOff>0</xdr:rowOff>
    </xdr:from>
    <xdr:to>
      <xdr:col>3</xdr:col>
      <xdr:colOff>104775</xdr:colOff>
      <xdr:row>59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409700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59</xdr:row>
      <xdr:rowOff>0</xdr:rowOff>
    </xdr:from>
    <xdr:to>
      <xdr:col>4</xdr:col>
      <xdr:colOff>152400</xdr:colOff>
      <xdr:row>59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943100" y="10106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55</xdr:row>
      <xdr:rowOff>76200</xdr:rowOff>
    </xdr:from>
    <xdr:to>
      <xdr:col>3</xdr:col>
      <xdr:colOff>85725</xdr:colOff>
      <xdr:row>55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533525" y="9439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55</xdr:row>
      <xdr:rowOff>76200</xdr:rowOff>
    </xdr:from>
    <xdr:to>
      <xdr:col>4</xdr:col>
      <xdr:colOff>123825</xdr:colOff>
      <xdr:row>55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2057400" y="9439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56</xdr:row>
      <xdr:rowOff>76200</xdr:rowOff>
    </xdr:from>
    <xdr:to>
      <xdr:col>3</xdr:col>
      <xdr:colOff>104775</xdr:colOff>
      <xdr:row>56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552575" y="96107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28575</xdr:colOff>
      <xdr:row>56</xdr:row>
      <xdr:rowOff>85725</xdr:rowOff>
    </xdr:from>
    <xdr:to>
      <xdr:col>4</xdr:col>
      <xdr:colOff>95250</xdr:colOff>
      <xdr:row>56</xdr:row>
      <xdr:rowOff>133350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2028825" y="9620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76200</xdr:rowOff>
    </xdr:from>
    <xdr:to>
      <xdr:col>3</xdr:col>
      <xdr:colOff>85725</xdr:colOff>
      <xdr:row>60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533525" y="10296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76200</xdr:rowOff>
    </xdr:from>
    <xdr:to>
      <xdr:col>4</xdr:col>
      <xdr:colOff>123825</xdr:colOff>
      <xdr:row>60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2057400" y="10296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61</xdr:row>
      <xdr:rowOff>76200</xdr:rowOff>
    </xdr:from>
    <xdr:to>
      <xdr:col>3</xdr:col>
      <xdr:colOff>104775</xdr:colOff>
      <xdr:row>61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552575" y="10458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28575</xdr:colOff>
      <xdr:row>61</xdr:row>
      <xdr:rowOff>57150</xdr:rowOff>
    </xdr:from>
    <xdr:to>
      <xdr:col>4</xdr:col>
      <xdr:colOff>95250</xdr:colOff>
      <xdr:row>61</xdr:row>
      <xdr:rowOff>104775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2028825" y="10439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67</xdr:row>
      <xdr:rowOff>0</xdr:rowOff>
    </xdr:from>
    <xdr:to>
      <xdr:col>3</xdr:col>
      <xdr:colOff>85725</xdr:colOff>
      <xdr:row>67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533525" y="114204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67</xdr:row>
      <xdr:rowOff>0</xdr:rowOff>
    </xdr:from>
    <xdr:to>
      <xdr:col>4</xdr:col>
      <xdr:colOff>123825</xdr:colOff>
      <xdr:row>67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2057400" y="114204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67</xdr:row>
      <xdr:rowOff>0</xdr:rowOff>
    </xdr:from>
    <xdr:to>
      <xdr:col>3</xdr:col>
      <xdr:colOff>104775</xdr:colOff>
      <xdr:row>67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552575" y="114204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67</xdr:row>
      <xdr:rowOff>0</xdr:rowOff>
    </xdr:from>
    <xdr:to>
      <xdr:col>4</xdr:col>
      <xdr:colOff>152400</xdr:colOff>
      <xdr:row>67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2085975" y="114204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76200</xdr:rowOff>
    </xdr:from>
    <xdr:to>
      <xdr:col>3</xdr:col>
      <xdr:colOff>85725</xdr:colOff>
      <xdr:row>55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533525" y="9639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55</xdr:row>
      <xdr:rowOff>76200</xdr:rowOff>
    </xdr:from>
    <xdr:to>
      <xdr:col>4</xdr:col>
      <xdr:colOff>123825</xdr:colOff>
      <xdr:row>55</xdr:row>
      <xdr:rowOff>123825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2057400" y="9639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56</xdr:row>
      <xdr:rowOff>76200</xdr:rowOff>
    </xdr:from>
    <xdr:to>
      <xdr:col>3</xdr:col>
      <xdr:colOff>104775</xdr:colOff>
      <xdr:row>56</xdr:row>
      <xdr:rowOff>123825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552575" y="98107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28575</xdr:colOff>
      <xdr:row>56</xdr:row>
      <xdr:rowOff>85725</xdr:rowOff>
    </xdr:from>
    <xdr:to>
      <xdr:col>4</xdr:col>
      <xdr:colOff>95250</xdr:colOff>
      <xdr:row>56</xdr:row>
      <xdr:rowOff>133350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2028825" y="9820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76200</xdr:rowOff>
    </xdr:from>
    <xdr:to>
      <xdr:col>3</xdr:col>
      <xdr:colOff>85725</xdr:colOff>
      <xdr:row>60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533525" y="10496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76200</xdr:rowOff>
    </xdr:from>
    <xdr:to>
      <xdr:col>4</xdr:col>
      <xdr:colOff>123825</xdr:colOff>
      <xdr:row>60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2057400" y="10496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61</xdr:row>
      <xdr:rowOff>76200</xdr:rowOff>
    </xdr:from>
    <xdr:to>
      <xdr:col>3</xdr:col>
      <xdr:colOff>104775</xdr:colOff>
      <xdr:row>61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552575" y="10658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28575</xdr:colOff>
      <xdr:row>61</xdr:row>
      <xdr:rowOff>57150</xdr:rowOff>
    </xdr:from>
    <xdr:to>
      <xdr:col>4</xdr:col>
      <xdr:colOff>95250</xdr:colOff>
      <xdr:row>61</xdr:row>
      <xdr:rowOff>104775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2028825" y="10639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67</xdr:row>
      <xdr:rowOff>0</xdr:rowOff>
    </xdr:from>
    <xdr:to>
      <xdr:col>3</xdr:col>
      <xdr:colOff>85725</xdr:colOff>
      <xdr:row>67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533525" y="116205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67</xdr:row>
      <xdr:rowOff>0</xdr:rowOff>
    </xdr:from>
    <xdr:to>
      <xdr:col>4</xdr:col>
      <xdr:colOff>123825</xdr:colOff>
      <xdr:row>67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2057400" y="116205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67</xdr:row>
      <xdr:rowOff>0</xdr:rowOff>
    </xdr:from>
    <xdr:to>
      <xdr:col>3</xdr:col>
      <xdr:colOff>104775</xdr:colOff>
      <xdr:row>67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552575" y="116205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67</xdr:row>
      <xdr:rowOff>0</xdr:rowOff>
    </xdr:from>
    <xdr:to>
      <xdr:col>4</xdr:col>
      <xdr:colOff>152400</xdr:colOff>
      <xdr:row>67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2085975" y="116205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390650" y="7686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76200</xdr:rowOff>
    </xdr:from>
    <xdr:to>
      <xdr:col>4</xdr:col>
      <xdr:colOff>123825</xdr:colOff>
      <xdr:row>47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914525" y="7686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409700" y="7877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48</xdr:row>
      <xdr:rowOff>66675</xdr:rowOff>
    </xdr:from>
    <xdr:to>
      <xdr:col>4</xdr:col>
      <xdr:colOff>76200</xdr:colOff>
      <xdr:row>48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866900" y="78676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76200</xdr:rowOff>
    </xdr:from>
    <xdr:to>
      <xdr:col>3</xdr:col>
      <xdr:colOff>85725</xdr:colOff>
      <xdr:row>52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390650" y="8610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52</xdr:row>
      <xdr:rowOff>76200</xdr:rowOff>
    </xdr:from>
    <xdr:to>
      <xdr:col>4</xdr:col>
      <xdr:colOff>123825</xdr:colOff>
      <xdr:row>52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914525" y="8610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53</xdr:row>
      <xdr:rowOff>76200</xdr:rowOff>
    </xdr:from>
    <xdr:to>
      <xdr:col>3</xdr:col>
      <xdr:colOff>104775</xdr:colOff>
      <xdr:row>53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409700" y="8772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19050</xdr:colOff>
      <xdr:row>53</xdr:row>
      <xdr:rowOff>66675</xdr:rowOff>
    </xdr:from>
    <xdr:to>
      <xdr:col>4</xdr:col>
      <xdr:colOff>85725</xdr:colOff>
      <xdr:row>53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876425" y="8763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0</xdr:rowOff>
    </xdr:from>
    <xdr:to>
      <xdr:col>3</xdr:col>
      <xdr:colOff>85725</xdr:colOff>
      <xdr:row>59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390650" y="9725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59</xdr:row>
      <xdr:rowOff>0</xdr:rowOff>
    </xdr:from>
    <xdr:to>
      <xdr:col>4</xdr:col>
      <xdr:colOff>123825</xdr:colOff>
      <xdr:row>59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914525" y="9725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59</xdr:row>
      <xdr:rowOff>0</xdr:rowOff>
    </xdr:from>
    <xdr:to>
      <xdr:col>3</xdr:col>
      <xdr:colOff>104775</xdr:colOff>
      <xdr:row>59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409700" y="9725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59</xdr:row>
      <xdr:rowOff>0</xdr:rowOff>
    </xdr:from>
    <xdr:to>
      <xdr:col>4</xdr:col>
      <xdr:colOff>152400</xdr:colOff>
      <xdr:row>59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943100" y="9725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47</xdr:row>
      <xdr:rowOff>76200</xdr:rowOff>
    </xdr:from>
    <xdr:to>
      <xdr:col>3</xdr:col>
      <xdr:colOff>85725</xdr:colOff>
      <xdr:row>47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390650" y="8010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47</xdr:row>
      <xdr:rowOff>76200</xdr:rowOff>
    </xdr:from>
    <xdr:to>
      <xdr:col>4</xdr:col>
      <xdr:colOff>123825</xdr:colOff>
      <xdr:row>47</xdr:row>
      <xdr:rowOff>123825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914525" y="8010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76200</xdr:rowOff>
    </xdr:from>
    <xdr:to>
      <xdr:col>3</xdr:col>
      <xdr:colOff>104775</xdr:colOff>
      <xdr:row>48</xdr:row>
      <xdr:rowOff>123825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409700" y="8201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48</xdr:row>
      <xdr:rowOff>66675</xdr:rowOff>
    </xdr:from>
    <xdr:to>
      <xdr:col>4</xdr:col>
      <xdr:colOff>76200</xdr:colOff>
      <xdr:row>48</xdr:row>
      <xdr:rowOff>114300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866900" y="8191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76200</xdr:rowOff>
    </xdr:from>
    <xdr:to>
      <xdr:col>3</xdr:col>
      <xdr:colOff>85725</xdr:colOff>
      <xdr:row>52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390650" y="8934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52</xdr:row>
      <xdr:rowOff>76200</xdr:rowOff>
    </xdr:from>
    <xdr:to>
      <xdr:col>4</xdr:col>
      <xdr:colOff>123825</xdr:colOff>
      <xdr:row>52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914525" y="8934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53</xdr:row>
      <xdr:rowOff>76200</xdr:rowOff>
    </xdr:from>
    <xdr:to>
      <xdr:col>3</xdr:col>
      <xdr:colOff>104775</xdr:colOff>
      <xdr:row>53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409700" y="90963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19050</xdr:colOff>
      <xdr:row>53</xdr:row>
      <xdr:rowOff>66675</xdr:rowOff>
    </xdr:from>
    <xdr:to>
      <xdr:col>4</xdr:col>
      <xdr:colOff>85725</xdr:colOff>
      <xdr:row>53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876425" y="9086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0</xdr:rowOff>
    </xdr:from>
    <xdr:to>
      <xdr:col>3</xdr:col>
      <xdr:colOff>85725</xdr:colOff>
      <xdr:row>59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390650" y="100488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59</xdr:row>
      <xdr:rowOff>0</xdr:rowOff>
    </xdr:from>
    <xdr:to>
      <xdr:col>4</xdr:col>
      <xdr:colOff>123825</xdr:colOff>
      <xdr:row>59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914525" y="100488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59</xdr:row>
      <xdr:rowOff>0</xdr:rowOff>
    </xdr:from>
    <xdr:to>
      <xdr:col>3</xdr:col>
      <xdr:colOff>104775</xdr:colOff>
      <xdr:row>59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409700" y="100488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59</xdr:row>
      <xdr:rowOff>0</xdr:rowOff>
    </xdr:from>
    <xdr:to>
      <xdr:col>4</xdr:col>
      <xdr:colOff>152400</xdr:colOff>
      <xdr:row>59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943100" y="100488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48</xdr:row>
      <xdr:rowOff>76200</xdr:rowOff>
    </xdr:from>
    <xdr:to>
      <xdr:col>3</xdr:col>
      <xdr:colOff>85725</xdr:colOff>
      <xdr:row>48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893570" y="812292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48</xdr:row>
      <xdr:rowOff>76200</xdr:rowOff>
    </xdr:from>
    <xdr:to>
      <xdr:col>3</xdr:col>
      <xdr:colOff>333375</xdr:colOff>
      <xdr:row>48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2369820" y="8122920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49</xdr:row>
      <xdr:rowOff>76200</xdr:rowOff>
    </xdr:from>
    <xdr:to>
      <xdr:col>3</xdr:col>
      <xdr:colOff>104775</xdr:colOff>
      <xdr:row>49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912620" y="829056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49</xdr:row>
      <xdr:rowOff>66675</xdr:rowOff>
    </xdr:from>
    <xdr:to>
      <xdr:col>3</xdr:col>
      <xdr:colOff>333375</xdr:colOff>
      <xdr:row>49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2369820" y="8281035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76200</xdr:rowOff>
    </xdr:from>
    <xdr:to>
      <xdr:col>3</xdr:col>
      <xdr:colOff>85725</xdr:colOff>
      <xdr:row>53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893570" y="896112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53</xdr:row>
      <xdr:rowOff>57150</xdr:rowOff>
    </xdr:from>
    <xdr:to>
      <xdr:col>3</xdr:col>
      <xdr:colOff>333375</xdr:colOff>
      <xdr:row>53</xdr:row>
      <xdr:rowOff>104775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2369820" y="8942070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54</xdr:row>
      <xdr:rowOff>76200</xdr:rowOff>
    </xdr:from>
    <xdr:to>
      <xdr:col>3</xdr:col>
      <xdr:colOff>104775</xdr:colOff>
      <xdr:row>54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912620" y="912876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504825</xdr:colOff>
      <xdr:row>54</xdr:row>
      <xdr:rowOff>66675</xdr:rowOff>
    </xdr:from>
    <xdr:to>
      <xdr:col>3</xdr:col>
      <xdr:colOff>333375</xdr:colOff>
      <xdr:row>54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2379345" y="9119235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0</xdr:rowOff>
    </xdr:from>
    <xdr:to>
      <xdr:col>3</xdr:col>
      <xdr:colOff>85725</xdr:colOff>
      <xdr:row>60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893570" y="100584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0</xdr:rowOff>
    </xdr:from>
    <xdr:to>
      <xdr:col>4</xdr:col>
      <xdr:colOff>123825</xdr:colOff>
      <xdr:row>60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2556510" y="100584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60</xdr:row>
      <xdr:rowOff>0</xdr:rowOff>
    </xdr:from>
    <xdr:to>
      <xdr:col>3</xdr:col>
      <xdr:colOff>104775</xdr:colOff>
      <xdr:row>60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912620" y="100584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60</xdr:row>
      <xdr:rowOff>0</xdr:rowOff>
    </xdr:from>
    <xdr:to>
      <xdr:col>4</xdr:col>
      <xdr:colOff>152400</xdr:colOff>
      <xdr:row>60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2585085" y="100584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48</xdr:row>
      <xdr:rowOff>85725</xdr:rowOff>
    </xdr:from>
    <xdr:to>
      <xdr:col>4</xdr:col>
      <xdr:colOff>171450</xdr:colOff>
      <xdr:row>48</xdr:row>
      <xdr:rowOff>133350</xdr:rowOff>
    </xdr:to>
    <xdr:sp macro="" textlink="">
      <xdr:nvSpPr>
        <xdr:cNvPr id="14" name="Объект 7"/>
        <xdr:cNvSpPr>
          <a:spLocks/>
        </xdr:cNvSpPr>
      </xdr:nvSpPr>
      <xdr:spPr bwMode="auto">
        <a:xfrm>
          <a:off x="2604135" y="813244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49</xdr:row>
      <xdr:rowOff>95250</xdr:rowOff>
    </xdr:from>
    <xdr:to>
      <xdr:col>4</xdr:col>
      <xdr:colOff>152400</xdr:colOff>
      <xdr:row>49</xdr:row>
      <xdr:rowOff>142875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2585085" y="830961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53</xdr:row>
      <xdr:rowOff>66675</xdr:rowOff>
    </xdr:from>
    <xdr:to>
      <xdr:col>4</xdr:col>
      <xdr:colOff>152400</xdr:colOff>
      <xdr:row>53</xdr:row>
      <xdr:rowOff>114300</xdr:rowOff>
    </xdr:to>
    <xdr:sp macro="" textlink="">
      <xdr:nvSpPr>
        <xdr:cNvPr id="16" name="Объект 7"/>
        <xdr:cNvSpPr>
          <a:spLocks/>
        </xdr:cNvSpPr>
      </xdr:nvSpPr>
      <xdr:spPr bwMode="auto">
        <a:xfrm>
          <a:off x="2585085" y="895159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54</xdr:row>
      <xdr:rowOff>57150</xdr:rowOff>
    </xdr:from>
    <xdr:to>
      <xdr:col>4</xdr:col>
      <xdr:colOff>152400</xdr:colOff>
      <xdr:row>54</xdr:row>
      <xdr:rowOff>104775</xdr:rowOff>
    </xdr:to>
    <xdr:sp macro="" textlink="">
      <xdr:nvSpPr>
        <xdr:cNvPr id="17" name="Объект 7"/>
        <xdr:cNvSpPr>
          <a:spLocks/>
        </xdr:cNvSpPr>
      </xdr:nvSpPr>
      <xdr:spPr bwMode="auto">
        <a:xfrm>
          <a:off x="2585085" y="910971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48</xdr:row>
      <xdr:rowOff>76200</xdr:rowOff>
    </xdr:from>
    <xdr:to>
      <xdr:col>3</xdr:col>
      <xdr:colOff>85725</xdr:colOff>
      <xdr:row>48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266825" y="82677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48</xdr:row>
      <xdr:rowOff>76200</xdr:rowOff>
    </xdr:from>
    <xdr:to>
      <xdr:col>3</xdr:col>
      <xdr:colOff>333375</xdr:colOff>
      <xdr:row>48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628775" y="8267700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49</xdr:row>
      <xdr:rowOff>76200</xdr:rowOff>
    </xdr:from>
    <xdr:to>
      <xdr:col>3</xdr:col>
      <xdr:colOff>104775</xdr:colOff>
      <xdr:row>49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285875" y="8458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49</xdr:row>
      <xdr:rowOff>66675</xdr:rowOff>
    </xdr:from>
    <xdr:to>
      <xdr:col>3</xdr:col>
      <xdr:colOff>333375</xdr:colOff>
      <xdr:row>49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628775" y="8448675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76200</xdr:rowOff>
    </xdr:from>
    <xdr:to>
      <xdr:col>3</xdr:col>
      <xdr:colOff>85725</xdr:colOff>
      <xdr:row>53</xdr:row>
      <xdr:rowOff>123825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266825" y="91916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53</xdr:row>
      <xdr:rowOff>57150</xdr:rowOff>
    </xdr:from>
    <xdr:to>
      <xdr:col>3</xdr:col>
      <xdr:colOff>333375</xdr:colOff>
      <xdr:row>53</xdr:row>
      <xdr:rowOff>104775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628775" y="9172575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54</xdr:row>
      <xdr:rowOff>76200</xdr:rowOff>
    </xdr:from>
    <xdr:to>
      <xdr:col>3</xdr:col>
      <xdr:colOff>104775</xdr:colOff>
      <xdr:row>54</xdr:row>
      <xdr:rowOff>123825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285875" y="9353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504825</xdr:colOff>
      <xdr:row>54</xdr:row>
      <xdr:rowOff>66675</xdr:rowOff>
    </xdr:from>
    <xdr:to>
      <xdr:col>3</xdr:col>
      <xdr:colOff>333375</xdr:colOff>
      <xdr:row>54</xdr:row>
      <xdr:rowOff>114300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628775" y="9344025"/>
          <a:ext cx="0" cy="47625"/>
        </a:xfrm>
        <a:custGeom>
          <a:avLst/>
          <a:gdLst>
            <a:gd name="T0" fmla="*/ 0 w 16384"/>
            <a:gd name="T1" fmla="*/ 0 h 16384"/>
            <a:gd name="T2" fmla="*/ 0 w 16384"/>
            <a:gd name="T3" fmla="*/ 2147483646 h 16384"/>
            <a:gd name="T4" fmla="*/ 0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0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60</xdr:row>
      <xdr:rowOff>0</xdr:rowOff>
    </xdr:from>
    <xdr:to>
      <xdr:col>3</xdr:col>
      <xdr:colOff>85725</xdr:colOff>
      <xdr:row>60</xdr:row>
      <xdr:rowOff>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1266825" y="103060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60</xdr:row>
      <xdr:rowOff>0</xdr:rowOff>
    </xdr:from>
    <xdr:to>
      <xdr:col>4</xdr:col>
      <xdr:colOff>123825</xdr:colOff>
      <xdr:row>60</xdr:row>
      <xdr:rowOff>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1685925" y="103060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60</xdr:row>
      <xdr:rowOff>0</xdr:rowOff>
    </xdr:from>
    <xdr:to>
      <xdr:col>3</xdr:col>
      <xdr:colOff>104775</xdr:colOff>
      <xdr:row>60</xdr:row>
      <xdr:rowOff>0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1285875" y="103060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60</xdr:row>
      <xdr:rowOff>0</xdr:rowOff>
    </xdr:from>
    <xdr:to>
      <xdr:col>4</xdr:col>
      <xdr:colOff>152400</xdr:colOff>
      <xdr:row>60</xdr:row>
      <xdr:rowOff>0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1714500" y="103060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48</xdr:row>
      <xdr:rowOff>85725</xdr:rowOff>
    </xdr:from>
    <xdr:to>
      <xdr:col>4</xdr:col>
      <xdr:colOff>171450</xdr:colOff>
      <xdr:row>48</xdr:row>
      <xdr:rowOff>133350</xdr:rowOff>
    </xdr:to>
    <xdr:sp macro="" textlink="">
      <xdr:nvSpPr>
        <xdr:cNvPr id="30" name="Объект 7"/>
        <xdr:cNvSpPr>
          <a:spLocks/>
        </xdr:cNvSpPr>
      </xdr:nvSpPr>
      <xdr:spPr bwMode="auto">
        <a:xfrm>
          <a:off x="1733550" y="82772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49</xdr:row>
      <xdr:rowOff>95250</xdr:rowOff>
    </xdr:from>
    <xdr:to>
      <xdr:col>4</xdr:col>
      <xdr:colOff>152400</xdr:colOff>
      <xdr:row>49</xdr:row>
      <xdr:rowOff>142875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1714500" y="8477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53</xdr:row>
      <xdr:rowOff>66675</xdr:rowOff>
    </xdr:from>
    <xdr:to>
      <xdr:col>4</xdr:col>
      <xdr:colOff>152400</xdr:colOff>
      <xdr:row>53</xdr:row>
      <xdr:rowOff>114300</xdr:rowOff>
    </xdr:to>
    <xdr:sp macro="" textlink="">
      <xdr:nvSpPr>
        <xdr:cNvPr id="32" name="Объект 7"/>
        <xdr:cNvSpPr>
          <a:spLocks/>
        </xdr:cNvSpPr>
      </xdr:nvSpPr>
      <xdr:spPr bwMode="auto">
        <a:xfrm>
          <a:off x="1714500" y="9182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54</xdr:row>
      <xdr:rowOff>57150</xdr:rowOff>
    </xdr:from>
    <xdr:to>
      <xdr:col>4</xdr:col>
      <xdr:colOff>152400</xdr:colOff>
      <xdr:row>54</xdr:row>
      <xdr:rowOff>104775</xdr:rowOff>
    </xdr:to>
    <xdr:sp macro="" textlink="">
      <xdr:nvSpPr>
        <xdr:cNvPr id="33" name="Объект 7"/>
        <xdr:cNvSpPr>
          <a:spLocks/>
        </xdr:cNvSpPr>
      </xdr:nvSpPr>
      <xdr:spPr bwMode="auto">
        <a:xfrm>
          <a:off x="1714500" y="9334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36</xdr:row>
      <xdr:rowOff>106680</xdr:rowOff>
    </xdr:from>
    <xdr:to>
      <xdr:col>3</xdr:col>
      <xdr:colOff>91440</xdr:colOff>
      <xdr:row>36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756535" y="791718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36</xdr:row>
      <xdr:rowOff>106680</xdr:rowOff>
    </xdr:from>
    <xdr:to>
      <xdr:col>3</xdr:col>
      <xdr:colOff>685800</xdr:colOff>
      <xdr:row>36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350895" y="791718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37</xdr:row>
      <xdr:rowOff>114300</xdr:rowOff>
    </xdr:from>
    <xdr:to>
      <xdr:col>3</xdr:col>
      <xdr:colOff>91440</xdr:colOff>
      <xdr:row>37</xdr:row>
      <xdr:rowOff>160020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756535" y="813435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624840</xdr:colOff>
      <xdr:row>37</xdr:row>
      <xdr:rowOff>114300</xdr:rowOff>
    </xdr:from>
    <xdr:to>
      <xdr:col>3</xdr:col>
      <xdr:colOff>693420</xdr:colOff>
      <xdr:row>37</xdr:row>
      <xdr:rowOff>160020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358515" y="813435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41</xdr:row>
      <xdr:rowOff>76200</xdr:rowOff>
    </xdr:from>
    <xdr:to>
      <xdr:col>3</xdr:col>
      <xdr:colOff>91440</xdr:colOff>
      <xdr:row>41</xdr:row>
      <xdr:rowOff>121920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756535" y="893445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41</xdr:row>
      <xdr:rowOff>106680</xdr:rowOff>
    </xdr:from>
    <xdr:to>
      <xdr:col>3</xdr:col>
      <xdr:colOff>685800</xdr:colOff>
      <xdr:row>41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350895" y="896493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42</xdr:row>
      <xdr:rowOff>76200</xdr:rowOff>
    </xdr:from>
    <xdr:to>
      <xdr:col>3</xdr:col>
      <xdr:colOff>106680</xdr:colOff>
      <xdr:row>42</xdr:row>
      <xdr:rowOff>121920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771775" y="914400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632460</xdr:colOff>
      <xdr:row>42</xdr:row>
      <xdr:rowOff>91440</xdr:rowOff>
    </xdr:from>
    <xdr:to>
      <xdr:col>3</xdr:col>
      <xdr:colOff>701040</xdr:colOff>
      <xdr:row>42</xdr:row>
      <xdr:rowOff>137160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366135" y="9159240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48</xdr:row>
      <xdr:rowOff>0</xdr:rowOff>
    </xdr:from>
    <xdr:to>
      <xdr:col>3</xdr:col>
      <xdr:colOff>91440</xdr:colOff>
      <xdr:row>48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756535" y="10325100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60960</xdr:colOff>
      <xdr:row>48</xdr:row>
      <xdr:rowOff>0</xdr:rowOff>
    </xdr:from>
    <xdr:to>
      <xdr:col>4</xdr:col>
      <xdr:colOff>129540</xdr:colOff>
      <xdr:row>48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604260" y="10325100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48</xdr:row>
      <xdr:rowOff>0</xdr:rowOff>
    </xdr:from>
    <xdr:to>
      <xdr:col>3</xdr:col>
      <xdr:colOff>106680</xdr:colOff>
      <xdr:row>48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771775" y="10325100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91440</xdr:colOff>
      <xdr:row>48</xdr:row>
      <xdr:rowOff>0</xdr:rowOff>
    </xdr:from>
    <xdr:to>
      <xdr:col>4</xdr:col>
      <xdr:colOff>160020</xdr:colOff>
      <xdr:row>48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634740" y="10325100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84</xdr:row>
      <xdr:rowOff>106680</xdr:rowOff>
    </xdr:from>
    <xdr:to>
      <xdr:col>3</xdr:col>
      <xdr:colOff>91440</xdr:colOff>
      <xdr:row>84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75653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84</xdr:row>
      <xdr:rowOff>106680</xdr:rowOff>
    </xdr:from>
    <xdr:to>
      <xdr:col>3</xdr:col>
      <xdr:colOff>685800</xdr:colOff>
      <xdr:row>84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35089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85</xdr:row>
      <xdr:rowOff>114300</xdr:rowOff>
    </xdr:from>
    <xdr:to>
      <xdr:col>3</xdr:col>
      <xdr:colOff>91440</xdr:colOff>
      <xdr:row>85</xdr:row>
      <xdr:rowOff>160020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75653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624840</xdr:colOff>
      <xdr:row>85</xdr:row>
      <xdr:rowOff>114300</xdr:rowOff>
    </xdr:from>
    <xdr:to>
      <xdr:col>3</xdr:col>
      <xdr:colOff>693420</xdr:colOff>
      <xdr:row>85</xdr:row>
      <xdr:rowOff>160020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35851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89</xdr:row>
      <xdr:rowOff>76200</xdr:rowOff>
    </xdr:from>
    <xdr:to>
      <xdr:col>3</xdr:col>
      <xdr:colOff>91440</xdr:colOff>
      <xdr:row>89</xdr:row>
      <xdr:rowOff>121920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756535" y="193071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89</xdr:row>
      <xdr:rowOff>106680</xdr:rowOff>
    </xdr:from>
    <xdr:to>
      <xdr:col>3</xdr:col>
      <xdr:colOff>685800</xdr:colOff>
      <xdr:row>89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350895" y="1933765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90</xdr:row>
      <xdr:rowOff>76200</xdr:rowOff>
    </xdr:from>
    <xdr:to>
      <xdr:col>3</xdr:col>
      <xdr:colOff>106680</xdr:colOff>
      <xdr:row>90</xdr:row>
      <xdr:rowOff>121920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771775" y="1951672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632460</xdr:colOff>
      <xdr:row>90</xdr:row>
      <xdr:rowOff>91440</xdr:rowOff>
    </xdr:from>
    <xdr:to>
      <xdr:col>3</xdr:col>
      <xdr:colOff>701040</xdr:colOff>
      <xdr:row>90</xdr:row>
      <xdr:rowOff>137160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366135" y="1953196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96</xdr:row>
      <xdr:rowOff>0</xdr:rowOff>
    </xdr:from>
    <xdr:to>
      <xdr:col>3</xdr:col>
      <xdr:colOff>91440</xdr:colOff>
      <xdr:row>96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756535" y="20697825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60960</xdr:colOff>
      <xdr:row>96</xdr:row>
      <xdr:rowOff>0</xdr:rowOff>
    </xdr:from>
    <xdr:to>
      <xdr:col>4</xdr:col>
      <xdr:colOff>129540</xdr:colOff>
      <xdr:row>96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604260" y="20697825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96</xdr:row>
      <xdr:rowOff>0</xdr:rowOff>
    </xdr:from>
    <xdr:to>
      <xdr:col>3</xdr:col>
      <xdr:colOff>106680</xdr:colOff>
      <xdr:row>96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771775" y="20697825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91440</xdr:colOff>
      <xdr:row>96</xdr:row>
      <xdr:rowOff>0</xdr:rowOff>
    </xdr:from>
    <xdr:to>
      <xdr:col>4</xdr:col>
      <xdr:colOff>160020</xdr:colOff>
      <xdr:row>96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634740" y="20697825"/>
          <a:ext cx="68580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84</xdr:row>
      <xdr:rowOff>106680</xdr:rowOff>
    </xdr:from>
    <xdr:to>
      <xdr:col>3</xdr:col>
      <xdr:colOff>91440</xdr:colOff>
      <xdr:row>84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75653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84</xdr:row>
      <xdr:rowOff>106680</xdr:rowOff>
    </xdr:from>
    <xdr:to>
      <xdr:col>3</xdr:col>
      <xdr:colOff>685800</xdr:colOff>
      <xdr:row>84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35089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85</xdr:row>
      <xdr:rowOff>114300</xdr:rowOff>
    </xdr:from>
    <xdr:to>
      <xdr:col>3</xdr:col>
      <xdr:colOff>91440</xdr:colOff>
      <xdr:row>85</xdr:row>
      <xdr:rowOff>160020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75653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624840</xdr:colOff>
      <xdr:row>85</xdr:row>
      <xdr:rowOff>114300</xdr:rowOff>
    </xdr:from>
    <xdr:to>
      <xdr:col>3</xdr:col>
      <xdr:colOff>693420</xdr:colOff>
      <xdr:row>85</xdr:row>
      <xdr:rowOff>160020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35851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89</xdr:row>
      <xdr:rowOff>76200</xdr:rowOff>
    </xdr:from>
    <xdr:to>
      <xdr:col>3</xdr:col>
      <xdr:colOff>91440</xdr:colOff>
      <xdr:row>89</xdr:row>
      <xdr:rowOff>121920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756535" y="193071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89</xdr:row>
      <xdr:rowOff>106680</xdr:rowOff>
    </xdr:from>
    <xdr:to>
      <xdr:col>3</xdr:col>
      <xdr:colOff>685800</xdr:colOff>
      <xdr:row>89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350895" y="1933765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90</xdr:row>
      <xdr:rowOff>76200</xdr:rowOff>
    </xdr:from>
    <xdr:to>
      <xdr:col>3</xdr:col>
      <xdr:colOff>106680</xdr:colOff>
      <xdr:row>90</xdr:row>
      <xdr:rowOff>121920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771775" y="1951672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632460</xdr:colOff>
      <xdr:row>90</xdr:row>
      <xdr:rowOff>91440</xdr:rowOff>
    </xdr:from>
    <xdr:to>
      <xdr:col>3</xdr:col>
      <xdr:colOff>701040</xdr:colOff>
      <xdr:row>90</xdr:row>
      <xdr:rowOff>137160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366135" y="1953196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84</xdr:row>
      <xdr:rowOff>106680</xdr:rowOff>
    </xdr:from>
    <xdr:to>
      <xdr:col>3</xdr:col>
      <xdr:colOff>91440</xdr:colOff>
      <xdr:row>84</xdr:row>
      <xdr:rowOff>152400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75653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84</xdr:row>
      <xdr:rowOff>106680</xdr:rowOff>
    </xdr:from>
    <xdr:to>
      <xdr:col>3</xdr:col>
      <xdr:colOff>685800</xdr:colOff>
      <xdr:row>84</xdr:row>
      <xdr:rowOff>152400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35089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85</xdr:row>
      <xdr:rowOff>114300</xdr:rowOff>
    </xdr:from>
    <xdr:to>
      <xdr:col>3</xdr:col>
      <xdr:colOff>91440</xdr:colOff>
      <xdr:row>85</xdr:row>
      <xdr:rowOff>160020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75653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624840</xdr:colOff>
      <xdr:row>85</xdr:row>
      <xdr:rowOff>114300</xdr:rowOff>
    </xdr:from>
    <xdr:to>
      <xdr:col>3</xdr:col>
      <xdr:colOff>693420</xdr:colOff>
      <xdr:row>85</xdr:row>
      <xdr:rowOff>160020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35851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89</xdr:row>
      <xdr:rowOff>76200</xdr:rowOff>
    </xdr:from>
    <xdr:to>
      <xdr:col>3</xdr:col>
      <xdr:colOff>91440</xdr:colOff>
      <xdr:row>89</xdr:row>
      <xdr:rowOff>121920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2756535" y="193071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89</xdr:row>
      <xdr:rowOff>106680</xdr:rowOff>
    </xdr:from>
    <xdr:to>
      <xdr:col>3</xdr:col>
      <xdr:colOff>685800</xdr:colOff>
      <xdr:row>89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3350895" y="1933765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90</xdr:row>
      <xdr:rowOff>76200</xdr:rowOff>
    </xdr:from>
    <xdr:to>
      <xdr:col>3</xdr:col>
      <xdr:colOff>106680</xdr:colOff>
      <xdr:row>90</xdr:row>
      <xdr:rowOff>121920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2771775" y="1951672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632460</xdr:colOff>
      <xdr:row>90</xdr:row>
      <xdr:rowOff>91440</xdr:rowOff>
    </xdr:from>
    <xdr:to>
      <xdr:col>3</xdr:col>
      <xdr:colOff>701040</xdr:colOff>
      <xdr:row>90</xdr:row>
      <xdr:rowOff>137160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3366135" y="1953196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84</xdr:row>
      <xdr:rowOff>106680</xdr:rowOff>
    </xdr:from>
    <xdr:to>
      <xdr:col>3</xdr:col>
      <xdr:colOff>91440</xdr:colOff>
      <xdr:row>84</xdr:row>
      <xdr:rowOff>152400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275653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84</xdr:row>
      <xdr:rowOff>106680</xdr:rowOff>
    </xdr:from>
    <xdr:to>
      <xdr:col>3</xdr:col>
      <xdr:colOff>685800</xdr:colOff>
      <xdr:row>84</xdr:row>
      <xdr:rowOff>152400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3350895" y="1828990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85</xdr:row>
      <xdr:rowOff>114300</xdr:rowOff>
    </xdr:from>
    <xdr:to>
      <xdr:col>3</xdr:col>
      <xdr:colOff>91440</xdr:colOff>
      <xdr:row>85</xdr:row>
      <xdr:rowOff>160020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275653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624840</xdr:colOff>
      <xdr:row>85</xdr:row>
      <xdr:rowOff>114300</xdr:rowOff>
    </xdr:from>
    <xdr:to>
      <xdr:col>3</xdr:col>
      <xdr:colOff>693420</xdr:colOff>
      <xdr:row>85</xdr:row>
      <xdr:rowOff>160020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3358515" y="185070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22860</xdr:colOff>
      <xdr:row>89</xdr:row>
      <xdr:rowOff>76200</xdr:rowOff>
    </xdr:from>
    <xdr:to>
      <xdr:col>3</xdr:col>
      <xdr:colOff>91440</xdr:colOff>
      <xdr:row>89</xdr:row>
      <xdr:rowOff>121920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2756535" y="1930717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617220</xdr:colOff>
      <xdr:row>89</xdr:row>
      <xdr:rowOff>106680</xdr:rowOff>
    </xdr:from>
    <xdr:to>
      <xdr:col>3</xdr:col>
      <xdr:colOff>685800</xdr:colOff>
      <xdr:row>89</xdr:row>
      <xdr:rowOff>152400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3350895" y="1933765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90</xdr:row>
      <xdr:rowOff>76200</xdr:rowOff>
    </xdr:from>
    <xdr:to>
      <xdr:col>3</xdr:col>
      <xdr:colOff>106680</xdr:colOff>
      <xdr:row>90</xdr:row>
      <xdr:rowOff>121920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2771775" y="1951672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632460</xdr:colOff>
      <xdr:row>90</xdr:row>
      <xdr:rowOff>91440</xdr:rowOff>
    </xdr:from>
    <xdr:to>
      <xdr:col>3</xdr:col>
      <xdr:colOff>701040</xdr:colOff>
      <xdr:row>90</xdr:row>
      <xdr:rowOff>137160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3366135" y="19531965"/>
          <a:ext cx="68580" cy="4572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37</xdr:row>
      <xdr:rowOff>104775</xdr:rowOff>
    </xdr:from>
    <xdr:to>
      <xdr:col>3</xdr:col>
      <xdr:colOff>85725</xdr:colOff>
      <xdr:row>37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37</xdr:row>
      <xdr:rowOff>104775</xdr:rowOff>
    </xdr:from>
    <xdr:to>
      <xdr:col>3</xdr:col>
      <xdr:colOff>666750</xdr:colOff>
      <xdr:row>37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38</xdr:row>
      <xdr:rowOff>114300</xdr:rowOff>
    </xdr:from>
    <xdr:to>
      <xdr:col>3</xdr:col>
      <xdr:colOff>85725</xdr:colOff>
      <xdr:row>38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38</xdr:row>
      <xdr:rowOff>114300</xdr:rowOff>
    </xdr:from>
    <xdr:to>
      <xdr:col>3</xdr:col>
      <xdr:colOff>676275</xdr:colOff>
      <xdr:row>38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42</xdr:row>
      <xdr:rowOff>76200</xdr:rowOff>
    </xdr:from>
    <xdr:to>
      <xdr:col>3</xdr:col>
      <xdr:colOff>85725</xdr:colOff>
      <xdr:row>42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9172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42</xdr:row>
      <xdr:rowOff>104775</xdr:rowOff>
    </xdr:from>
    <xdr:to>
      <xdr:col>3</xdr:col>
      <xdr:colOff>666750</xdr:colOff>
      <xdr:row>42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92011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43</xdr:row>
      <xdr:rowOff>76200</xdr:rowOff>
    </xdr:from>
    <xdr:to>
      <xdr:col>3</xdr:col>
      <xdr:colOff>104775</xdr:colOff>
      <xdr:row>43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9382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43</xdr:row>
      <xdr:rowOff>95250</xdr:rowOff>
    </xdr:from>
    <xdr:to>
      <xdr:col>3</xdr:col>
      <xdr:colOff>685800</xdr:colOff>
      <xdr:row>43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9401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0</xdr:rowOff>
    </xdr:from>
    <xdr:to>
      <xdr:col>3</xdr:col>
      <xdr:colOff>85725</xdr:colOff>
      <xdr:row>49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49</xdr:row>
      <xdr:rowOff>0</xdr:rowOff>
    </xdr:from>
    <xdr:to>
      <xdr:col>4</xdr:col>
      <xdr:colOff>123825</xdr:colOff>
      <xdr:row>49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49</xdr:row>
      <xdr:rowOff>0</xdr:rowOff>
    </xdr:from>
    <xdr:to>
      <xdr:col>3</xdr:col>
      <xdr:colOff>104775</xdr:colOff>
      <xdr:row>49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49</xdr:row>
      <xdr:rowOff>0</xdr:rowOff>
    </xdr:from>
    <xdr:to>
      <xdr:col>4</xdr:col>
      <xdr:colOff>152400</xdr:colOff>
      <xdr:row>49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98</xdr:row>
      <xdr:rowOff>0</xdr:rowOff>
    </xdr:from>
    <xdr:to>
      <xdr:col>3</xdr:col>
      <xdr:colOff>85725</xdr:colOff>
      <xdr:row>98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98</xdr:row>
      <xdr:rowOff>0</xdr:rowOff>
    </xdr:from>
    <xdr:to>
      <xdr:col>4</xdr:col>
      <xdr:colOff>123825</xdr:colOff>
      <xdr:row>98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98</xdr:row>
      <xdr:rowOff>0</xdr:rowOff>
    </xdr:from>
    <xdr:to>
      <xdr:col>3</xdr:col>
      <xdr:colOff>104775</xdr:colOff>
      <xdr:row>98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98</xdr:row>
      <xdr:rowOff>0</xdr:rowOff>
    </xdr:from>
    <xdr:to>
      <xdr:col>4</xdr:col>
      <xdr:colOff>152400</xdr:colOff>
      <xdr:row>98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98</xdr:row>
      <xdr:rowOff>0</xdr:rowOff>
    </xdr:from>
    <xdr:to>
      <xdr:col>3</xdr:col>
      <xdr:colOff>85725</xdr:colOff>
      <xdr:row>98</xdr:row>
      <xdr:rowOff>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6003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98</xdr:row>
      <xdr:rowOff>0</xdr:rowOff>
    </xdr:from>
    <xdr:to>
      <xdr:col>4</xdr:col>
      <xdr:colOff>123825</xdr:colOff>
      <xdr:row>98</xdr:row>
      <xdr:rowOff>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448050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98</xdr:row>
      <xdr:rowOff>0</xdr:rowOff>
    </xdr:from>
    <xdr:to>
      <xdr:col>3</xdr:col>
      <xdr:colOff>104775</xdr:colOff>
      <xdr:row>98</xdr:row>
      <xdr:rowOff>0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61937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98</xdr:row>
      <xdr:rowOff>0</xdr:rowOff>
    </xdr:from>
    <xdr:to>
      <xdr:col>4</xdr:col>
      <xdr:colOff>152400</xdr:colOff>
      <xdr:row>98</xdr:row>
      <xdr:rowOff>0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4766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37</xdr:row>
      <xdr:rowOff>104775</xdr:rowOff>
    </xdr:from>
    <xdr:to>
      <xdr:col>3</xdr:col>
      <xdr:colOff>85725</xdr:colOff>
      <xdr:row>37</xdr:row>
      <xdr:rowOff>152400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2600325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37</xdr:row>
      <xdr:rowOff>104775</xdr:rowOff>
    </xdr:from>
    <xdr:to>
      <xdr:col>3</xdr:col>
      <xdr:colOff>666750</xdr:colOff>
      <xdr:row>37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3181350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38</xdr:row>
      <xdr:rowOff>114300</xdr:rowOff>
    </xdr:from>
    <xdr:to>
      <xdr:col>3</xdr:col>
      <xdr:colOff>85725</xdr:colOff>
      <xdr:row>38</xdr:row>
      <xdr:rowOff>161925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260032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38</xdr:row>
      <xdr:rowOff>114300</xdr:rowOff>
    </xdr:from>
    <xdr:to>
      <xdr:col>3</xdr:col>
      <xdr:colOff>676275</xdr:colOff>
      <xdr:row>38</xdr:row>
      <xdr:rowOff>161925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319087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42</xdr:row>
      <xdr:rowOff>76200</xdr:rowOff>
    </xdr:from>
    <xdr:to>
      <xdr:col>3</xdr:col>
      <xdr:colOff>85725</xdr:colOff>
      <xdr:row>42</xdr:row>
      <xdr:rowOff>123825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2600325" y="9172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42</xdr:row>
      <xdr:rowOff>104775</xdr:rowOff>
    </xdr:from>
    <xdr:to>
      <xdr:col>3</xdr:col>
      <xdr:colOff>666750</xdr:colOff>
      <xdr:row>42</xdr:row>
      <xdr:rowOff>152400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3181350" y="92011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43</xdr:row>
      <xdr:rowOff>76200</xdr:rowOff>
    </xdr:from>
    <xdr:to>
      <xdr:col>3</xdr:col>
      <xdr:colOff>104775</xdr:colOff>
      <xdr:row>43</xdr:row>
      <xdr:rowOff>123825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2619375" y="9382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43</xdr:row>
      <xdr:rowOff>95250</xdr:rowOff>
    </xdr:from>
    <xdr:to>
      <xdr:col>3</xdr:col>
      <xdr:colOff>685800</xdr:colOff>
      <xdr:row>43</xdr:row>
      <xdr:rowOff>142875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3200400" y="9401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50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51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52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53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54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55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56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57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58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59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60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61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37</xdr:row>
      <xdr:rowOff>104775</xdr:rowOff>
    </xdr:from>
    <xdr:to>
      <xdr:col>3</xdr:col>
      <xdr:colOff>85725</xdr:colOff>
      <xdr:row>37</xdr:row>
      <xdr:rowOff>152400</xdr:rowOff>
    </xdr:to>
    <xdr:sp macro="" textlink="">
      <xdr:nvSpPr>
        <xdr:cNvPr id="62" name="Объект 5"/>
        <xdr:cNvSpPr>
          <a:spLocks/>
        </xdr:cNvSpPr>
      </xdr:nvSpPr>
      <xdr:spPr bwMode="auto">
        <a:xfrm>
          <a:off x="2600325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37</xdr:row>
      <xdr:rowOff>104775</xdr:rowOff>
    </xdr:from>
    <xdr:to>
      <xdr:col>3</xdr:col>
      <xdr:colOff>666750</xdr:colOff>
      <xdr:row>37</xdr:row>
      <xdr:rowOff>152400</xdr:rowOff>
    </xdr:to>
    <xdr:sp macro="" textlink="">
      <xdr:nvSpPr>
        <xdr:cNvPr id="63" name="Объект 7"/>
        <xdr:cNvSpPr>
          <a:spLocks/>
        </xdr:cNvSpPr>
      </xdr:nvSpPr>
      <xdr:spPr bwMode="auto">
        <a:xfrm>
          <a:off x="3181350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38</xdr:row>
      <xdr:rowOff>114300</xdr:rowOff>
    </xdr:from>
    <xdr:to>
      <xdr:col>3</xdr:col>
      <xdr:colOff>85725</xdr:colOff>
      <xdr:row>38</xdr:row>
      <xdr:rowOff>161925</xdr:rowOff>
    </xdr:to>
    <xdr:sp macro="" textlink="">
      <xdr:nvSpPr>
        <xdr:cNvPr id="64" name="Объект 8"/>
        <xdr:cNvSpPr>
          <a:spLocks/>
        </xdr:cNvSpPr>
      </xdr:nvSpPr>
      <xdr:spPr bwMode="auto">
        <a:xfrm>
          <a:off x="260032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38</xdr:row>
      <xdr:rowOff>114300</xdr:rowOff>
    </xdr:from>
    <xdr:to>
      <xdr:col>3</xdr:col>
      <xdr:colOff>676275</xdr:colOff>
      <xdr:row>38</xdr:row>
      <xdr:rowOff>161925</xdr:rowOff>
    </xdr:to>
    <xdr:sp macro="" textlink="">
      <xdr:nvSpPr>
        <xdr:cNvPr id="65" name="Объект 8"/>
        <xdr:cNvSpPr>
          <a:spLocks/>
        </xdr:cNvSpPr>
      </xdr:nvSpPr>
      <xdr:spPr bwMode="auto">
        <a:xfrm>
          <a:off x="319087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42</xdr:row>
      <xdr:rowOff>76200</xdr:rowOff>
    </xdr:from>
    <xdr:to>
      <xdr:col>3</xdr:col>
      <xdr:colOff>85725</xdr:colOff>
      <xdr:row>42</xdr:row>
      <xdr:rowOff>123825</xdr:rowOff>
    </xdr:to>
    <xdr:sp macro="" textlink="">
      <xdr:nvSpPr>
        <xdr:cNvPr id="66" name="Объект 5"/>
        <xdr:cNvSpPr>
          <a:spLocks/>
        </xdr:cNvSpPr>
      </xdr:nvSpPr>
      <xdr:spPr bwMode="auto">
        <a:xfrm>
          <a:off x="2600325" y="9172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42</xdr:row>
      <xdr:rowOff>104775</xdr:rowOff>
    </xdr:from>
    <xdr:to>
      <xdr:col>3</xdr:col>
      <xdr:colOff>666750</xdr:colOff>
      <xdr:row>42</xdr:row>
      <xdr:rowOff>152400</xdr:rowOff>
    </xdr:to>
    <xdr:sp macro="" textlink="">
      <xdr:nvSpPr>
        <xdr:cNvPr id="67" name="Объект 7"/>
        <xdr:cNvSpPr>
          <a:spLocks/>
        </xdr:cNvSpPr>
      </xdr:nvSpPr>
      <xdr:spPr bwMode="auto">
        <a:xfrm>
          <a:off x="3181350" y="92011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43</xdr:row>
      <xdr:rowOff>76200</xdr:rowOff>
    </xdr:from>
    <xdr:to>
      <xdr:col>3</xdr:col>
      <xdr:colOff>104775</xdr:colOff>
      <xdr:row>43</xdr:row>
      <xdr:rowOff>123825</xdr:rowOff>
    </xdr:to>
    <xdr:sp macro="" textlink="">
      <xdr:nvSpPr>
        <xdr:cNvPr id="68" name="Объект 8"/>
        <xdr:cNvSpPr>
          <a:spLocks/>
        </xdr:cNvSpPr>
      </xdr:nvSpPr>
      <xdr:spPr bwMode="auto">
        <a:xfrm>
          <a:off x="2619375" y="9382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43</xdr:row>
      <xdr:rowOff>95250</xdr:rowOff>
    </xdr:from>
    <xdr:to>
      <xdr:col>3</xdr:col>
      <xdr:colOff>685800</xdr:colOff>
      <xdr:row>43</xdr:row>
      <xdr:rowOff>142875</xdr:rowOff>
    </xdr:to>
    <xdr:sp macro="" textlink="">
      <xdr:nvSpPr>
        <xdr:cNvPr id="69" name="Объект 8"/>
        <xdr:cNvSpPr>
          <a:spLocks/>
        </xdr:cNvSpPr>
      </xdr:nvSpPr>
      <xdr:spPr bwMode="auto">
        <a:xfrm>
          <a:off x="3200400" y="9401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0</xdr:rowOff>
    </xdr:from>
    <xdr:to>
      <xdr:col>3</xdr:col>
      <xdr:colOff>85725</xdr:colOff>
      <xdr:row>49</xdr:row>
      <xdr:rowOff>0</xdr:rowOff>
    </xdr:to>
    <xdr:sp macro="" textlink="">
      <xdr:nvSpPr>
        <xdr:cNvPr id="70" name="Объект 5"/>
        <xdr:cNvSpPr>
          <a:spLocks/>
        </xdr:cNvSpPr>
      </xdr:nvSpPr>
      <xdr:spPr bwMode="auto">
        <a:xfrm>
          <a:off x="2600325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49</xdr:row>
      <xdr:rowOff>0</xdr:rowOff>
    </xdr:from>
    <xdr:to>
      <xdr:col>4</xdr:col>
      <xdr:colOff>123825</xdr:colOff>
      <xdr:row>49</xdr:row>
      <xdr:rowOff>0</xdr:rowOff>
    </xdr:to>
    <xdr:sp macro="" textlink="">
      <xdr:nvSpPr>
        <xdr:cNvPr id="71" name="Объект 7"/>
        <xdr:cNvSpPr>
          <a:spLocks/>
        </xdr:cNvSpPr>
      </xdr:nvSpPr>
      <xdr:spPr bwMode="auto">
        <a:xfrm>
          <a:off x="3448050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49</xdr:row>
      <xdr:rowOff>0</xdr:rowOff>
    </xdr:from>
    <xdr:to>
      <xdr:col>3</xdr:col>
      <xdr:colOff>104775</xdr:colOff>
      <xdr:row>49</xdr:row>
      <xdr:rowOff>0</xdr:rowOff>
    </xdr:to>
    <xdr:sp macro="" textlink="">
      <xdr:nvSpPr>
        <xdr:cNvPr id="72" name="Объект 8"/>
        <xdr:cNvSpPr>
          <a:spLocks/>
        </xdr:cNvSpPr>
      </xdr:nvSpPr>
      <xdr:spPr bwMode="auto">
        <a:xfrm>
          <a:off x="2619375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49</xdr:row>
      <xdr:rowOff>0</xdr:rowOff>
    </xdr:from>
    <xdr:to>
      <xdr:col>4</xdr:col>
      <xdr:colOff>152400</xdr:colOff>
      <xdr:row>49</xdr:row>
      <xdr:rowOff>0</xdr:rowOff>
    </xdr:to>
    <xdr:sp macro="" textlink="">
      <xdr:nvSpPr>
        <xdr:cNvPr id="73" name="Объект 8"/>
        <xdr:cNvSpPr>
          <a:spLocks/>
        </xdr:cNvSpPr>
      </xdr:nvSpPr>
      <xdr:spPr bwMode="auto">
        <a:xfrm>
          <a:off x="3476625" y="105632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74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75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76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77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78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79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80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81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98</xdr:row>
      <xdr:rowOff>0</xdr:rowOff>
    </xdr:from>
    <xdr:to>
      <xdr:col>3</xdr:col>
      <xdr:colOff>85725</xdr:colOff>
      <xdr:row>98</xdr:row>
      <xdr:rowOff>0</xdr:rowOff>
    </xdr:to>
    <xdr:sp macro="" textlink="">
      <xdr:nvSpPr>
        <xdr:cNvPr id="82" name="Объект 5"/>
        <xdr:cNvSpPr>
          <a:spLocks/>
        </xdr:cNvSpPr>
      </xdr:nvSpPr>
      <xdr:spPr bwMode="auto">
        <a:xfrm>
          <a:off x="26003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98</xdr:row>
      <xdr:rowOff>0</xdr:rowOff>
    </xdr:from>
    <xdr:to>
      <xdr:col>4</xdr:col>
      <xdr:colOff>123825</xdr:colOff>
      <xdr:row>98</xdr:row>
      <xdr:rowOff>0</xdr:rowOff>
    </xdr:to>
    <xdr:sp macro="" textlink="">
      <xdr:nvSpPr>
        <xdr:cNvPr id="83" name="Объект 7"/>
        <xdr:cNvSpPr>
          <a:spLocks/>
        </xdr:cNvSpPr>
      </xdr:nvSpPr>
      <xdr:spPr bwMode="auto">
        <a:xfrm>
          <a:off x="3448050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98</xdr:row>
      <xdr:rowOff>0</xdr:rowOff>
    </xdr:from>
    <xdr:to>
      <xdr:col>3</xdr:col>
      <xdr:colOff>104775</xdr:colOff>
      <xdr:row>98</xdr:row>
      <xdr:rowOff>0</xdr:rowOff>
    </xdr:to>
    <xdr:sp macro="" textlink="">
      <xdr:nvSpPr>
        <xdr:cNvPr id="84" name="Объект 8"/>
        <xdr:cNvSpPr>
          <a:spLocks/>
        </xdr:cNvSpPr>
      </xdr:nvSpPr>
      <xdr:spPr bwMode="auto">
        <a:xfrm>
          <a:off x="261937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98</xdr:row>
      <xdr:rowOff>0</xdr:rowOff>
    </xdr:from>
    <xdr:to>
      <xdr:col>4</xdr:col>
      <xdr:colOff>152400</xdr:colOff>
      <xdr:row>98</xdr:row>
      <xdr:rowOff>0</xdr:rowOff>
    </xdr:to>
    <xdr:sp macro="" textlink="">
      <xdr:nvSpPr>
        <xdr:cNvPr id="85" name="Объект 8"/>
        <xdr:cNvSpPr>
          <a:spLocks/>
        </xdr:cNvSpPr>
      </xdr:nvSpPr>
      <xdr:spPr bwMode="auto">
        <a:xfrm>
          <a:off x="34766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86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87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88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89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90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91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92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93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98</xdr:row>
      <xdr:rowOff>0</xdr:rowOff>
    </xdr:from>
    <xdr:to>
      <xdr:col>3</xdr:col>
      <xdr:colOff>85725</xdr:colOff>
      <xdr:row>98</xdr:row>
      <xdr:rowOff>0</xdr:rowOff>
    </xdr:to>
    <xdr:sp macro="" textlink="">
      <xdr:nvSpPr>
        <xdr:cNvPr id="94" name="Объект 5"/>
        <xdr:cNvSpPr>
          <a:spLocks/>
        </xdr:cNvSpPr>
      </xdr:nvSpPr>
      <xdr:spPr bwMode="auto">
        <a:xfrm>
          <a:off x="26003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98</xdr:row>
      <xdr:rowOff>0</xdr:rowOff>
    </xdr:from>
    <xdr:to>
      <xdr:col>4</xdr:col>
      <xdr:colOff>123825</xdr:colOff>
      <xdr:row>98</xdr:row>
      <xdr:rowOff>0</xdr:rowOff>
    </xdr:to>
    <xdr:sp macro="" textlink="">
      <xdr:nvSpPr>
        <xdr:cNvPr id="95" name="Объект 7"/>
        <xdr:cNvSpPr>
          <a:spLocks/>
        </xdr:cNvSpPr>
      </xdr:nvSpPr>
      <xdr:spPr bwMode="auto">
        <a:xfrm>
          <a:off x="3448050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98</xdr:row>
      <xdr:rowOff>0</xdr:rowOff>
    </xdr:from>
    <xdr:to>
      <xdr:col>3</xdr:col>
      <xdr:colOff>104775</xdr:colOff>
      <xdr:row>98</xdr:row>
      <xdr:rowOff>0</xdr:rowOff>
    </xdr:to>
    <xdr:sp macro="" textlink="">
      <xdr:nvSpPr>
        <xdr:cNvPr id="96" name="Объект 8"/>
        <xdr:cNvSpPr>
          <a:spLocks/>
        </xdr:cNvSpPr>
      </xdr:nvSpPr>
      <xdr:spPr bwMode="auto">
        <a:xfrm>
          <a:off x="261937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98</xdr:row>
      <xdr:rowOff>0</xdr:rowOff>
    </xdr:from>
    <xdr:to>
      <xdr:col>4</xdr:col>
      <xdr:colOff>152400</xdr:colOff>
      <xdr:row>98</xdr:row>
      <xdr:rowOff>0</xdr:rowOff>
    </xdr:to>
    <xdr:sp macro="" textlink="">
      <xdr:nvSpPr>
        <xdr:cNvPr id="97" name="Объект 8"/>
        <xdr:cNvSpPr>
          <a:spLocks/>
        </xdr:cNvSpPr>
      </xdr:nvSpPr>
      <xdr:spPr bwMode="auto">
        <a:xfrm>
          <a:off x="3476625" y="211740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37</xdr:row>
      <xdr:rowOff>104775</xdr:rowOff>
    </xdr:from>
    <xdr:to>
      <xdr:col>3</xdr:col>
      <xdr:colOff>85725</xdr:colOff>
      <xdr:row>37</xdr:row>
      <xdr:rowOff>152400</xdr:rowOff>
    </xdr:to>
    <xdr:sp macro="" textlink="">
      <xdr:nvSpPr>
        <xdr:cNvPr id="98" name="Объект 5"/>
        <xdr:cNvSpPr>
          <a:spLocks/>
        </xdr:cNvSpPr>
      </xdr:nvSpPr>
      <xdr:spPr bwMode="auto">
        <a:xfrm>
          <a:off x="2600325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37</xdr:row>
      <xdr:rowOff>104775</xdr:rowOff>
    </xdr:from>
    <xdr:to>
      <xdr:col>3</xdr:col>
      <xdr:colOff>666750</xdr:colOff>
      <xdr:row>37</xdr:row>
      <xdr:rowOff>152400</xdr:rowOff>
    </xdr:to>
    <xdr:sp macro="" textlink="">
      <xdr:nvSpPr>
        <xdr:cNvPr id="99" name="Объект 7"/>
        <xdr:cNvSpPr>
          <a:spLocks/>
        </xdr:cNvSpPr>
      </xdr:nvSpPr>
      <xdr:spPr bwMode="auto">
        <a:xfrm>
          <a:off x="3181350" y="8153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38</xdr:row>
      <xdr:rowOff>114300</xdr:rowOff>
    </xdr:from>
    <xdr:to>
      <xdr:col>3</xdr:col>
      <xdr:colOff>85725</xdr:colOff>
      <xdr:row>38</xdr:row>
      <xdr:rowOff>161925</xdr:rowOff>
    </xdr:to>
    <xdr:sp macro="" textlink="">
      <xdr:nvSpPr>
        <xdr:cNvPr id="100" name="Объект 8"/>
        <xdr:cNvSpPr>
          <a:spLocks/>
        </xdr:cNvSpPr>
      </xdr:nvSpPr>
      <xdr:spPr bwMode="auto">
        <a:xfrm>
          <a:off x="260032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38</xdr:row>
      <xdr:rowOff>114300</xdr:rowOff>
    </xdr:from>
    <xdr:to>
      <xdr:col>3</xdr:col>
      <xdr:colOff>676275</xdr:colOff>
      <xdr:row>38</xdr:row>
      <xdr:rowOff>161925</xdr:rowOff>
    </xdr:to>
    <xdr:sp macro="" textlink="">
      <xdr:nvSpPr>
        <xdr:cNvPr id="101" name="Объект 8"/>
        <xdr:cNvSpPr>
          <a:spLocks/>
        </xdr:cNvSpPr>
      </xdr:nvSpPr>
      <xdr:spPr bwMode="auto">
        <a:xfrm>
          <a:off x="3190875" y="8372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42</xdr:row>
      <xdr:rowOff>76200</xdr:rowOff>
    </xdr:from>
    <xdr:to>
      <xdr:col>3</xdr:col>
      <xdr:colOff>85725</xdr:colOff>
      <xdr:row>42</xdr:row>
      <xdr:rowOff>123825</xdr:rowOff>
    </xdr:to>
    <xdr:sp macro="" textlink="">
      <xdr:nvSpPr>
        <xdr:cNvPr id="102" name="Объект 5"/>
        <xdr:cNvSpPr>
          <a:spLocks/>
        </xdr:cNvSpPr>
      </xdr:nvSpPr>
      <xdr:spPr bwMode="auto">
        <a:xfrm>
          <a:off x="2600325" y="9172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42</xdr:row>
      <xdr:rowOff>104775</xdr:rowOff>
    </xdr:from>
    <xdr:to>
      <xdr:col>3</xdr:col>
      <xdr:colOff>666750</xdr:colOff>
      <xdr:row>42</xdr:row>
      <xdr:rowOff>152400</xdr:rowOff>
    </xdr:to>
    <xdr:sp macro="" textlink="">
      <xdr:nvSpPr>
        <xdr:cNvPr id="103" name="Объект 7"/>
        <xdr:cNvSpPr>
          <a:spLocks/>
        </xdr:cNvSpPr>
      </xdr:nvSpPr>
      <xdr:spPr bwMode="auto">
        <a:xfrm>
          <a:off x="3181350" y="92011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43</xdr:row>
      <xdr:rowOff>76200</xdr:rowOff>
    </xdr:from>
    <xdr:to>
      <xdr:col>3</xdr:col>
      <xdr:colOff>104775</xdr:colOff>
      <xdr:row>43</xdr:row>
      <xdr:rowOff>123825</xdr:rowOff>
    </xdr:to>
    <xdr:sp macro="" textlink="">
      <xdr:nvSpPr>
        <xdr:cNvPr id="104" name="Объект 8"/>
        <xdr:cNvSpPr>
          <a:spLocks/>
        </xdr:cNvSpPr>
      </xdr:nvSpPr>
      <xdr:spPr bwMode="auto">
        <a:xfrm>
          <a:off x="2619375" y="9382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43</xdr:row>
      <xdr:rowOff>95250</xdr:rowOff>
    </xdr:from>
    <xdr:to>
      <xdr:col>3</xdr:col>
      <xdr:colOff>685800</xdr:colOff>
      <xdr:row>43</xdr:row>
      <xdr:rowOff>142875</xdr:rowOff>
    </xdr:to>
    <xdr:sp macro="" textlink="">
      <xdr:nvSpPr>
        <xdr:cNvPr id="105" name="Объект 8"/>
        <xdr:cNvSpPr>
          <a:spLocks/>
        </xdr:cNvSpPr>
      </xdr:nvSpPr>
      <xdr:spPr bwMode="auto">
        <a:xfrm>
          <a:off x="3200400" y="94011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106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107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108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109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110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111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112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113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86</xdr:row>
      <xdr:rowOff>104775</xdr:rowOff>
    </xdr:from>
    <xdr:to>
      <xdr:col>3</xdr:col>
      <xdr:colOff>85725</xdr:colOff>
      <xdr:row>86</xdr:row>
      <xdr:rowOff>152400</xdr:rowOff>
    </xdr:to>
    <xdr:sp macro="" textlink="">
      <xdr:nvSpPr>
        <xdr:cNvPr id="114" name="Объект 5"/>
        <xdr:cNvSpPr>
          <a:spLocks/>
        </xdr:cNvSpPr>
      </xdr:nvSpPr>
      <xdr:spPr bwMode="auto">
        <a:xfrm>
          <a:off x="2600325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86</xdr:row>
      <xdr:rowOff>104775</xdr:rowOff>
    </xdr:from>
    <xdr:to>
      <xdr:col>3</xdr:col>
      <xdr:colOff>666750</xdr:colOff>
      <xdr:row>86</xdr:row>
      <xdr:rowOff>152400</xdr:rowOff>
    </xdr:to>
    <xdr:sp macro="" textlink="">
      <xdr:nvSpPr>
        <xdr:cNvPr id="115" name="Объект 7"/>
        <xdr:cNvSpPr>
          <a:spLocks/>
        </xdr:cNvSpPr>
      </xdr:nvSpPr>
      <xdr:spPr bwMode="auto">
        <a:xfrm>
          <a:off x="3181350" y="187642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87</xdr:row>
      <xdr:rowOff>114300</xdr:rowOff>
    </xdr:from>
    <xdr:to>
      <xdr:col>3</xdr:col>
      <xdr:colOff>85725</xdr:colOff>
      <xdr:row>87</xdr:row>
      <xdr:rowOff>161925</xdr:rowOff>
    </xdr:to>
    <xdr:sp macro="" textlink="">
      <xdr:nvSpPr>
        <xdr:cNvPr id="116" name="Объект 8"/>
        <xdr:cNvSpPr>
          <a:spLocks/>
        </xdr:cNvSpPr>
      </xdr:nvSpPr>
      <xdr:spPr bwMode="auto">
        <a:xfrm>
          <a:off x="260032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87</xdr:row>
      <xdr:rowOff>114300</xdr:rowOff>
    </xdr:from>
    <xdr:to>
      <xdr:col>3</xdr:col>
      <xdr:colOff>676275</xdr:colOff>
      <xdr:row>87</xdr:row>
      <xdr:rowOff>161925</xdr:rowOff>
    </xdr:to>
    <xdr:sp macro="" textlink="">
      <xdr:nvSpPr>
        <xdr:cNvPr id="117" name="Объект 8"/>
        <xdr:cNvSpPr>
          <a:spLocks/>
        </xdr:cNvSpPr>
      </xdr:nvSpPr>
      <xdr:spPr bwMode="auto">
        <a:xfrm>
          <a:off x="3190875" y="18983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91</xdr:row>
      <xdr:rowOff>76200</xdr:rowOff>
    </xdr:from>
    <xdr:to>
      <xdr:col>3</xdr:col>
      <xdr:colOff>85725</xdr:colOff>
      <xdr:row>91</xdr:row>
      <xdr:rowOff>123825</xdr:rowOff>
    </xdr:to>
    <xdr:sp macro="" textlink="">
      <xdr:nvSpPr>
        <xdr:cNvPr id="118" name="Объект 5"/>
        <xdr:cNvSpPr>
          <a:spLocks/>
        </xdr:cNvSpPr>
      </xdr:nvSpPr>
      <xdr:spPr bwMode="auto">
        <a:xfrm>
          <a:off x="2600325" y="19783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91</xdr:row>
      <xdr:rowOff>104775</xdr:rowOff>
    </xdr:from>
    <xdr:to>
      <xdr:col>3</xdr:col>
      <xdr:colOff>666750</xdr:colOff>
      <xdr:row>91</xdr:row>
      <xdr:rowOff>152400</xdr:rowOff>
    </xdr:to>
    <xdr:sp macro="" textlink="">
      <xdr:nvSpPr>
        <xdr:cNvPr id="119" name="Объект 7"/>
        <xdr:cNvSpPr>
          <a:spLocks/>
        </xdr:cNvSpPr>
      </xdr:nvSpPr>
      <xdr:spPr bwMode="auto">
        <a:xfrm>
          <a:off x="3181350" y="198120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92</xdr:row>
      <xdr:rowOff>76200</xdr:rowOff>
    </xdr:from>
    <xdr:to>
      <xdr:col>3</xdr:col>
      <xdr:colOff>104775</xdr:colOff>
      <xdr:row>92</xdr:row>
      <xdr:rowOff>123825</xdr:rowOff>
    </xdr:to>
    <xdr:sp macro="" textlink="">
      <xdr:nvSpPr>
        <xdr:cNvPr id="120" name="Объект 8"/>
        <xdr:cNvSpPr>
          <a:spLocks/>
        </xdr:cNvSpPr>
      </xdr:nvSpPr>
      <xdr:spPr bwMode="auto">
        <a:xfrm>
          <a:off x="2619375" y="19992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92</xdr:row>
      <xdr:rowOff>95250</xdr:rowOff>
    </xdr:from>
    <xdr:to>
      <xdr:col>3</xdr:col>
      <xdr:colOff>685800</xdr:colOff>
      <xdr:row>92</xdr:row>
      <xdr:rowOff>142875</xdr:rowOff>
    </xdr:to>
    <xdr:sp macro="" textlink="">
      <xdr:nvSpPr>
        <xdr:cNvPr id="121" name="Объект 8"/>
        <xdr:cNvSpPr>
          <a:spLocks/>
        </xdr:cNvSpPr>
      </xdr:nvSpPr>
      <xdr:spPr bwMode="auto">
        <a:xfrm>
          <a:off x="3200400" y="200120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58</xdr:row>
      <xdr:rowOff>104775</xdr:rowOff>
    </xdr:from>
    <xdr:to>
      <xdr:col>3</xdr:col>
      <xdr:colOff>85725</xdr:colOff>
      <xdr:row>58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25253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58</xdr:row>
      <xdr:rowOff>104775</xdr:rowOff>
    </xdr:from>
    <xdr:to>
      <xdr:col>3</xdr:col>
      <xdr:colOff>666750</xdr:colOff>
      <xdr:row>58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25253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114300</xdr:rowOff>
    </xdr:from>
    <xdr:to>
      <xdr:col>3</xdr:col>
      <xdr:colOff>85725</xdr:colOff>
      <xdr:row>59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2744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59</xdr:row>
      <xdr:rowOff>114300</xdr:rowOff>
    </xdr:from>
    <xdr:to>
      <xdr:col>3</xdr:col>
      <xdr:colOff>676275</xdr:colOff>
      <xdr:row>59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2744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63</xdr:row>
      <xdr:rowOff>76200</xdr:rowOff>
    </xdr:from>
    <xdr:to>
      <xdr:col>3</xdr:col>
      <xdr:colOff>85725</xdr:colOff>
      <xdr:row>63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3544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63</xdr:row>
      <xdr:rowOff>104775</xdr:rowOff>
    </xdr:from>
    <xdr:to>
      <xdr:col>3</xdr:col>
      <xdr:colOff>666750</xdr:colOff>
      <xdr:row>63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3573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76200</xdr:rowOff>
    </xdr:from>
    <xdr:to>
      <xdr:col>3</xdr:col>
      <xdr:colOff>104775</xdr:colOff>
      <xdr:row>64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3754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64</xdr:row>
      <xdr:rowOff>95250</xdr:rowOff>
    </xdr:from>
    <xdr:to>
      <xdr:col>3</xdr:col>
      <xdr:colOff>685800</xdr:colOff>
      <xdr:row>64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37731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70</xdr:row>
      <xdr:rowOff>0</xdr:rowOff>
    </xdr:from>
    <xdr:to>
      <xdr:col>3</xdr:col>
      <xdr:colOff>85725</xdr:colOff>
      <xdr:row>70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70</xdr:row>
      <xdr:rowOff>0</xdr:rowOff>
    </xdr:from>
    <xdr:to>
      <xdr:col>4</xdr:col>
      <xdr:colOff>123825</xdr:colOff>
      <xdr:row>70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70</xdr:row>
      <xdr:rowOff>0</xdr:rowOff>
    </xdr:from>
    <xdr:to>
      <xdr:col>3</xdr:col>
      <xdr:colOff>104775</xdr:colOff>
      <xdr:row>70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70</xdr:row>
      <xdr:rowOff>0</xdr:rowOff>
    </xdr:from>
    <xdr:to>
      <xdr:col>4</xdr:col>
      <xdr:colOff>152400</xdr:colOff>
      <xdr:row>70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104775</xdr:rowOff>
    </xdr:from>
    <xdr:to>
      <xdr:col>3</xdr:col>
      <xdr:colOff>85725</xdr:colOff>
      <xdr:row>128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128</xdr:row>
      <xdr:rowOff>104775</xdr:rowOff>
    </xdr:from>
    <xdr:to>
      <xdr:col>3</xdr:col>
      <xdr:colOff>666750</xdr:colOff>
      <xdr:row>128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129</xdr:row>
      <xdr:rowOff>114300</xdr:rowOff>
    </xdr:from>
    <xdr:to>
      <xdr:col>3</xdr:col>
      <xdr:colOff>85725</xdr:colOff>
      <xdr:row>129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129</xdr:row>
      <xdr:rowOff>114300</xdr:rowOff>
    </xdr:from>
    <xdr:to>
      <xdr:col>3</xdr:col>
      <xdr:colOff>676275</xdr:colOff>
      <xdr:row>129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133</xdr:row>
      <xdr:rowOff>76200</xdr:rowOff>
    </xdr:from>
    <xdr:to>
      <xdr:col>3</xdr:col>
      <xdr:colOff>85725</xdr:colOff>
      <xdr:row>133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8384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133</xdr:row>
      <xdr:rowOff>104775</xdr:rowOff>
    </xdr:from>
    <xdr:to>
      <xdr:col>3</xdr:col>
      <xdr:colOff>666750</xdr:colOff>
      <xdr:row>133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8413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134</xdr:row>
      <xdr:rowOff>76200</xdr:rowOff>
    </xdr:from>
    <xdr:to>
      <xdr:col>3</xdr:col>
      <xdr:colOff>104775</xdr:colOff>
      <xdr:row>134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85940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134</xdr:row>
      <xdr:rowOff>95250</xdr:rowOff>
    </xdr:from>
    <xdr:to>
      <xdr:col>3</xdr:col>
      <xdr:colOff>685800</xdr:colOff>
      <xdr:row>134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8613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104775</xdr:rowOff>
    </xdr:from>
    <xdr:to>
      <xdr:col>3</xdr:col>
      <xdr:colOff>85725</xdr:colOff>
      <xdr:row>128</xdr:row>
      <xdr:rowOff>152400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128</xdr:row>
      <xdr:rowOff>104775</xdr:rowOff>
    </xdr:from>
    <xdr:to>
      <xdr:col>3</xdr:col>
      <xdr:colOff>666750</xdr:colOff>
      <xdr:row>128</xdr:row>
      <xdr:rowOff>152400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181350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129</xdr:row>
      <xdr:rowOff>114300</xdr:rowOff>
    </xdr:from>
    <xdr:to>
      <xdr:col>3</xdr:col>
      <xdr:colOff>85725</xdr:colOff>
      <xdr:row>129</xdr:row>
      <xdr:rowOff>161925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0032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129</xdr:row>
      <xdr:rowOff>114300</xdr:rowOff>
    </xdr:from>
    <xdr:to>
      <xdr:col>3</xdr:col>
      <xdr:colOff>676275</xdr:colOff>
      <xdr:row>129</xdr:row>
      <xdr:rowOff>161925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19087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133</xdr:row>
      <xdr:rowOff>76200</xdr:rowOff>
    </xdr:from>
    <xdr:to>
      <xdr:col>3</xdr:col>
      <xdr:colOff>85725</xdr:colOff>
      <xdr:row>133</xdr:row>
      <xdr:rowOff>123825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28384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133</xdr:row>
      <xdr:rowOff>104775</xdr:rowOff>
    </xdr:from>
    <xdr:to>
      <xdr:col>3</xdr:col>
      <xdr:colOff>666750</xdr:colOff>
      <xdr:row>133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28413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134</xdr:row>
      <xdr:rowOff>76200</xdr:rowOff>
    </xdr:from>
    <xdr:to>
      <xdr:col>3</xdr:col>
      <xdr:colOff>104775</xdr:colOff>
      <xdr:row>134</xdr:row>
      <xdr:rowOff>123825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19375" y="285940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134</xdr:row>
      <xdr:rowOff>95250</xdr:rowOff>
    </xdr:from>
    <xdr:to>
      <xdr:col>3</xdr:col>
      <xdr:colOff>685800</xdr:colOff>
      <xdr:row>134</xdr:row>
      <xdr:rowOff>142875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200400" y="28613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140</xdr:row>
      <xdr:rowOff>0</xdr:rowOff>
    </xdr:from>
    <xdr:to>
      <xdr:col>3</xdr:col>
      <xdr:colOff>85725</xdr:colOff>
      <xdr:row>140</xdr:row>
      <xdr:rowOff>0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140</xdr:row>
      <xdr:rowOff>0</xdr:rowOff>
    </xdr:from>
    <xdr:to>
      <xdr:col>4</xdr:col>
      <xdr:colOff>123825</xdr:colOff>
      <xdr:row>140</xdr:row>
      <xdr:rowOff>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448050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140</xdr:row>
      <xdr:rowOff>0</xdr:rowOff>
    </xdr:from>
    <xdr:to>
      <xdr:col>3</xdr:col>
      <xdr:colOff>104775</xdr:colOff>
      <xdr:row>140</xdr:row>
      <xdr:rowOff>0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140</xdr:row>
      <xdr:rowOff>0</xdr:rowOff>
    </xdr:from>
    <xdr:to>
      <xdr:col>4</xdr:col>
      <xdr:colOff>152400</xdr:colOff>
      <xdr:row>140</xdr:row>
      <xdr:rowOff>0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476625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58</xdr:row>
      <xdr:rowOff>104775</xdr:rowOff>
    </xdr:from>
    <xdr:to>
      <xdr:col>3</xdr:col>
      <xdr:colOff>85725</xdr:colOff>
      <xdr:row>58</xdr:row>
      <xdr:rowOff>152400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600325" y="125253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58</xdr:row>
      <xdr:rowOff>104775</xdr:rowOff>
    </xdr:from>
    <xdr:to>
      <xdr:col>3</xdr:col>
      <xdr:colOff>666750</xdr:colOff>
      <xdr:row>58</xdr:row>
      <xdr:rowOff>152400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181350" y="125253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59</xdr:row>
      <xdr:rowOff>114300</xdr:rowOff>
    </xdr:from>
    <xdr:to>
      <xdr:col>3</xdr:col>
      <xdr:colOff>85725</xdr:colOff>
      <xdr:row>59</xdr:row>
      <xdr:rowOff>161925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600325" y="12744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59</xdr:row>
      <xdr:rowOff>114300</xdr:rowOff>
    </xdr:from>
    <xdr:to>
      <xdr:col>3</xdr:col>
      <xdr:colOff>676275</xdr:colOff>
      <xdr:row>59</xdr:row>
      <xdr:rowOff>161925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190875" y="12744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63</xdr:row>
      <xdr:rowOff>76200</xdr:rowOff>
    </xdr:from>
    <xdr:to>
      <xdr:col>3</xdr:col>
      <xdr:colOff>85725</xdr:colOff>
      <xdr:row>63</xdr:row>
      <xdr:rowOff>123825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2600325" y="13544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63</xdr:row>
      <xdr:rowOff>104775</xdr:rowOff>
    </xdr:from>
    <xdr:to>
      <xdr:col>3</xdr:col>
      <xdr:colOff>666750</xdr:colOff>
      <xdr:row>63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3181350" y="13573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76200</xdr:rowOff>
    </xdr:from>
    <xdr:to>
      <xdr:col>3</xdr:col>
      <xdr:colOff>104775</xdr:colOff>
      <xdr:row>64</xdr:row>
      <xdr:rowOff>123825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2619375" y="13754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64</xdr:row>
      <xdr:rowOff>95250</xdr:rowOff>
    </xdr:from>
    <xdr:to>
      <xdr:col>3</xdr:col>
      <xdr:colOff>685800</xdr:colOff>
      <xdr:row>64</xdr:row>
      <xdr:rowOff>142875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3200400" y="137731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70</xdr:row>
      <xdr:rowOff>0</xdr:rowOff>
    </xdr:from>
    <xdr:to>
      <xdr:col>3</xdr:col>
      <xdr:colOff>85725</xdr:colOff>
      <xdr:row>70</xdr:row>
      <xdr:rowOff>0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2600325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70</xdr:row>
      <xdr:rowOff>0</xdr:rowOff>
    </xdr:from>
    <xdr:to>
      <xdr:col>4</xdr:col>
      <xdr:colOff>123825</xdr:colOff>
      <xdr:row>70</xdr:row>
      <xdr:rowOff>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3448050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70</xdr:row>
      <xdr:rowOff>0</xdr:rowOff>
    </xdr:from>
    <xdr:to>
      <xdr:col>3</xdr:col>
      <xdr:colOff>104775</xdr:colOff>
      <xdr:row>70</xdr:row>
      <xdr:rowOff>0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2619375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70</xdr:row>
      <xdr:rowOff>0</xdr:rowOff>
    </xdr:from>
    <xdr:to>
      <xdr:col>4</xdr:col>
      <xdr:colOff>152400</xdr:colOff>
      <xdr:row>70</xdr:row>
      <xdr:rowOff>0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3476625" y="149352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104775</xdr:rowOff>
    </xdr:from>
    <xdr:to>
      <xdr:col>3</xdr:col>
      <xdr:colOff>85725</xdr:colOff>
      <xdr:row>128</xdr:row>
      <xdr:rowOff>152400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2600325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128</xdr:row>
      <xdr:rowOff>104775</xdr:rowOff>
    </xdr:from>
    <xdr:to>
      <xdr:col>3</xdr:col>
      <xdr:colOff>666750</xdr:colOff>
      <xdr:row>128</xdr:row>
      <xdr:rowOff>152400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3181350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129</xdr:row>
      <xdr:rowOff>114300</xdr:rowOff>
    </xdr:from>
    <xdr:to>
      <xdr:col>3</xdr:col>
      <xdr:colOff>85725</xdr:colOff>
      <xdr:row>129</xdr:row>
      <xdr:rowOff>161925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260032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129</xdr:row>
      <xdr:rowOff>114300</xdr:rowOff>
    </xdr:from>
    <xdr:to>
      <xdr:col>3</xdr:col>
      <xdr:colOff>676275</xdr:colOff>
      <xdr:row>129</xdr:row>
      <xdr:rowOff>161925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319087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133</xdr:row>
      <xdr:rowOff>76200</xdr:rowOff>
    </xdr:from>
    <xdr:to>
      <xdr:col>3</xdr:col>
      <xdr:colOff>85725</xdr:colOff>
      <xdr:row>133</xdr:row>
      <xdr:rowOff>123825</xdr:rowOff>
    </xdr:to>
    <xdr:sp macro="" textlink="">
      <xdr:nvSpPr>
        <xdr:cNvPr id="50" name="Объект 5"/>
        <xdr:cNvSpPr>
          <a:spLocks/>
        </xdr:cNvSpPr>
      </xdr:nvSpPr>
      <xdr:spPr bwMode="auto">
        <a:xfrm>
          <a:off x="2600325" y="28384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133</xdr:row>
      <xdr:rowOff>104775</xdr:rowOff>
    </xdr:from>
    <xdr:to>
      <xdr:col>3</xdr:col>
      <xdr:colOff>666750</xdr:colOff>
      <xdr:row>133</xdr:row>
      <xdr:rowOff>152400</xdr:rowOff>
    </xdr:to>
    <xdr:sp macro="" textlink="">
      <xdr:nvSpPr>
        <xdr:cNvPr id="51" name="Объект 7"/>
        <xdr:cNvSpPr>
          <a:spLocks/>
        </xdr:cNvSpPr>
      </xdr:nvSpPr>
      <xdr:spPr bwMode="auto">
        <a:xfrm>
          <a:off x="3181350" y="28413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134</xdr:row>
      <xdr:rowOff>76200</xdr:rowOff>
    </xdr:from>
    <xdr:to>
      <xdr:col>3</xdr:col>
      <xdr:colOff>104775</xdr:colOff>
      <xdr:row>134</xdr:row>
      <xdr:rowOff>123825</xdr:rowOff>
    </xdr:to>
    <xdr:sp macro="" textlink="">
      <xdr:nvSpPr>
        <xdr:cNvPr id="52" name="Объект 8"/>
        <xdr:cNvSpPr>
          <a:spLocks/>
        </xdr:cNvSpPr>
      </xdr:nvSpPr>
      <xdr:spPr bwMode="auto">
        <a:xfrm>
          <a:off x="2619375" y="285940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134</xdr:row>
      <xdr:rowOff>95250</xdr:rowOff>
    </xdr:from>
    <xdr:to>
      <xdr:col>3</xdr:col>
      <xdr:colOff>685800</xdr:colOff>
      <xdr:row>134</xdr:row>
      <xdr:rowOff>142875</xdr:rowOff>
    </xdr:to>
    <xdr:sp macro="" textlink="">
      <xdr:nvSpPr>
        <xdr:cNvPr id="53" name="Объект 8"/>
        <xdr:cNvSpPr>
          <a:spLocks/>
        </xdr:cNvSpPr>
      </xdr:nvSpPr>
      <xdr:spPr bwMode="auto">
        <a:xfrm>
          <a:off x="3200400" y="28613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104775</xdr:rowOff>
    </xdr:from>
    <xdr:to>
      <xdr:col>3</xdr:col>
      <xdr:colOff>85725</xdr:colOff>
      <xdr:row>128</xdr:row>
      <xdr:rowOff>152400</xdr:rowOff>
    </xdr:to>
    <xdr:sp macro="" textlink="">
      <xdr:nvSpPr>
        <xdr:cNvPr id="54" name="Объект 5"/>
        <xdr:cNvSpPr>
          <a:spLocks/>
        </xdr:cNvSpPr>
      </xdr:nvSpPr>
      <xdr:spPr bwMode="auto">
        <a:xfrm>
          <a:off x="2600325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128</xdr:row>
      <xdr:rowOff>104775</xdr:rowOff>
    </xdr:from>
    <xdr:to>
      <xdr:col>3</xdr:col>
      <xdr:colOff>666750</xdr:colOff>
      <xdr:row>128</xdr:row>
      <xdr:rowOff>152400</xdr:rowOff>
    </xdr:to>
    <xdr:sp macro="" textlink="">
      <xdr:nvSpPr>
        <xdr:cNvPr id="55" name="Объект 7"/>
        <xdr:cNvSpPr>
          <a:spLocks/>
        </xdr:cNvSpPr>
      </xdr:nvSpPr>
      <xdr:spPr bwMode="auto">
        <a:xfrm>
          <a:off x="3181350" y="273653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129</xdr:row>
      <xdr:rowOff>114300</xdr:rowOff>
    </xdr:from>
    <xdr:to>
      <xdr:col>3</xdr:col>
      <xdr:colOff>85725</xdr:colOff>
      <xdr:row>129</xdr:row>
      <xdr:rowOff>161925</xdr:rowOff>
    </xdr:to>
    <xdr:sp macro="" textlink="">
      <xdr:nvSpPr>
        <xdr:cNvPr id="56" name="Объект 8"/>
        <xdr:cNvSpPr>
          <a:spLocks/>
        </xdr:cNvSpPr>
      </xdr:nvSpPr>
      <xdr:spPr bwMode="auto">
        <a:xfrm>
          <a:off x="260032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129</xdr:row>
      <xdr:rowOff>114300</xdr:rowOff>
    </xdr:from>
    <xdr:to>
      <xdr:col>3</xdr:col>
      <xdr:colOff>676275</xdr:colOff>
      <xdr:row>129</xdr:row>
      <xdr:rowOff>161925</xdr:rowOff>
    </xdr:to>
    <xdr:sp macro="" textlink="">
      <xdr:nvSpPr>
        <xdr:cNvPr id="57" name="Объект 8"/>
        <xdr:cNvSpPr>
          <a:spLocks/>
        </xdr:cNvSpPr>
      </xdr:nvSpPr>
      <xdr:spPr bwMode="auto">
        <a:xfrm>
          <a:off x="3190875" y="275844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133</xdr:row>
      <xdr:rowOff>76200</xdr:rowOff>
    </xdr:from>
    <xdr:to>
      <xdr:col>3</xdr:col>
      <xdr:colOff>85725</xdr:colOff>
      <xdr:row>133</xdr:row>
      <xdr:rowOff>123825</xdr:rowOff>
    </xdr:to>
    <xdr:sp macro="" textlink="">
      <xdr:nvSpPr>
        <xdr:cNvPr id="58" name="Объект 5"/>
        <xdr:cNvSpPr>
          <a:spLocks/>
        </xdr:cNvSpPr>
      </xdr:nvSpPr>
      <xdr:spPr bwMode="auto">
        <a:xfrm>
          <a:off x="2600325" y="28384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133</xdr:row>
      <xdr:rowOff>104775</xdr:rowOff>
    </xdr:from>
    <xdr:to>
      <xdr:col>3</xdr:col>
      <xdr:colOff>666750</xdr:colOff>
      <xdr:row>133</xdr:row>
      <xdr:rowOff>152400</xdr:rowOff>
    </xdr:to>
    <xdr:sp macro="" textlink="">
      <xdr:nvSpPr>
        <xdr:cNvPr id="59" name="Объект 7"/>
        <xdr:cNvSpPr>
          <a:spLocks/>
        </xdr:cNvSpPr>
      </xdr:nvSpPr>
      <xdr:spPr bwMode="auto">
        <a:xfrm>
          <a:off x="3181350" y="28413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134</xdr:row>
      <xdr:rowOff>76200</xdr:rowOff>
    </xdr:from>
    <xdr:to>
      <xdr:col>3</xdr:col>
      <xdr:colOff>104775</xdr:colOff>
      <xdr:row>134</xdr:row>
      <xdr:rowOff>123825</xdr:rowOff>
    </xdr:to>
    <xdr:sp macro="" textlink="">
      <xdr:nvSpPr>
        <xdr:cNvPr id="60" name="Объект 8"/>
        <xdr:cNvSpPr>
          <a:spLocks/>
        </xdr:cNvSpPr>
      </xdr:nvSpPr>
      <xdr:spPr bwMode="auto">
        <a:xfrm>
          <a:off x="2619375" y="285940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134</xdr:row>
      <xdr:rowOff>95250</xdr:rowOff>
    </xdr:from>
    <xdr:to>
      <xdr:col>3</xdr:col>
      <xdr:colOff>685800</xdr:colOff>
      <xdr:row>134</xdr:row>
      <xdr:rowOff>142875</xdr:rowOff>
    </xdr:to>
    <xdr:sp macro="" textlink="">
      <xdr:nvSpPr>
        <xdr:cNvPr id="61" name="Объект 8"/>
        <xdr:cNvSpPr>
          <a:spLocks/>
        </xdr:cNvSpPr>
      </xdr:nvSpPr>
      <xdr:spPr bwMode="auto">
        <a:xfrm>
          <a:off x="3200400" y="28613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140</xdr:row>
      <xdr:rowOff>0</xdr:rowOff>
    </xdr:from>
    <xdr:to>
      <xdr:col>3</xdr:col>
      <xdr:colOff>85725</xdr:colOff>
      <xdr:row>140</xdr:row>
      <xdr:rowOff>0</xdr:rowOff>
    </xdr:to>
    <xdr:sp macro="" textlink="">
      <xdr:nvSpPr>
        <xdr:cNvPr id="62" name="Объект 5"/>
        <xdr:cNvSpPr>
          <a:spLocks/>
        </xdr:cNvSpPr>
      </xdr:nvSpPr>
      <xdr:spPr bwMode="auto">
        <a:xfrm>
          <a:off x="2600325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140</xdr:row>
      <xdr:rowOff>0</xdr:rowOff>
    </xdr:from>
    <xdr:to>
      <xdr:col>4</xdr:col>
      <xdr:colOff>123825</xdr:colOff>
      <xdr:row>140</xdr:row>
      <xdr:rowOff>0</xdr:rowOff>
    </xdr:to>
    <xdr:sp macro="" textlink="">
      <xdr:nvSpPr>
        <xdr:cNvPr id="63" name="Объект 7"/>
        <xdr:cNvSpPr>
          <a:spLocks/>
        </xdr:cNvSpPr>
      </xdr:nvSpPr>
      <xdr:spPr bwMode="auto">
        <a:xfrm>
          <a:off x="3448050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140</xdr:row>
      <xdr:rowOff>0</xdr:rowOff>
    </xdr:from>
    <xdr:to>
      <xdr:col>3</xdr:col>
      <xdr:colOff>104775</xdr:colOff>
      <xdr:row>140</xdr:row>
      <xdr:rowOff>0</xdr:rowOff>
    </xdr:to>
    <xdr:sp macro="" textlink="">
      <xdr:nvSpPr>
        <xdr:cNvPr id="64" name="Объект 8"/>
        <xdr:cNvSpPr>
          <a:spLocks/>
        </xdr:cNvSpPr>
      </xdr:nvSpPr>
      <xdr:spPr bwMode="auto">
        <a:xfrm>
          <a:off x="2619375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140</xdr:row>
      <xdr:rowOff>0</xdr:rowOff>
    </xdr:from>
    <xdr:to>
      <xdr:col>4</xdr:col>
      <xdr:colOff>152400</xdr:colOff>
      <xdr:row>140</xdr:row>
      <xdr:rowOff>0</xdr:rowOff>
    </xdr:to>
    <xdr:sp macro="" textlink="">
      <xdr:nvSpPr>
        <xdr:cNvPr id="65" name="Объект 8"/>
        <xdr:cNvSpPr>
          <a:spLocks/>
        </xdr:cNvSpPr>
      </xdr:nvSpPr>
      <xdr:spPr bwMode="auto">
        <a:xfrm>
          <a:off x="3476625" y="297751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3448050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261937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34766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26003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3448050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261937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34766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50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51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52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53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54" name="Объект 5"/>
        <xdr:cNvSpPr>
          <a:spLocks/>
        </xdr:cNvSpPr>
      </xdr:nvSpPr>
      <xdr:spPr bwMode="auto">
        <a:xfrm>
          <a:off x="26003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55" name="Объект 7"/>
        <xdr:cNvSpPr>
          <a:spLocks/>
        </xdr:cNvSpPr>
      </xdr:nvSpPr>
      <xdr:spPr bwMode="auto">
        <a:xfrm>
          <a:off x="3448050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56" name="Объект 8"/>
        <xdr:cNvSpPr>
          <a:spLocks/>
        </xdr:cNvSpPr>
      </xdr:nvSpPr>
      <xdr:spPr bwMode="auto">
        <a:xfrm>
          <a:off x="261937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57" name="Объект 8"/>
        <xdr:cNvSpPr>
          <a:spLocks/>
        </xdr:cNvSpPr>
      </xdr:nvSpPr>
      <xdr:spPr bwMode="auto">
        <a:xfrm>
          <a:off x="34766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5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5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6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6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6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6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6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6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66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67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68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69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7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7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7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7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7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7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7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7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78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79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80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81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82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83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84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85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86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87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88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89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90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91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92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93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9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9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9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9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9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9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0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0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102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103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104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105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0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0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0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0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1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1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1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1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114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115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116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117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1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1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2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2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2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2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2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2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126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127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128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129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3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3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3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3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3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3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3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3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138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139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140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141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142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143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144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145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146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147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148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149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150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151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152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153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154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155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156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157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158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159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160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161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162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163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164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165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6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6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6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6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7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7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7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7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7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7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7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7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7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7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8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8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82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83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84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85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86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87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88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89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9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9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19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19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19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19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19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19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19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19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0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0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0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0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0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0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0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0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0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0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1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1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1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1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1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1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1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1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1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1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2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2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22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23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24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25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26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27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28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29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3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3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3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3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3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3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3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3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238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239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240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241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242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243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244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245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246" name="Объект 5"/>
        <xdr:cNvSpPr>
          <a:spLocks/>
        </xdr:cNvSpPr>
      </xdr:nvSpPr>
      <xdr:spPr bwMode="auto">
        <a:xfrm>
          <a:off x="26003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247" name="Объект 7"/>
        <xdr:cNvSpPr>
          <a:spLocks/>
        </xdr:cNvSpPr>
      </xdr:nvSpPr>
      <xdr:spPr bwMode="auto">
        <a:xfrm>
          <a:off x="3448050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248" name="Объект 8"/>
        <xdr:cNvSpPr>
          <a:spLocks/>
        </xdr:cNvSpPr>
      </xdr:nvSpPr>
      <xdr:spPr bwMode="auto">
        <a:xfrm>
          <a:off x="261937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249" name="Объект 8"/>
        <xdr:cNvSpPr>
          <a:spLocks/>
        </xdr:cNvSpPr>
      </xdr:nvSpPr>
      <xdr:spPr bwMode="auto">
        <a:xfrm>
          <a:off x="34766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5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5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5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5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5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5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5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5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258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259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260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261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262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263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264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265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266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267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268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269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270" name="Объект 5"/>
        <xdr:cNvSpPr>
          <a:spLocks/>
        </xdr:cNvSpPr>
      </xdr:nvSpPr>
      <xdr:spPr bwMode="auto">
        <a:xfrm>
          <a:off x="26003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271" name="Объект 7"/>
        <xdr:cNvSpPr>
          <a:spLocks/>
        </xdr:cNvSpPr>
      </xdr:nvSpPr>
      <xdr:spPr bwMode="auto">
        <a:xfrm>
          <a:off x="3448050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272" name="Объект 8"/>
        <xdr:cNvSpPr>
          <a:spLocks/>
        </xdr:cNvSpPr>
      </xdr:nvSpPr>
      <xdr:spPr bwMode="auto">
        <a:xfrm>
          <a:off x="261937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273" name="Объект 8"/>
        <xdr:cNvSpPr>
          <a:spLocks/>
        </xdr:cNvSpPr>
      </xdr:nvSpPr>
      <xdr:spPr bwMode="auto">
        <a:xfrm>
          <a:off x="34766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7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7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7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7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7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7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28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28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282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283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284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285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286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287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288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289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64</xdr:row>
      <xdr:rowOff>0</xdr:rowOff>
    </xdr:from>
    <xdr:to>
      <xdr:col>3</xdr:col>
      <xdr:colOff>85725</xdr:colOff>
      <xdr:row>64</xdr:row>
      <xdr:rowOff>0</xdr:rowOff>
    </xdr:to>
    <xdr:sp macro="" textlink="">
      <xdr:nvSpPr>
        <xdr:cNvPr id="290" name="Объект 5"/>
        <xdr:cNvSpPr>
          <a:spLocks/>
        </xdr:cNvSpPr>
      </xdr:nvSpPr>
      <xdr:spPr bwMode="auto">
        <a:xfrm>
          <a:off x="26003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64</xdr:row>
      <xdr:rowOff>0</xdr:rowOff>
    </xdr:from>
    <xdr:to>
      <xdr:col>4</xdr:col>
      <xdr:colOff>123825</xdr:colOff>
      <xdr:row>64</xdr:row>
      <xdr:rowOff>0</xdr:rowOff>
    </xdr:to>
    <xdr:sp macro="" textlink="">
      <xdr:nvSpPr>
        <xdr:cNvPr id="291" name="Объект 7"/>
        <xdr:cNvSpPr>
          <a:spLocks/>
        </xdr:cNvSpPr>
      </xdr:nvSpPr>
      <xdr:spPr bwMode="auto">
        <a:xfrm>
          <a:off x="3448050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64</xdr:row>
      <xdr:rowOff>0</xdr:rowOff>
    </xdr:from>
    <xdr:to>
      <xdr:col>3</xdr:col>
      <xdr:colOff>104775</xdr:colOff>
      <xdr:row>64</xdr:row>
      <xdr:rowOff>0</xdr:rowOff>
    </xdr:to>
    <xdr:sp macro="" textlink="">
      <xdr:nvSpPr>
        <xdr:cNvPr id="292" name="Объект 8"/>
        <xdr:cNvSpPr>
          <a:spLocks/>
        </xdr:cNvSpPr>
      </xdr:nvSpPr>
      <xdr:spPr bwMode="auto">
        <a:xfrm>
          <a:off x="261937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64</xdr:row>
      <xdr:rowOff>0</xdr:rowOff>
    </xdr:from>
    <xdr:to>
      <xdr:col>4</xdr:col>
      <xdr:colOff>152400</xdr:colOff>
      <xdr:row>64</xdr:row>
      <xdr:rowOff>0</xdr:rowOff>
    </xdr:to>
    <xdr:sp macro="" textlink="">
      <xdr:nvSpPr>
        <xdr:cNvPr id="293" name="Объект 8"/>
        <xdr:cNvSpPr>
          <a:spLocks/>
        </xdr:cNvSpPr>
      </xdr:nvSpPr>
      <xdr:spPr bwMode="auto">
        <a:xfrm>
          <a:off x="3476625" y="136969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29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29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29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29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29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29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0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0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02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03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04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05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0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0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30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30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1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1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1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1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14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15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16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17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1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1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32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32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2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2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2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2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26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27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28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29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3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3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33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33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3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3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3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3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38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39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40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41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42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43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344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345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46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47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48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49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50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51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52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53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5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5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35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35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5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5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6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6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62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63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64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65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36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36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36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36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37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37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37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37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128</xdr:row>
      <xdr:rowOff>0</xdr:rowOff>
    </xdr:from>
    <xdr:to>
      <xdr:col>3</xdr:col>
      <xdr:colOff>85725</xdr:colOff>
      <xdr:row>128</xdr:row>
      <xdr:rowOff>0</xdr:rowOff>
    </xdr:to>
    <xdr:sp macro="" textlink="">
      <xdr:nvSpPr>
        <xdr:cNvPr id="374" name="Объект 5"/>
        <xdr:cNvSpPr>
          <a:spLocks/>
        </xdr:cNvSpPr>
      </xdr:nvSpPr>
      <xdr:spPr bwMode="auto">
        <a:xfrm>
          <a:off x="26003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128</xdr:row>
      <xdr:rowOff>0</xdr:rowOff>
    </xdr:from>
    <xdr:to>
      <xdr:col>4</xdr:col>
      <xdr:colOff>123825</xdr:colOff>
      <xdr:row>128</xdr:row>
      <xdr:rowOff>0</xdr:rowOff>
    </xdr:to>
    <xdr:sp macro="" textlink="">
      <xdr:nvSpPr>
        <xdr:cNvPr id="375" name="Объект 7"/>
        <xdr:cNvSpPr>
          <a:spLocks/>
        </xdr:cNvSpPr>
      </xdr:nvSpPr>
      <xdr:spPr bwMode="auto">
        <a:xfrm>
          <a:off x="3448050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128</xdr:row>
      <xdr:rowOff>0</xdr:rowOff>
    </xdr:from>
    <xdr:to>
      <xdr:col>3</xdr:col>
      <xdr:colOff>104775</xdr:colOff>
      <xdr:row>128</xdr:row>
      <xdr:rowOff>0</xdr:rowOff>
    </xdr:to>
    <xdr:sp macro="" textlink="">
      <xdr:nvSpPr>
        <xdr:cNvPr id="376" name="Объект 8"/>
        <xdr:cNvSpPr>
          <a:spLocks/>
        </xdr:cNvSpPr>
      </xdr:nvSpPr>
      <xdr:spPr bwMode="auto">
        <a:xfrm>
          <a:off x="261937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128</xdr:row>
      <xdr:rowOff>0</xdr:rowOff>
    </xdr:from>
    <xdr:to>
      <xdr:col>4</xdr:col>
      <xdr:colOff>152400</xdr:colOff>
      <xdr:row>128</xdr:row>
      <xdr:rowOff>0</xdr:rowOff>
    </xdr:to>
    <xdr:sp macro="" textlink="">
      <xdr:nvSpPr>
        <xdr:cNvPr id="377" name="Объект 8"/>
        <xdr:cNvSpPr>
          <a:spLocks/>
        </xdr:cNvSpPr>
      </xdr:nvSpPr>
      <xdr:spPr bwMode="auto">
        <a:xfrm>
          <a:off x="3476625" y="2730817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378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379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380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381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382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383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384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385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386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387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388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389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390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391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392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393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52</xdr:row>
      <xdr:rowOff>104775</xdr:rowOff>
    </xdr:from>
    <xdr:to>
      <xdr:col>3</xdr:col>
      <xdr:colOff>85725</xdr:colOff>
      <xdr:row>52</xdr:row>
      <xdr:rowOff>152400</xdr:rowOff>
    </xdr:to>
    <xdr:sp macro="" textlink="">
      <xdr:nvSpPr>
        <xdr:cNvPr id="394" name="Объект 5"/>
        <xdr:cNvSpPr>
          <a:spLocks/>
        </xdr:cNvSpPr>
      </xdr:nvSpPr>
      <xdr:spPr bwMode="auto">
        <a:xfrm>
          <a:off x="2600325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52</xdr:row>
      <xdr:rowOff>104775</xdr:rowOff>
    </xdr:from>
    <xdr:to>
      <xdr:col>3</xdr:col>
      <xdr:colOff>666750</xdr:colOff>
      <xdr:row>52</xdr:row>
      <xdr:rowOff>152400</xdr:rowOff>
    </xdr:to>
    <xdr:sp macro="" textlink="">
      <xdr:nvSpPr>
        <xdr:cNvPr id="395" name="Объект 7"/>
        <xdr:cNvSpPr>
          <a:spLocks/>
        </xdr:cNvSpPr>
      </xdr:nvSpPr>
      <xdr:spPr bwMode="auto">
        <a:xfrm>
          <a:off x="3181350" y="11287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53</xdr:row>
      <xdr:rowOff>114300</xdr:rowOff>
    </xdr:from>
    <xdr:to>
      <xdr:col>3</xdr:col>
      <xdr:colOff>85725</xdr:colOff>
      <xdr:row>53</xdr:row>
      <xdr:rowOff>161925</xdr:rowOff>
    </xdr:to>
    <xdr:sp macro="" textlink="">
      <xdr:nvSpPr>
        <xdr:cNvPr id="396" name="Объект 8"/>
        <xdr:cNvSpPr>
          <a:spLocks/>
        </xdr:cNvSpPr>
      </xdr:nvSpPr>
      <xdr:spPr bwMode="auto">
        <a:xfrm>
          <a:off x="260032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53</xdr:row>
      <xdr:rowOff>114300</xdr:rowOff>
    </xdr:from>
    <xdr:to>
      <xdr:col>3</xdr:col>
      <xdr:colOff>676275</xdr:colOff>
      <xdr:row>53</xdr:row>
      <xdr:rowOff>161925</xdr:rowOff>
    </xdr:to>
    <xdr:sp macro="" textlink="">
      <xdr:nvSpPr>
        <xdr:cNvPr id="397" name="Объект 8"/>
        <xdr:cNvSpPr>
          <a:spLocks/>
        </xdr:cNvSpPr>
      </xdr:nvSpPr>
      <xdr:spPr bwMode="auto">
        <a:xfrm>
          <a:off x="3190875" y="11506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57</xdr:row>
      <xdr:rowOff>76200</xdr:rowOff>
    </xdr:from>
    <xdr:to>
      <xdr:col>3</xdr:col>
      <xdr:colOff>85725</xdr:colOff>
      <xdr:row>57</xdr:row>
      <xdr:rowOff>123825</xdr:rowOff>
    </xdr:to>
    <xdr:sp macro="" textlink="">
      <xdr:nvSpPr>
        <xdr:cNvPr id="398" name="Объект 5"/>
        <xdr:cNvSpPr>
          <a:spLocks/>
        </xdr:cNvSpPr>
      </xdr:nvSpPr>
      <xdr:spPr bwMode="auto">
        <a:xfrm>
          <a:off x="2600325" y="123063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57</xdr:row>
      <xdr:rowOff>104775</xdr:rowOff>
    </xdr:from>
    <xdr:to>
      <xdr:col>3</xdr:col>
      <xdr:colOff>666750</xdr:colOff>
      <xdr:row>57</xdr:row>
      <xdr:rowOff>152400</xdr:rowOff>
    </xdr:to>
    <xdr:sp macro="" textlink="">
      <xdr:nvSpPr>
        <xdr:cNvPr id="399" name="Объект 7"/>
        <xdr:cNvSpPr>
          <a:spLocks/>
        </xdr:cNvSpPr>
      </xdr:nvSpPr>
      <xdr:spPr bwMode="auto">
        <a:xfrm>
          <a:off x="3181350" y="123348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58</xdr:row>
      <xdr:rowOff>76200</xdr:rowOff>
    </xdr:from>
    <xdr:to>
      <xdr:col>3</xdr:col>
      <xdr:colOff>104775</xdr:colOff>
      <xdr:row>58</xdr:row>
      <xdr:rowOff>123825</xdr:rowOff>
    </xdr:to>
    <xdr:sp macro="" textlink="">
      <xdr:nvSpPr>
        <xdr:cNvPr id="400" name="Объект 8"/>
        <xdr:cNvSpPr>
          <a:spLocks/>
        </xdr:cNvSpPr>
      </xdr:nvSpPr>
      <xdr:spPr bwMode="auto">
        <a:xfrm>
          <a:off x="2619375" y="125158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58</xdr:row>
      <xdr:rowOff>95250</xdr:rowOff>
    </xdr:from>
    <xdr:to>
      <xdr:col>3</xdr:col>
      <xdr:colOff>685800</xdr:colOff>
      <xdr:row>58</xdr:row>
      <xdr:rowOff>142875</xdr:rowOff>
    </xdr:to>
    <xdr:sp macro="" textlink="">
      <xdr:nvSpPr>
        <xdr:cNvPr id="401" name="Объект 8"/>
        <xdr:cNvSpPr>
          <a:spLocks/>
        </xdr:cNvSpPr>
      </xdr:nvSpPr>
      <xdr:spPr bwMode="auto">
        <a:xfrm>
          <a:off x="3200400" y="125349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02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03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04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05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06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07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08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09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1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1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1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1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1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1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1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1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1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1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2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2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2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2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2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2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2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2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2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2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3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3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3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3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34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35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36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37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38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39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40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41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42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43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44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45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46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47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48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49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50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51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52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53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54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55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56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57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58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59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60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61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62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63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64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65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116</xdr:row>
      <xdr:rowOff>104775</xdr:rowOff>
    </xdr:from>
    <xdr:to>
      <xdr:col>3</xdr:col>
      <xdr:colOff>85725</xdr:colOff>
      <xdr:row>116</xdr:row>
      <xdr:rowOff>152400</xdr:rowOff>
    </xdr:to>
    <xdr:sp macro="" textlink="">
      <xdr:nvSpPr>
        <xdr:cNvPr id="466" name="Объект 5"/>
        <xdr:cNvSpPr>
          <a:spLocks/>
        </xdr:cNvSpPr>
      </xdr:nvSpPr>
      <xdr:spPr bwMode="auto">
        <a:xfrm>
          <a:off x="2600325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116</xdr:row>
      <xdr:rowOff>104775</xdr:rowOff>
    </xdr:from>
    <xdr:to>
      <xdr:col>3</xdr:col>
      <xdr:colOff>666750</xdr:colOff>
      <xdr:row>116</xdr:row>
      <xdr:rowOff>152400</xdr:rowOff>
    </xdr:to>
    <xdr:sp macro="" textlink="">
      <xdr:nvSpPr>
        <xdr:cNvPr id="467" name="Объект 7"/>
        <xdr:cNvSpPr>
          <a:spLocks/>
        </xdr:cNvSpPr>
      </xdr:nvSpPr>
      <xdr:spPr bwMode="auto">
        <a:xfrm>
          <a:off x="3181350" y="248983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117</xdr:row>
      <xdr:rowOff>114300</xdr:rowOff>
    </xdr:from>
    <xdr:to>
      <xdr:col>3</xdr:col>
      <xdr:colOff>85725</xdr:colOff>
      <xdr:row>117</xdr:row>
      <xdr:rowOff>161925</xdr:rowOff>
    </xdr:to>
    <xdr:sp macro="" textlink="">
      <xdr:nvSpPr>
        <xdr:cNvPr id="468" name="Объект 8"/>
        <xdr:cNvSpPr>
          <a:spLocks/>
        </xdr:cNvSpPr>
      </xdr:nvSpPr>
      <xdr:spPr bwMode="auto">
        <a:xfrm>
          <a:off x="260032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609600</xdr:colOff>
      <xdr:row>117</xdr:row>
      <xdr:rowOff>114300</xdr:rowOff>
    </xdr:from>
    <xdr:to>
      <xdr:col>3</xdr:col>
      <xdr:colOff>676275</xdr:colOff>
      <xdr:row>117</xdr:row>
      <xdr:rowOff>161925</xdr:rowOff>
    </xdr:to>
    <xdr:sp macro="" textlink="">
      <xdr:nvSpPr>
        <xdr:cNvPr id="469" name="Объект 8"/>
        <xdr:cNvSpPr>
          <a:spLocks/>
        </xdr:cNvSpPr>
      </xdr:nvSpPr>
      <xdr:spPr bwMode="auto">
        <a:xfrm>
          <a:off x="3190875" y="251174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121</xdr:row>
      <xdr:rowOff>76200</xdr:rowOff>
    </xdr:from>
    <xdr:to>
      <xdr:col>3</xdr:col>
      <xdr:colOff>85725</xdr:colOff>
      <xdr:row>121</xdr:row>
      <xdr:rowOff>123825</xdr:rowOff>
    </xdr:to>
    <xdr:sp macro="" textlink="">
      <xdr:nvSpPr>
        <xdr:cNvPr id="470" name="Объект 5"/>
        <xdr:cNvSpPr>
          <a:spLocks/>
        </xdr:cNvSpPr>
      </xdr:nvSpPr>
      <xdr:spPr bwMode="auto">
        <a:xfrm>
          <a:off x="2600325" y="25917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600075</xdr:colOff>
      <xdr:row>121</xdr:row>
      <xdr:rowOff>104775</xdr:rowOff>
    </xdr:from>
    <xdr:to>
      <xdr:col>3</xdr:col>
      <xdr:colOff>666750</xdr:colOff>
      <xdr:row>121</xdr:row>
      <xdr:rowOff>152400</xdr:rowOff>
    </xdr:to>
    <xdr:sp macro="" textlink="">
      <xdr:nvSpPr>
        <xdr:cNvPr id="471" name="Объект 7"/>
        <xdr:cNvSpPr>
          <a:spLocks/>
        </xdr:cNvSpPr>
      </xdr:nvSpPr>
      <xdr:spPr bwMode="auto">
        <a:xfrm>
          <a:off x="3181350" y="25946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122</xdr:row>
      <xdr:rowOff>76200</xdr:rowOff>
    </xdr:from>
    <xdr:to>
      <xdr:col>3</xdr:col>
      <xdr:colOff>104775</xdr:colOff>
      <xdr:row>122</xdr:row>
      <xdr:rowOff>123825</xdr:rowOff>
    </xdr:to>
    <xdr:sp macro="" textlink="">
      <xdr:nvSpPr>
        <xdr:cNvPr id="472" name="Объект 8"/>
        <xdr:cNvSpPr>
          <a:spLocks/>
        </xdr:cNvSpPr>
      </xdr:nvSpPr>
      <xdr:spPr bwMode="auto">
        <a:xfrm>
          <a:off x="2619375" y="261270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619125</xdr:colOff>
      <xdr:row>122</xdr:row>
      <xdr:rowOff>95250</xdr:rowOff>
    </xdr:from>
    <xdr:to>
      <xdr:col>3</xdr:col>
      <xdr:colOff>685800</xdr:colOff>
      <xdr:row>122</xdr:row>
      <xdr:rowOff>142875</xdr:rowOff>
    </xdr:to>
    <xdr:sp macro="" textlink="">
      <xdr:nvSpPr>
        <xdr:cNvPr id="473" name="Объект 8"/>
        <xdr:cNvSpPr>
          <a:spLocks/>
        </xdr:cNvSpPr>
      </xdr:nvSpPr>
      <xdr:spPr bwMode="auto">
        <a:xfrm>
          <a:off x="3200400" y="26146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41</xdr:row>
      <xdr:rowOff>0</xdr:rowOff>
    </xdr:from>
    <xdr:to>
      <xdr:col>3</xdr:col>
      <xdr:colOff>85725</xdr:colOff>
      <xdr:row>41</xdr:row>
      <xdr:rowOff>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390650" y="7200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41</xdr:row>
      <xdr:rowOff>0</xdr:rowOff>
    </xdr:from>
    <xdr:to>
      <xdr:col>4</xdr:col>
      <xdr:colOff>123825</xdr:colOff>
      <xdr:row>41</xdr:row>
      <xdr:rowOff>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828800" y="7200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41</xdr:row>
      <xdr:rowOff>0</xdr:rowOff>
    </xdr:from>
    <xdr:to>
      <xdr:col>3</xdr:col>
      <xdr:colOff>104775</xdr:colOff>
      <xdr:row>41</xdr:row>
      <xdr:rowOff>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409700" y="7200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41</xdr:row>
      <xdr:rowOff>0</xdr:rowOff>
    </xdr:from>
    <xdr:to>
      <xdr:col>4</xdr:col>
      <xdr:colOff>152400</xdr:colOff>
      <xdr:row>41</xdr:row>
      <xdr:rowOff>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857375" y="72009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41</xdr:row>
      <xdr:rowOff>0</xdr:rowOff>
    </xdr:from>
    <xdr:to>
      <xdr:col>3</xdr:col>
      <xdr:colOff>85725</xdr:colOff>
      <xdr:row>41</xdr:row>
      <xdr:rowOff>0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390650" y="72009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41</xdr:row>
      <xdr:rowOff>0</xdr:rowOff>
    </xdr:from>
    <xdr:to>
      <xdr:col>4</xdr:col>
      <xdr:colOff>123825</xdr:colOff>
      <xdr:row>41</xdr:row>
      <xdr:rowOff>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828800" y="72009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41</xdr:row>
      <xdr:rowOff>0</xdr:rowOff>
    </xdr:from>
    <xdr:to>
      <xdr:col>3</xdr:col>
      <xdr:colOff>104775</xdr:colOff>
      <xdr:row>41</xdr:row>
      <xdr:rowOff>0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409700" y="72009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41</xdr:row>
      <xdr:rowOff>0</xdr:rowOff>
    </xdr:from>
    <xdr:to>
      <xdr:col>4</xdr:col>
      <xdr:colOff>152400</xdr:colOff>
      <xdr:row>41</xdr:row>
      <xdr:rowOff>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857375" y="72009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29</xdr:row>
      <xdr:rowOff>0</xdr:rowOff>
    </xdr:from>
    <xdr:to>
      <xdr:col>3</xdr:col>
      <xdr:colOff>85725</xdr:colOff>
      <xdr:row>29</xdr:row>
      <xdr:rowOff>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2600325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29</xdr:row>
      <xdr:rowOff>0</xdr:rowOff>
    </xdr:from>
    <xdr:to>
      <xdr:col>4</xdr:col>
      <xdr:colOff>123825</xdr:colOff>
      <xdr:row>29</xdr:row>
      <xdr:rowOff>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3219450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29</xdr:row>
      <xdr:rowOff>0</xdr:rowOff>
    </xdr:from>
    <xdr:to>
      <xdr:col>3</xdr:col>
      <xdr:colOff>104775</xdr:colOff>
      <xdr:row>29</xdr:row>
      <xdr:rowOff>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2619375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29</xdr:row>
      <xdr:rowOff>0</xdr:rowOff>
    </xdr:from>
    <xdr:to>
      <xdr:col>4</xdr:col>
      <xdr:colOff>152400</xdr:colOff>
      <xdr:row>29</xdr:row>
      <xdr:rowOff>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3248025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31</xdr:row>
      <xdr:rowOff>0</xdr:rowOff>
    </xdr:from>
    <xdr:to>
      <xdr:col>3</xdr:col>
      <xdr:colOff>85725</xdr:colOff>
      <xdr:row>31</xdr:row>
      <xdr:rowOff>0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2600325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31</xdr:row>
      <xdr:rowOff>0</xdr:rowOff>
    </xdr:from>
    <xdr:to>
      <xdr:col>4</xdr:col>
      <xdr:colOff>123825</xdr:colOff>
      <xdr:row>31</xdr:row>
      <xdr:rowOff>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3219450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31</xdr:row>
      <xdr:rowOff>0</xdr:rowOff>
    </xdr:from>
    <xdr:to>
      <xdr:col>3</xdr:col>
      <xdr:colOff>104775</xdr:colOff>
      <xdr:row>31</xdr:row>
      <xdr:rowOff>0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2619375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31</xdr:row>
      <xdr:rowOff>0</xdr:rowOff>
    </xdr:from>
    <xdr:to>
      <xdr:col>4</xdr:col>
      <xdr:colOff>152400</xdr:colOff>
      <xdr:row>31</xdr:row>
      <xdr:rowOff>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3248025" y="63436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23</xdr:row>
      <xdr:rowOff>76200</xdr:rowOff>
    </xdr:from>
    <xdr:to>
      <xdr:col>3</xdr:col>
      <xdr:colOff>85725</xdr:colOff>
      <xdr:row>23</xdr:row>
      <xdr:rowOff>123825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2600325" y="5162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24</xdr:row>
      <xdr:rowOff>76200</xdr:rowOff>
    </xdr:from>
    <xdr:to>
      <xdr:col>3</xdr:col>
      <xdr:colOff>104775</xdr:colOff>
      <xdr:row>24</xdr:row>
      <xdr:rowOff>123825</xdr:rowOff>
    </xdr:to>
    <xdr:sp macro="" textlink="">
      <xdr:nvSpPr>
        <xdr:cNvPr id="11" name="Объект 8"/>
        <xdr:cNvSpPr>
          <a:spLocks/>
        </xdr:cNvSpPr>
      </xdr:nvSpPr>
      <xdr:spPr bwMode="auto">
        <a:xfrm>
          <a:off x="2619375" y="53721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29</xdr:row>
      <xdr:rowOff>0</xdr:rowOff>
    </xdr:from>
    <xdr:to>
      <xdr:col>3</xdr:col>
      <xdr:colOff>85725</xdr:colOff>
      <xdr:row>29</xdr:row>
      <xdr:rowOff>0</xdr:rowOff>
    </xdr:to>
    <xdr:sp macro="" textlink="">
      <xdr:nvSpPr>
        <xdr:cNvPr id="12" name="Объект 5"/>
        <xdr:cNvSpPr>
          <a:spLocks/>
        </xdr:cNvSpPr>
      </xdr:nvSpPr>
      <xdr:spPr bwMode="auto">
        <a:xfrm>
          <a:off x="2600325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29</xdr:row>
      <xdr:rowOff>0</xdr:rowOff>
    </xdr:from>
    <xdr:to>
      <xdr:col>4</xdr:col>
      <xdr:colOff>123825</xdr:colOff>
      <xdr:row>29</xdr:row>
      <xdr:rowOff>0</xdr:rowOff>
    </xdr:to>
    <xdr:sp macro="" textlink="">
      <xdr:nvSpPr>
        <xdr:cNvPr id="13" name="Объект 7"/>
        <xdr:cNvSpPr>
          <a:spLocks/>
        </xdr:cNvSpPr>
      </xdr:nvSpPr>
      <xdr:spPr bwMode="auto">
        <a:xfrm>
          <a:off x="3219450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29</xdr:row>
      <xdr:rowOff>0</xdr:rowOff>
    </xdr:from>
    <xdr:to>
      <xdr:col>3</xdr:col>
      <xdr:colOff>104775</xdr:colOff>
      <xdr:row>29</xdr:row>
      <xdr:rowOff>0</xdr:rowOff>
    </xdr:to>
    <xdr:sp macro="" textlink="">
      <xdr:nvSpPr>
        <xdr:cNvPr id="14" name="Объект 8"/>
        <xdr:cNvSpPr>
          <a:spLocks/>
        </xdr:cNvSpPr>
      </xdr:nvSpPr>
      <xdr:spPr bwMode="auto">
        <a:xfrm>
          <a:off x="2619375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29</xdr:row>
      <xdr:rowOff>0</xdr:rowOff>
    </xdr:from>
    <xdr:to>
      <xdr:col>4</xdr:col>
      <xdr:colOff>152400</xdr:colOff>
      <xdr:row>29</xdr:row>
      <xdr:rowOff>0</xdr:rowOff>
    </xdr:to>
    <xdr:sp macro="" textlink="">
      <xdr:nvSpPr>
        <xdr:cNvPr id="15" name="Объект 8"/>
        <xdr:cNvSpPr>
          <a:spLocks/>
        </xdr:cNvSpPr>
      </xdr:nvSpPr>
      <xdr:spPr bwMode="auto">
        <a:xfrm>
          <a:off x="3248025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31</xdr:row>
      <xdr:rowOff>0</xdr:rowOff>
    </xdr:from>
    <xdr:to>
      <xdr:col>3</xdr:col>
      <xdr:colOff>85725</xdr:colOff>
      <xdr:row>31</xdr:row>
      <xdr:rowOff>0</xdr:rowOff>
    </xdr:to>
    <xdr:sp macro="" textlink="">
      <xdr:nvSpPr>
        <xdr:cNvPr id="16" name="Объект 5"/>
        <xdr:cNvSpPr>
          <a:spLocks/>
        </xdr:cNvSpPr>
      </xdr:nvSpPr>
      <xdr:spPr bwMode="auto">
        <a:xfrm>
          <a:off x="2600325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31</xdr:row>
      <xdr:rowOff>0</xdr:rowOff>
    </xdr:from>
    <xdr:to>
      <xdr:col>4</xdr:col>
      <xdr:colOff>123825</xdr:colOff>
      <xdr:row>31</xdr:row>
      <xdr:rowOff>0</xdr:rowOff>
    </xdr:to>
    <xdr:sp macro="" textlink="">
      <xdr:nvSpPr>
        <xdr:cNvPr id="17" name="Объект 7"/>
        <xdr:cNvSpPr>
          <a:spLocks/>
        </xdr:cNvSpPr>
      </xdr:nvSpPr>
      <xdr:spPr bwMode="auto">
        <a:xfrm>
          <a:off x="3219450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31</xdr:row>
      <xdr:rowOff>0</xdr:rowOff>
    </xdr:from>
    <xdr:to>
      <xdr:col>3</xdr:col>
      <xdr:colOff>104775</xdr:colOff>
      <xdr:row>31</xdr:row>
      <xdr:rowOff>0</xdr:rowOff>
    </xdr:to>
    <xdr:sp macro="" textlink="">
      <xdr:nvSpPr>
        <xdr:cNvPr id="18" name="Объект 8"/>
        <xdr:cNvSpPr>
          <a:spLocks/>
        </xdr:cNvSpPr>
      </xdr:nvSpPr>
      <xdr:spPr bwMode="auto">
        <a:xfrm>
          <a:off x="2619375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31</xdr:row>
      <xdr:rowOff>0</xdr:rowOff>
    </xdr:from>
    <xdr:to>
      <xdr:col>4</xdr:col>
      <xdr:colOff>152400</xdr:colOff>
      <xdr:row>31</xdr:row>
      <xdr:rowOff>0</xdr:rowOff>
    </xdr:to>
    <xdr:sp macro="" textlink="">
      <xdr:nvSpPr>
        <xdr:cNvPr id="19" name="Объект 8"/>
        <xdr:cNvSpPr>
          <a:spLocks/>
        </xdr:cNvSpPr>
      </xdr:nvSpPr>
      <xdr:spPr bwMode="auto">
        <a:xfrm>
          <a:off x="3248025" y="634365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23</xdr:row>
      <xdr:rowOff>76200</xdr:rowOff>
    </xdr:from>
    <xdr:to>
      <xdr:col>3</xdr:col>
      <xdr:colOff>85725</xdr:colOff>
      <xdr:row>23</xdr:row>
      <xdr:rowOff>123825</xdr:rowOff>
    </xdr:to>
    <xdr:sp macro="" textlink="">
      <xdr:nvSpPr>
        <xdr:cNvPr id="20" name="Объект 5"/>
        <xdr:cNvSpPr>
          <a:spLocks/>
        </xdr:cNvSpPr>
      </xdr:nvSpPr>
      <xdr:spPr bwMode="auto">
        <a:xfrm>
          <a:off x="2600325" y="5162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24</xdr:row>
      <xdr:rowOff>76200</xdr:rowOff>
    </xdr:from>
    <xdr:to>
      <xdr:col>3</xdr:col>
      <xdr:colOff>104775</xdr:colOff>
      <xdr:row>24</xdr:row>
      <xdr:rowOff>123825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2619375" y="53721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32</xdr:row>
      <xdr:rowOff>76200</xdr:rowOff>
    </xdr:from>
    <xdr:to>
      <xdr:col>3</xdr:col>
      <xdr:colOff>85725</xdr:colOff>
      <xdr:row>32</xdr:row>
      <xdr:rowOff>123825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104900" y="58959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32</xdr:row>
      <xdr:rowOff>76200</xdr:rowOff>
    </xdr:from>
    <xdr:to>
      <xdr:col>4</xdr:col>
      <xdr:colOff>123825</xdr:colOff>
      <xdr:row>32</xdr:row>
      <xdr:rowOff>123825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543050" y="58959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33</xdr:row>
      <xdr:rowOff>76200</xdr:rowOff>
    </xdr:from>
    <xdr:to>
      <xdr:col>3</xdr:col>
      <xdr:colOff>104775</xdr:colOff>
      <xdr:row>33</xdr:row>
      <xdr:rowOff>123825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123950" y="6057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33</xdr:row>
      <xdr:rowOff>66675</xdr:rowOff>
    </xdr:from>
    <xdr:to>
      <xdr:col>4</xdr:col>
      <xdr:colOff>152400</xdr:colOff>
      <xdr:row>33</xdr:row>
      <xdr:rowOff>114300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571625" y="60483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36</xdr:row>
      <xdr:rowOff>76200</xdr:rowOff>
    </xdr:from>
    <xdr:to>
      <xdr:col>3</xdr:col>
      <xdr:colOff>85725</xdr:colOff>
      <xdr:row>36</xdr:row>
      <xdr:rowOff>123825</xdr:rowOff>
    </xdr:to>
    <xdr:sp macro="" textlink="">
      <xdr:nvSpPr>
        <xdr:cNvPr id="26" name="Объект 5"/>
        <xdr:cNvSpPr>
          <a:spLocks/>
        </xdr:cNvSpPr>
      </xdr:nvSpPr>
      <xdr:spPr bwMode="auto">
        <a:xfrm>
          <a:off x="1104900" y="6562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36</xdr:row>
      <xdr:rowOff>76200</xdr:rowOff>
    </xdr:from>
    <xdr:to>
      <xdr:col>4</xdr:col>
      <xdr:colOff>123825</xdr:colOff>
      <xdr:row>36</xdr:row>
      <xdr:rowOff>123825</xdr:rowOff>
    </xdr:to>
    <xdr:sp macro="" textlink="">
      <xdr:nvSpPr>
        <xdr:cNvPr id="27" name="Объект 7"/>
        <xdr:cNvSpPr>
          <a:spLocks/>
        </xdr:cNvSpPr>
      </xdr:nvSpPr>
      <xdr:spPr bwMode="auto">
        <a:xfrm>
          <a:off x="1543050" y="65627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37</xdr:row>
      <xdr:rowOff>76200</xdr:rowOff>
    </xdr:from>
    <xdr:to>
      <xdr:col>3</xdr:col>
      <xdr:colOff>104775</xdr:colOff>
      <xdr:row>37</xdr:row>
      <xdr:rowOff>123825</xdr:rowOff>
    </xdr:to>
    <xdr:sp macro="" textlink="">
      <xdr:nvSpPr>
        <xdr:cNvPr id="28" name="Объект 8"/>
        <xdr:cNvSpPr>
          <a:spLocks/>
        </xdr:cNvSpPr>
      </xdr:nvSpPr>
      <xdr:spPr bwMode="auto">
        <a:xfrm>
          <a:off x="1123950" y="67246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37</xdr:row>
      <xdr:rowOff>66675</xdr:rowOff>
    </xdr:from>
    <xdr:to>
      <xdr:col>4</xdr:col>
      <xdr:colOff>152400</xdr:colOff>
      <xdr:row>37</xdr:row>
      <xdr:rowOff>114300</xdr:rowOff>
    </xdr:to>
    <xdr:sp macro="" textlink="">
      <xdr:nvSpPr>
        <xdr:cNvPr id="29" name="Объект 8"/>
        <xdr:cNvSpPr>
          <a:spLocks/>
        </xdr:cNvSpPr>
      </xdr:nvSpPr>
      <xdr:spPr bwMode="auto">
        <a:xfrm>
          <a:off x="1571625" y="67151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30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31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32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33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34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35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36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37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38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39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40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41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42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43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44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45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85725</xdr:colOff>
      <xdr:row>2</xdr:row>
      <xdr:rowOff>0</xdr:rowOff>
    </xdr:to>
    <xdr:sp macro="" textlink="">
      <xdr:nvSpPr>
        <xdr:cNvPr id="46" name="Объект 5"/>
        <xdr:cNvSpPr>
          <a:spLocks/>
        </xdr:cNvSpPr>
      </xdr:nvSpPr>
      <xdr:spPr bwMode="auto">
        <a:xfrm>
          <a:off x="110490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2</xdr:row>
      <xdr:rowOff>0</xdr:rowOff>
    </xdr:from>
    <xdr:to>
      <xdr:col>4</xdr:col>
      <xdr:colOff>123825</xdr:colOff>
      <xdr:row>2</xdr:row>
      <xdr:rowOff>0</xdr:rowOff>
    </xdr:to>
    <xdr:sp macro="" textlink="">
      <xdr:nvSpPr>
        <xdr:cNvPr id="47" name="Объект 7"/>
        <xdr:cNvSpPr>
          <a:spLocks/>
        </xdr:cNvSpPr>
      </xdr:nvSpPr>
      <xdr:spPr bwMode="auto">
        <a:xfrm>
          <a:off x="15430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2</xdr:row>
      <xdr:rowOff>0</xdr:rowOff>
    </xdr:from>
    <xdr:to>
      <xdr:col>3</xdr:col>
      <xdr:colOff>104775</xdr:colOff>
      <xdr:row>2</xdr:row>
      <xdr:rowOff>0</xdr:rowOff>
    </xdr:to>
    <xdr:sp macro="" textlink="">
      <xdr:nvSpPr>
        <xdr:cNvPr id="48" name="Объект 8"/>
        <xdr:cNvSpPr>
          <a:spLocks/>
        </xdr:cNvSpPr>
      </xdr:nvSpPr>
      <xdr:spPr bwMode="auto">
        <a:xfrm>
          <a:off x="1123950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</xdr:row>
      <xdr:rowOff>0</xdr:rowOff>
    </xdr:from>
    <xdr:to>
      <xdr:col>4</xdr:col>
      <xdr:colOff>152400</xdr:colOff>
      <xdr:row>2</xdr:row>
      <xdr:rowOff>0</xdr:rowOff>
    </xdr:to>
    <xdr:sp macro="" textlink="">
      <xdr:nvSpPr>
        <xdr:cNvPr id="49" name="Объект 8"/>
        <xdr:cNvSpPr>
          <a:spLocks/>
        </xdr:cNvSpPr>
      </xdr:nvSpPr>
      <xdr:spPr bwMode="auto">
        <a:xfrm>
          <a:off x="1571625" y="609600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32</xdr:row>
      <xdr:rowOff>76200</xdr:rowOff>
    </xdr:from>
    <xdr:to>
      <xdr:col>3</xdr:col>
      <xdr:colOff>85725</xdr:colOff>
      <xdr:row>32</xdr:row>
      <xdr:rowOff>123825</xdr:rowOff>
    </xdr:to>
    <xdr:sp macro="" textlink="">
      <xdr:nvSpPr>
        <xdr:cNvPr id="50" name="Объект 5"/>
        <xdr:cNvSpPr>
          <a:spLocks/>
        </xdr:cNvSpPr>
      </xdr:nvSpPr>
      <xdr:spPr bwMode="auto">
        <a:xfrm>
          <a:off x="1104900" y="5724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32</xdr:row>
      <xdr:rowOff>76200</xdr:rowOff>
    </xdr:from>
    <xdr:to>
      <xdr:col>4</xdr:col>
      <xdr:colOff>123825</xdr:colOff>
      <xdr:row>32</xdr:row>
      <xdr:rowOff>123825</xdr:rowOff>
    </xdr:to>
    <xdr:sp macro="" textlink="">
      <xdr:nvSpPr>
        <xdr:cNvPr id="51" name="Объект 7"/>
        <xdr:cNvSpPr>
          <a:spLocks/>
        </xdr:cNvSpPr>
      </xdr:nvSpPr>
      <xdr:spPr bwMode="auto">
        <a:xfrm>
          <a:off x="1543050" y="57245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33</xdr:row>
      <xdr:rowOff>76200</xdr:rowOff>
    </xdr:from>
    <xdr:to>
      <xdr:col>3</xdr:col>
      <xdr:colOff>104775</xdr:colOff>
      <xdr:row>33</xdr:row>
      <xdr:rowOff>123825</xdr:rowOff>
    </xdr:to>
    <xdr:sp macro="" textlink="">
      <xdr:nvSpPr>
        <xdr:cNvPr id="52" name="Объект 8"/>
        <xdr:cNvSpPr>
          <a:spLocks/>
        </xdr:cNvSpPr>
      </xdr:nvSpPr>
      <xdr:spPr bwMode="auto">
        <a:xfrm>
          <a:off x="1123950" y="58864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33</xdr:row>
      <xdr:rowOff>66675</xdr:rowOff>
    </xdr:from>
    <xdr:to>
      <xdr:col>4</xdr:col>
      <xdr:colOff>152400</xdr:colOff>
      <xdr:row>33</xdr:row>
      <xdr:rowOff>114300</xdr:rowOff>
    </xdr:to>
    <xdr:sp macro="" textlink="">
      <xdr:nvSpPr>
        <xdr:cNvPr id="53" name="Объект 8"/>
        <xdr:cNvSpPr>
          <a:spLocks/>
        </xdr:cNvSpPr>
      </xdr:nvSpPr>
      <xdr:spPr bwMode="auto">
        <a:xfrm>
          <a:off x="1571625" y="58769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36</xdr:row>
      <xdr:rowOff>76200</xdr:rowOff>
    </xdr:from>
    <xdr:to>
      <xdr:col>3</xdr:col>
      <xdr:colOff>85725</xdr:colOff>
      <xdr:row>36</xdr:row>
      <xdr:rowOff>123825</xdr:rowOff>
    </xdr:to>
    <xdr:sp macro="" textlink="">
      <xdr:nvSpPr>
        <xdr:cNvPr id="54" name="Объект 5"/>
        <xdr:cNvSpPr>
          <a:spLocks/>
        </xdr:cNvSpPr>
      </xdr:nvSpPr>
      <xdr:spPr bwMode="auto">
        <a:xfrm>
          <a:off x="1104900" y="6391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36</xdr:row>
      <xdr:rowOff>76200</xdr:rowOff>
    </xdr:from>
    <xdr:to>
      <xdr:col>4</xdr:col>
      <xdr:colOff>123825</xdr:colOff>
      <xdr:row>36</xdr:row>
      <xdr:rowOff>123825</xdr:rowOff>
    </xdr:to>
    <xdr:sp macro="" textlink="">
      <xdr:nvSpPr>
        <xdr:cNvPr id="55" name="Объект 7"/>
        <xdr:cNvSpPr>
          <a:spLocks/>
        </xdr:cNvSpPr>
      </xdr:nvSpPr>
      <xdr:spPr bwMode="auto">
        <a:xfrm>
          <a:off x="1543050" y="6391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37</xdr:row>
      <xdr:rowOff>76200</xdr:rowOff>
    </xdr:from>
    <xdr:to>
      <xdr:col>3</xdr:col>
      <xdr:colOff>104775</xdr:colOff>
      <xdr:row>37</xdr:row>
      <xdr:rowOff>123825</xdr:rowOff>
    </xdr:to>
    <xdr:sp macro="" textlink="">
      <xdr:nvSpPr>
        <xdr:cNvPr id="56" name="Объект 8"/>
        <xdr:cNvSpPr>
          <a:spLocks/>
        </xdr:cNvSpPr>
      </xdr:nvSpPr>
      <xdr:spPr bwMode="auto">
        <a:xfrm>
          <a:off x="1123950" y="6553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37</xdr:row>
      <xdr:rowOff>66675</xdr:rowOff>
    </xdr:from>
    <xdr:to>
      <xdr:col>4</xdr:col>
      <xdr:colOff>152400</xdr:colOff>
      <xdr:row>37</xdr:row>
      <xdr:rowOff>114300</xdr:rowOff>
    </xdr:to>
    <xdr:sp macro="" textlink="">
      <xdr:nvSpPr>
        <xdr:cNvPr id="57" name="Объект 8"/>
        <xdr:cNvSpPr>
          <a:spLocks/>
        </xdr:cNvSpPr>
      </xdr:nvSpPr>
      <xdr:spPr bwMode="auto">
        <a:xfrm>
          <a:off x="1571625" y="6543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35</xdr:row>
      <xdr:rowOff>76200</xdr:rowOff>
    </xdr:from>
    <xdr:to>
      <xdr:col>3</xdr:col>
      <xdr:colOff>85725</xdr:colOff>
      <xdr:row>35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257300" y="6305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35</xdr:row>
      <xdr:rowOff>76200</xdr:rowOff>
    </xdr:from>
    <xdr:to>
      <xdr:col>4</xdr:col>
      <xdr:colOff>123825</xdr:colOff>
      <xdr:row>35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695450" y="6305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36</xdr:row>
      <xdr:rowOff>76200</xdr:rowOff>
    </xdr:from>
    <xdr:to>
      <xdr:col>3</xdr:col>
      <xdr:colOff>104775</xdr:colOff>
      <xdr:row>36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276350" y="64960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36</xdr:row>
      <xdr:rowOff>66675</xdr:rowOff>
    </xdr:from>
    <xdr:to>
      <xdr:col>4</xdr:col>
      <xdr:colOff>152400</xdr:colOff>
      <xdr:row>36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724025" y="64865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76200</xdr:rowOff>
    </xdr:from>
    <xdr:to>
      <xdr:col>3</xdr:col>
      <xdr:colOff>85725</xdr:colOff>
      <xdr:row>39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257300" y="7048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39</xdr:row>
      <xdr:rowOff>76200</xdr:rowOff>
    </xdr:from>
    <xdr:to>
      <xdr:col>4</xdr:col>
      <xdr:colOff>123825</xdr:colOff>
      <xdr:row>39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695450" y="70485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40</xdr:row>
      <xdr:rowOff>76200</xdr:rowOff>
    </xdr:from>
    <xdr:to>
      <xdr:col>3</xdr:col>
      <xdr:colOff>104775</xdr:colOff>
      <xdr:row>40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276350" y="721042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40</xdr:row>
      <xdr:rowOff>66675</xdr:rowOff>
    </xdr:from>
    <xdr:to>
      <xdr:col>4</xdr:col>
      <xdr:colOff>152400</xdr:colOff>
      <xdr:row>40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724025" y="72009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45</xdr:row>
      <xdr:rowOff>0</xdr:rowOff>
    </xdr:from>
    <xdr:to>
      <xdr:col>3</xdr:col>
      <xdr:colOff>85725</xdr:colOff>
      <xdr:row>45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257300" y="79819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45</xdr:row>
      <xdr:rowOff>0</xdr:rowOff>
    </xdr:from>
    <xdr:to>
      <xdr:col>4</xdr:col>
      <xdr:colOff>123825</xdr:colOff>
      <xdr:row>45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695450" y="79819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45</xdr:row>
      <xdr:rowOff>0</xdr:rowOff>
    </xdr:from>
    <xdr:to>
      <xdr:col>3</xdr:col>
      <xdr:colOff>104775</xdr:colOff>
      <xdr:row>45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276350" y="79819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45</xdr:row>
      <xdr:rowOff>0</xdr:rowOff>
    </xdr:from>
    <xdr:to>
      <xdr:col>4</xdr:col>
      <xdr:colOff>152400</xdr:colOff>
      <xdr:row>45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724025" y="7981950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34</xdr:row>
      <xdr:rowOff>76200</xdr:rowOff>
    </xdr:from>
    <xdr:to>
      <xdr:col>3</xdr:col>
      <xdr:colOff>85725</xdr:colOff>
      <xdr:row>34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257300" y="61436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34</xdr:row>
      <xdr:rowOff>76200</xdr:rowOff>
    </xdr:from>
    <xdr:to>
      <xdr:col>4</xdr:col>
      <xdr:colOff>123825</xdr:colOff>
      <xdr:row>34</xdr:row>
      <xdr:rowOff>123825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695450" y="61436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35</xdr:row>
      <xdr:rowOff>76200</xdr:rowOff>
    </xdr:from>
    <xdr:to>
      <xdr:col>3</xdr:col>
      <xdr:colOff>104775</xdr:colOff>
      <xdr:row>35</xdr:row>
      <xdr:rowOff>123825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276350" y="633412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35</xdr:row>
      <xdr:rowOff>66675</xdr:rowOff>
    </xdr:from>
    <xdr:to>
      <xdr:col>4</xdr:col>
      <xdr:colOff>152400</xdr:colOff>
      <xdr:row>35</xdr:row>
      <xdr:rowOff>114300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724025" y="63246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38</xdr:row>
      <xdr:rowOff>76200</xdr:rowOff>
    </xdr:from>
    <xdr:to>
      <xdr:col>3</xdr:col>
      <xdr:colOff>85725</xdr:colOff>
      <xdr:row>38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257300" y="6886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38</xdr:row>
      <xdr:rowOff>76200</xdr:rowOff>
    </xdr:from>
    <xdr:to>
      <xdr:col>4</xdr:col>
      <xdr:colOff>123825</xdr:colOff>
      <xdr:row>38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695450" y="68865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39</xdr:row>
      <xdr:rowOff>76200</xdr:rowOff>
    </xdr:from>
    <xdr:to>
      <xdr:col>3</xdr:col>
      <xdr:colOff>104775</xdr:colOff>
      <xdr:row>39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276350" y="70485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39</xdr:row>
      <xdr:rowOff>66675</xdr:rowOff>
    </xdr:from>
    <xdr:to>
      <xdr:col>4</xdr:col>
      <xdr:colOff>152400</xdr:colOff>
      <xdr:row>39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724025" y="70389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44</xdr:row>
      <xdr:rowOff>0</xdr:rowOff>
    </xdr:from>
    <xdr:to>
      <xdr:col>3</xdr:col>
      <xdr:colOff>85725</xdr:colOff>
      <xdr:row>44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257300" y="7820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44</xdr:row>
      <xdr:rowOff>0</xdr:rowOff>
    </xdr:from>
    <xdr:to>
      <xdr:col>4</xdr:col>
      <xdr:colOff>123825</xdr:colOff>
      <xdr:row>44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695450" y="7820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44</xdr:row>
      <xdr:rowOff>0</xdr:rowOff>
    </xdr:from>
    <xdr:to>
      <xdr:col>3</xdr:col>
      <xdr:colOff>104775</xdr:colOff>
      <xdr:row>44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276350" y="7820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44</xdr:row>
      <xdr:rowOff>0</xdr:rowOff>
    </xdr:from>
    <xdr:to>
      <xdr:col>4</xdr:col>
      <xdr:colOff>152400</xdr:colOff>
      <xdr:row>44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724025" y="78200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45</xdr:row>
      <xdr:rowOff>76200</xdr:rowOff>
    </xdr:from>
    <xdr:to>
      <xdr:col>3</xdr:col>
      <xdr:colOff>85725</xdr:colOff>
      <xdr:row>45</xdr:row>
      <xdr:rowOff>123825</xdr:rowOff>
    </xdr:to>
    <xdr:sp macro="" textlink="">
      <xdr:nvSpPr>
        <xdr:cNvPr id="2" name="Объект 5"/>
        <xdr:cNvSpPr>
          <a:spLocks/>
        </xdr:cNvSpPr>
      </xdr:nvSpPr>
      <xdr:spPr bwMode="auto">
        <a:xfrm>
          <a:off x="1219200" y="7915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45</xdr:row>
      <xdr:rowOff>76200</xdr:rowOff>
    </xdr:from>
    <xdr:to>
      <xdr:col>4</xdr:col>
      <xdr:colOff>123825</xdr:colOff>
      <xdr:row>45</xdr:row>
      <xdr:rowOff>123825</xdr:rowOff>
    </xdr:to>
    <xdr:sp macro="" textlink="">
      <xdr:nvSpPr>
        <xdr:cNvPr id="3" name="Объект 7"/>
        <xdr:cNvSpPr>
          <a:spLocks/>
        </xdr:cNvSpPr>
      </xdr:nvSpPr>
      <xdr:spPr bwMode="auto">
        <a:xfrm>
          <a:off x="1657350" y="79152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46</xdr:row>
      <xdr:rowOff>76200</xdr:rowOff>
    </xdr:from>
    <xdr:to>
      <xdr:col>3</xdr:col>
      <xdr:colOff>104775</xdr:colOff>
      <xdr:row>46</xdr:row>
      <xdr:rowOff>123825</xdr:rowOff>
    </xdr:to>
    <xdr:sp macro="" textlink="">
      <xdr:nvSpPr>
        <xdr:cNvPr id="4" name="Объект 8"/>
        <xdr:cNvSpPr>
          <a:spLocks/>
        </xdr:cNvSpPr>
      </xdr:nvSpPr>
      <xdr:spPr bwMode="auto">
        <a:xfrm>
          <a:off x="1238250" y="807720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46</xdr:row>
      <xdr:rowOff>66675</xdr:rowOff>
    </xdr:from>
    <xdr:to>
      <xdr:col>4</xdr:col>
      <xdr:colOff>152400</xdr:colOff>
      <xdr:row>46</xdr:row>
      <xdr:rowOff>114300</xdr:rowOff>
    </xdr:to>
    <xdr:sp macro="" textlink="">
      <xdr:nvSpPr>
        <xdr:cNvPr id="5" name="Объект 8"/>
        <xdr:cNvSpPr>
          <a:spLocks/>
        </xdr:cNvSpPr>
      </xdr:nvSpPr>
      <xdr:spPr bwMode="auto">
        <a:xfrm>
          <a:off x="1685925" y="80676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76200</xdr:rowOff>
    </xdr:from>
    <xdr:to>
      <xdr:col>3</xdr:col>
      <xdr:colOff>85725</xdr:colOff>
      <xdr:row>49</xdr:row>
      <xdr:rowOff>123825</xdr:rowOff>
    </xdr:to>
    <xdr:sp macro="" textlink="">
      <xdr:nvSpPr>
        <xdr:cNvPr id="6" name="Объект 5"/>
        <xdr:cNvSpPr>
          <a:spLocks/>
        </xdr:cNvSpPr>
      </xdr:nvSpPr>
      <xdr:spPr bwMode="auto">
        <a:xfrm>
          <a:off x="1219200" y="8591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49</xdr:row>
      <xdr:rowOff>76200</xdr:rowOff>
    </xdr:from>
    <xdr:to>
      <xdr:col>4</xdr:col>
      <xdr:colOff>123825</xdr:colOff>
      <xdr:row>49</xdr:row>
      <xdr:rowOff>123825</xdr:rowOff>
    </xdr:to>
    <xdr:sp macro="" textlink="">
      <xdr:nvSpPr>
        <xdr:cNvPr id="7" name="Объект 7"/>
        <xdr:cNvSpPr>
          <a:spLocks/>
        </xdr:cNvSpPr>
      </xdr:nvSpPr>
      <xdr:spPr bwMode="auto">
        <a:xfrm>
          <a:off x="1657350" y="85915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50</xdr:row>
      <xdr:rowOff>76200</xdr:rowOff>
    </xdr:from>
    <xdr:to>
      <xdr:col>3</xdr:col>
      <xdr:colOff>104775</xdr:colOff>
      <xdr:row>50</xdr:row>
      <xdr:rowOff>123825</xdr:rowOff>
    </xdr:to>
    <xdr:sp macro="" textlink="">
      <xdr:nvSpPr>
        <xdr:cNvPr id="8" name="Объект 8"/>
        <xdr:cNvSpPr>
          <a:spLocks/>
        </xdr:cNvSpPr>
      </xdr:nvSpPr>
      <xdr:spPr bwMode="auto">
        <a:xfrm>
          <a:off x="1238250" y="8753475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50</xdr:row>
      <xdr:rowOff>66675</xdr:rowOff>
    </xdr:from>
    <xdr:to>
      <xdr:col>4</xdr:col>
      <xdr:colOff>152400</xdr:colOff>
      <xdr:row>50</xdr:row>
      <xdr:rowOff>114300</xdr:rowOff>
    </xdr:to>
    <xdr:sp macro="" textlink="">
      <xdr:nvSpPr>
        <xdr:cNvPr id="9" name="Объект 8"/>
        <xdr:cNvSpPr>
          <a:spLocks/>
        </xdr:cNvSpPr>
      </xdr:nvSpPr>
      <xdr:spPr bwMode="auto">
        <a:xfrm>
          <a:off x="1685925" y="8743950"/>
          <a:ext cx="66675" cy="4762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0</xdr:rowOff>
    </xdr:from>
    <xdr:to>
      <xdr:col>3</xdr:col>
      <xdr:colOff>85725</xdr:colOff>
      <xdr:row>55</xdr:row>
      <xdr:rowOff>0</xdr:rowOff>
    </xdr:to>
    <xdr:sp macro="" textlink="">
      <xdr:nvSpPr>
        <xdr:cNvPr id="10" name="Объект 5"/>
        <xdr:cNvSpPr>
          <a:spLocks/>
        </xdr:cNvSpPr>
      </xdr:nvSpPr>
      <xdr:spPr bwMode="auto">
        <a:xfrm>
          <a:off x="1219200" y="95345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55</xdr:row>
      <xdr:rowOff>0</xdr:rowOff>
    </xdr:from>
    <xdr:to>
      <xdr:col>4</xdr:col>
      <xdr:colOff>123825</xdr:colOff>
      <xdr:row>55</xdr:row>
      <xdr:rowOff>0</xdr:rowOff>
    </xdr:to>
    <xdr:sp macro="" textlink="">
      <xdr:nvSpPr>
        <xdr:cNvPr id="11" name="Объект 7"/>
        <xdr:cNvSpPr>
          <a:spLocks/>
        </xdr:cNvSpPr>
      </xdr:nvSpPr>
      <xdr:spPr bwMode="auto">
        <a:xfrm>
          <a:off x="1657350" y="95345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55</xdr:row>
      <xdr:rowOff>0</xdr:rowOff>
    </xdr:from>
    <xdr:to>
      <xdr:col>3</xdr:col>
      <xdr:colOff>104775</xdr:colOff>
      <xdr:row>55</xdr:row>
      <xdr:rowOff>0</xdr:rowOff>
    </xdr:to>
    <xdr:sp macro="" textlink="">
      <xdr:nvSpPr>
        <xdr:cNvPr id="12" name="Объект 8"/>
        <xdr:cNvSpPr>
          <a:spLocks/>
        </xdr:cNvSpPr>
      </xdr:nvSpPr>
      <xdr:spPr bwMode="auto">
        <a:xfrm>
          <a:off x="1238250" y="95345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55</xdr:row>
      <xdr:rowOff>0</xdr:rowOff>
    </xdr:from>
    <xdr:to>
      <xdr:col>4</xdr:col>
      <xdr:colOff>152400</xdr:colOff>
      <xdr:row>55</xdr:row>
      <xdr:rowOff>0</xdr:rowOff>
    </xdr:to>
    <xdr:sp macro="" textlink="">
      <xdr:nvSpPr>
        <xdr:cNvPr id="13" name="Объект 8"/>
        <xdr:cNvSpPr>
          <a:spLocks/>
        </xdr:cNvSpPr>
      </xdr:nvSpPr>
      <xdr:spPr bwMode="auto">
        <a:xfrm>
          <a:off x="1685925" y="9534525"/>
          <a:ext cx="66675" cy="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0 h 16384"/>
            <a:gd name="T4" fmla="*/ 0 w 16384"/>
            <a:gd name="T5" fmla="*/ 0 h 16384"/>
            <a:gd name="T6" fmla="*/ 2147483647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45</xdr:row>
      <xdr:rowOff>76200</xdr:rowOff>
    </xdr:from>
    <xdr:to>
      <xdr:col>3</xdr:col>
      <xdr:colOff>85725</xdr:colOff>
      <xdr:row>45</xdr:row>
      <xdr:rowOff>123825</xdr:rowOff>
    </xdr:to>
    <xdr:sp macro="" textlink="">
      <xdr:nvSpPr>
        <xdr:cNvPr id="14" name="Объект 5"/>
        <xdr:cNvSpPr>
          <a:spLocks/>
        </xdr:cNvSpPr>
      </xdr:nvSpPr>
      <xdr:spPr bwMode="auto">
        <a:xfrm>
          <a:off x="1219200" y="7915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45</xdr:row>
      <xdr:rowOff>76200</xdr:rowOff>
    </xdr:from>
    <xdr:to>
      <xdr:col>4</xdr:col>
      <xdr:colOff>123825</xdr:colOff>
      <xdr:row>45</xdr:row>
      <xdr:rowOff>123825</xdr:rowOff>
    </xdr:to>
    <xdr:sp macro="" textlink="">
      <xdr:nvSpPr>
        <xdr:cNvPr id="15" name="Объект 7"/>
        <xdr:cNvSpPr>
          <a:spLocks/>
        </xdr:cNvSpPr>
      </xdr:nvSpPr>
      <xdr:spPr bwMode="auto">
        <a:xfrm>
          <a:off x="1657350" y="79152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46</xdr:row>
      <xdr:rowOff>76200</xdr:rowOff>
    </xdr:from>
    <xdr:to>
      <xdr:col>3</xdr:col>
      <xdr:colOff>104775</xdr:colOff>
      <xdr:row>46</xdr:row>
      <xdr:rowOff>123825</xdr:rowOff>
    </xdr:to>
    <xdr:sp macro="" textlink="">
      <xdr:nvSpPr>
        <xdr:cNvPr id="16" name="Объект 8"/>
        <xdr:cNvSpPr>
          <a:spLocks/>
        </xdr:cNvSpPr>
      </xdr:nvSpPr>
      <xdr:spPr bwMode="auto">
        <a:xfrm>
          <a:off x="1238250" y="807720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46</xdr:row>
      <xdr:rowOff>66675</xdr:rowOff>
    </xdr:from>
    <xdr:to>
      <xdr:col>4</xdr:col>
      <xdr:colOff>152400</xdr:colOff>
      <xdr:row>46</xdr:row>
      <xdr:rowOff>114300</xdr:rowOff>
    </xdr:to>
    <xdr:sp macro="" textlink="">
      <xdr:nvSpPr>
        <xdr:cNvPr id="17" name="Объект 8"/>
        <xdr:cNvSpPr>
          <a:spLocks/>
        </xdr:cNvSpPr>
      </xdr:nvSpPr>
      <xdr:spPr bwMode="auto">
        <a:xfrm>
          <a:off x="1685925" y="80676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49</xdr:row>
      <xdr:rowOff>76200</xdr:rowOff>
    </xdr:from>
    <xdr:to>
      <xdr:col>3</xdr:col>
      <xdr:colOff>85725</xdr:colOff>
      <xdr:row>49</xdr:row>
      <xdr:rowOff>123825</xdr:rowOff>
    </xdr:to>
    <xdr:sp macro="" textlink="">
      <xdr:nvSpPr>
        <xdr:cNvPr id="18" name="Объект 5"/>
        <xdr:cNvSpPr>
          <a:spLocks/>
        </xdr:cNvSpPr>
      </xdr:nvSpPr>
      <xdr:spPr bwMode="auto">
        <a:xfrm>
          <a:off x="1219200" y="8591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49</xdr:row>
      <xdr:rowOff>76200</xdr:rowOff>
    </xdr:from>
    <xdr:to>
      <xdr:col>4</xdr:col>
      <xdr:colOff>123825</xdr:colOff>
      <xdr:row>49</xdr:row>
      <xdr:rowOff>123825</xdr:rowOff>
    </xdr:to>
    <xdr:sp macro="" textlink="">
      <xdr:nvSpPr>
        <xdr:cNvPr id="19" name="Объект 7"/>
        <xdr:cNvSpPr>
          <a:spLocks/>
        </xdr:cNvSpPr>
      </xdr:nvSpPr>
      <xdr:spPr bwMode="auto">
        <a:xfrm>
          <a:off x="1657350" y="85915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50</xdr:row>
      <xdr:rowOff>76200</xdr:rowOff>
    </xdr:from>
    <xdr:to>
      <xdr:col>3</xdr:col>
      <xdr:colOff>104775</xdr:colOff>
      <xdr:row>50</xdr:row>
      <xdr:rowOff>123825</xdr:rowOff>
    </xdr:to>
    <xdr:sp macro="" textlink="">
      <xdr:nvSpPr>
        <xdr:cNvPr id="20" name="Объект 8"/>
        <xdr:cNvSpPr>
          <a:spLocks/>
        </xdr:cNvSpPr>
      </xdr:nvSpPr>
      <xdr:spPr bwMode="auto">
        <a:xfrm>
          <a:off x="1238250" y="8753475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50</xdr:row>
      <xdr:rowOff>66675</xdr:rowOff>
    </xdr:from>
    <xdr:to>
      <xdr:col>4</xdr:col>
      <xdr:colOff>152400</xdr:colOff>
      <xdr:row>50</xdr:row>
      <xdr:rowOff>114300</xdr:rowOff>
    </xdr:to>
    <xdr:sp macro="" textlink="">
      <xdr:nvSpPr>
        <xdr:cNvPr id="21" name="Объект 8"/>
        <xdr:cNvSpPr>
          <a:spLocks/>
        </xdr:cNvSpPr>
      </xdr:nvSpPr>
      <xdr:spPr bwMode="auto">
        <a:xfrm>
          <a:off x="1685925" y="8743950"/>
          <a:ext cx="66675" cy="47625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2147483646 h 16384"/>
            <a:gd name="T4" fmla="*/ 0 w 16384"/>
            <a:gd name="T5" fmla="*/ 2147483646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19050</xdr:colOff>
      <xdr:row>55</xdr:row>
      <xdr:rowOff>0</xdr:rowOff>
    </xdr:from>
    <xdr:to>
      <xdr:col>3</xdr:col>
      <xdr:colOff>85725</xdr:colOff>
      <xdr:row>55</xdr:row>
      <xdr:rowOff>0</xdr:rowOff>
    </xdr:to>
    <xdr:sp macro="" textlink="">
      <xdr:nvSpPr>
        <xdr:cNvPr id="22" name="Объект 5"/>
        <xdr:cNvSpPr>
          <a:spLocks/>
        </xdr:cNvSpPr>
      </xdr:nvSpPr>
      <xdr:spPr bwMode="auto">
        <a:xfrm>
          <a:off x="1219200" y="95345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57150</xdr:colOff>
      <xdr:row>55</xdr:row>
      <xdr:rowOff>0</xdr:rowOff>
    </xdr:from>
    <xdr:to>
      <xdr:col>4</xdr:col>
      <xdr:colOff>123825</xdr:colOff>
      <xdr:row>55</xdr:row>
      <xdr:rowOff>0</xdr:rowOff>
    </xdr:to>
    <xdr:sp macro="" textlink="">
      <xdr:nvSpPr>
        <xdr:cNvPr id="23" name="Объект 7"/>
        <xdr:cNvSpPr>
          <a:spLocks/>
        </xdr:cNvSpPr>
      </xdr:nvSpPr>
      <xdr:spPr bwMode="auto">
        <a:xfrm>
          <a:off x="1657350" y="95345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38100</xdr:colOff>
      <xdr:row>55</xdr:row>
      <xdr:rowOff>0</xdr:rowOff>
    </xdr:from>
    <xdr:to>
      <xdr:col>3</xdr:col>
      <xdr:colOff>104775</xdr:colOff>
      <xdr:row>55</xdr:row>
      <xdr:rowOff>0</xdr:rowOff>
    </xdr:to>
    <xdr:sp macro="" textlink="">
      <xdr:nvSpPr>
        <xdr:cNvPr id="24" name="Объект 8"/>
        <xdr:cNvSpPr>
          <a:spLocks/>
        </xdr:cNvSpPr>
      </xdr:nvSpPr>
      <xdr:spPr bwMode="auto">
        <a:xfrm>
          <a:off x="1238250" y="95345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55</xdr:row>
      <xdr:rowOff>0</xdr:rowOff>
    </xdr:from>
    <xdr:to>
      <xdr:col>4</xdr:col>
      <xdr:colOff>152400</xdr:colOff>
      <xdr:row>55</xdr:row>
      <xdr:rowOff>0</xdr:rowOff>
    </xdr:to>
    <xdr:sp macro="" textlink="">
      <xdr:nvSpPr>
        <xdr:cNvPr id="25" name="Объект 8"/>
        <xdr:cNvSpPr>
          <a:spLocks/>
        </xdr:cNvSpPr>
      </xdr:nvSpPr>
      <xdr:spPr bwMode="auto">
        <a:xfrm>
          <a:off x="1685925" y="9534525"/>
          <a:ext cx="66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2147483646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0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8426" y="0"/>
              </a:moveTo>
              <a:lnTo>
                <a:pt x="16384" y="16384"/>
              </a:lnTo>
              <a:lnTo>
                <a:pt x="0" y="16384"/>
              </a:lnTo>
              <a:lnTo>
                <a:pt x="8426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B65"/>
  <sheetViews>
    <sheetView topLeftCell="A13" zoomScale="55" zoomScaleNormal="55" zoomScaleSheetLayoutView="55" workbookViewId="0">
      <selection sqref="A1:XFD1048576"/>
    </sheetView>
  </sheetViews>
  <sheetFormatPr defaultRowHeight="12.75" x14ac:dyDescent="0.2"/>
  <cols>
    <col min="1" max="2" width="3.28515625" style="1147" customWidth="1"/>
    <col min="3" max="3" width="7" style="1147" customWidth="1"/>
    <col min="4" max="4" width="21.5703125" style="1147" customWidth="1"/>
    <col min="5" max="5" width="5.85546875" style="1147" customWidth="1"/>
    <col min="6" max="6" width="9.140625" style="1147" customWidth="1"/>
    <col min="7" max="8" width="5.85546875" style="1147" customWidth="1"/>
    <col min="9" max="26" width="8.7109375" style="1147" customWidth="1"/>
    <col min="27" max="30" width="9.140625" style="1147" bestFit="1" customWidth="1"/>
    <col min="31" max="80" width="8.7109375" style="1147" customWidth="1"/>
    <col min="81" max="88" width="8.85546875" style="1147" customWidth="1"/>
    <col min="89" max="256" width="9.140625" style="1147"/>
    <col min="257" max="258" width="3.28515625" style="1147" customWidth="1"/>
    <col min="259" max="259" width="5.85546875" style="1147" customWidth="1"/>
    <col min="260" max="260" width="18" style="1147" customWidth="1"/>
    <col min="261" max="264" width="5.85546875" style="1147" customWidth="1"/>
    <col min="265" max="276" width="7.42578125" style="1147" customWidth="1"/>
    <col min="277" max="278" width="8" style="1147" customWidth="1"/>
    <col min="279" max="512" width="9.140625" style="1147"/>
    <col min="513" max="514" width="3.28515625" style="1147" customWidth="1"/>
    <col min="515" max="515" width="5.85546875" style="1147" customWidth="1"/>
    <col min="516" max="516" width="18" style="1147" customWidth="1"/>
    <col min="517" max="520" width="5.85546875" style="1147" customWidth="1"/>
    <col min="521" max="532" width="7.42578125" style="1147" customWidth="1"/>
    <col min="533" max="534" width="8" style="1147" customWidth="1"/>
    <col min="535" max="768" width="9.140625" style="1147"/>
    <col min="769" max="770" width="3.28515625" style="1147" customWidth="1"/>
    <col min="771" max="771" width="5.85546875" style="1147" customWidth="1"/>
    <col min="772" max="772" width="18" style="1147" customWidth="1"/>
    <col min="773" max="776" width="5.85546875" style="1147" customWidth="1"/>
    <col min="777" max="788" width="7.42578125" style="1147" customWidth="1"/>
    <col min="789" max="790" width="8" style="1147" customWidth="1"/>
    <col min="791" max="1024" width="9.140625" style="1147"/>
    <col min="1025" max="1026" width="3.28515625" style="1147" customWidth="1"/>
    <col min="1027" max="1027" width="5.85546875" style="1147" customWidth="1"/>
    <col min="1028" max="1028" width="18" style="1147" customWidth="1"/>
    <col min="1029" max="1032" width="5.85546875" style="1147" customWidth="1"/>
    <col min="1033" max="1044" width="7.42578125" style="1147" customWidth="1"/>
    <col min="1045" max="1046" width="8" style="1147" customWidth="1"/>
    <col min="1047" max="1280" width="9.140625" style="1147"/>
    <col min="1281" max="1282" width="3.28515625" style="1147" customWidth="1"/>
    <col min="1283" max="1283" width="5.85546875" style="1147" customWidth="1"/>
    <col min="1284" max="1284" width="18" style="1147" customWidth="1"/>
    <col min="1285" max="1288" width="5.85546875" style="1147" customWidth="1"/>
    <col min="1289" max="1300" width="7.42578125" style="1147" customWidth="1"/>
    <col min="1301" max="1302" width="8" style="1147" customWidth="1"/>
    <col min="1303" max="1536" width="9.140625" style="1147"/>
    <col min="1537" max="1538" width="3.28515625" style="1147" customWidth="1"/>
    <col min="1539" max="1539" width="5.85546875" style="1147" customWidth="1"/>
    <col min="1540" max="1540" width="18" style="1147" customWidth="1"/>
    <col min="1541" max="1544" width="5.85546875" style="1147" customWidth="1"/>
    <col min="1545" max="1556" width="7.42578125" style="1147" customWidth="1"/>
    <col min="1557" max="1558" width="8" style="1147" customWidth="1"/>
    <col min="1559" max="1792" width="9.140625" style="1147"/>
    <col min="1793" max="1794" width="3.28515625" style="1147" customWidth="1"/>
    <col min="1795" max="1795" width="5.85546875" style="1147" customWidth="1"/>
    <col min="1796" max="1796" width="18" style="1147" customWidth="1"/>
    <col min="1797" max="1800" width="5.85546875" style="1147" customWidth="1"/>
    <col min="1801" max="1812" width="7.42578125" style="1147" customWidth="1"/>
    <col min="1813" max="1814" width="8" style="1147" customWidth="1"/>
    <col min="1815" max="2048" width="9.140625" style="1147"/>
    <col min="2049" max="2050" width="3.28515625" style="1147" customWidth="1"/>
    <col min="2051" max="2051" width="5.85546875" style="1147" customWidth="1"/>
    <col min="2052" max="2052" width="18" style="1147" customWidth="1"/>
    <col min="2053" max="2056" width="5.85546875" style="1147" customWidth="1"/>
    <col min="2057" max="2068" width="7.42578125" style="1147" customWidth="1"/>
    <col min="2069" max="2070" width="8" style="1147" customWidth="1"/>
    <col min="2071" max="2304" width="9.140625" style="1147"/>
    <col min="2305" max="2306" width="3.28515625" style="1147" customWidth="1"/>
    <col min="2307" max="2307" width="5.85546875" style="1147" customWidth="1"/>
    <col min="2308" max="2308" width="18" style="1147" customWidth="1"/>
    <col min="2309" max="2312" width="5.85546875" style="1147" customWidth="1"/>
    <col min="2313" max="2324" width="7.42578125" style="1147" customWidth="1"/>
    <col min="2325" max="2326" width="8" style="1147" customWidth="1"/>
    <col min="2327" max="2560" width="9.140625" style="1147"/>
    <col min="2561" max="2562" width="3.28515625" style="1147" customWidth="1"/>
    <col min="2563" max="2563" width="5.85546875" style="1147" customWidth="1"/>
    <col min="2564" max="2564" width="18" style="1147" customWidth="1"/>
    <col min="2565" max="2568" width="5.85546875" style="1147" customWidth="1"/>
    <col min="2569" max="2580" width="7.42578125" style="1147" customWidth="1"/>
    <col min="2581" max="2582" width="8" style="1147" customWidth="1"/>
    <col min="2583" max="2816" width="9.140625" style="1147"/>
    <col min="2817" max="2818" width="3.28515625" style="1147" customWidth="1"/>
    <col min="2819" max="2819" width="5.85546875" style="1147" customWidth="1"/>
    <col min="2820" max="2820" width="18" style="1147" customWidth="1"/>
    <col min="2821" max="2824" width="5.85546875" style="1147" customWidth="1"/>
    <col min="2825" max="2836" width="7.42578125" style="1147" customWidth="1"/>
    <col min="2837" max="2838" width="8" style="1147" customWidth="1"/>
    <col min="2839" max="3072" width="9.140625" style="1147"/>
    <col min="3073" max="3074" width="3.28515625" style="1147" customWidth="1"/>
    <col min="3075" max="3075" width="5.85546875" style="1147" customWidth="1"/>
    <col min="3076" max="3076" width="18" style="1147" customWidth="1"/>
    <col min="3077" max="3080" width="5.85546875" style="1147" customWidth="1"/>
    <col min="3081" max="3092" width="7.42578125" style="1147" customWidth="1"/>
    <col min="3093" max="3094" width="8" style="1147" customWidth="1"/>
    <col min="3095" max="3328" width="9.140625" style="1147"/>
    <col min="3329" max="3330" width="3.28515625" style="1147" customWidth="1"/>
    <col min="3331" max="3331" width="5.85546875" style="1147" customWidth="1"/>
    <col min="3332" max="3332" width="18" style="1147" customWidth="1"/>
    <col min="3333" max="3336" width="5.85546875" style="1147" customWidth="1"/>
    <col min="3337" max="3348" width="7.42578125" style="1147" customWidth="1"/>
    <col min="3349" max="3350" width="8" style="1147" customWidth="1"/>
    <col min="3351" max="3584" width="9.140625" style="1147"/>
    <col min="3585" max="3586" width="3.28515625" style="1147" customWidth="1"/>
    <col min="3587" max="3587" width="5.85546875" style="1147" customWidth="1"/>
    <col min="3588" max="3588" width="18" style="1147" customWidth="1"/>
    <col min="3589" max="3592" width="5.85546875" style="1147" customWidth="1"/>
    <col min="3593" max="3604" width="7.42578125" style="1147" customWidth="1"/>
    <col min="3605" max="3606" width="8" style="1147" customWidth="1"/>
    <col min="3607" max="3840" width="9.140625" style="1147"/>
    <col min="3841" max="3842" width="3.28515625" style="1147" customWidth="1"/>
    <col min="3843" max="3843" width="5.85546875" style="1147" customWidth="1"/>
    <col min="3844" max="3844" width="18" style="1147" customWidth="1"/>
    <col min="3845" max="3848" width="5.85546875" style="1147" customWidth="1"/>
    <col min="3849" max="3860" width="7.42578125" style="1147" customWidth="1"/>
    <col min="3861" max="3862" width="8" style="1147" customWidth="1"/>
    <col min="3863" max="4096" width="9.140625" style="1147"/>
    <col min="4097" max="4098" width="3.28515625" style="1147" customWidth="1"/>
    <col min="4099" max="4099" width="5.85546875" style="1147" customWidth="1"/>
    <col min="4100" max="4100" width="18" style="1147" customWidth="1"/>
    <col min="4101" max="4104" width="5.85546875" style="1147" customWidth="1"/>
    <col min="4105" max="4116" width="7.42578125" style="1147" customWidth="1"/>
    <col min="4117" max="4118" width="8" style="1147" customWidth="1"/>
    <col min="4119" max="4352" width="9.140625" style="1147"/>
    <col min="4353" max="4354" width="3.28515625" style="1147" customWidth="1"/>
    <col min="4355" max="4355" width="5.85546875" style="1147" customWidth="1"/>
    <col min="4356" max="4356" width="18" style="1147" customWidth="1"/>
    <col min="4357" max="4360" width="5.85546875" style="1147" customWidth="1"/>
    <col min="4361" max="4372" width="7.42578125" style="1147" customWidth="1"/>
    <col min="4373" max="4374" width="8" style="1147" customWidth="1"/>
    <col min="4375" max="4608" width="9.140625" style="1147"/>
    <col min="4609" max="4610" width="3.28515625" style="1147" customWidth="1"/>
    <col min="4611" max="4611" width="5.85546875" style="1147" customWidth="1"/>
    <col min="4612" max="4612" width="18" style="1147" customWidth="1"/>
    <col min="4613" max="4616" width="5.85546875" style="1147" customWidth="1"/>
    <col min="4617" max="4628" width="7.42578125" style="1147" customWidth="1"/>
    <col min="4629" max="4630" width="8" style="1147" customWidth="1"/>
    <col min="4631" max="4864" width="9.140625" style="1147"/>
    <col min="4865" max="4866" width="3.28515625" style="1147" customWidth="1"/>
    <col min="4867" max="4867" width="5.85546875" style="1147" customWidth="1"/>
    <col min="4868" max="4868" width="18" style="1147" customWidth="1"/>
    <col min="4869" max="4872" width="5.85546875" style="1147" customWidth="1"/>
    <col min="4873" max="4884" width="7.42578125" style="1147" customWidth="1"/>
    <col min="4885" max="4886" width="8" style="1147" customWidth="1"/>
    <col min="4887" max="5120" width="9.140625" style="1147"/>
    <col min="5121" max="5122" width="3.28515625" style="1147" customWidth="1"/>
    <col min="5123" max="5123" width="5.85546875" style="1147" customWidth="1"/>
    <col min="5124" max="5124" width="18" style="1147" customWidth="1"/>
    <col min="5125" max="5128" width="5.85546875" style="1147" customWidth="1"/>
    <col min="5129" max="5140" width="7.42578125" style="1147" customWidth="1"/>
    <col min="5141" max="5142" width="8" style="1147" customWidth="1"/>
    <col min="5143" max="5376" width="9.140625" style="1147"/>
    <col min="5377" max="5378" width="3.28515625" style="1147" customWidth="1"/>
    <col min="5379" max="5379" width="5.85546875" style="1147" customWidth="1"/>
    <col min="5380" max="5380" width="18" style="1147" customWidth="1"/>
    <col min="5381" max="5384" width="5.85546875" style="1147" customWidth="1"/>
    <col min="5385" max="5396" width="7.42578125" style="1147" customWidth="1"/>
    <col min="5397" max="5398" width="8" style="1147" customWidth="1"/>
    <col min="5399" max="5632" width="9.140625" style="1147"/>
    <col min="5633" max="5634" width="3.28515625" style="1147" customWidth="1"/>
    <col min="5635" max="5635" width="5.85546875" style="1147" customWidth="1"/>
    <col min="5636" max="5636" width="18" style="1147" customWidth="1"/>
    <col min="5637" max="5640" width="5.85546875" style="1147" customWidth="1"/>
    <col min="5641" max="5652" width="7.42578125" style="1147" customWidth="1"/>
    <col min="5653" max="5654" width="8" style="1147" customWidth="1"/>
    <col min="5655" max="5888" width="9.140625" style="1147"/>
    <col min="5889" max="5890" width="3.28515625" style="1147" customWidth="1"/>
    <col min="5891" max="5891" width="5.85546875" style="1147" customWidth="1"/>
    <col min="5892" max="5892" width="18" style="1147" customWidth="1"/>
    <col min="5893" max="5896" width="5.85546875" style="1147" customWidth="1"/>
    <col min="5897" max="5908" width="7.42578125" style="1147" customWidth="1"/>
    <col min="5909" max="5910" width="8" style="1147" customWidth="1"/>
    <col min="5911" max="6144" width="9.140625" style="1147"/>
    <col min="6145" max="6146" width="3.28515625" style="1147" customWidth="1"/>
    <col min="6147" max="6147" width="5.85546875" style="1147" customWidth="1"/>
    <col min="6148" max="6148" width="18" style="1147" customWidth="1"/>
    <col min="6149" max="6152" width="5.85546875" style="1147" customWidth="1"/>
    <col min="6153" max="6164" width="7.42578125" style="1147" customWidth="1"/>
    <col min="6165" max="6166" width="8" style="1147" customWidth="1"/>
    <col min="6167" max="6400" width="9.140625" style="1147"/>
    <col min="6401" max="6402" width="3.28515625" style="1147" customWidth="1"/>
    <col min="6403" max="6403" width="5.85546875" style="1147" customWidth="1"/>
    <col min="6404" max="6404" width="18" style="1147" customWidth="1"/>
    <col min="6405" max="6408" width="5.85546875" style="1147" customWidth="1"/>
    <col min="6409" max="6420" width="7.42578125" style="1147" customWidth="1"/>
    <col min="6421" max="6422" width="8" style="1147" customWidth="1"/>
    <col min="6423" max="6656" width="9.140625" style="1147"/>
    <col min="6657" max="6658" width="3.28515625" style="1147" customWidth="1"/>
    <col min="6659" max="6659" width="5.85546875" style="1147" customWidth="1"/>
    <col min="6660" max="6660" width="18" style="1147" customWidth="1"/>
    <col min="6661" max="6664" width="5.85546875" style="1147" customWidth="1"/>
    <col min="6665" max="6676" width="7.42578125" style="1147" customWidth="1"/>
    <col min="6677" max="6678" width="8" style="1147" customWidth="1"/>
    <col min="6679" max="6912" width="9.140625" style="1147"/>
    <col min="6913" max="6914" width="3.28515625" style="1147" customWidth="1"/>
    <col min="6915" max="6915" width="5.85546875" style="1147" customWidth="1"/>
    <col min="6916" max="6916" width="18" style="1147" customWidth="1"/>
    <col min="6917" max="6920" width="5.85546875" style="1147" customWidth="1"/>
    <col min="6921" max="6932" width="7.42578125" style="1147" customWidth="1"/>
    <col min="6933" max="6934" width="8" style="1147" customWidth="1"/>
    <col min="6935" max="7168" width="9.140625" style="1147"/>
    <col min="7169" max="7170" width="3.28515625" style="1147" customWidth="1"/>
    <col min="7171" max="7171" width="5.85546875" style="1147" customWidth="1"/>
    <col min="7172" max="7172" width="18" style="1147" customWidth="1"/>
    <col min="7173" max="7176" width="5.85546875" style="1147" customWidth="1"/>
    <col min="7177" max="7188" width="7.42578125" style="1147" customWidth="1"/>
    <col min="7189" max="7190" width="8" style="1147" customWidth="1"/>
    <col min="7191" max="7424" width="9.140625" style="1147"/>
    <col min="7425" max="7426" width="3.28515625" style="1147" customWidth="1"/>
    <col min="7427" max="7427" width="5.85546875" style="1147" customWidth="1"/>
    <col min="7428" max="7428" width="18" style="1147" customWidth="1"/>
    <col min="7429" max="7432" width="5.85546875" style="1147" customWidth="1"/>
    <col min="7433" max="7444" width="7.42578125" style="1147" customWidth="1"/>
    <col min="7445" max="7446" width="8" style="1147" customWidth="1"/>
    <col min="7447" max="7680" width="9.140625" style="1147"/>
    <col min="7681" max="7682" width="3.28515625" style="1147" customWidth="1"/>
    <col min="7683" max="7683" width="5.85546875" style="1147" customWidth="1"/>
    <col min="7684" max="7684" width="18" style="1147" customWidth="1"/>
    <col min="7685" max="7688" width="5.85546875" style="1147" customWidth="1"/>
    <col min="7689" max="7700" width="7.42578125" style="1147" customWidth="1"/>
    <col min="7701" max="7702" width="8" style="1147" customWidth="1"/>
    <col min="7703" max="7936" width="9.140625" style="1147"/>
    <col min="7937" max="7938" width="3.28515625" style="1147" customWidth="1"/>
    <col min="7939" max="7939" width="5.85546875" style="1147" customWidth="1"/>
    <col min="7940" max="7940" width="18" style="1147" customWidth="1"/>
    <col min="7941" max="7944" width="5.85546875" style="1147" customWidth="1"/>
    <col min="7945" max="7956" width="7.42578125" style="1147" customWidth="1"/>
    <col min="7957" max="7958" width="8" style="1147" customWidth="1"/>
    <col min="7959" max="8192" width="9.140625" style="1147"/>
    <col min="8193" max="8194" width="3.28515625" style="1147" customWidth="1"/>
    <col min="8195" max="8195" width="5.85546875" style="1147" customWidth="1"/>
    <col min="8196" max="8196" width="18" style="1147" customWidth="1"/>
    <col min="8197" max="8200" width="5.85546875" style="1147" customWidth="1"/>
    <col min="8201" max="8212" width="7.42578125" style="1147" customWidth="1"/>
    <col min="8213" max="8214" width="8" style="1147" customWidth="1"/>
    <col min="8215" max="8448" width="9.140625" style="1147"/>
    <col min="8449" max="8450" width="3.28515625" style="1147" customWidth="1"/>
    <col min="8451" max="8451" width="5.85546875" style="1147" customWidth="1"/>
    <col min="8452" max="8452" width="18" style="1147" customWidth="1"/>
    <col min="8453" max="8456" width="5.85546875" style="1147" customWidth="1"/>
    <col min="8457" max="8468" width="7.42578125" style="1147" customWidth="1"/>
    <col min="8469" max="8470" width="8" style="1147" customWidth="1"/>
    <col min="8471" max="8704" width="9.140625" style="1147"/>
    <col min="8705" max="8706" width="3.28515625" style="1147" customWidth="1"/>
    <col min="8707" max="8707" width="5.85546875" style="1147" customWidth="1"/>
    <col min="8708" max="8708" width="18" style="1147" customWidth="1"/>
    <col min="8709" max="8712" width="5.85546875" style="1147" customWidth="1"/>
    <col min="8713" max="8724" width="7.42578125" style="1147" customWidth="1"/>
    <col min="8725" max="8726" width="8" style="1147" customWidth="1"/>
    <col min="8727" max="8960" width="9.140625" style="1147"/>
    <col min="8961" max="8962" width="3.28515625" style="1147" customWidth="1"/>
    <col min="8963" max="8963" width="5.85546875" style="1147" customWidth="1"/>
    <col min="8964" max="8964" width="18" style="1147" customWidth="1"/>
    <col min="8965" max="8968" width="5.85546875" style="1147" customWidth="1"/>
    <col min="8969" max="8980" width="7.42578125" style="1147" customWidth="1"/>
    <col min="8981" max="8982" width="8" style="1147" customWidth="1"/>
    <col min="8983" max="9216" width="9.140625" style="1147"/>
    <col min="9217" max="9218" width="3.28515625" style="1147" customWidth="1"/>
    <col min="9219" max="9219" width="5.85546875" style="1147" customWidth="1"/>
    <col min="9220" max="9220" width="18" style="1147" customWidth="1"/>
    <col min="9221" max="9224" width="5.85546875" style="1147" customWidth="1"/>
    <col min="9225" max="9236" width="7.42578125" style="1147" customWidth="1"/>
    <col min="9237" max="9238" width="8" style="1147" customWidth="1"/>
    <col min="9239" max="9472" width="9.140625" style="1147"/>
    <col min="9473" max="9474" width="3.28515625" style="1147" customWidth="1"/>
    <col min="9475" max="9475" width="5.85546875" style="1147" customWidth="1"/>
    <col min="9476" max="9476" width="18" style="1147" customWidth="1"/>
    <col min="9477" max="9480" width="5.85546875" style="1147" customWidth="1"/>
    <col min="9481" max="9492" width="7.42578125" style="1147" customWidth="1"/>
    <col min="9493" max="9494" width="8" style="1147" customWidth="1"/>
    <col min="9495" max="9728" width="9.140625" style="1147"/>
    <col min="9729" max="9730" width="3.28515625" style="1147" customWidth="1"/>
    <col min="9731" max="9731" width="5.85546875" style="1147" customWidth="1"/>
    <col min="9732" max="9732" width="18" style="1147" customWidth="1"/>
    <col min="9733" max="9736" width="5.85546875" style="1147" customWidth="1"/>
    <col min="9737" max="9748" width="7.42578125" style="1147" customWidth="1"/>
    <col min="9749" max="9750" width="8" style="1147" customWidth="1"/>
    <col min="9751" max="9984" width="9.140625" style="1147"/>
    <col min="9985" max="9986" width="3.28515625" style="1147" customWidth="1"/>
    <col min="9987" max="9987" width="5.85546875" style="1147" customWidth="1"/>
    <col min="9988" max="9988" width="18" style="1147" customWidth="1"/>
    <col min="9989" max="9992" width="5.85546875" style="1147" customWidth="1"/>
    <col min="9993" max="10004" width="7.42578125" style="1147" customWidth="1"/>
    <col min="10005" max="10006" width="8" style="1147" customWidth="1"/>
    <col min="10007" max="10240" width="9.140625" style="1147"/>
    <col min="10241" max="10242" width="3.28515625" style="1147" customWidth="1"/>
    <col min="10243" max="10243" width="5.85546875" style="1147" customWidth="1"/>
    <col min="10244" max="10244" width="18" style="1147" customWidth="1"/>
    <col min="10245" max="10248" width="5.85546875" style="1147" customWidth="1"/>
    <col min="10249" max="10260" width="7.42578125" style="1147" customWidth="1"/>
    <col min="10261" max="10262" width="8" style="1147" customWidth="1"/>
    <col min="10263" max="10496" width="9.140625" style="1147"/>
    <col min="10497" max="10498" width="3.28515625" style="1147" customWidth="1"/>
    <col min="10499" max="10499" width="5.85546875" style="1147" customWidth="1"/>
    <col min="10500" max="10500" width="18" style="1147" customWidth="1"/>
    <col min="10501" max="10504" width="5.85546875" style="1147" customWidth="1"/>
    <col min="10505" max="10516" width="7.42578125" style="1147" customWidth="1"/>
    <col min="10517" max="10518" width="8" style="1147" customWidth="1"/>
    <col min="10519" max="10752" width="9.140625" style="1147"/>
    <col min="10753" max="10754" width="3.28515625" style="1147" customWidth="1"/>
    <col min="10755" max="10755" width="5.85546875" style="1147" customWidth="1"/>
    <col min="10756" max="10756" width="18" style="1147" customWidth="1"/>
    <col min="10757" max="10760" width="5.85546875" style="1147" customWidth="1"/>
    <col min="10761" max="10772" width="7.42578125" style="1147" customWidth="1"/>
    <col min="10773" max="10774" width="8" style="1147" customWidth="1"/>
    <col min="10775" max="11008" width="9.140625" style="1147"/>
    <col min="11009" max="11010" width="3.28515625" style="1147" customWidth="1"/>
    <col min="11011" max="11011" width="5.85546875" style="1147" customWidth="1"/>
    <col min="11012" max="11012" width="18" style="1147" customWidth="1"/>
    <col min="11013" max="11016" width="5.85546875" style="1147" customWidth="1"/>
    <col min="11017" max="11028" width="7.42578125" style="1147" customWidth="1"/>
    <col min="11029" max="11030" width="8" style="1147" customWidth="1"/>
    <col min="11031" max="11264" width="9.140625" style="1147"/>
    <col min="11265" max="11266" width="3.28515625" style="1147" customWidth="1"/>
    <col min="11267" max="11267" width="5.85546875" style="1147" customWidth="1"/>
    <col min="11268" max="11268" width="18" style="1147" customWidth="1"/>
    <col min="11269" max="11272" width="5.85546875" style="1147" customWidth="1"/>
    <col min="11273" max="11284" width="7.42578125" style="1147" customWidth="1"/>
    <col min="11285" max="11286" width="8" style="1147" customWidth="1"/>
    <col min="11287" max="11520" width="9.140625" style="1147"/>
    <col min="11521" max="11522" width="3.28515625" style="1147" customWidth="1"/>
    <col min="11523" max="11523" width="5.85546875" style="1147" customWidth="1"/>
    <col min="11524" max="11524" width="18" style="1147" customWidth="1"/>
    <col min="11525" max="11528" width="5.85546875" style="1147" customWidth="1"/>
    <col min="11529" max="11540" width="7.42578125" style="1147" customWidth="1"/>
    <col min="11541" max="11542" width="8" style="1147" customWidth="1"/>
    <col min="11543" max="11776" width="9.140625" style="1147"/>
    <col min="11777" max="11778" width="3.28515625" style="1147" customWidth="1"/>
    <col min="11779" max="11779" width="5.85546875" style="1147" customWidth="1"/>
    <col min="11780" max="11780" width="18" style="1147" customWidth="1"/>
    <col min="11781" max="11784" width="5.85546875" style="1147" customWidth="1"/>
    <col min="11785" max="11796" width="7.42578125" style="1147" customWidth="1"/>
    <col min="11797" max="11798" width="8" style="1147" customWidth="1"/>
    <col min="11799" max="12032" width="9.140625" style="1147"/>
    <col min="12033" max="12034" width="3.28515625" style="1147" customWidth="1"/>
    <col min="12035" max="12035" width="5.85546875" style="1147" customWidth="1"/>
    <col min="12036" max="12036" width="18" style="1147" customWidth="1"/>
    <col min="12037" max="12040" width="5.85546875" style="1147" customWidth="1"/>
    <col min="12041" max="12052" width="7.42578125" style="1147" customWidth="1"/>
    <col min="12053" max="12054" width="8" style="1147" customWidth="1"/>
    <col min="12055" max="12288" width="9.140625" style="1147"/>
    <col min="12289" max="12290" width="3.28515625" style="1147" customWidth="1"/>
    <col min="12291" max="12291" width="5.85546875" style="1147" customWidth="1"/>
    <col min="12292" max="12292" width="18" style="1147" customWidth="1"/>
    <col min="12293" max="12296" width="5.85546875" style="1147" customWidth="1"/>
    <col min="12297" max="12308" width="7.42578125" style="1147" customWidth="1"/>
    <col min="12309" max="12310" width="8" style="1147" customWidth="1"/>
    <col min="12311" max="12544" width="9.140625" style="1147"/>
    <col min="12545" max="12546" width="3.28515625" style="1147" customWidth="1"/>
    <col min="12547" max="12547" width="5.85546875" style="1147" customWidth="1"/>
    <col min="12548" max="12548" width="18" style="1147" customWidth="1"/>
    <col min="12549" max="12552" width="5.85546875" style="1147" customWidth="1"/>
    <col min="12553" max="12564" width="7.42578125" style="1147" customWidth="1"/>
    <col min="12565" max="12566" width="8" style="1147" customWidth="1"/>
    <col min="12567" max="12800" width="9.140625" style="1147"/>
    <col min="12801" max="12802" width="3.28515625" style="1147" customWidth="1"/>
    <col min="12803" max="12803" width="5.85546875" style="1147" customWidth="1"/>
    <col min="12804" max="12804" width="18" style="1147" customWidth="1"/>
    <col min="12805" max="12808" width="5.85546875" style="1147" customWidth="1"/>
    <col min="12809" max="12820" width="7.42578125" style="1147" customWidth="1"/>
    <col min="12821" max="12822" width="8" style="1147" customWidth="1"/>
    <col min="12823" max="13056" width="9.140625" style="1147"/>
    <col min="13057" max="13058" width="3.28515625" style="1147" customWidth="1"/>
    <col min="13059" max="13059" width="5.85546875" style="1147" customWidth="1"/>
    <col min="13060" max="13060" width="18" style="1147" customWidth="1"/>
    <col min="13061" max="13064" width="5.85546875" style="1147" customWidth="1"/>
    <col min="13065" max="13076" width="7.42578125" style="1147" customWidth="1"/>
    <col min="13077" max="13078" width="8" style="1147" customWidth="1"/>
    <col min="13079" max="13312" width="9.140625" style="1147"/>
    <col min="13313" max="13314" width="3.28515625" style="1147" customWidth="1"/>
    <col min="13315" max="13315" width="5.85546875" style="1147" customWidth="1"/>
    <col min="13316" max="13316" width="18" style="1147" customWidth="1"/>
    <col min="13317" max="13320" width="5.85546875" style="1147" customWidth="1"/>
    <col min="13321" max="13332" width="7.42578125" style="1147" customWidth="1"/>
    <col min="13333" max="13334" width="8" style="1147" customWidth="1"/>
    <col min="13335" max="13568" width="9.140625" style="1147"/>
    <col min="13569" max="13570" width="3.28515625" style="1147" customWidth="1"/>
    <col min="13571" max="13571" width="5.85546875" style="1147" customWidth="1"/>
    <col min="13572" max="13572" width="18" style="1147" customWidth="1"/>
    <col min="13573" max="13576" width="5.85546875" style="1147" customWidth="1"/>
    <col min="13577" max="13588" width="7.42578125" style="1147" customWidth="1"/>
    <col min="13589" max="13590" width="8" style="1147" customWidth="1"/>
    <col min="13591" max="13824" width="9.140625" style="1147"/>
    <col min="13825" max="13826" width="3.28515625" style="1147" customWidth="1"/>
    <col min="13827" max="13827" width="5.85546875" style="1147" customWidth="1"/>
    <col min="13828" max="13828" width="18" style="1147" customWidth="1"/>
    <col min="13829" max="13832" width="5.85546875" style="1147" customWidth="1"/>
    <col min="13833" max="13844" width="7.42578125" style="1147" customWidth="1"/>
    <col min="13845" max="13846" width="8" style="1147" customWidth="1"/>
    <col min="13847" max="14080" width="9.140625" style="1147"/>
    <col min="14081" max="14082" width="3.28515625" style="1147" customWidth="1"/>
    <col min="14083" max="14083" width="5.85546875" style="1147" customWidth="1"/>
    <col min="14084" max="14084" width="18" style="1147" customWidth="1"/>
    <col min="14085" max="14088" width="5.85546875" style="1147" customWidth="1"/>
    <col min="14089" max="14100" width="7.42578125" style="1147" customWidth="1"/>
    <col min="14101" max="14102" width="8" style="1147" customWidth="1"/>
    <col min="14103" max="14336" width="9.140625" style="1147"/>
    <col min="14337" max="14338" width="3.28515625" style="1147" customWidth="1"/>
    <col min="14339" max="14339" width="5.85546875" style="1147" customWidth="1"/>
    <col min="14340" max="14340" width="18" style="1147" customWidth="1"/>
    <col min="14341" max="14344" width="5.85546875" style="1147" customWidth="1"/>
    <col min="14345" max="14356" width="7.42578125" style="1147" customWidth="1"/>
    <col min="14357" max="14358" width="8" style="1147" customWidth="1"/>
    <col min="14359" max="14592" width="9.140625" style="1147"/>
    <col min="14593" max="14594" width="3.28515625" style="1147" customWidth="1"/>
    <col min="14595" max="14595" width="5.85546875" style="1147" customWidth="1"/>
    <col min="14596" max="14596" width="18" style="1147" customWidth="1"/>
    <col min="14597" max="14600" width="5.85546875" style="1147" customWidth="1"/>
    <col min="14601" max="14612" width="7.42578125" style="1147" customWidth="1"/>
    <col min="14613" max="14614" width="8" style="1147" customWidth="1"/>
    <col min="14615" max="14848" width="9.140625" style="1147"/>
    <col min="14849" max="14850" width="3.28515625" style="1147" customWidth="1"/>
    <col min="14851" max="14851" width="5.85546875" style="1147" customWidth="1"/>
    <col min="14852" max="14852" width="18" style="1147" customWidth="1"/>
    <col min="14853" max="14856" width="5.85546875" style="1147" customWidth="1"/>
    <col min="14857" max="14868" width="7.42578125" style="1147" customWidth="1"/>
    <col min="14869" max="14870" width="8" style="1147" customWidth="1"/>
    <col min="14871" max="15104" width="9.140625" style="1147"/>
    <col min="15105" max="15106" width="3.28515625" style="1147" customWidth="1"/>
    <col min="15107" max="15107" width="5.85546875" style="1147" customWidth="1"/>
    <col min="15108" max="15108" width="18" style="1147" customWidth="1"/>
    <col min="15109" max="15112" width="5.85546875" style="1147" customWidth="1"/>
    <col min="15113" max="15124" width="7.42578125" style="1147" customWidth="1"/>
    <col min="15125" max="15126" width="8" style="1147" customWidth="1"/>
    <col min="15127" max="15360" width="9.140625" style="1147"/>
    <col min="15361" max="15362" width="3.28515625" style="1147" customWidth="1"/>
    <col min="15363" max="15363" width="5.85546875" style="1147" customWidth="1"/>
    <col min="15364" max="15364" width="18" style="1147" customWidth="1"/>
    <col min="15365" max="15368" width="5.85546875" style="1147" customWidth="1"/>
    <col min="15369" max="15380" width="7.42578125" style="1147" customWidth="1"/>
    <col min="15381" max="15382" width="8" style="1147" customWidth="1"/>
    <col min="15383" max="15616" width="9.140625" style="1147"/>
    <col min="15617" max="15618" width="3.28515625" style="1147" customWidth="1"/>
    <col min="15619" max="15619" width="5.85546875" style="1147" customWidth="1"/>
    <col min="15620" max="15620" width="18" style="1147" customWidth="1"/>
    <col min="15621" max="15624" width="5.85546875" style="1147" customWidth="1"/>
    <col min="15625" max="15636" width="7.42578125" style="1147" customWidth="1"/>
    <col min="15637" max="15638" width="8" style="1147" customWidth="1"/>
    <col min="15639" max="15872" width="9.140625" style="1147"/>
    <col min="15873" max="15874" width="3.28515625" style="1147" customWidth="1"/>
    <col min="15875" max="15875" width="5.85546875" style="1147" customWidth="1"/>
    <col min="15876" max="15876" width="18" style="1147" customWidth="1"/>
    <col min="15877" max="15880" width="5.85546875" style="1147" customWidth="1"/>
    <col min="15881" max="15892" width="7.42578125" style="1147" customWidth="1"/>
    <col min="15893" max="15894" width="8" style="1147" customWidth="1"/>
    <col min="15895" max="16128" width="9.140625" style="1147"/>
    <col min="16129" max="16130" width="3.28515625" style="1147" customWidth="1"/>
    <col min="16131" max="16131" width="5.85546875" style="1147" customWidth="1"/>
    <col min="16132" max="16132" width="18" style="1147" customWidth="1"/>
    <col min="16133" max="16136" width="5.85546875" style="1147" customWidth="1"/>
    <col min="16137" max="16148" width="7.42578125" style="1147" customWidth="1"/>
    <col min="16149" max="16150" width="8" style="1147" customWidth="1"/>
    <col min="16151" max="16384" width="9.140625" style="1147"/>
  </cols>
  <sheetData>
    <row r="1" spans="1:80" ht="18.75" x14ac:dyDescent="0.3">
      <c r="A1" s="1146"/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572"/>
      <c r="R1" s="1572"/>
      <c r="S1" s="1572"/>
      <c r="T1" s="1572"/>
      <c r="BY1" s="1573" t="s">
        <v>624</v>
      </c>
      <c r="BZ1" s="1573"/>
      <c r="CA1" s="1573"/>
      <c r="CB1" s="1573"/>
    </row>
    <row r="2" spans="1:80" ht="16.5" x14ac:dyDescent="0.25">
      <c r="A2" s="1146"/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574"/>
      <c r="R2" s="1574"/>
      <c r="S2" s="1574"/>
      <c r="T2" s="1574"/>
      <c r="BY2" s="1574" t="s">
        <v>492</v>
      </c>
      <c r="BZ2" s="1574"/>
      <c r="CA2" s="1574"/>
      <c r="CB2" s="1574"/>
    </row>
    <row r="3" spans="1:80" ht="16.5" customHeight="1" x14ac:dyDescent="0.25">
      <c r="A3" s="1575" t="s">
        <v>493</v>
      </c>
      <c r="B3" s="1575"/>
      <c r="C3" s="1575"/>
      <c r="D3" s="1575"/>
      <c r="E3" s="1575"/>
      <c r="F3" s="1575"/>
      <c r="G3" s="1575"/>
      <c r="H3" s="1575"/>
      <c r="I3" s="1575"/>
      <c r="J3" s="1575"/>
      <c r="K3" s="1575"/>
      <c r="L3" s="1575"/>
      <c r="M3" s="1575"/>
      <c r="N3" s="1575"/>
      <c r="O3" s="1575"/>
      <c r="P3" s="1575"/>
      <c r="Q3" s="1575"/>
      <c r="R3" s="1575"/>
      <c r="S3" s="1575"/>
      <c r="T3" s="1575"/>
      <c r="U3" s="1148"/>
    </row>
    <row r="4" spans="1:80" ht="15.75" thickBot="1" x14ac:dyDescent="0.3">
      <c r="A4" s="1576"/>
      <c r="B4" s="1576"/>
      <c r="C4" s="1576"/>
      <c r="D4" s="1576"/>
      <c r="E4" s="1576"/>
      <c r="F4" s="1576"/>
      <c r="G4" s="1576"/>
      <c r="H4" s="1576"/>
      <c r="I4" s="1576"/>
      <c r="J4" s="1576"/>
      <c r="K4" s="1576"/>
      <c r="L4" s="1576"/>
      <c r="M4" s="1576"/>
      <c r="N4" s="1576"/>
      <c r="O4" s="1576"/>
      <c r="P4" s="1576"/>
      <c r="Q4" s="1576"/>
      <c r="R4" s="1576"/>
      <c r="S4" s="1576"/>
      <c r="T4" s="1576"/>
      <c r="U4" s="1148"/>
    </row>
    <row r="5" spans="1:80" s="1146" customFormat="1" ht="19.5" customHeight="1" thickBot="1" x14ac:dyDescent="0.3">
      <c r="A5" s="1577" t="s">
        <v>5</v>
      </c>
      <c r="B5" s="1578"/>
      <c r="C5" s="1578"/>
      <c r="D5" s="1578"/>
      <c r="E5" s="1578"/>
      <c r="F5" s="1578"/>
      <c r="G5" s="1578"/>
      <c r="H5" s="1579"/>
      <c r="I5" s="1414" t="s">
        <v>130</v>
      </c>
      <c r="J5" s="1415"/>
      <c r="K5" s="1416"/>
      <c r="L5" s="1414" t="s">
        <v>131</v>
      </c>
      <c r="M5" s="1415"/>
      <c r="N5" s="1416"/>
      <c r="O5" s="1414" t="s">
        <v>132</v>
      </c>
      <c r="P5" s="1415"/>
      <c r="Q5" s="1416"/>
      <c r="R5" s="1414" t="s">
        <v>133</v>
      </c>
      <c r="S5" s="1415"/>
      <c r="T5" s="1416"/>
      <c r="U5" s="1414" t="s">
        <v>134</v>
      </c>
      <c r="V5" s="1415"/>
      <c r="W5" s="1416"/>
      <c r="X5" s="1414" t="s">
        <v>135</v>
      </c>
      <c r="Y5" s="1415"/>
      <c r="Z5" s="1416"/>
      <c r="AA5" s="1414" t="s">
        <v>136</v>
      </c>
      <c r="AB5" s="1415"/>
      <c r="AC5" s="1416"/>
      <c r="AD5" s="1414" t="s">
        <v>137</v>
      </c>
      <c r="AE5" s="1415"/>
      <c r="AF5" s="1416"/>
      <c r="AG5" s="1414" t="s">
        <v>138</v>
      </c>
      <c r="AH5" s="1415"/>
      <c r="AI5" s="1416"/>
      <c r="AJ5" s="1414" t="s">
        <v>139</v>
      </c>
      <c r="AK5" s="1415"/>
      <c r="AL5" s="1416"/>
      <c r="AM5" s="1414" t="s">
        <v>140</v>
      </c>
      <c r="AN5" s="1415"/>
      <c r="AO5" s="1416"/>
      <c r="AP5" s="1414" t="s">
        <v>141</v>
      </c>
      <c r="AQ5" s="1415"/>
      <c r="AR5" s="1416"/>
      <c r="AS5" s="1414" t="s">
        <v>154</v>
      </c>
      <c r="AT5" s="1415"/>
      <c r="AU5" s="1416"/>
      <c r="AV5" s="1414" t="s">
        <v>155</v>
      </c>
      <c r="AW5" s="1415"/>
      <c r="AX5" s="1416"/>
      <c r="AY5" s="1414" t="s">
        <v>156</v>
      </c>
      <c r="AZ5" s="1415"/>
      <c r="BA5" s="1416"/>
      <c r="BB5" s="1414" t="s">
        <v>157</v>
      </c>
      <c r="BC5" s="1415"/>
      <c r="BD5" s="1416"/>
      <c r="BE5" s="1414" t="s">
        <v>158</v>
      </c>
      <c r="BF5" s="1415"/>
      <c r="BG5" s="1416"/>
      <c r="BH5" s="1414" t="s">
        <v>159</v>
      </c>
      <c r="BI5" s="1415"/>
      <c r="BJ5" s="1416"/>
      <c r="BK5" s="1414" t="s">
        <v>160</v>
      </c>
      <c r="BL5" s="1415"/>
      <c r="BM5" s="1416"/>
      <c r="BN5" s="1414" t="s">
        <v>161</v>
      </c>
      <c r="BO5" s="1415"/>
      <c r="BP5" s="1416"/>
      <c r="BQ5" s="1414" t="s">
        <v>494</v>
      </c>
      <c r="BR5" s="1415"/>
      <c r="BS5" s="1416"/>
      <c r="BT5" s="1414" t="s">
        <v>163</v>
      </c>
      <c r="BU5" s="1415"/>
      <c r="BV5" s="1416"/>
      <c r="BW5" s="1414" t="s">
        <v>164</v>
      </c>
      <c r="BX5" s="1415"/>
      <c r="BY5" s="1416"/>
      <c r="BZ5" s="1414" t="s">
        <v>165</v>
      </c>
      <c r="CA5" s="1415"/>
      <c r="CB5" s="1416"/>
    </row>
    <row r="6" spans="1:80" s="1146" customFormat="1" ht="12.75" customHeight="1" x14ac:dyDescent="0.25">
      <c r="A6" s="1564" t="s">
        <v>495</v>
      </c>
      <c r="B6" s="1565"/>
      <c r="C6" s="1566"/>
      <c r="D6" s="1570" t="s">
        <v>496</v>
      </c>
      <c r="E6" s="1564" t="s">
        <v>497</v>
      </c>
      <c r="F6" s="1565"/>
      <c r="G6" s="1565"/>
      <c r="H6" s="1566"/>
      <c r="I6" s="1557" t="s">
        <v>498</v>
      </c>
      <c r="J6" s="1559" t="s">
        <v>499</v>
      </c>
      <c r="K6" s="1554" t="s">
        <v>500</v>
      </c>
      <c r="L6" s="1557" t="s">
        <v>498</v>
      </c>
      <c r="M6" s="1559" t="s">
        <v>499</v>
      </c>
      <c r="N6" s="1554" t="s">
        <v>500</v>
      </c>
      <c r="O6" s="1557" t="s">
        <v>498</v>
      </c>
      <c r="P6" s="1559" t="s">
        <v>499</v>
      </c>
      <c r="Q6" s="1554" t="s">
        <v>500</v>
      </c>
      <c r="R6" s="1557" t="s">
        <v>498</v>
      </c>
      <c r="S6" s="1559" t="s">
        <v>499</v>
      </c>
      <c r="T6" s="1554" t="s">
        <v>500</v>
      </c>
      <c r="U6" s="1557" t="s">
        <v>498</v>
      </c>
      <c r="V6" s="1559" t="s">
        <v>499</v>
      </c>
      <c r="W6" s="1554" t="s">
        <v>500</v>
      </c>
      <c r="X6" s="1557" t="s">
        <v>498</v>
      </c>
      <c r="Y6" s="1559" t="s">
        <v>499</v>
      </c>
      <c r="Z6" s="1554" t="s">
        <v>500</v>
      </c>
      <c r="AA6" s="1557" t="s">
        <v>498</v>
      </c>
      <c r="AB6" s="1559" t="s">
        <v>499</v>
      </c>
      <c r="AC6" s="1554" t="s">
        <v>500</v>
      </c>
      <c r="AD6" s="1557" t="s">
        <v>498</v>
      </c>
      <c r="AE6" s="1559" t="s">
        <v>499</v>
      </c>
      <c r="AF6" s="1554" t="s">
        <v>500</v>
      </c>
      <c r="AG6" s="1557" t="s">
        <v>498</v>
      </c>
      <c r="AH6" s="1559" t="s">
        <v>499</v>
      </c>
      <c r="AI6" s="1554" t="s">
        <v>500</v>
      </c>
      <c r="AJ6" s="1557" t="s">
        <v>498</v>
      </c>
      <c r="AK6" s="1559" t="s">
        <v>499</v>
      </c>
      <c r="AL6" s="1554" t="s">
        <v>500</v>
      </c>
      <c r="AM6" s="1557" t="s">
        <v>498</v>
      </c>
      <c r="AN6" s="1559" t="s">
        <v>499</v>
      </c>
      <c r="AO6" s="1554" t="s">
        <v>500</v>
      </c>
      <c r="AP6" s="1557" t="s">
        <v>498</v>
      </c>
      <c r="AQ6" s="1559" t="s">
        <v>499</v>
      </c>
      <c r="AR6" s="1554" t="s">
        <v>500</v>
      </c>
      <c r="AS6" s="1557" t="s">
        <v>498</v>
      </c>
      <c r="AT6" s="1559" t="s">
        <v>499</v>
      </c>
      <c r="AU6" s="1554" t="s">
        <v>500</v>
      </c>
      <c r="AV6" s="1557" t="s">
        <v>498</v>
      </c>
      <c r="AW6" s="1559" t="s">
        <v>499</v>
      </c>
      <c r="AX6" s="1559" t="s">
        <v>500</v>
      </c>
      <c r="AY6" s="1557" t="s">
        <v>498</v>
      </c>
      <c r="AZ6" s="1559" t="s">
        <v>499</v>
      </c>
      <c r="BA6" s="1559" t="s">
        <v>500</v>
      </c>
      <c r="BB6" s="1557" t="s">
        <v>498</v>
      </c>
      <c r="BC6" s="1559" t="s">
        <v>499</v>
      </c>
      <c r="BD6" s="1559" t="s">
        <v>500</v>
      </c>
      <c r="BE6" s="1557" t="s">
        <v>498</v>
      </c>
      <c r="BF6" s="1559" t="s">
        <v>499</v>
      </c>
      <c r="BG6" s="1559" t="s">
        <v>500</v>
      </c>
      <c r="BH6" s="1557" t="s">
        <v>498</v>
      </c>
      <c r="BI6" s="1559" t="s">
        <v>499</v>
      </c>
      <c r="BJ6" s="1559" t="s">
        <v>500</v>
      </c>
      <c r="BK6" s="1557" t="s">
        <v>498</v>
      </c>
      <c r="BL6" s="1559" t="s">
        <v>499</v>
      </c>
      <c r="BM6" s="1554" t="s">
        <v>500</v>
      </c>
      <c r="BN6" s="1557" t="s">
        <v>498</v>
      </c>
      <c r="BO6" s="1559" t="s">
        <v>499</v>
      </c>
      <c r="BP6" s="1554" t="s">
        <v>500</v>
      </c>
      <c r="BQ6" s="1557" t="s">
        <v>498</v>
      </c>
      <c r="BR6" s="1559" t="s">
        <v>499</v>
      </c>
      <c r="BS6" s="1554" t="s">
        <v>500</v>
      </c>
      <c r="BT6" s="1557" t="s">
        <v>498</v>
      </c>
      <c r="BU6" s="1559" t="s">
        <v>499</v>
      </c>
      <c r="BV6" s="1554" t="s">
        <v>500</v>
      </c>
      <c r="BW6" s="1557" t="s">
        <v>498</v>
      </c>
      <c r="BX6" s="1559" t="s">
        <v>499</v>
      </c>
      <c r="BY6" s="1554" t="s">
        <v>500</v>
      </c>
      <c r="BZ6" s="1557" t="s">
        <v>498</v>
      </c>
      <c r="CA6" s="1559" t="s">
        <v>499</v>
      </c>
      <c r="CB6" s="1554" t="s">
        <v>500</v>
      </c>
    </row>
    <row r="7" spans="1:80" s="1146" customFormat="1" ht="23.25" customHeight="1" thickBot="1" x14ac:dyDescent="0.3">
      <c r="A7" s="1567"/>
      <c r="B7" s="1568"/>
      <c r="C7" s="1569"/>
      <c r="D7" s="1571"/>
      <c r="E7" s="1567"/>
      <c r="F7" s="1568"/>
      <c r="G7" s="1568"/>
      <c r="H7" s="1569"/>
      <c r="I7" s="1558"/>
      <c r="J7" s="1563"/>
      <c r="K7" s="1561"/>
      <c r="L7" s="1562"/>
      <c r="M7" s="1563"/>
      <c r="N7" s="1561"/>
      <c r="O7" s="1562"/>
      <c r="P7" s="1563"/>
      <c r="Q7" s="1561"/>
      <c r="R7" s="1562"/>
      <c r="S7" s="1563"/>
      <c r="T7" s="1561"/>
      <c r="U7" s="1562"/>
      <c r="V7" s="1563"/>
      <c r="W7" s="1561"/>
      <c r="X7" s="1562"/>
      <c r="Y7" s="1563"/>
      <c r="Z7" s="1561"/>
      <c r="AA7" s="1562"/>
      <c r="AB7" s="1563"/>
      <c r="AC7" s="1561"/>
      <c r="AD7" s="1562"/>
      <c r="AE7" s="1563"/>
      <c r="AF7" s="1561"/>
      <c r="AG7" s="1562"/>
      <c r="AH7" s="1563"/>
      <c r="AI7" s="1561"/>
      <c r="AJ7" s="1562"/>
      <c r="AK7" s="1563"/>
      <c r="AL7" s="1561"/>
      <c r="AM7" s="1562"/>
      <c r="AN7" s="1563"/>
      <c r="AO7" s="1561"/>
      <c r="AP7" s="1562"/>
      <c r="AQ7" s="1563"/>
      <c r="AR7" s="1561"/>
      <c r="AS7" s="1562"/>
      <c r="AT7" s="1563"/>
      <c r="AU7" s="1561"/>
      <c r="AV7" s="1562"/>
      <c r="AW7" s="1563"/>
      <c r="AX7" s="1560"/>
      <c r="AY7" s="1558"/>
      <c r="AZ7" s="1560"/>
      <c r="BA7" s="1560"/>
      <c r="BB7" s="1558"/>
      <c r="BC7" s="1560"/>
      <c r="BD7" s="1560"/>
      <c r="BE7" s="1558"/>
      <c r="BF7" s="1560"/>
      <c r="BG7" s="1560"/>
      <c r="BH7" s="1558"/>
      <c r="BI7" s="1560"/>
      <c r="BJ7" s="1560"/>
      <c r="BK7" s="1558"/>
      <c r="BL7" s="1560"/>
      <c r="BM7" s="1555"/>
      <c r="BN7" s="1558"/>
      <c r="BO7" s="1560"/>
      <c r="BP7" s="1555"/>
      <c r="BQ7" s="1558"/>
      <c r="BR7" s="1560"/>
      <c r="BS7" s="1555"/>
      <c r="BT7" s="1558"/>
      <c r="BU7" s="1560"/>
      <c r="BV7" s="1555"/>
      <c r="BW7" s="1558"/>
      <c r="BX7" s="1560"/>
      <c r="BY7" s="1555"/>
      <c r="BZ7" s="1558"/>
      <c r="CA7" s="1560"/>
      <c r="CB7" s="1555"/>
    </row>
    <row r="8" spans="1:80" s="1151" customFormat="1" ht="18" customHeight="1" thickBot="1" x14ac:dyDescent="0.3">
      <c r="A8" s="1522" t="s">
        <v>501</v>
      </c>
      <c r="B8" s="1523"/>
      <c r="C8" s="1524"/>
      <c r="D8" s="1531">
        <v>6.3</v>
      </c>
      <c r="E8" s="1492" t="s">
        <v>18</v>
      </c>
      <c r="F8" s="1493"/>
      <c r="G8" s="1546" t="s">
        <v>144</v>
      </c>
      <c r="H8" s="1556"/>
      <c r="I8" s="1917">
        <f>(SQRT(J8^2+K8^2))*1000/(J12*1.73)</f>
        <v>9.3264116878408831</v>
      </c>
      <c r="J8" s="1289">
        <f>J9</f>
        <v>0.55400000000000005</v>
      </c>
      <c r="K8" s="1289">
        <f>K9</f>
        <v>0.16800000000000001</v>
      </c>
      <c r="L8" s="1917">
        <f>(SQRT(M8^2+N8^2))*1000/(M12*1.73)</f>
        <v>9.3126265772055614</v>
      </c>
      <c r="M8" s="1289">
        <f>M9</f>
        <v>0.55300000000000005</v>
      </c>
      <c r="N8" s="1289">
        <f>N9</f>
        <v>0.17</v>
      </c>
      <c r="O8" s="1917">
        <f>(SQRT(P8^2+Q8^2))*1000/(P12*1.73)</f>
        <v>9.505089158103706</v>
      </c>
      <c r="P8" s="1289">
        <f>P9</f>
        <v>0.56000000000000005</v>
      </c>
      <c r="Q8" s="1289">
        <f>Q9</f>
        <v>0.17</v>
      </c>
      <c r="R8" s="1917">
        <f>(SQRT(S8^2+T8^2))*1000/(S12*1.73)</f>
        <v>9.1114479953924281</v>
      </c>
      <c r="S8" s="1289">
        <f>S9</f>
        <v>0.54</v>
      </c>
      <c r="T8" s="1289">
        <f>T9</f>
        <v>0.16600000000000001</v>
      </c>
      <c r="U8" s="1917">
        <f>(SQRT(V8^2+W8^2))*1000/(V12*1.73)</f>
        <v>8.9859140794132024</v>
      </c>
      <c r="V8" s="1289">
        <f>V9</f>
        <v>0.53200000000000003</v>
      </c>
      <c r="W8" s="1289">
        <f>W9</f>
        <v>0.16500000000000001</v>
      </c>
      <c r="X8" s="1917">
        <f>(SQRT(Y8^2+Z8^2))*1000/(Y12*1.73)</f>
        <v>8.9705067409636072</v>
      </c>
      <c r="Y8" s="1289">
        <f>Y9</f>
        <v>0.53100000000000003</v>
      </c>
      <c r="Z8" s="1289">
        <f>Z9</f>
        <v>0.16500000000000001</v>
      </c>
      <c r="AA8" s="1917">
        <f>(SQRT(AB8^2+AC8^2))*1000/(AB12*1.73)</f>
        <v>8.9595113127624231</v>
      </c>
      <c r="AB8" s="1289">
        <f>AB9</f>
        <v>0.52800000000000002</v>
      </c>
      <c r="AC8" s="1289">
        <f>AC9</f>
        <v>0.16400000000000001</v>
      </c>
      <c r="AD8" s="1917">
        <f>(SQRT(AE8^2+AF8^2))*1000/(AE12*1.73)</f>
        <v>9.1841588434614163</v>
      </c>
      <c r="AE8" s="1289">
        <f>AE9</f>
        <v>0.54100000000000004</v>
      </c>
      <c r="AF8" s="1289">
        <f>AF9</f>
        <v>0.17100000000000001</v>
      </c>
      <c r="AG8" s="1917">
        <f>(SQRT(AH8^2+AI8^2))*1000/(AH12*1.73)</f>
        <v>9.1494883554371267</v>
      </c>
      <c r="AH8" s="1289">
        <f>AH9</f>
        <v>0.54100000000000004</v>
      </c>
      <c r="AI8" s="1289">
        <f>AI9</f>
        <v>0.161</v>
      </c>
      <c r="AJ8" s="1917">
        <f>(SQRT(AK8^2+AL8^2))*1000/(AK12*1.73)</f>
        <v>9.033664496788349</v>
      </c>
      <c r="AK8" s="1289">
        <f>AK9</f>
        <v>0.53400000000000003</v>
      </c>
      <c r="AL8" s="1289">
        <f>AL9</f>
        <v>0.16800000000000001</v>
      </c>
      <c r="AM8" s="1917">
        <f>(SQRT(AN8^2+AO8^2))*1000/(AN12*1.73)</f>
        <v>8.9023065512926731</v>
      </c>
      <c r="AN8" s="1289">
        <f>AN9</f>
        <v>0.52800000000000002</v>
      </c>
      <c r="AO8" s="1289">
        <f>AO9</f>
        <v>0.16300000000000001</v>
      </c>
      <c r="AP8" s="1917">
        <f>(SQRT(AQ8^2+AR8^2))*1000/(AQ12*1.73)</f>
        <v>8.6163249020680936</v>
      </c>
      <c r="AQ8" s="1289">
        <f>AQ9</f>
        <v>0.50800000000000001</v>
      </c>
      <c r="AR8" s="1289">
        <f>AR9</f>
        <v>0.158</v>
      </c>
      <c r="AS8" s="1917">
        <f>(SQRT(AT8^2+AU8^2))*1000/(AT12*1.73)</f>
        <v>8.53097228942684</v>
      </c>
      <c r="AT8" s="1289">
        <f>AT9</f>
        <v>0.502</v>
      </c>
      <c r="AU8" s="1289">
        <f>AU9</f>
        <v>0.16</v>
      </c>
      <c r="AV8" s="1917">
        <f>(SQRT(AW8^2+AX8^2))*1000/(AW12*1.73)</f>
        <v>8.63512633129743</v>
      </c>
      <c r="AW8" s="1289">
        <f>AW9</f>
        <v>0.51</v>
      </c>
      <c r="AX8" s="1289">
        <f>AX9</f>
        <v>0.16</v>
      </c>
      <c r="AY8" s="1917">
        <f>(SQRT(AZ8^2+BA8^2))*1000/(AZ12*1.73)</f>
        <v>8.5024553444606639</v>
      </c>
      <c r="AZ8" s="1289">
        <f>AZ9</f>
        <v>0.498</v>
      </c>
      <c r="BA8" s="1289">
        <f>BA9</f>
        <v>0.159</v>
      </c>
      <c r="BB8" s="1917">
        <f>(SQRT(BC8^2+BD8^2))*1000/(BC12*1.73)</f>
        <v>8.9823523875055375</v>
      </c>
      <c r="BC8" s="1289">
        <f>BC9</f>
        <v>0.53</v>
      </c>
      <c r="BD8" s="1289">
        <f>BD9</f>
        <v>0.158</v>
      </c>
      <c r="BE8" s="1917">
        <f>(SQRT(BF8^2+BG8^2))*1000/(BF12*1.73)</f>
        <v>9.1117523335033024</v>
      </c>
      <c r="BF8" s="1289">
        <f>BF9</f>
        <v>0.54</v>
      </c>
      <c r="BG8" s="1289">
        <f>BG9</f>
        <v>0.155</v>
      </c>
      <c r="BH8" s="1917">
        <f>(SQRT(BI8^2+BJ8^2))*1000/(BI12*1.73)</f>
        <v>8.7679534272709283</v>
      </c>
      <c r="BI8" s="1289">
        <f>BI9</f>
        <v>0.51900000000000002</v>
      </c>
      <c r="BJ8" s="1289">
        <f>BJ9</f>
        <v>0.154</v>
      </c>
      <c r="BK8" s="1917">
        <f>(SQRT(BL8^2+BM8^2))*1000/(BL12*1.73)</f>
        <v>9.2077530883634662</v>
      </c>
      <c r="BL8" s="1289">
        <f>BL9</f>
        <v>0.54600000000000004</v>
      </c>
      <c r="BM8" s="1289">
        <f>BM9</f>
        <v>0.159</v>
      </c>
      <c r="BN8" s="1917">
        <f>(SQRT(BO8^2+BP8^2))*1000/(BO12*1.73)</f>
        <v>8.8628791639698541</v>
      </c>
      <c r="BO8" s="1289">
        <f>BO9</f>
        <v>0.52500000000000002</v>
      </c>
      <c r="BP8" s="1289">
        <f>BP9</f>
        <v>0.156</v>
      </c>
      <c r="BQ8" s="1917">
        <f>(SQRT(BR8^2+BS8^2))*1000/(BR12*1.73)</f>
        <v>9.0832286977538015</v>
      </c>
      <c r="BR8" s="1289">
        <f>BR9</f>
        <v>0.53900000000000003</v>
      </c>
      <c r="BS8" s="1289">
        <f>BS9</f>
        <v>0.16</v>
      </c>
      <c r="BT8" s="1917">
        <f>(SQRT(BU8^2+BV8^2))*1000/(BU12*1.73)</f>
        <v>8.8833851196020284</v>
      </c>
      <c r="BU8" s="1289">
        <f>BU9</f>
        <v>0.52600000000000002</v>
      </c>
      <c r="BV8" s="1289">
        <f>BV9</f>
        <v>0.16700000000000001</v>
      </c>
      <c r="BW8" s="1917">
        <f>(SQRT(BX8^2+BY8^2))*1000/(BX12*1.73)</f>
        <v>8.8551419296985472</v>
      </c>
      <c r="BX8" s="1289">
        <f>BX9</f>
        <v>0.52400000000000002</v>
      </c>
      <c r="BY8" s="1289">
        <f>BY9</f>
        <v>0.16800000000000001</v>
      </c>
      <c r="BZ8" s="1917">
        <f>(SQRT(CA8^2+CB8^2))*1000/(CA12*1.73)</f>
        <v>8.4424372815435227</v>
      </c>
      <c r="CA8" s="1289">
        <f>CA9</f>
        <v>0.497</v>
      </c>
      <c r="CB8" s="1292">
        <f>CB9</f>
        <v>0.16800000000000001</v>
      </c>
    </row>
    <row r="9" spans="1:80" s="1151" customFormat="1" ht="18" customHeight="1" thickBot="1" x14ac:dyDescent="0.3">
      <c r="A9" s="1525"/>
      <c r="B9" s="1526"/>
      <c r="C9" s="1527"/>
      <c r="D9" s="1532"/>
      <c r="E9" s="1494"/>
      <c r="F9" s="1495"/>
      <c r="G9" s="1546" t="s">
        <v>109</v>
      </c>
      <c r="H9" s="1556"/>
      <c r="I9" s="1918">
        <f>(SQRT(J9^2+K9^2))*1000/(J13*1.73)</f>
        <v>32.871478515700801</v>
      </c>
      <c r="J9" s="1290">
        <v>0.55400000000000005</v>
      </c>
      <c r="K9" s="1290">
        <v>0.16800000000000001</v>
      </c>
      <c r="L9" s="1918">
        <f>(SQRT(M9^2+N9^2))*1000/(M13*1.73)</f>
        <v>32.818099385424944</v>
      </c>
      <c r="M9" s="1290">
        <v>0.55300000000000005</v>
      </c>
      <c r="N9" s="1290">
        <v>0.17</v>
      </c>
      <c r="O9" s="1918">
        <f>(SQRT(P9^2+Q9^2))*1000/(P13*1.73)</f>
        <v>33.526870116102877</v>
      </c>
      <c r="P9" s="1290">
        <v>0.56000000000000005</v>
      </c>
      <c r="Q9" s="1290">
        <v>0.17</v>
      </c>
      <c r="R9" s="1918">
        <f>(SQRT(S9^2+T9^2))*1000/(S13*1.73)</f>
        <v>32.10956687270361</v>
      </c>
      <c r="S9" s="1290">
        <v>0.54</v>
      </c>
      <c r="T9" s="1290">
        <v>0.16600000000000001</v>
      </c>
      <c r="U9" s="1918">
        <f>(SQRT(V9^2+W9^2))*1000/(V13*1.73)</f>
        <v>31.658339774211946</v>
      </c>
      <c r="V9" s="1290">
        <v>0.53200000000000003</v>
      </c>
      <c r="W9" s="1290">
        <v>0.16500000000000001</v>
      </c>
      <c r="X9" s="1918">
        <f>(SQRT(Y9^2+Z9^2))*1000/(Y13*1.73)</f>
        <v>31.635165135960392</v>
      </c>
      <c r="Y9" s="1290">
        <v>0.53100000000000003</v>
      </c>
      <c r="Z9" s="1290">
        <v>0.16500000000000001</v>
      </c>
      <c r="AA9" s="1918">
        <f>(SQRT(AB9^2+AC9^2))*1000/(AB13*1.73)</f>
        <v>31.579620131905259</v>
      </c>
      <c r="AB9" s="1290">
        <v>0.52800000000000002</v>
      </c>
      <c r="AC9" s="1290">
        <v>0.16400000000000001</v>
      </c>
      <c r="AD9" s="1918">
        <f>(SQRT(AE9^2+AF9^2))*1000/(AE13*1.73)</f>
        <v>32.375745329373011</v>
      </c>
      <c r="AE9" s="1290">
        <v>0.54100000000000004</v>
      </c>
      <c r="AF9" s="1290">
        <v>0.17100000000000001</v>
      </c>
      <c r="AG9" s="1918">
        <f>(SQRT(AH9^2+AI9^2))*1000/(AH13*1.73)</f>
        <v>32.272083525076894</v>
      </c>
      <c r="AH9" s="1290">
        <v>0.54100000000000004</v>
      </c>
      <c r="AI9" s="1290">
        <v>0.161</v>
      </c>
      <c r="AJ9" s="1918">
        <f>(SQRT(AK9^2+AL9^2))*1000/(AK13*1.73)</f>
        <v>31.817685062989803</v>
      </c>
      <c r="AK9" s="1290">
        <v>0.53400000000000003</v>
      </c>
      <c r="AL9" s="1290">
        <v>0.16800000000000001</v>
      </c>
      <c r="AM9" s="1918">
        <f>(SQRT(AN9^2+AO9^2))*1000/(AN13*1.73)</f>
        <v>31.407548296250202</v>
      </c>
      <c r="AN9" s="1290">
        <v>0.52800000000000002</v>
      </c>
      <c r="AO9" s="1290">
        <v>0.16300000000000001</v>
      </c>
      <c r="AP9" s="1918">
        <f>(SQRT(AQ9^2+AR9^2))*1000/(AQ13*1.73)</f>
        <v>30.357020774728856</v>
      </c>
      <c r="AQ9" s="1290">
        <v>0.50800000000000001</v>
      </c>
      <c r="AR9" s="1290">
        <v>0.158</v>
      </c>
      <c r="AS9" s="1918">
        <f>(SQRT(AT9^2+AU9^2))*1000/(AT13*1.73)</f>
        <v>30.094438802884262</v>
      </c>
      <c r="AT9" s="1290">
        <v>0.502</v>
      </c>
      <c r="AU9" s="1290">
        <v>0.16</v>
      </c>
      <c r="AV9" s="1918">
        <f>(SQRT(AW9^2+AX9^2))*1000/(AW13*1.73)</f>
        <v>30.469901295057781</v>
      </c>
      <c r="AW9" s="1290">
        <v>0.51</v>
      </c>
      <c r="AX9" s="1290">
        <v>0.16</v>
      </c>
      <c r="AY9" s="1918">
        <f>(SQRT(AZ9^2+BA9^2))*1000/(AZ13*1.73)</f>
        <v>30.007674268518148</v>
      </c>
      <c r="AZ9" s="1290">
        <v>0.498</v>
      </c>
      <c r="BA9" s="1290">
        <v>0.159</v>
      </c>
      <c r="BB9" s="1918">
        <f>(SQRT(BC9^2+BD9^2))*1000/(BC13*1.73)</f>
        <v>31.683044401136907</v>
      </c>
      <c r="BC9" s="1290">
        <v>0.53</v>
      </c>
      <c r="BD9" s="1290">
        <v>0.158</v>
      </c>
      <c r="BE9" s="1918">
        <f>(SQRT(BF9^2+BG9^2))*1000/(BF13*1.73)</f>
        <v>32.152755974196275</v>
      </c>
      <c r="BF9" s="1290">
        <v>0.54</v>
      </c>
      <c r="BG9" s="1290">
        <v>0.155</v>
      </c>
      <c r="BH9" s="1918">
        <f>(SQRT(BI9^2+BJ9^2))*1000/(BI13*1.73)</f>
        <v>30.921763766508178</v>
      </c>
      <c r="BI9" s="1290">
        <v>0.51900000000000002</v>
      </c>
      <c r="BJ9" s="1290">
        <v>0.154</v>
      </c>
      <c r="BK9" s="1918">
        <f>(SQRT(BL9^2+BM9^2))*1000/(BL13*1.73)</f>
        <v>32.449831052906752</v>
      </c>
      <c r="BL9" s="1290">
        <v>0.54600000000000004</v>
      </c>
      <c r="BM9" s="1290">
        <v>0.159</v>
      </c>
      <c r="BN9" s="1918">
        <f>(SQRT(BO9^2+BP9^2))*1000/(BO13*1.73)</f>
        <v>31.251930007842837</v>
      </c>
      <c r="BO9" s="1290">
        <v>0.52500000000000002</v>
      </c>
      <c r="BP9" s="1290">
        <v>0.156</v>
      </c>
      <c r="BQ9" s="1918">
        <f>(SQRT(BR9^2+BS9^2))*1000/(BR13*1.73)</f>
        <v>32.051075021088955</v>
      </c>
      <c r="BR9" s="1290">
        <v>0.53900000000000003</v>
      </c>
      <c r="BS9" s="1290">
        <v>0.16</v>
      </c>
      <c r="BT9" s="1918">
        <f>(SQRT(BU9^2+BV9^2))*1000/(BU13*1.73)</f>
        <v>31.33618356840546</v>
      </c>
      <c r="BU9" s="1290">
        <v>0.52600000000000002</v>
      </c>
      <c r="BV9" s="1290">
        <v>0.16700000000000001</v>
      </c>
      <c r="BW9" s="1918">
        <f>(SQRT(BX9^2+BY9^2))*1000/(BX13*1.73)</f>
        <v>31.214592247172412</v>
      </c>
      <c r="BX9" s="1290">
        <v>0.52400000000000002</v>
      </c>
      <c r="BY9" s="1290">
        <v>0.16800000000000001</v>
      </c>
      <c r="BZ9" s="1918">
        <f>(SQRT(CA9^2+CB9^2))*1000/(CA13*1.73)</f>
        <v>29.759798251441342</v>
      </c>
      <c r="CA9" s="1290">
        <v>0.497</v>
      </c>
      <c r="CB9" s="1293">
        <v>0.16800000000000001</v>
      </c>
    </row>
    <row r="10" spans="1:80" s="1151" customFormat="1" ht="18" customHeight="1" thickBot="1" x14ac:dyDescent="0.3">
      <c r="A10" s="1525"/>
      <c r="B10" s="1526"/>
      <c r="C10" s="1527"/>
      <c r="D10" s="1532"/>
      <c r="E10" s="1494"/>
      <c r="F10" s="1495"/>
      <c r="G10" s="1492" t="s">
        <v>502</v>
      </c>
      <c r="H10" s="1498"/>
      <c r="I10" s="1154"/>
      <c r="J10" s="1155"/>
      <c r="K10" s="1156"/>
      <c r="L10" s="1154"/>
      <c r="M10" s="1155"/>
      <c r="N10" s="1156"/>
      <c r="O10" s="1154"/>
      <c r="P10" s="1155"/>
      <c r="Q10" s="1156"/>
      <c r="R10" s="1154"/>
      <c r="S10" s="1155"/>
      <c r="T10" s="1156"/>
      <c r="U10" s="1154"/>
      <c r="V10" s="1155"/>
      <c r="W10" s="1156"/>
      <c r="X10" s="1154"/>
      <c r="Y10" s="1155"/>
      <c r="Z10" s="1156"/>
      <c r="AA10" s="1154"/>
      <c r="AB10" s="1155"/>
      <c r="AC10" s="1156"/>
      <c r="AD10" s="1154"/>
      <c r="AE10" s="1155"/>
      <c r="AF10" s="1156"/>
      <c r="AG10" s="1154"/>
      <c r="AH10" s="1155"/>
      <c r="AI10" s="1156"/>
      <c r="AJ10" s="1154"/>
      <c r="AK10" s="1155"/>
      <c r="AL10" s="1156"/>
      <c r="AM10" s="1154"/>
      <c r="AN10" s="1155"/>
      <c r="AO10" s="1156"/>
      <c r="AP10" s="1154"/>
      <c r="AQ10" s="1155"/>
      <c r="AR10" s="1156"/>
      <c r="AS10" s="1154"/>
      <c r="AT10" s="1155"/>
      <c r="AU10" s="1156"/>
      <c r="AV10" s="1154"/>
      <c r="AW10" s="1155"/>
      <c r="AX10" s="1156"/>
      <c r="AY10" s="1154"/>
      <c r="AZ10" s="1155"/>
      <c r="BA10" s="1156"/>
      <c r="BB10" s="1154"/>
      <c r="BC10" s="1155"/>
      <c r="BD10" s="1156"/>
      <c r="BE10" s="1154"/>
      <c r="BF10" s="1155"/>
      <c r="BG10" s="1156"/>
      <c r="BH10" s="1154"/>
      <c r="BI10" s="1155"/>
      <c r="BJ10" s="1156"/>
      <c r="BK10" s="1154"/>
      <c r="BL10" s="1155"/>
      <c r="BM10" s="1156"/>
      <c r="BN10" s="1154"/>
      <c r="BO10" s="1155"/>
      <c r="BP10" s="1156"/>
      <c r="BQ10" s="1154"/>
      <c r="BR10" s="1155"/>
      <c r="BS10" s="1156"/>
      <c r="BT10" s="1154"/>
      <c r="BU10" s="1155"/>
      <c r="BV10" s="1156"/>
      <c r="BW10" s="1154"/>
      <c r="BX10" s="1155"/>
      <c r="BY10" s="1156"/>
      <c r="BZ10" s="1154"/>
      <c r="CA10" s="1155"/>
      <c r="CB10" s="1156"/>
    </row>
    <row r="11" spans="1:80" s="1151" customFormat="1" ht="18" customHeight="1" thickBot="1" x14ac:dyDescent="0.3">
      <c r="A11" s="1525"/>
      <c r="B11" s="1526"/>
      <c r="C11" s="1527"/>
      <c r="D11" s="1532"/>
      <c r="E11" s="1551" t="s">
        <v>224</v>
      </c>
      <c r="F11" s="1552"/>
      <c r="G11" s="1552"/>
      <c r="H11" s="1553"/>
      <c r="I11" s="1543">
        <v>1</v>
      </c>
      <c r="J11" s="1544"/>
      <c r="K11" s="1545"/>
      <c r="L11" s="1543">
        <v>1</v>
      </c>
      <c r="M11" s="1544"/>
      <c r="N11" s="1545"/>
      <c r="O11" s="1543">
        <v>1</v>
      </c>
      <c r="P11" s="1544"/>
      <c r="Q11" s="1545"/>
      <c r="R11" s="1543">
        <v>1</v>
      </c>
      <c r="S11" s="1544"/>
      <c r="T11" s="1545"/>
      <c r="U11" s="1543">
        <v>1</v>
      </c>
      <c r="V11" s="1544"/>
      <c r="W11" s="1545"/>
      <c r="X11" s="1543">
        <v>1</v>
      </c>
      <c r="Y11" s="1544"/>
      <c r="Z11" s="1545"/>
      <c r="AA11" s="1543">
        <v>1</v>
      </c>
      <c r="AB11" s="1544"/>
      <c r="AC11" s="1545"/>
      <c r="AD11" s="1543">
        <v>1</v>
      </c>
      <c r="AE11" s="1544"/>
      <c r="AF11" s="1545"/>
      <c r="AG11" s="1543">
        <v>1</v>
      </c>
      <c r="AH11" s="1544"/>
      <c r="AI11" s="1545"/>
      <c r="AJ11" s="1543">
        <v>1</v>
      </c>
      <c r="AK11" s="1544"/>
      <c r="AL11" s="1545"/>
      <c r="AM11" s="1543">
        <v>1</v>
      </c>
      <c r="AN11" s="1544"/>
      <c r="AO11" s="1545"/>
      <c r="AP11" s="1543">
        <v>1</v>
      </c>
      <c r="AQ11" s="1544"/>
      <c r="AR11" s="1545"/>
      <c r="AS11" s="1543">
        <v>1</v>
      </c>
      <c r="AT11" s="1544"/>
      <c r="AU11" s="1545"/>
      <c r="AV11" s="1543">
        <v>1</v>
      </c>
      <c r="AW11" s="1544"/>
      <c r="AX11" s="1545"/>
      <c r="AY11" s="1543">
        <v>1</v>
      </c>
      <c r="AZ11" s="1544"/>
      <c r="BA11" s="1545"/>
      <c r="BB11" s="1543">
        <v>1</v>
      </c>
      <c r="BC11" s="1544"/>
      <c r="BD11" s="1545"/>
      <c r="BE11" s="1543">
        <v>1</v>
      </c>
      <c r="BF11" s="1544"/>
      <c r="BG11" s="1545"/>
      <c r="BH11" s="1543">
        <v>1</v>
      </c>
      <c r="BI11" s="1544"/>
      <c r="BJ11" s="1545"/>
      <c r="BK11" s="1543">
        <v>1</v>
      </c>
      <c r="BL11" s="1544"/>
      <c r="BM11" s="1545"/>
      <c r="BN11" s="1543">
        <v>1</v>
      </c>
      <c r="BO11" s="1544"/>
      <c r="BP11" s="1545"/>
      <c r="BQ11" s="1543">
        <v>1</v>
      </c>
      <c r="BR11" s="1544"/>
      <c r="BS11" s="1545"/>
      <c r="BT11" s="1543">
        <v>1</v>
      </c>
      <c r="BU11" s="1544"/>
      <c r="BV11" s="1545"/>
      <c r="BW11" s="1543">
        <v>1</v>
      </c>
      <c r="BX11" s="1544"/>
      <c r="BY11" s="1545"/>
      <c r="BZ11" s="1543">
        <v>1</v>
      </c>
      <c r="CA11" s="1544"/>
      <c r="CB11" s="1545"/>
    </row>
    <row r="12" spans="1:80" s="1159" customFormat="1" ht="18" customHeight="1" thickBot="1" x14ac:dyDescent="0.3">
      <c r="A12" s="1525"/>
      <c r="B12" s="1526"/>
      <c r="C12" s="1527"/>
      <c r="D12" s="1532"/>
      <c r="E12" s="1492" t="s">
        <v>503</v>
      </c>
      <c r="F12" s="1493"/>
      <c r="G12" s="1546" t="s">
        <v>144</v>
      </c>
      <c r="H12" s="1547"/>
      <c r="I12" s="1157"/>
      <c r="J12" s="1166">
        <v>35.880001068115234</v>
      </c>
      <c r="K12" s="1158"/>
      <c r="L12" s="1157"/>
      <c r="M12" s="1166">
        <v>35.909999847412109</v>
      </c>
      <c r="N12" s="1158"/>
      <c r="O12" s="1157"/>
      <c r="P12" s="1166">
        <v>35.590000152587891</v>
      </c>
      <c r="Q12" s="1158"/>
      <c r="R12" s="1157"/>
      <c r="S12" s="1166">
        <v>35.840000152587891</v>
      </c>
      <c r="T12" s="1158"/>
      <c r="U12" s="1157"/>
      <c r="V12" s="1166">
        <v>35.830001831054688</v>
      </c>
      <c r="W12" s="1158"/>
      <c r="X12" s="1157"/>
      <c r="Y12" s="1166">
        <v>35.830001831054688</v>
      </c>
      <c r="Z12" s="1158"/>
      <c r="AA12" s="1157"/>
      <c r="AB12" s="1166">
        <v>35.669998168945312</v>
      </c>
      <c r="AC12" s="1158"/>
      <c r="AD12" s="1157"/>
      <c r="AE12" s="1166">
        <v>35.709999084472656</v>
      </c>
      <c r="AF12" s="1158"/>
      <c r="AG12" s="1157"/>
      <c r="AH12" s="1166">
        <v>35.659999847412109</v>
      </c>
      <c r="AI12" s="1158"/>
      <c r="AJ12" s="1157"/>
      <c r="AK12" s="1166">
        <v>35.819999694824219</v>
      </c>
      <c r="AL12" s="1158"/>
      <c r="AM12" s="1157"/>
      <c r="AN12" s="1166">
        <v>35.880001068115234</v>
      </c>
      <c r="AO12" s="1158"/>
      <c r="AP12" s="1157"/>
      <c r="AQ12" s="1166">
        <v>35.689998626708984</v>
      </c>
      <c r="AR12" s="1158"/>
      <c r="AS12" s="1157"/>
      <c r="AT12" s="1166">
        <v>35.700000762939453</v>
      </c>
      <c r="AU12" s="1158"/>
      <c r="AV12" s="1157"/>
      <c r="AW12" s="1166">
        <v>35.779998779296875</v>
      </c>
      <c r="AX12" s="1158"/>
      <c r="AY12" s="1157"/>
      <c r="AZ12" s="1166">
        <v>35.540000915527344</v>
      </c>
      <c r="BA12" s="1158"/>
      <c r="BB12" s="1157"/>
      <c r="BC12" s="1166">
        <v>35.590000152587891</v>
      </c>
      <c r="BD12" s="1158"/>
      <c r="BE12" s="1157"/>
      <c r="BF12" s="1166">
        <v>35.639999389648438</v>
      </c>
      <c r="BG12" s="1158"/>
      <c r="BH12" s="1157"/>
      <c r="BI12" s="1166">
        <v>35.689998626708984</v>
      </c>
      <c r="BJ12" s="1158"/>
      <c r="BK12" s="1157"/>
      <c r="BL12" s="1166">
        <v>35.700000762939453</v>
      </c>
      <c r="BM12" s="1158"/>
      <c r="BN12" s="1157"/>
      <c r="BO12" s="1166">
        <v>35.720001220703125</v>
      </c>
      <c r="BP12" s="1158"/>
      <c r="BQ12" s="1157"/>
      <c r="BR12" s="1166">
        <v>35.779998779296875</v>
      </c>
      <c r="BS12" s="1158"/>
      <c r="BT12" s="1157"/>
      <c r="BU12" s="1166">
        <v>35.909999847412109</v>
      </c>
      <c r="BV12" s="1158"/>
      <c r="BW12" s="1157"/>
      <c r="BX12" s="1166">
        <v>35.919998168945313</v>
      </c>
      <c r="BY12" s="1158"/>
      <c r="BZ12" s="1157"/>
      <c r="CA12" s="1166">
        <v>35.919998168945313</v>
      </c>
      <c r="CB12" s="1158"/>
    </row>
    <row r="13" spans="1:80" s="1159" customFormat="1" ht="18" customHeight="1" thickBot="1" x14ac:dyDescent="0.3">
      <c r="A13" s="1525"/>
      <c r="B13" s="1526"/>
      <c r="C13" s="1527"/>
      <c r="D13" s="1532"/>
      <c r="E13" s="1494"/>
      <c r="F13" s="1495"/>
      <c r="G13" s="1546" t="s">
        <v>109</v>
      </c>
      <c r="H13" s="1547"/>
      <c r="I13" s="1157"/>
      <c r="J13" s="1160">
        <v>10.180000305175781</v>
      </c>
      <c r="K13" s="1158"/>
      <c r="L13" s="1157"/>
      <c r="M13" s="1160">
        <v>10.189999580383301</v>
      </c>
      <c r="N13" s="1158"/>
      <c r="O13" s="1157"/>
      <c r="P13" s="1160">
        <v>10.090000152587891</v>
      </c>
      <c r="Q13" s="1158"/>
      <c r="R13" s="1157"/>
      <c r="S13" s="1160">
        <v>10.170000076293945</v>
      </c>
      <c r="T13" s="1158"/>
      <c r="U13" s="1157"/>
      <c r="V13" s="1160">
        <v>10.170000076293945</v>
      </c>
      <c r="W13" s="1158"/>
      <c r="X13" s="1157"/>
      <c r="Y13" s="1160">
        <v>10.159999847412109</v>
      </c>
      <c r="Z13" s="1158"/>
      <c r="AA13" s="1157"/>
      <c r="AB13" s="1160">
        <v>10.119999885559082</v>
      </c>
      <c r="AC13" s="1158"/>
      <c r="AD13" s="1157"/>
      <c r="AE13" s="1160">
        <v>10.130000114440918</v>
      </c>
      <c r="AF13" s="1158"/>
      <c r="AG13" s="1157"/>
      <c r="AH13" s="1160">
        <v>10.109999656677246</v>
      </c>
      <c r="AI13" s="1158"/>
      <c r="AJ13" s="1157"/>
      <c r="AK13" s="1160">
        <v>10.170000076293945</v>
      </c>
      <c r="AL13" s="1158"/>
      <c r="AM13" s="1157"/>
      <c r="AN13" s="1160">
        <v>10.170000076293945</v>
      </c>
      <c r="AO13" s="1158"/>
      <c r="AP13" s="1157"/>
      <c r="AQ13" s="1160">
        <v>10.130000114440918</v>
      </c>
      <c r="AR13" s="1158"/>
      <c r="AS13" s="1157"/>
      <c r="AT13" s="1160">
        <v>10.119999885559082</v>
      </c>
      <c r="AU13" s="1158"/>
      <c r="AV13" s="1157"/>
      <c r="AW13" s="1160">
        <v>10.140000343322754</v>
      </c>
      <c r="AX13" s="1158"/>
      <c r="AY13" s="1157"/>
      <c r="AZ13" s="1160">
        <v>10.069999694824219</v>
      </c>
      <c r="BA13" s="1158"/>
      <c r="BB13" s="1157"/>
      <c r="BC13" s="1160">
        <v>10.090000152587891</v>
      </c>
      <c r="BD13" s="1158"/>
      <c r="BE13" s="1157"/>
      <c r="BF13" s="1160">
        <v>10.100000381469727</v>
      </c>
      <c r="BG13" s="1158"/>
      <c r="BH13" s="1157"/>
      <c r="BI13" s="1160">
        <v>10.119999885559082</v>
      </c>
      <c r="BJ13" s="1158"/>
      <c r="BK13" s="1157"/>
      <c r="BL13" s="1160">
        <v>10.130000114440918</v>
      </c>
      <c r="BM13" s="1158"/>
      <c r="BN13" s="1157"/>
      <c r="BO13" s="1160">
        <v>10.130000114440918</v>
      </c>
      <c r="BP13" s="1158"/>
      <c r="BQ13" s="1157"/>
      <c r="BR13" s="1160">
        <v>10.140000343322754</v>
      </c>
      <c r="BS13" s="1158"/>
      <c r="BT13" s="1157"/>
      <c r="BU13" s="1160">
        <v>10.180000305175781</v>
      </c>
      <c r="BV13" s="1158"/>
      <c r="BW13" s="1157"/>
      <c r="BX13" s="1160">
        <v>10.189999580383301</v>
      </c>
      <c r="BY13" s="1158"/>
      <c r="BZ13" s="1157"/>
      <c r="CA13" s="1160">
        <v>10.189999580383301</v>
      </c>
      <c r="CB13" s="1158"/>
    </row>
    <row r="14" spans="1:80" s="1151" customFormat="1" ht="18" customHeight="1" thickBot="1" x14ac:dyDescent="0.3">
      <c r="A14" s="1525"/>
      <c r="B14" s="1526"/>
      <c r="C14" s="1527"/>
      <c r="D14" s="1532"/>
      <c r="E14" s="1494"/>
      <c r="F14" s="1495"/>
      <c r="G14" s="1492" t="s">
        <v>502</v>
      </c>
      <c r="H14" s="1493"/>
      <c r="I14" s="1548"/>
      <c r="J14" s="1549"/>
      <c r="K14" s="1550"/>
      <c r="L14" s="1548"/>
      <c r="M14" s="1549"/>
      <c r="N14" s="1550"/>
      <c r="O14" s="1548"/>
      <c r="P14" s="1549"/>
      <c r="Q14" s="1550"/>
      <c r="R14" s="1548"/>
      <c r="S14" s="1549"/>
      <c r="T14" s="1550"/>
      <c r="U14" s="1548"/>
      <c r="V14" s="1549"/>
      <c r="W14" s="1550"/>
      <c r="X14" s="1548"/>
      <c r="Y14" s="1549"/>
      <c r="Z14" s="1550"/>
      <c r="AA14" s="1548"/>
      <c r="AB14" s="1549"/>
      <c r="AC14" s="1550"/>
      <c r="AD14" s="1548"/>
      <c r="AE14" s="1549"/>
      <c r="AF14" s="1550"/>
      <c r="AG14" s="1548"/>
      <c r="AH14" s="1549"/>
      <c r="AI14" s="1550"/>
      <c r="AJ14" s="1548"/>
      <c r="AK14" s="1549"/>
      <c r="AL14" s="1550"/>
      <c r="AM14" s="1548"/>
      <c r="AN14" s="1549"/>
      <c r="AO14" s="1550"/>
      <c r="AP14" s="1548"/>
      <c r="AQ14" s="1549"/>
      <c r="AR14" s="1550"/>
      <c r="AS14" s="1548"/>
      <c r="AT14" s="1549"/>
      <c r="AU14" s="1550"/>
      <c r="AV14" s="1548"/>
      <c r="AW14" s="1549"/>
      <c r="AX14" s="1550"/>
      <c r="AY14" s="1548"/>
      <c r="AZ14" s="1549"/>
      <c r="BA14" s="1550"/>
      <c r="BB14" s="1548"/>
      <c r="BC14" s="1549"/>
      <c r="BD14" s="1550"/>
      <c r="BE14" s="1548"/>
      <c r="BF14" s="1549"/>
      <c r="BG14" s="1550"/>
      <c r="BH14" s="1548"/>
      <c r="BI14" s="1549"/>
      <c r="BJ14" s="1550"/>
      <c r="BK14" s="1548"/>
      <c r="BL14" s="1549"/>
      <c r="BM14" s="1550"/>
      <c r="BN14" s="1548"/>
      <c r="BO14" s="1549"/>
      <c r="BP14" s="1550"/>
      <c r="BQ14" s="1548"/>
      <c r="BR14" s="1549"/>
      <c r="BS14" s="1550"/>
      <c r="BT14" s="1548"/>
      <c r="BU14" s="1549"/>
      <c r="BV14" s="1550"/>
      <c r="BW14" s="1548"/>
      <c r="BX14" s="1549"/>
      <c r="BY14" s="1550"/>
      <c r="BZ14" s="1548"/>
      <c r="CA14" s="1549"/>
      <c r="CB14" s="1550"/>
    </row>
    <row r="15" spans="1:80" s="1151" customFormat="1" ht="18" customHeight="1" thickBot="1" x14ac:dyDescent="0.3">
      <c r="A15" s="1528"/>
      <c r="B15" s="1529"/>
      <c r="C15" s="1530"/>
      <c r="D15" s="1533"/>
      <c r="E15" s="1551" t="s">
        <v>23</v>
      </c>
      <c r="F15" s="1552"/>
      <c r="G15" s="1552"/>
      <c r="H15" s="1553"/>
      <c r="I15" s="1543"/>
      <c r="J15" s="1544"/>
      <c r="K15" s="1545"/>
      <c r="L15" s="1543"/>
      <c r="M15" s="1544"/>
      <c r="N15" s="1545"/>
      <c r="O15" s="1543"/>
      <c r="P15" s="1544"/>
      <c r="Q15" s="1545"/>
      <c r="R15" s="1543"/>
      <c r="S15" s="1544"/>
      <c r="T15" s="1545"/>
      <c r="U15" s="1543"/>
      <c r="V15" s="1544"/>
      <c r="W15" s="1545"/>
      <c r="X15" s="1543"/>
      <c r="Y15" s="1544"/>
      <c r="Z15" s="1545"/>
      <c r="AA15" s="1543"/>
      <c r="AB15" s="1544"/>
      <c r="AC15" s="1545"/>
      <c r="AD15" s="1543"/>
      <c r="AE15" s="1544"/>
      <c r="AF15" s="1545"/>
      <c r="AG15" s="1543"/>
      <c r="AH15" s="1544"/>
      <c r="AI15" s="1545"/>
      <c r="AJ15" s="1543"/>
      <c r="AK15" s="1544"/>
      <c r="AL15" s="1545"/>
      <c r="AM15" s="1543"/>
      <c r="AN15" s="1544"/>
      <c r="AO15" s="1545"/>
      <c r="AP15" s="1543"/>
      <c r="AQ15" s="1544"/>
      <c r="AR15" s="1545"/>
      <c r="AS15" s="1543"/>
      <c r="AT15" s="1544"/>
      <c r="AU15" s="1545"/>
      <c r="AV15" s="1543"/>
      <c r="AW15" s="1544"/>
      <c r="AX15" s="1545"/>
      <c r="AY15" s="1543"/>
      <c r="AZ15" s="1544"/>
      <c r="BA15" s="1545"/>
      <c r="BB15" s="1543"/>
      <c r="BC15" s="1544"/>
      <c r="BD15" s="1545"/>
      <c r="BE15" s="1543"/>
      <c r="BF15" s="1544"/>
      <c r="BG15" s="1545"/>
      <c r="BH15" s="1543"/>
      <c r="BI15" s="1544"/>
      <c r="BJ15" s="1545"/>
      <c r="BK15" s="1543"/>
      <c r="BL15" s="1544"/>
      <c r="BM15" s="1545"/>
      <c r="BN15" s="1543"/>
      <c r="BO15" s="1544"/>
      <c r="BP15" s="1545"/>
      <c r="BQ15" s="1543"/>
      <c r="BR15" s="1544"/>
      <c r="BS15" s="1545"/>
      <c r="BT15" s="1543"/>
      <c r="BU15" s="1544"/>
      <c r="BV15" s="1545"/>
      <c r="BW15" s="1543"/>
      <c r="BX15" s="1544"/>
      <c r="BY15" s="1545"/>
      <c r="BZ15" s="1543"/>
      <c r="CA15" s="1544"/>
      <c r="CB15" s="1545"/>
    </row>
    <row r="16" spans="1:80" s="1151" customFormat="1" ht="18" customHeight="1" thickBot="1" x14ac:dyDescent="0.3">
      <c r="A16" s="1480" t="s">
        <v>504</v>
      </c>
      <c r="B16" s="1481"/>
      <c r="C16" s="1482"/>
      <c r="D16" s="1489">
        <v>6.3</v>
      </c>
      <c r="E16" s="1492" t="s">
        <v>18</v>
      </c>
      <c r="F16" s="1493"/>
      <c r="G16" s="1546" t="s">
        <v>144</v>
      </c>
      <c r="H16" s="1547"/>
      <c r="I16" s="1917">
        <f>(SQRT(J16^2+K16^2))*1000/(J20*1.73)</f>
        <v>4.8916042067871546</v>
      </c>
      <c r="J16" s="1149">
        <f>J17</f>
        <v>0.26500000000000001</v>
      </c>
      <c r="K16" s="1150">
        <f>K17</f>
        <v>0.14699999999999999</v>
      </c>
      <c r="L16" s="1917">
        <f>(SQRT(M16^2+N16^2))*1000/(M20*1.73)</f>
        <v>4.7710975893374101</v>
      </c>
      <c r="M16" s="1149">
        <f>M17</f>
        <v>0.25700000000000001</v>
      </c>
      <c r="N16" s="1150">
        <f>N17</f>
        <v>0.14599999999999999</v>
      </c>
      <c r="O16" s="1917">
        <f>(SQRT(P16^2+Q16^2))*1000/(P20*1.73)</f>
        <v>4.7569150234477169</v>
      </c>
      <c r="P16" s="1149">
        <f>P17</f>
        <v>0.254</v>
      </c>
      <c r="Q16" s="1150">
        <f>Q17</f>
        <v>0.14299999999999999</v>
      </c>
      <c r="R16" s="1917">
        <f>(SQRT(S16^2+T16^2))*1000/(S20*1.73)</f>
        <v>4.6485862720578268</v>
      </c>
      <c r="S16" s="1149">
        <f>S17</f>
        <v>0.25</v>
      </c>
      <c r="T16" s="1150">
        <f>T17</f>
        <v>0.14099999999999999</v>
      </c>
      <c r="U16" s="1917">
        <f>(SQRT(V16^2+W16^2))*1000/(V20*1.73)</f>
        <v>4.510125471530376</v>
      </c>
      <c r="V16" s="1149">
        <f>V17</f>
        <v>0.24</v>
      </c>
      <c r="W16" s="1150">
        <f>W17</f>
        <v>0.14199999999999999</v>
      </c>
      <c r="X16" s="1917">
        <f>(SQRT(Y16^2+Z16^2))*1000/(Y20*1.73)</f>
        <v>4.6358026902698981</v>
      </c>
      <c r="Y16" s="1149">
        <f>Y17</f>
        <v>0.247</v>
      </c>
      <c r="Z16" s="1150">
        <f>Z17</f>
        <v>0.14399999999999999</v>
      </c>
      <c r="AA16" s="1917">
        <f>(SQRT(AB16^2+AC16^2))*1000/(AB20*1.73)</f>
        <v>5.3676249838593568</v>
      </c>
      <c r="AB16" s="1149">
        <f>AB17</f>
        <v>0.28599999999999998</v>
      </c>
      <c r="AC16" s="1150">
        <f>AC17</f>
        <v>0.16300000000000001</v>
      </c>
      <c r="AD16" s="1917">
        <f>(SQRT(AE16^2+AF16^2))*1000/(AE20*1.73)</f>
        <v>5.657377257214554</v>
      </c>
      <c r="AE16" s="1149">
        <f>AE17</f>
        <v>0.30199999999999999</v>
      </c>
      <c r="AF16" s="1150">
        <f>AF17</f>
        <v>0.17199999999999999</v>
      </c>
      <c r="AG16" s="1917">
        <f>(SQRT(AH16^2+AI16^2))*1000/(AH20*1.73)</f>
        <v>5.2173632783218036</v>
      </c>
      <c r="AH16" s="1149">
        <f>AH17</f>
        <v>0.28199999999999997</v>
      </c>
      <c r="AI16" s="1150">
        <f>AI17</f>
        <v>0.151</v>
      </c>
      <c r="AJ16" s="1917">
        <f>(SQRT(AK16^2+AL16^2))*1000/(AK20*1.73)</f>
        <v>5.7665207171479969</v>
      </c>
      <c r="AK16" s="1149">
        <f>AK17</f>
        <v>0.314</v>
      </c>
      <c r="AL16" s="1150">
        <f>AL17</f>
        <v>0.16700000000000001</v>
      </c>
      <c r="AM16" s="1917">
        <f>(SQRT(AN16^2+AO16^2))*1000/(AN20*1.73)</f>
        <v>5.3722999347766915</v>
      </c>
      <c r="AN16" s="1149">
        <f>AN17</f>
        <v>0.29399999999999998</v>
      </c>
      <c r="AO16" s="1150">
        <f>AO17</f>
        <v>0.154</v>
      </c>
      <c r="AP16" s="1917">
        <f>(SQRT(AQ16^2+AR16^2))*1000/(AQ20*1.73)</f>
        <v>5.2269696186235297</v>
      </c>
      <c r="AQ16" s="1149">
        <f>AQ17</f>
        <v>0.28399999999999997</v>
      </c>
      <c r="AR16" s="1150">
        <f>AR17</f>
        <v>0.151</v>
      </c>
      <c r="AS16" s="1917">
        <f>(SQRT(AT16^2+AU16^2))*1000/(AT20*1.73)</f>
        <v>5.2786268566257446</v>
      </c>
      <c r="AT16" s="1149">
        <f>AT17</f>
        <v>0.28599999999999998</v>
      </c>
      <c r="AU16" s="1150">
        <f>AU17</f>
        <v>0.154</v>
      </c>
      <c r="AV16" s="1917">
        <f>(SQRT(AW16^2+AX16^2))*1000/(AW20*1.73)</f>
        <v>5.087014742723758</v>
      </c>
      <c r="AW16" s="1149">
        <f>AW17</f>
        <v>0.27600000000000002</v>
      </c>
      <c r="AX16" s="1150">
        <f>AX17</f>
        <v>0.14899999999999999</v>
      </c>
      <c r="AY16" s="1917">
        <f>(SQRT(AZ16^2+BA16^2))*1000/(AZ20*1.73)</f>
        <v>5.1038187218810922</v>
      </c>
      <c r="AZ16" s="1149">
        <f>AZ17</f>
        <v>0.27700000000000002</v>
      </c>
      <c r="BA16" s="1150">
        <f>BA17</f>
        <v>0.14499999999999999</v>
      </c>
      <c r="BB16" s="1917">
        <f t="shared" ref="BB16:BB17" si="0">(SQRT(BC16^2+BD16^2))*1000/(BC20*1.73)</f>
        <v>5.1093153868443073</v>
      </c>
      <c r="BC16" s="1149">
        <f>BC17</f>
        <v>0.27800000000000002</v>
      </c>
      <c r="BD16" s="1150">
        <f>BD17</f>
        <v>0.14399999999999999</v>
      </c>
      <c r="BE16" s="1917">
        <f t="shared" ref="BE16:BE17" si="1">(SQRT(BF16^2+BG16^2))*1000/(BF20*1.73)</f>
        <v>5.1417659681283876</v>
      </c>
      <c r="BF16" s="1149">
        <f>BF17</f>
        <v>0.27900000000000003</v>
      </c>
      <c r="BG16" s="1150">
        <f>BG17</f>
        <v>0.14599999999999999</v>
      </c>
      <c r="BH16" s="1917">
        <f t="shared" ref="BH16:BH17" si="2">(SQRT(BI16^2+BJ16^2))*1000/(BI20*1.73)</f>
        <v>5.1161289267101928</v>
      </c>
      <c r="BI16" s="1149">
        <f>BI17</f>
        <v>0.27800000000000002</v>
      </c>
      <c r="BJ16" s="1150">
        <f>BJ17</f>
        <v>0.14699999999999999</v>
      </c>
      <c r="BK16" s="1917">
        <f t="shared" ref="BK16:BK17" si="3">(SQRT(BL16^2+BM16^2))*1000/(BL20*1.73)</f>
        <v>5.2632958148600828</v>
      </c>
      <c r="BL16" s="1149">
        <f>BL17</f>
        <v>0.28599999999999998</v>
      </c>
      <c r="BM16" s="1150">
        <f>BM17</f>
        <v>0.152</v>
      </c>
      <c r="BN16" s="1917">
        <f t="shared" ref="BN16" si="4">(SQRT(BO16^2+BP16^2))*1000/(BO20*1.73)</f>
        <v>5.4321230491676165</v>
      </c>
      <c r="BO16" s="1149">
        <f>BO17</f>
        <v>0.29499999999999998</v>
      </c>
      <c r="BP16" s="1150">
        <f>BP17</f>
        <v>0.158</v>
      </c>
      <c r="BQ16" s="1917">
        <f t="shared" ref="BQ16:BQ17" si="5">(SQRT(BR16^2+BS16^2))*1000/(BR20*1.73)</f>
        <v>5.5964753961906135</v>
      </c>
      <c r="BR16" s="1149">
        <f>BR17</f>
        <v>0.30499999999999999</v>
      </c>
      <c r="BS16" s="1150">
        <f>BS17</f>
        <v>0.16200000000000001</v>
      </c>
      <c r="BT16" s="1917">
        <f t="shared" ref="BT16:BT17" si="6">(SQRT(BU16^2+BV16^2))*1000/(BU20*1.73)</f>
        <v>5.6175396858883451</v>
      </c>
      <c r="BU16" s="1149">
        <f>BU17</f>
        <v>0.30499999999999999</v>
      </c>
      <c r="BV16" s="1150">
        <f>BV17</f>
        <v>0.16800000000000001</v>
      </c>
      <c r="BW16" s="1917">
        <f t="shared" ref="BW16:BW17" si="7">(SQRT(BX16^2+BY16^2))*1000/(BX20*1.73)</f>
        <v>5.3963600138697467</v>
      </c>
      <c r="BX16" s="1149">
        <f>BX17</f>
        <v>0.29099999999999998</v>
      </c>
      <c r="BY16" s="1150">
        <f>BY17</f>
        <v>0.16400000000000001</v>
      </c>
      <c r="BZ16" s="1917">
        <f t="shared" ref="BZ16:BZ17" si="8">(SQRT(CA16^2+CB16^2))*1000/(CA20*1.73)</f>
        <v>4.9743614269376923</v>
      </c>
      <c r="CA16" s="1149">
        <f>CA17</f>
        <v>0.26800000000000002</v>
      </c>
      <c r="CB16" s="1150">
        <f>CB17</f>
        <v>0.153</v>
      </c>
    </row>
    <row r="17" spans="1:80" s="1151" customFormat="1" ht="18" customHeight="1" thickBot="1" x14ac:dyDescent="0.3">
      <c r="A17" s="1483"/>
      <c r="B17" s="1484"/>
      <c r="C17" s="1485"/>
      <c r="D17" s="1490"/>
      <c r="E17" s="1494"/>
      <c r="F17" s="1495"/>
      <c r="G17" s="1546" t="s">
        <v>109</v>
      </c>
      <c r="H17" s="1547"/>
      <c r="I17" s="1918">
        <f>(SQRT(J17^2+K17^2))*1000/(J21*1.73)</f>
        <v>17.173368297863153</v>
      </c>
      <c r="J17" s="1152">
        <v>0.26500000000000001</v>
      </c>
      <c r="K17" s="1153">
        <v>0.14699999999999999</v>
      </c>
      <c r="L17" s="1918">
        <f>(SQRT(M17^2+N17^2))*1000/(M21*1.73)</f>
        <v>16.75029553148465</v>
      </c>
      <c r="M17" s="1152">
        <v>0.25700000000000001</v>
      </c>
      <c r="N17" s="1153">
        <v>0.14599999999999999</v>
      </c>
      <c r="O17" s="1918">
        <f>(SQRT(P17^2+Q17^2))*1000/(P21*1.73)</f>
        <v>16.682169807584536</v>
      </c>
      <c r="P17" s="1152">
        <v>0.254</v>
      </c>
      <c r="Q17" s="1153">
        <v>0.14299999999999999</v>
      </c>
      <c r="R17" s="1918">
        <f>(SQRT(S17^2+T17^2))*1000/(S21*1.73)</f>
        <v>16.297449183918989</v>
      </c>
      <c r="S17" s="1152">
        <v>0.25</v>
      </c>
      <c r="T17" s="1153">
        <v>0.14099999999999999</v>
      </c>
      <c r="U17" s="1918">
        <f>(SQRT(V17^2+W17^2))*1000/(V21*1.73)</f>
        <v>15.834173584517211</v>
      </c>
      <c r="V17" s="1152">
        <v>0.24</v>
      </c>
      <c r="W17" s="1153">
        <v>0.14199999999999999</v>
      </c>
      <c r="X17" s="1918">
        <f>(SQRT(Y17^2+Z17^2))*1000/(Y21*1.73)</f>
        <v>16.266375537780252</v>
      </c>
      <c r="Y17" s="1152">
        <v>0.247</v>
      </c>
      <c r="Z17" s="1153">
        <v>0.14399999999999999</v>
      </c>
      <c r="AA17" s="1918">
        <f>(SQRT(AB17^2+AC17^2))*1000/(AB21*1.73)</f>
        <v>18.821198440626386</v>
      </c>
      <c r="AB17" s="1152">
        <v>0.28599999999999998</v>
      </c>
      <c r="AC17" s="1153">
        <v>0.16300000000000001</v>
      </c>
      <c r="AD17" s="1918">
        <f>(SQRT(AE17^2+AF17^2))*1000/(AE21*1.73)</f>
        <v>19.870767925821529</v>
      </c>
      <c r="AE17" s="1152">
        <v>0.30199999999999999</v>
      </c>
      <c r="AF17" s="1153">
        <v>0.17199999999999999</v>
      </c>
      <c r="AG17" s="1918">
        <f>(SQRT(AH17^2+AI17^2))*1000/(AH21*1.73)</f>
        <v>18.307261429217878</v>
      </c>
      <c r="AH17" s="1152">
        <v>0.28199999999999997</v>
      </c>
      <c r="AI17" s="1153">
        <v>0.151</v>
      </c>
      <c r="AJ17" s="1918">
        <f>(SQRT(AK17^2+AL17^2))*1000/(AK21*1.73)</f>
        <v>20.214008930494781</v>
      </c>
      <c r="AK17" s="1152">
        <v>0.314</v>
      </c>
      <c r="AL17" s="1153">
        <v>0.16700000000000001</v>
      </c>
      <c r="AM17" s="1918">
        <f>(SQRT(AN17^2+AO17^2))*1000/(AN21*1.73)</f>
        <v>18.863797867570756</v>
      </c>
      <c r="AN17" s="1152">
        <v>0.29399999999999998</v>
      </c>
      <c r="AO17" s="1153">
        <v>0.154</v>
      </c>
      <c r="AP17" s="1918">
        <f>(SQRT(AQ17^2+AR17^2))*1000/(AQ21*1.73)</f>
        <v>18.335631306139543</v>
      </c>
      <c r="AQ17" s="1152">
        <v>0.28399999999999997</v>
      </c>
      <c r="AR17" s="1153">
        <v>0.151</v>
      </c>
      <c r="AS17" s="1918">
        <f>(SQRT(AT17^2+AU17^2))*1000/(AT21*1.73)</f>
        <v>18.516839183630811</v>
      </c>
      <c r="AT17" s="1152">
        <v>0.28599999999999998</v>
      </c>
      <c r="AU17" s="1153">
        <v>0.154</v>
      </c>
      <c r="AV17" s="1918">
        <f>(SQRT(AW17^2+AX17^2))*1000/(AW21*1.73)</f>
        <v>17.879802385331786</v>
      </c>
      <c r="AW17" s="1152">
        <v>0.27600000000000002</v>
      </c>
      <c r="AX17" s="1153">
        <v>0.14899999999999999</v>
      </c>
      <c r="AY17" s="1918">
        <f>(SQRT(AZ17^2+BA17^2))*1000/(AZ21*1.73)</f>
        <v>17.911418972246075</v>
      </c>
      <c r="AZ17" s="1152">
        <v>0.27700000000000002</v>
      </c>
      <c r="BA17" s="1153">
        <v>0.14499999999999999</v>
      </c>
      <c r="BB17" s="1918">
        <f t="shared" si="0"/>
        <v>17.918013347664335</v>
      </c>
      <c r="BC17" s="1152">
        <v>0.27800000000000002</v>
      </c>
      <c r="BD17" s="1153">
        <v>0.14399999999999999</v>
      </c>
      <c r="BE17" s="1918">
        <f t="shared" si="1"/>
        <v>18.02163527155929</v>
      </c>
      <c r="BF17" s="1152">
        <v>0.27900000000000003</v>
      </c>
      <c r="BG17" s="1153">
        <v>0.14599999999999999</v>
      </c>
      <c r="BH17" s="1918">
        <f t="shared" si="2"/>
        <v>17.979827961782654</v>
      </c>
      <c r="BI17" s="1152">
        <v>0.27800000000000002</v>
      </c>
      <c r="BJ17" s="1153">
        <v>0.14699999999999999</v>
      </c>
      <c r="BK17" s="1918">
        <f t="shared" si="3"/>
        <v>18.463059584768661</v>
      </c>
      <c r="BL17" s="1152">
        <v>0.28599999999999998</v>
      </c>
      <c r="BM17" s="1153">
        <v>0.152</v>
      </c>
      <c r="BN17" s="1918">
        <f>(SQRT(BO17^2+BP17^2))*1000/(BO21*1.73)</f>
        <v>19.057922400628971</v>
      </c>
      <c r="BO17" s="1152">
        <v>0.29499999999999998</v>
      </c>
      <c r="BP17" s="1153">
        <v>0.158</v>
      </c>
      <c r="BQ17" s="1918">
        <f t="shared" si="5"/>
        <v>19.628934674247571</v>
      </c>
      <c r="BR17" s="1152">
        <v>0.30499999999999999</v>
      </c>
      <c r="BS17" s="1153">
        <v>0.16200000000000001</v>
      </c>
      <c r="BT17" s="1918">
        <f t="shared" si="6"/>
        <v>19.732986372075512</v>
      </c>
      <c r="BU17" s="1152">
        <v>0.30499999999999999</v>
      </c>
      <c r="BV17" s="1153">
        <v>0.16800000000000001</v>
      </c>
      <c r="BW17" s="1918">
        <f t="shared" si="7"/>
        <v>18.911043485554057</v>
      </c>
      <c r="BX17" s="1152">
        <v>0.29099999999999998</v>
      </c>
      <c r="BY17" s="1153">
        <v>0.16400000000000001</v>
      </c>
      <c r="BZ17" s="1918">
        <f t="shared" si="8"/>
        <v>17.454070366473122</v>
      </c>
      <c r="CA17" s="1152">
        <v>0.26800000000000002</v>
      </c>
      <c r="CB17" s="1153">
        <v>0.153</v>
      </c>
    </row>
    <row r="18" spans="1:80" s="1151" customFormat="1" ht="18" customHeight="1" thickBot="1" x14ac:dyDescent="0.3">
      <c r="A18" s="1483"/>
      <c r="B18" s="1484"/>
      <c r="C18" s="1485"/>
      <c r="D18" s="1490"/>
      <c r="E18" s="1496"/>
      <c r="F18" s="1497"/>
      <c r="G18" s="1546" t="s">
        <v>502</v>
      </c>
      <c r="H18" s="1547"/>
      <c r="I18" s="1154"/>
      <c r="J18" s="1155"/>
      <c r="K18" s="1156"/>
      <c r="L18" s="1154"/>
      <c r="M18" s="1155"/>
      <c r="N18" s="1156"/>
      <c r="O18" s="1154"/>
      <c r="P18" s="1155"/>
      <c r="Q18" s="1156"/>
      <c r="R18" s="1154"/>
      <c r="S18" s="1155"/>
      <c r="T18" s="1156"/>
      <c r="U18" s="1154"/>
      <c r="V18" s="1155"/>
      <c r="W18" s="1156"/>
      <c r="X18" s="1154"/>
      <c r="Y18" s="1155"/>
      <c r="Z18" s="1156"/>
      <c r="AA18" s="1154"/>
      <c r="AB18" s="1155"/>
      <c r="AC18" s="1156"/>
      <c r="AD18" s="1154"/>
      <c r="AE18" s="1155"/>
      <c r="AF18" s="1156"/>
      <c r="AG18" s="1154"/>
      <c r="AH18" s="1155"/>
      <c r="AI18" s="1156"/>
      <c r="AJ18" s="1154"/>
      <c r="AK18" s="1155"/>
      <c r="AL18" s="1156"/>
      <c r="AM18" s="1154"/>
      <c r="AN18" s="1155"/>
      <c r="AO18" s="1156"/>
      <c r="AP18" s="1154"/>
      <c r="AQ18" s="1155"/>
      <c r="AR18" s="1156"/>
      <c r="AS18" s="1154"/>
      <c r="AT18" s="1155"/>
      <c r="AU18" s="1156"/>
      <c r="AV18" s="1154"/>
      <c r="AW18" s="1155"/>
      <c r="AX18" s="1156"/>
      <c r="AY18" s="1154"/>
      <c r="AZ18" s="1155"/>
      <c r="BA18" s="1156"/>
      <c r="BB18" s="1154"/>
      <c r="BC18" s="1155"/>
      <c r="BD18" s="1156"/>
      <c r="BE18" s="1154"/>
      <c r="BF18" s="1155"/>
      <c r="BG18" s="1156"/>
      <c r="BH18" s="1154"/>
      <c r="BI18" s="1155"/>
      <c r="BJ18" s="1156"/>
      <c r="BK18" s="1154"/>
      <c r="BL18" s="1155"/>
      <c r="BM18" s="1156"/>
      <c r="BN18" s="1154"/>
      <c r="BO18" s="1155"/>
      <c r="BP18" s="1156"/>
      <c r="BQ18" s="1154"/>
      <c r="BR18" s="1155"/>
      <c r="BS18" s="1156"/>
      <c r="BT18" s="1154"/>
      <c r="BU18" s="1155"/>
      <c r="BV18" s="1156"/>
      <c r="BW18" s="1154"/>
      <c r="BX18" s="1155"/>
      <c r="BY18" s="1156"/>
      <c r="BZ18" s="1154"/>
      <c r="CA18" s="1155"/>
      <c r="CB18" s="1156"/>
    </row>
    <row r="19" spans="1:80" s="1146" customFormat="1" ht="18" customHeight="1" thickBot="1" x14ac:dyDescent="0.3">
      <c r="A19" s="1483"/>
      <c r="B19" s="1484"/>
      <c r="C19" s="1485"/>
      <c r="D19" s="1490"/>
      <c r="E19" s="1537" t="s">
        <v>224</v>
      </c>
      <c r="F19" s="1538"/>
      <c r="G19" s="1538"/>
      <c r="H19" s="1539"/>
      <c r="I19" s="1534">
        <v>1</v>
      </c>
      <c r="J19" s="1535"/>
      <c r="K19" s="1536"/>
      <c r="L19" s="1534">
        <v>1</v>
      </c>
      <c r="M19" s="1535"/>
      <c r="N19" s="1536"/>
      <c r="O19" s="1534">
        <v>1</v>
      </c>
      <c r="P19" s="1535"/>
      <c r="Q19" s="1536"/>
      <c r="R19" s="1534">
        <v>1</v>
      </c>
      <c r="S19" s="1535"/>
      <c r="T19" s="1536"/>
      <c r="U19" s="1534">
        <v>1</v>
      </c>
      <c r="V19" s="1535"/>
      <c r="W19" s="1536"/>
      <c r="X19" s="1534">
        <v>1</v>
      </c>
      <c r="Y19" s="1535"/>
      <c r="Z19" s="1536"/>
      <c r="AA19" s="1534">
        <v>1</v>
      </c>
      <c r="AB19" s="1535"/>
      <c r="AC19" s="1536"/>
      <c r="AD19" s="1534">
        <v>1</v>
      </c>
      <c r="AE19" s="1535"/>
      <c r="AF19" s="1536"/>
      <c r="AG19" s="1534">
        <v>1</v>
      </c>
      <c r="AH19" s="1535"/>
      <c r="AI19" s="1536"/>
      <c r="AJ19" s="1534">
        <v>1</v>
      </c>
      <c r="AK19" s="1535"/>
      <c r="AL19" s="1536"/>
      <c r="AM19" s="1534">
        <v>1</v>
      </c>
      <c r="AN19" s="1535"/>
      <c r="AO19" s="1536"/>
      <c r="AP19" s="1534">
        <v>1</v>
      </c>
      <c r="AQ19" s="1535"/>
      <c r="AR19" s="1536"/>
      <c r="AS19" s="1534">
        <v>1</v>
      </c>
      <c r="AT19" s="1535"/>
      <c r="AU19" s="1536"/>
      <c r="AV19" s="1534">
        <v>1</v>
      </c>
      <c r="AW19" s="1535"/>
      <c r="AX19" s="1536"/>
      <c r="AY19" s="1519">
        <v>1</v>
      </c>
      <c r="AZ19" s="1540"/>
      <c r="BA19" s="1521"/>
      <c r="BB19" s="1519">
        <v>1</v>
      </c>
      <c r="BC19" s="1540"/>
      <c r="BD19" s="1521"/>
      <c r="BE19" s="1519">
        <v>1</v>
      </c>
      <c r="BF19" s="1540"/>
      <c r="BG19" s="1521"/>
      <c r="BH19" s="1519">
        <v>1</v>
      </c>
      <c r="BI19" s="1540"/>
      <c r="BJ19" s="1521"/>
      <c r="BK19" s="1519">
        <v>1</v>
      </c>
      <c r="BL19" s="1540"/>
      <c r="BM19" s="1521"/>
      <c r="BN19" s="1519">
        <v>1</v>
      </c>
      <c r="BO19" s="1540"/>
      <c r="BP19" s="1521"/>
      <c r="BQ19" s="1519">
        <v>1</v>
      </c>
      <c r="BR19" s="1540"/>
      <c r="BS19" s="1521"/>
      <c r="BT19" s="1519">
        <v>1</v>
      </c>
      <c r="BU19" s="1540"/>
      <c r="BV19" s="1521"/>
      <c r="BW19" s="1519">
        <v>1</v>
      </c>
      <c r="BX19" s="1540"/>
      <c r="BY19" s="1521"/>
      <c r="BZ19" s="1519">
        <v>1</v>
      </c>
      <c r="CA19" s="1540"/>
      <c r="CB19" s="1521"/>
    </row>
    <row r="20" spans="1:80" s="1159" customFormat="1" ht="18" customHeight="1" thickBot="1" x14ac:dyDescent="0.3">
      <c r="A20" s="1483"/>
      <c r="B20" s="1484"/>
      <c r="C20" s="1485"/>
      <c r="D20" s="1490"/>
      <c r="E20" s="1395" t="s">
        <v>503</v>
      </c>
      <c r="F20" s="1459"/>
      <c r="G20" s="1541" t="s">
        <v>144</v>
      </c>
      <c r="H20" s="1542"/>
      <c r="I20" s="1161"/>
      <c r="J20" s="1165">
        <v>35.810001373291016</v>
      </c>
      <c r="K20" s="1162"/>
      <c r="L20" s="1161"/>
      <c r="M20" s="1165">
        <v>35.810001373291016</v>
      </c>
      <c r="N20" s="1162"/>
      <c r="O20" s="1161"/>
      <c r="P20" s="1165">
        <v>35.419998168945313</v>
      </c>
      <c r="Q20" s="1162"/>
      <c r="R20" s="1161"/>
      <c r="S20" s="1165">
        <v>35.689998626708984</v>
      </c>
      <c r="T20" s="1162"/>
      <c r="U20" s="1161"/>
      <c r="V20" s="1165">
        <v>35.740001678466797</v>
      </c>
      <c r="W20" s="1162"/>
      <c r="X20" s="1161"/>
      <c r="Y20" s="1165">
        <v>35.650001525878906</v>
      </c>
      <c r="Z20" s="1162"/>
      <c r="AA20" s="1161"/>
      <c r="AB20" s="1165">
        <v>35.450000762939453</v>
      </c>
      <c r="AC20" s="1162"/>
      <c r="AD20" s="1161"/>
      <c r="AE20" s="1165">
        <v>35.509998321533203</v>
      </c>
      <c r="AF20" s="1162"/>
      <c r="AG20" s="1161"/>
      <c r="AH20" s="1165">
        <v>35.439998626708984</v>
      </c>
      <c r="AI20" s="1162"/>
      <c r="AJ20" s="1161"/>
      <c r="AK20" s="1165">
        <v>35.650001525878906</v>
      </c>
      <c r="AL20" s="1162"/>
      <c r="AM20" s="1161"/>
      <c r="AN20" s="1165">
        <v>35.709999084472656</v>
      </c>
      <c r="AO20" s="1162"/>
      <c r="AP20" s="1161"/>
      <c r="AQ20" s="1165">
        <v>35.569999694824219</v>
      </c>
      <c r="AR20" s="1162"/>
      <c r="AS20" s="1161"/>
      <c r="AT20" s="1165">
        <v>35.569999694824219</v>
      </c>
      <c r="AU20" s="1162"/>
      <c r="AV20" s="1161"/>
      <c r="AW20" s="1165">
        <v>35.639999389648438</v>
      </c>
      <c r="AX20" s="1162"/>
      <c r="AY20" s="1161"/>
      <c r="AZ20" s="1165">
        <v>35.409999847412109</v>
      </c>
      <c r="BA20" s="1162"/>
      <c r="BB20" s="1161"/>
      <c r="BC20" s="1165">
        <v>35.419998168945313</v>
      </c>
      <c r="BD20" s="1162"/>
      <c r="BE20" s="1161"/>
      <c r="BF20" s="1165">
        <v>35.400001525878906</v>
      </c>
      <c r="BG20" s="1162"/>
      <c r="BH20" s="1161"/>
      <c r="BI20" s="1165">
        <v>35.529998779296875</v>
      </c>
      <c r="BJ20" s="1162"/>
      <c r="BK20" s="1161"/>
      <c r="BL20" s="1165">
        <v>35.569999694824219</v>
      </c>
      <c r="BM20" s="1162"/>
      <c r="BN20" s="1161"/>
      <c r="BO20" s="1165">
        <v>35.610000610351563</v>
      </c>
      <c r="BP20" s="1162"/>
      <c r="BQ20" s="1161"/>
      <c r="BR20" s="1165">
        <v>35.669998168945312</v>
      </c>
      <c r="BS20" s="1162"/>
      <c r="BT20" s="1161"/>
      <c r="BU20" s="1165">
        <v>35.830001831054688</v>
      </c>
      <c r="BV20" s="1162"/>
      <c r="BW20" s="1161"/>
      <c r="BX20" s="1165">
        <v>35.779998779296875</v>
      </c>
      <c r="BY20" s="1162"/>
      <c r="BZ20" s="1161"/>
      <c r="CA20" s="1165">
        <v>35.860000610351563</v>
      </c>
      <c r="CB20" s="1162"/>
    </row>
    <row r="21" spans="1:80" s="1159" customFormat="1" ht="18" customHeight="1" thickBot="1" x14ac:dyDescent="0.3">
      <c r="A21" s="1483"/>
      <c r="B21" s="1484"/>
      <c r="C21" s="1485"/>
      <c r="D21" s="1490"/>
      <c r="E21" s="1397"/>
      <c r="F21" s="1460"/>
      <c r="G21" s="1541" t="s">
        <v>109</v>
      </c>
      <c r="H21" s="1542"/>
      <c r="I21" s="1163"/>
      <c r="J21" s="1160">
        <v>10.199999809265137</v>
      </c>
      <c r="K21" s="1164"/>
      <c r="L21" s="1163"/>
      <c r="M21" s="1160">
        <v>10.199999809265137</v>
      </c>
      <c r="N21" s="1164"/>
      <c r="O21" s="1163"/>
      <c r="P21" s="1160">
        <v>10.100000381469727</v>
      </c>
      <c r="Q21" s="1164"/>
      <c r="R21" s="1163"/>
      <c r="S21" s="1160">
        <v>10.180000305175781</v>
      </c>
      <c r="T21" s="1164"/>
      <c r="U21" s="1163"/>
      <c r="V21" s="1160">
        <v>10.180000305175781</v>
      </c>
      <c r="W21" s="1164"/>
      <c r="X21" s="1163"/>
      <c r="Y21" s="1160">
        <v>10.159999847412109</v>
      </c>
      <c r="Z21" s="1164"/>
      <c r="AA21" s="1163"/>
      <c r="AB21" s="1160">
        <v>10.109999656677246</v>
      </c>
      <c r="AC21" s="1164"/>
      <c r="AD21" s="1163"/>
      <c r="AE21" s="1160">
        <v>10.109999656677246</v>
      </c>
      <c r="AF21" s="1164"/>
      <c r="AG21" s="1163"/>
      <c r="AH21" s="1160">
        <v>10.100000381469727</v>
      </c>
      <c r="AI21" s="1164"/>
      <c r="AJ21" s="1163"/>
      <c r="AK21" s="1160">
        <v>10.170000076293945</v>
      </c>
      <c r="AL21" s="1164"/>
      <c r="AM21" s="1163"/>
      <c r="AN21" s="1160">
        <v>10.170000076293945</v>
      </c>
      <c r="AO21" s="1164"/>
      <c r="AP21" s="1163"/>
      <c r="AQ21" s="1160">
        <v>10.140000343322754</v>
      </c>
      <c r="AR21" s="1164"/>
      <c r="AS21" s="1163"/>
      <c r="AT21" s="1160">
        <v>10.140000343322754</v>
      </c>
      <c r="AU21" s="1164"/>
      <c r="AV21" s="1163"/>
      <c r="AW21" s="1160">
        <v>10.140000343322754</v>
      </c>
      <c r="AX21" s="1164"/>
      <c r="AY21" s="1163"/>
      <c r="AZ21" s="1160">
        <v>10.090000152587891</v>
      </c>
      <c r="BA21" s="1164"/>
      <c r="BB21" s="1163"/>
      <c r="BC21" s="1160">
        <v>10.100000381469727</v>
      </c>
      <c r="BD21" s="1164"/>
      <c r="BE21" s="1163"/>
      <c r="BF21" s="1160">
        <v>10.100000381469727</v>
      </c>
      <c r="BG21" s="1164"/>
      <c r="BH21" s="1163"/>
      <c r="BI21" s="1160">
        <v>10.109999656677246</v>
      </c>
      <c r="BJ21" s="1164"/>
      <c r="BK21" s="1163"/>
      <c r="BL21" s="1160">
        <v>10.140000343322754</v>
      </c>
      <c r="BM21" s="1164"/>
      <c r="BN21" s="1163"/>
      <c r="BO21" s="1160">
        <v>10.149999618530273</v>
      </c>
      <c r="BP21" s="1164"/>
      <c r="BQ21" s="1163"/>
      <c r="BR21" s="1160">
        <v>10.170000076293945</v>
      </c>
      <c r="BS21" s="1164"/>
      <c r="BT21" s="1163"/>
      <c r="BU21" s="1160">
        <v>10.199999809265137</v>
      </c>
      <c r="BV21" s="1164"/>
      <c r="BW21" s="1163"/>
      <c r="BX21" s="1160">
        <v>10.210000038146973</v>
      </c>
      <c r="BY21" s="1164"/>
      <c r="BZ21" s="1163"/>
      <c r="CA21" s="1160">
        <v>10.220000267028809</v>
      </c>
      <c r="CB21" s="1164"/>
    </row>
    <row r="22" spans="1:80" s="1146" customFormat="1" ht="18" customHeight="1" thickBot="1" x14ac:dyDescent="0.3">
      <c r="A22" s="1483"/>
      <c r="B22" s="1484"/>
      <c r="C22" s="1485"/>
      <c r="D22" s="1490"/>
      <c r="E22" s="1399"/>
      <c r="F22" s="1461"/>
      <c r="G22" s="1444" t="s">
        <v>502</v>
      </c>
      <c r="H22" s="1446"/>
      <c r="I22" s="1251"/>
      <c r="J22" s="1241"/>
      <c r="K22" s="1253"/>
      <c r="L22" s="1251"/>
      <c r="M22" s="1241"/>
      <c r="N22" s="1253"/>
      <c r="O22" s="1251"/>
      <c r="P22" s="1241"/>
      <c r="Q22" s="1253"/>
      <c r="R22" s="1251"/>
      <c r="S22" s="1241"/>
      <c r="T22" s="1253"/>
      <c r="U22" s="1251"/>
      <c r="V22" s="1241"/>
      <c r="W22" s="1253"/>
      <c r="X22" s="1251"/>
      <c r="Y22" s="1241"/>
      <c r="Z22" s="1253"/>
      <c r="AA22" s="1251"/>
      <c r="AB22" s="1241"/>
      <c r="AC22" s="1253"/>
      <c r="AD22" s="1251"/>
      <c r="AE22" s="1241"/>
      <c r="AF22" s="1253"/>
      <c r="AG22" s="1251"/>
      <c r="AH22" s="1241"/>
      <c r="AI22" s="1253"/>
      <c r="AJ22" s="1251"/>
      <c r="AK22" s="1241"/>
      <c r="AL22" s="1253"/>
      <c r="AM22" s="1251"/>
      <c r="AN22" s="1241"/>
      <c r="AO22" s="1253"/>
      <c r="AP22" s="1251"/>
      <c r="AQ22" s="1241"/>
      <c r="AR22" s="1253"/>
      <c r="AS22" s="1251"/>
      <c r="AT22" s="1241"/>
      <c r="AU22" s="1253"/>
      <c r="AV22" s="1251"/>
      <c r="AW22" s="1241"/>
      <c r="AX22" s="1253"/>
      <c r="AY22" s="1251"/>
      <c r="AZ22" s="1241"/>
      <c r="BA22" s="1253"/>
      <c r="BB22" s="1251"/>
      <c r="BC22" s="1241"/>
      <c r="BD22" s="1253"/>
      <c r="BE22" s="1251"/>
      <c r="BF22" s="1241"/>
      <c r="BG22" s="1253"/>
      <c r="BH22" s="1251"/>
      <c r="BI22" s="1241"/>
      <c r="BJ22" s="1253"/>
      <c r="BK22" s="1251"/>
      <c r="BL22" s="1241"/>
      <c r="BM22" s="1253"/>
      <c r="BN22" s="1251"/>
      <c r="BO22" s="1241"/>
      <c r="BP22" s="1253"/>
      <c r="BQ22" s="1251"/>
      <c r="BR22" s="1241"/>
      <c r="BS22" s="1253"/>
      <c r="BT22" s="1251"/>
      <c r="BU22" s="1241"/>
      <c r="BV22" s="1253"/>
      <c r="BW22" s="1251"/>
      <c r="BX22" s="1241"/>
      <c r="BY22" s="1253"/>
      <c r="BZ22" s="1251"/>
      <c r="CA22" s="1241"/>
      <c r="CB22" s="1253"/>
    </row>
    <row r="23" spans="1:80" s="1146" customFormat="1" ht="18" customHeight="1" thickBot="1" x14ac:dyDescent="0.3">
      <c r="A23" s="1486"/>
      <c r="B23" s="1487"/>
      <c r="C23" s="1488"/>
      <c r="D23" s="1491"/>
      <c r="E23" s="1537" t="s">
        <v>23</v>
      </c>
      <c r="F23" s="1538"/>
      <c r="G23" s="1538"/>
      <c r="H23" s="1539"/>
      <c r="I23" s="1534"/>
      <c r="J23" s="1535"/>
      <c r="K23" s="1536"/>
      <c r="L23" s="1534"/>
      <c r="M23" s="1535"/>
      <c r="N23" s="1536"/>
      <c r="O23" s="1534"/>
      <c r="P23" s="1535"/>
      <c r="Q23" s="1536"/>
      <c r="R23" s="1534"/>
      <c r="S23" s="1535"/>
      <c r="T23" s="1536"/>
      <c r="U23" s="1534"/>
      <c r="V23" s="1535"/>
      <c r="W23" s="1536"/>
      <c r="X23" s="1534"/>
      <c r="Y23" s="1535"/>
      <c r="Z23" s="1536"/>
      <c r="AA23" s="1534"/>
      <c r="AB23" s="1535"/>
      <c r="AC23" s="1536"/>
      <c r="AD23" s="1534"/>
      <c r="AE23" s="1535"/>
      <c r="AF23" s="1536"/>
      <c r="AG23" s="1534"/>
      <c r="AH23" s="1535"/>
      <c r="AI23" s="1536"/>
      <c r="AJ23" s="1534"/>
      <c r="AK23" s="1535"/>
      <c r="AL23" s="1536"/>
      <c r="AM23" s="1534"/>
      <c r="AN23" s="1535"/>
      <c r="AO23" s="1536"/>
      <c r="AP23" s="1534"/>
      <c r="AQ23" s="1535"/>
      <c r="AR23" s="1536"/>
      <c r="AS23" s="1534"/>
      <c r="AT23" s="1535"/>
      <c r="AU23" s="1536"/>
      <c r="AV23" s="1534"/>
      <c r="AW23" s="1535"/>
      <c r="AX23" s="1536"/>
      <c r="AY23" s="1519"/>
      <c r="AZ23" s="1520"/>
      <c r="BA23" s="1521"/>
      <c r="BB23" s="1519"/>
      <c r="BC23" s="1520"/>
      <c r="BD23" s="1521"/>
      <c r="BE23" s="1519"/>
      <c r="BF23" s="1520"/>
      <c r="BG23" s="1521"/>
      <c r="BH23" s="1519"/>
      <c r="BI23" s="1520"/>
      <c r="BJ23" s="1521"/>
      <c r="BK23" s="1519"/>
      <c r="BL23" s="1520"/>
      <c r="BM23" s="1521"/>
      <c r="BN23" s="1519"/>
      <c r="BO23" s="1520"/>
      <c r="BP23" s="1521"/>
      <c r="BQ23" s="1519"/>
      <c r="BR23" s="1520"/>
      <c r="BS23" s="1521"/>
      <c r="BT23" s="1519"/>
      <c r="BU23" s="1520"/>
      <c r="BV23" s="1521"/>
      <c r="BW23" s="1519"/>
      <c r="BX23" s="1520"/>
      <c r="BY23" s="1521"/>
      <c r="BZ23" s="1519"/>
      <c r="CA23" s="1520"/>
      <c r="CB23" s="1521"/>
    </row>
    <row r="24" spans="1:80" s="1151" customFormat="1" ht="6.75" customHeight="1" x14ac:dyDescent="0.25">
      <c r="A24" s="1522" t="s">
        <v>505</v>
      </c>
      <c r="B24" s="1523"/>
      <c r="C24" s="1524"/>
      <c r="D24" s="1531">
        <v>6.3E-2</v>
      </c>
      <c r="E24" s="1492" t="s">
        <v>18</v>
      </c>
      <c r="F24" s="1493"/>
      <c r="G24" s="1492" t="s">
        <v>109</v>
      </c>
      <c r="H24" s="1498"/>
      <c r="I24" s="1504"/>
      <c r="J24" s="1468">
        <v>1.6E-2</v>
      </c>
      <c r="K24" s="1510"/>
      <c r="L24" s="1513"/>
      <c r="M24" s="1468">
        <v>4.2000000000007275E-2</v>
      </c>
      <c r="N24" s="1510"/>
      <c r="O24" s="1513"/>
      <c r="P24" s="1516">
        <v>1.2000000000007276E-2</v>
      </c>
      <c r="Q24" s="1510"/>
      <c r="R24" s="1513"/>
      <c r="S24" s="1516">
        <v>1.2000000000007276E-2</v>
      </c>
      <c r="T24" s="1510"/>
      <c r="U24" s="1513"/>
      <c r="V24" s="1516">
        <v>1.5999999999985449E-2</v>
      </c>
      <c r="W24" s="1510"/>
      <c r="X24" s="1513"/>
      <c r="Y24" s="1516">
        <v>1.5999999999985449E-2</v>
      </c>
      <c r="Z24" s="1510"/>
      <c r="AA24" s="1513"/>
      <c r="AB24" s="1516">
        <v>1.4000000000014551E-2</v>
      </c>
      <c r="AC24" s="1510"/>
      <c r="AD24" s="1513"/>
      <c r="AE24" s="1516">
        <v>1.2000000000007276E-2</v>
      </c>
      <c r="AF24" s="1510"/>
      <c r="AG24" s="1513"/>
      <c r="AH24" s="1516">
        <v>1.5999999999985449E-2</v>
      </c>
      <c r="AI24" s="1510"/>
      <c r="AJ24" s="1513"/>
      <c r="AK24" s="1516">
        <v>1.2000000000007276E-2</v>
      </c>
      <c r="AL24" s="1510"/>
      <c r="AM24" s="1513"/>
      <c r="AN24" s="1516">
        <v>1.5999999999985449E-2</v>
      </c>
      <c r="AO24" s="1510"/>
      <c r="AP24" s="1513"/>
      <c r="AQ24" s="1516">
        <v>1.2000000000007276E-2</v>
      </c>
      <c r="AR24" s="1510"/>
      <c r="AS24" s="1513"/>
      <c r="AT24" s="1516">
        <v>1.4000000000014551E-2</v>
      </c>
      <c r="AU24" s="1510"/>
      <c r="AV24" s="1513"/>
      <c r="AW24" s="1516">
        <v>1.3999999999978172E-2</v>
      </c>
      <c r="AX24" s="1501"/>
      <c r="AY24" s="1504"/>
      <c r="AZ24" s="1507">
        <v>1.4000000000014551E-2</v>
      </c>
      <c r="BA24" s="1501"/>
      <c r="BB24" s="1504"/>
      <c r="BC24" s="1507">
        <v>1.4000000000014551E-2</v>
      </c>
      <c r="BD24" s="1501"/>
      <c r="BE24" s="1504"/>
      <c r="BF24" s="1507">
        <v>1.3999999999978172E-2</v>
      </c>
      <c r="BG24" s="1501"/>
      <c r="BH24" s="1504"/>
      <c r="BI24" s="1507">
        <v>7.9999999999927247E-3</v>
      </c>
      <c r="BJ24" s="1501"/>
      <c r="BK24" s="1504"/>
      <c r="BL24" s="1507">
        <v>1.8000000000029104E-2</v>
      </c>
      <c r="BM24" s="1501"/>
      <c r="BN24" s="1504"/>
      <c r="BO24" s="1507">
        <v>1.3999999999978172E-2</v>
      </c>
      <c r="BP24" s="1501"/>
      <c r="BQ24" s="1504"/>
      <c r="BR24" s="1507">
        <v>1.4000000000014551E-2</v>
      </c>
      <c r="BS24" s="1501"/>
      <c r="BT24" s="1504"/>
      <c r="BU24" s="1507">
        <v>1.5999999999985449E-2</v>
      </c>
      <c r="BV24" s="1501"/>
      <c r="BW24" s="1504"/>
      <c r="BX24" s="1507">
        <v>0.01</v>
      </c>
      <c r="BY24" s="1501"/>
      <c r="BZ24" s="1504"/>
      <c r="CA24" s="1507">
        <v>0.01</v>
      </c>
      <c r="CB24" s="1501"/>
    </row>
    <row r="25" spans="1:80" s="1151" customFormat="1" ht="6.75" customHeight="1" x14ac:dyDescent="0.25">
      <c r="A25" s="1525"/>
      <c r="B25" s="1526"/>
      <c r="C25" s="1527"/>
      <c r="D25" s="1532"/>
      <c r="E25" s="1494"/>
      <c r="F25" s="1495"/>
      <c r="G25" s="1494"/>
      <c r="H25" s="1499"/>
      <c r="I25" s="1505"/>
      <c r="J25" s="1469"/>
      <c r="K25" s="1511"/>
      <c r="L25" s="1514"/>
      <c r="M25" s="1469"/>
      <c r="N25" s="1511"/>
      <c r="O25" s="1514"/>
      <c r="P25" s="1517"/>
      <c r="Q25" s="1511"/>
      <c r="R25" s="1514"/>
      <c r="S25" s="1517"/>
      <c r="T25" s="1511"/>
      <c r="U25" s="1514"/>
      <c r="V25" s="1517"/>
      <c r="W25" s="1511"/>
      <c r="X25" s="1514"/>
      <c r="Y25" s="1517"/>
      <c r="Z25" s="1511"/>
      <c r="AA25" s="1514"/>
      <c r="AB25" s="1517"/>
      <c r="AC25" s="1511"/>
      <c r="AD25" s="1514"/>
      <c r="AE25" s="1517"/>
      <c r="AF25" s="1511"/>
      <c r="AG25" s="1514"/>
      <c r="AH25" s="1517"/>
      <c r="AI25" s="1511"/>
      <c r="AJ25" s="1514"/>
      <c r="AK25" s="1517"/>
      <c r="AL25" s="1511"/>
      <c r="AM25" s="1514"/>
      <c r="AN25" s="1517"/>
      <c r="AO25" s="1511"/>
      <c r="AP25" s="1514"/>
      <c r="AQ25" s="1517"/>
      <c r="AR25" s="1511"/>
      <c r="AS25" s="1514"/>
      <c r="AT25" s="1517"/>
      <c r="AU25" s="1511"/>
      <c r="AV25" s="1514"/>
      <c r="AW25" s="1517"/>
      <c r="AX25" s="1502"/>
      <c r="AY25" s="1505"/>
      <c r="AZ25" s="1508"/>
      <c r="BA25" s="1502"/>
      <c r="BB25" s="1505"/>
      <c r="BC25" s="1508"/>
      <c r="BD25" s="1502"/>
      <c r="BE25" s="1505"/>
      <c r="BF25" s="1508"/>
      <c r="BG25" s="1502"/>
      <c r="BH25" s="1505"/>
      <c r="BI25" s="1508"/>
      <c r="BJ25" s="1502"/>
      <c r="BK25" s="1505"/>
      <c r="BL25" s="1508"/>
      <c r="BM25" s="1502"/>
      <c r="BN25" s="1505"/>
      <c r="BO25" s="1508"/>
      <c r="BP25" s="1502"/>
      <c r="BQ25" s="1505"/>
      <c r="BR25" s="1508"/>
      <c r="BS25" s="1502"/>
      <c r="BT25" s="1505"/>
      <c r="BU25" s="1508"/>
      <c r="BV25" s="1502"/>
      <c r="BW25" s="1505"/>
      <c r="BX25" s="1508"/>
      <c r="BY25" s="1502"/>
      <c r="BZ25" s="1505"/>
      <c r="CA25" s="1508"/>
      <c r="CB25" s="1502"/>
    </row>
    <row r="26" spans="1:80" s="1151" customFormat="1" ht="6.75" customHeight="1" thickBot="1" x14ac:dyDescent="0.3">
      <c r="A26" s="1525"/>
      <c r="B26" s="1526"/>
      <c r="C26" s="1527"/>
      <c r="D26" s="1532"/>
      <c r="E26" s="1496"/>
      <c r="F26" s="1497"/>
      <c r="G26" s="1496"/>
      <c r="H26" s="1500"/>
      <c r="I26" s="1506"/>
      <c r="J26" s="1470"/>
      <c r="K26" s="1512"/>
      <c r="L26" s="1515"/>
      <c r="M26" s="1470"/>
      <c r="N26" s="1512"/>
      <c r="O26" s="1515"/>
      <c r="P26" s="1518"/>
      <c r="Q26" s="1512"/>
      <c r="R26" s="1515"/>
      <c r="S26" s="1518"/>
      <c r="T26" s="1512"/>
      <c r="U26" s="1515"/>
      <c r="V26" s="1518"/>
      <c r="W26" s="1512"/>
      <c r="X26" s="1515"/>
      <c r="Y26" s="1518"/>
      <c r="Z26" s="1512"/>
      <c r="AA26" s="1515"/>
      <c r="AB26" s="1518"/>
      <c r="AC26" s="1512"/>
      <c r="AD26" s="1515"/>
      <c r="AE26" s="1518"/>
      <c r="AF26" s="1512"/>
      <c r="AG26" s="1515"/>
      <c r="AH26" s="1518"/>
      <c r="AI26" s="1512"/>
      <c r="AJ26" s="1515"/>
      <c r="AK26" s="1518"/>
      <c r="AL26" s="1512"/>
      <c r="AM26" s="1515"/>
      <c r="AN26" s="1518"/>
      <c r="AO26" s="1512"/>
      <c r="AP26" s="1515"/>
      <c r="AQ26" s="1518"/>
      <c r="AR26" s="1512"/>
      <c r="AS26" s="1515"/>
      <c r="AT26" s="1518"/>
      <c r="AU26" s="1512"/>
      <c r="AV26" s="1515"/>
      <c r="AW26" s="1518"/>
      <c r="AX26" s="1503"/>
      <c r="AY26" s="1506"/>
      <c r="AZ26" s="1509"/>
      <c r="BA26" s="1503"/>
      <c r="BB26" s="1506"/>
      <c r="BC26" s="1509"/>
      <c r="BD26" s="1503"/>
      <c r="BE26" s="1506"/>
      <c r="BF26" s="1509"/>
      <c r="BG26" s="1503"/>
      <c r="BH26" s="1506"/>
      <c r="BI26" s="1509"/>
      <c r="BJ26" s="1503"/>
      <c r="BK26" s="1506"/>
      <c r="BL26" s="1509"/>
      <c r="BM26" s="1503"/>
      <c r="BN26" s="1506"/>
      <c r="BO26" s="1509"/>
      <c r="BP26" s="1503"/>
      <c r="BQ26" s="1506"/>
      <c r="BR26" s="1509"/>
      <c r="BS26" s="1503"/>
      <c r="BT26" s="1506"/>
      <c r="BU26" s="1509"/>
      <c r="BV26" s="1503"/>
      <c r="BW26" s="1506"/>
      <c r="BX26" s="1509"/>
      <c r="BY26" s="1503"/>
      <c r="BZ26" s="1506"/>
      <c r="CA26" s="1509"/>
      <c r="CB26" s="1503"/>
    </row>
    <row r="27" spans="1:80" s="1151" customFormat="1" ht="6.75" customHeight="1" x14ac:dyDescent="0.25">
      <c r="A27" s="1525"/>
      <c r="B27" s="1526"/>
      <c r="C27" s="1527"/>
      <c r="D27" s="1532"/>
      <c r="E27" s="1492" t="s">
        <v>503</v>
      </c>
      <c r="F27" s="1493"/>
      <c r="G27" s="1492" t="s">
        <v>109</v>
      </c>
      <c r="H27" s="1498"/>
      <c r="I27" s="1462">
        <v>10.180000305175781</v>
      </c>
      <c r="J27" s="1463"/>
      <c r="K27" s="1464"/>
      <c r="L27" s="1462">
        <v>10.189999580383301</v>
      </c>
      <c r="M27" s="1463"/>
      <c r="N27" s="1464"/>
      <c r="O27" s="1462">
        <v>10.090000152587891</v>
      </c>
      <c r="P27" s="1463"/>
      <c r="Q27" s="1464"/>
      <c r="R27" s="1462">
        <v>10.170000076293945</v>
      </c>
      <c r="S27" s="1463"/>
      <c r="T27" s="1464"/>
      <c r="U27" s="1462">
        <v>10.180000305175781</v>
      </c>
      <c r="V27" s="1463"/>
      <c r="W27" s="1464"/>
      <c r="X27" s="1462">
        <v>10.159999847412109</v>
      </c>
      <c r="Y27" s="1463"/>
      <c r="Z27" s="1464"/>
      <c r="AA27" s="1462">
        <v>10.109999656677246</v>
      </c>
      <c r="AB27" s="1463"/>
      <c r="AC27" s="1464"/>
      <c r="AD27" s="1462">
        <v>10.109999656677246</v>
      </c>
      <c r="AE27" s="1463"/>
      <c r="AF27" s="1464"/>
      <c r="AG27" s="1462">
        <v>10.100000381469727</v>
      </c>
      <c r="AH27" s="1463"/>
      <c r="AI27" s="1464"/>
      <c r="AJ27" s="1462">
        <v>10.170000076293945</v>
      </c>
      <c r="AK27" s="1463"/>
      <c r="AL27" s="1464"/>
      <c r="AM27" s="1462">
        <v>10.170000076293945</v>
      </c>
      <c r="AN27" s="1463"/>
      <c r="AO27" s="1464"/>
      <c r="AP27" s="1462">
        <v>10.140000343322754</v>
      </c>
      <c r="AQ27" s="1463"/>
      <c r="AR27" s="1464"/>
      <c r="AS27" s="1462">
        <v>10.140000343322754</v>
      </c>
      <c r="AT27" s="1463"/>
      <c r="AU27" s="1464"/>
      <c r="AV27" s="1462">
        <v>10.140000343322754</v>
      </c>
      <c r="AW27" s="1463"/>
      <c r="AX27" s="1464"/>
      <c r="AY27" s="1462">
        <v>10.090000152587891</v>
      </c>
      <c r="AZ27" s="1463"/>
      <c r="BA27" s="1464"/>
      <c r="BB27" s="1462">
        <v>10.100000381469727</v>
      </c>
      <c r="BC27" s="1463"/>
      <c r="BD27" s="1464"/>
      <c r="BE27" s="1462">
        <v>10.100000381469727</v>
      </c>
      <c r="BF27" s="1463"/>
      <c r="BG27" s="1464"/>
      <c r="BH27" s="1462">
        <v>10.109999656677246</v>
      </c>
      <c r="BI27" s="1463"/>
      <c r="BJ27" s="1464"/>
      <c r="BK27" s="1462">
        <v>10.140000343322754</v>
      </c>
      <c r="BL27" s="1463"/>
      <c r="BM27" s="1464"/>
      <c r="BN27" s="1462">
        <v>10.149999618530273</v>
      </c>
      <c r="BO27" s="1463"/>
      <c r="BP27" s="1464"/>
      <c r="BQ27" s="1462">
        <v>10.140000343322754</v>
      </c>
      <c r="BR27" s="1463"/>
      <c r="BS27" s="1464"/>
      <c r="BT27" s="1462">
        <v>10.199999809265137</v>
      </c>
      <c r="BU27" s="1463"/>
      <c r="BV27" s="1464"/>
      <c r="BW27" s="1462">
        <v>10.210000038146973</v>
      </c>
      <c r="BX27" s="1463"/>
      <c r="BY27" s="1464"/>
      <c r="BZ27" s="1462">
        <v>10.220000267028809</v>
      </c>
      <c r="CA27" s="1463"/>
      <c r="CB27" s="1464"/>
    </row>
    <row r="28" spans="1:80" s="1151" customFormat="1" ht="6.75" customHeight="1" x14ac:dyDescent="0.25">
      <c r="A28" s="1525"/>
      <c r="B28" s="1526"/>
      <c r="C28" s="1527"/>
      <c r="D28" s="1532"/>
      <c r="E28" s="1494"/>
      <c r="F28" s="1495"/>
      <c r="G28" s="1494"/>
      <c r="H28" s="1499"/>
      <c r="I28" s="1465"/>
      <c r="J28" s="1466"/>
      <c r="K28" s="1467"/>
      <c r="L28" s="1465"/>
      <c r="M28" s="1466"/>
      <c r="N28" s="1467"/>
      <c r="O28" s="1465"/>
      <c r="P28" s="1466"/>
      <c r="Q28" s="1467"/>
      <c r="R28" s="1465"/>
      <c r="S28" s="1466"/>
      <c r="T28" s="1467"/>
      <c r="U28" s="1465"/>
      <c r="V28" s="1466"/>
      <c r="W28" s="1467"/>
      <c r="X28" s="1465"/>
      <c r="Y28" s="1466"/>
      <c r="Z28" s="1467"/>
      <c r="AA28" s="1465"/>
      <c r="AB28" s="1466"/>
      <c r="AC28" s="1467"/>
      <c r="AD28" s="1465"/>
      <c r="AE28" s="1466"/>
      <c r="AF28" s="1467"/>
      <c r="AG28" s="1465"/>
      <c r="AH28" s="1466"/>
      <c r="AI28" s="1467"/>
      <c r="AJ28" s="1465"/>
      <c r="AK28" s="1466"/>
      <c r="AL28" s="1467"/>
      <c r="AM28" s="1465"/>
      <c r="AN28" s="1466"/>
      <c r="AO28" s="1467"/>
      <c r="AP28" s="1465"/>
      <c r="AQ28" s="1466"/>
      <c r="AR28" s="1467"/>
      <c r="AS28" s="1465"/>
      <c r="AT28" s="1466"/>
      <c r="AU28" s="1467"/>
      <c r="AV28" s="1465"/>
      <c r="AW28" s="1466"/>
      <c r="AX28" s="1467"/>
      <c r="AY28" s="1465"/>
      <c r="AZ28" s="1466"/>
      <c r="BA28" s="1467"/>
      <c r="BB28" s="1465"/>
      <c r="BC28" s="1466"/>
      <c r="BD28" s="1467"/>
      <c r="BE28" s="1465"/>
      <c r="BF28" s="1466"/>
      <c r="BG28" s="1467"/>
      <c r="BH28" s="1465"/>
      <c r="BI28" s="1466"/>
      <c r="BJ28" s="1467"/>
      <c r="BK28" s="1465"/>
      <c r="BL28" s="1466"/>
      <c r="BM28" s="1467"/>
      <c r="BN28" s="1465"/>
      <c r="BO28" s="1466"/>
      <c r="BP28" s="1467"/>
      <c r="BQ28" s="1465"/>
      <c r="BR28" s="1466"/>
      <c r="BS28" s="1467"/>
      <c r="BT28" s="1465"/>
      <c r="BU28" s="1466"/>
      <c r="BV28" s="1467"/>
      <c r="BW28" s="1465"/>
      <c r="BX28" s="1466"/>
      <c r="BY28" s="1467"/>
      <c r="BZ28" s="1465"/>
      <c r="CA28" s="1466"/>
      <c r="CB28" s="1467"/>
    </row>
    <row r="29" spans="1:80" s="1151" customFormat="1" ht="6.75" customHeight="1" thickBot="1" x14ac:dyDescent="0.3">
      <c r="A29" s="1528"/>
      <c r="B29" s="1529"/>
      <c r="C29" s="1530"/>
      <c r="D29" s="1533"/>
      <c r="E29" s="1496"/>
      <c r="F29" s="1497"/>
      <c r="G29" s="1496"/>
      <c r="H29" s="1500"/>
      <c r="I29" s="1477"/>
      <c r="J29" s="1478"/>
      <c r="K29" s="1479"/>
      <c r="L29" s="1477"/>
      <c r="M29" s="1478"/>
      <c r="N29" s="1479"/>
      <c r="O29" s="1477"/>
      <c r="P29" s="1478"/>
      <c r="Q29" s="1479"/>
      <c r="R29" s="1477"/>
      <c r="S29" s="1478"/>
      <c r="T29" s="1479"/>
      <c r="U29" s="1477"/>
      <c r="V29" s="1478"/>
      <c r="W29" s="1479"/>
      <c r="X29" s="1477"/>
      <c r="Y29" s="1478"/>
      <c r="Z29" s="1479"/>
      <c r="AA29" s="1477"/>
      <c r="AB29" s="1478"/>
      <c r="AC29" s="1479"/>
      <c r="AD29" s="1477"/>
      <c r="AE29" s="1478"/>
      <c r="AF29" s="1479"/>
      <c r="AG29" s="1477"/>
      <c r="AH29" s="1478"/>
      <c r="AI29" s="1479"/>
      <c r="AJ29" s="1477"/>
      <c r="AK29" s="1478"/>
      <c r="AL29" s="1479"/>
      <c r="AM29" s="1477"/>
      <c r="AN29" s="1478"/>
      <c r="AO29" s="1479"/>
      <c r="AP29" s="1477"/>
      <c r="AQ29" s="1478"/>
      <c r="AR29" s="1479"/>
      <c r="AS29" s="1477"/>
      <c r="AT29" s="1478"/>
      <c r="AU29" s="1479"/>
      <c r="AV29" s="1477"/>
      <c r="AW29" s="1478"/>
      <c r="AX29" s="1479"/>
      <c r="AY29" s="1477"/>
      <c r="AZ29" s="1478"/>
      <c r="BA29" s="1479"/>
      <c r="BB29" s="1477"/>
      <c r="BC29" s="1478"/>
      <c r="BD29" s="1479"/>
      <c r="BE29" s="1477"/>
      <c r="BF29" s="1478"/>
      <c r="BG29" s="1479"/>
      <c r="BH29" s="1477"/>
      <c r="BI29" s="1478"/>
      <c r="BJ29" s="1479"/>
      <c r="BK29" s="1477"/>
      <c r="BL29" s="1478"/>
      <c r="BM29" s="1479"/>
      <c r="BN29" s="1477"/>
      <c r="BO29" s="1478"/>
      <c r="BP29" s="1479"/>
      <c r="BQ29" s="1477"/>
      <c r="BR29" s="1478"/>
      <c r="BS29" s="1479"/>
      <c r="BT29" s="1477"/>
      <c r="BU29" s="1478"/>
      <c r="BV29" s="1479"/>
      <c r="BW29" s="1477"/>
      <c r="BX29" s="1478"/>
      <c r="BY29" s="1479"/>
      <c r="BZ29" s="1477"/>
      <c r="CA29" s="1478"/>
      <c r="CB29" s="1479"/>
    </row>
    <row r="30" spans="1:80" s="1151" customFormat="1" ht="7.5" customHeight="1" x14ac:dyDescent="0.25">
      <c r="A30" s="1480" t="s">
        <v>506</v>
      </c>
      <c r="B30" s="1481"/>
      <c r="C30" s="1482"/>
      <c r="D30" s="1489">
        <v>6.3E-2</v>
      </c>
      <c r="E30" s="1492" t="s">
        <v>18</v>
      </c>
      <c r="F30" s="1493"/>
      <c r="G30" s="1492" t="s">
        <v>109</v>
      </c>
      <c r="H30" s="1498"/>
      <c r="I30" s="1456"/>
      <c r="J30" s="1468">
        <v>7.9999999999927247E-3</v>
      </c>
      <c r="K30" s="1471"/>
      <c r="L30" s="1474"/>
      <c r="M30" s="1468">
        <v>7.9999999999927247E-3</v>
      </c>
      <c r="N30" s="1471"/>
      <c r="O30" s="1474"/>
      <c r="P30" s="1468">
        <v>7.9999999999927247E-3</v>
      </c>
      <c r="Q30" s="1471"/>
      <c r="R30" s="1474"/>
      <c r="S30" s="1468">
        <v>7.9999999999927247E-3</v>
      </c>
      <c r="T30" s="1471"/>
      <c r="U30" s="1474"/>
      <c r="V30" s="1468">
        <v>6.0000000000036378E-3</v>
      </c>
      <c r="W30" s="1471"/>
      <c r="X30" s="1474"/>
      <c r="Y30" s="1468">
        <v>6.0000000000036378E-3</v>
      </c>
      <c r="Z30" s="1471"/>
      <c r="AA30" s="1474"/>
      <c r="AB30" s="1468">
        <v>7.9999999999927247E-3</v>
      </c>
      <c r="AC30" s="1471"/>
      <c r="AD30" s="1474"/>
      <c r="AE30" s="1468">
        <v>3.9999999999963624E-3</v>
      </c>
      <c r="AF30" s="1471"/>
      <c r="AG30" s="1474"/>
      <c r="AH30" s="1468">
        <v>2.0000000000072759E-3</v>
      </c>
      <c r="AI30" s="1471"/>
      <c r="AJ30" s="1474"/>
      <c r="AK30" s="1468">
        <v>2.0000000000072759E-3</v>
      </c>
      <c r="AL30" s="1471"/>
      <c r="AM30" s="1474"/>
      <c r="AN30" s="1468">
        <v>3.9999999999963624E-3</v>
      </c>
      <c r="AO30" s="1471"/>
      <c r="AP30" s="1474"/>
      <c r="AQ30" s="1468">
        <v>1.999999999989086E-3</v>
      </c>
      <c r="AR30" s="1471"/>
      <c r="AS30" s="1474"/>
      <c r="AT30" s="1468">
        <v>4.0000000000145518E-3</v>
      </c>
      <c r="AU30" s="1471"/>
      <c r="AV30" s="1474"/>
      <c r="AW30" s="1468">
        <v>5.9999999999854484E-3</v>
      </c>
      <c r="AX30" s="1453"/>
      <c r="AY30" s="1456"/>
      <c r="AZ30" s="1450">
        <v>8.0000000000109133E-3</v>
      </c>
      <c r="BA30" s="1453"/>
      <c r="BB30" s="1456"/>
      <c r="BC30" s="1450">
        <v>5.9999999999854484E-3</v>
      </c>
      <c r="BD30" s="1453"/>
      <c r="BE30" s="1456"/>
      <c r="BF30" s="1450">
        <v>8.0000000000109133E-3</v>
      </c>
      <c r="BG30" s="1453"/>
      <c r="BH30" s="1456"/>
      <c r="BI30" s="1450">
        <v>5.9999999999854484E-3</v>
      </c>
      <c r="BJ30" s="1453"/>
      <c r="BK30" s="1456"/>
      <c r="BL30" s="1450">
        <v>7.9999999999927247E-3</v>
      </c>
      <c r="BM30" s="1453"/>
      <c r="BN30" s="1456"/>
      <c r="BO30" s="1450">
        <v>5.9999999999854484E-3</v>
      </c>
      <c r="BP30" s="1453"/>
      <c r="BQ30" s="1456"/>
      <c r="BR30" s="1450">
        <v>7.9999999999927247E-3</v>
      </c>
      <c r="BS30" s="1453"/>
      <c r="BT30" s="1456"/>
      <c r="BU30" s="1450">
        <v>5.9999999999854484E-3</v>
      </c>
      <c r="BV30" s="1453"/>
      <c r="BW30" s="1456"/>
      <c r="BX30" s="1450">
        <v>7.9999999999927247E-3</v>
      </c>
      <c r="BY30" s="1453"/>
      <c r="BZ30" s="1456"/>
      <c r="CA30" s="1450">
        <v>5.9999999999854484E-3</v>
      </c>
      <c r="CB30" s="1453"/>
    </row>
    <row r="31" spans="1:80" s="1151" customFormat="1" ht="7.5" customHeight="1" x14ac:dyDescent="0.25">
      <c r="A31" s="1483"/>
      <c r="B31" s="1484"/>
      <c r="C31" s="1485"/>
      <c r="D31" s="1490"/>
      <c r="E31" s="1494"/>
      <c r="F31" s="1495"/>
      <c r="G31" s="1494"/>
      <c r="H31" s="1499"/>
      <c r="I31" s="1457"/>
      <c r="J31" s="1469"/>
      <c r="K31" s="1472"/>
      <c r="L31" s="1475"/>
      <c r="M31" s="1469"/>
      <c r="N31" s="1472"/>
      <c r="O31" s="1475"/>
      <c r="P31" s="1469"/>
      <c r="Q31" s="1472"/>
      <c r="R31" s="1475"/>
      <c r="S31" s="1469"/>
      <c r="T31" s="1472"/>
      <c r="U31" s="1475"/>
      <c r="V31" s="1469"/>
      <c r="W31" s="1472"/>
      <c r="X31" s="1475"/>
      <c r="Y31" s="1469"/>
      <c r="Z31" s="1472"/>
      <c r="AA31" s="1475"/>
      <c r="AB31" s="1469"/>
      <c r="AC31" s="1472"/>
      <c r="AD31" s="1475"/>
      <c r="AE31" s="1469"/>
      <c r="AF31" s="1472"/>
      <c r="AG31" s="1475"/>
      <c r="AH31" s="1469"/>
      <c r="AI31" s="1472"/>
      <c r="AJ31" s="1475"/>
      <c r="AK31" s="1469"/>
      <c r="AL31" s="1472"/>
      <c r="AM31" s="1475"/>
      <c r="AN31" s="1469"/>
      <c r="AO31" s="1472"/>
      <c r="AP31" s="1475"/>
      <c r="AQ31" s="1469"/>
      <c r="AR31" s="1472"/>
      <c r="AS31" s="1475"/>
      <c r="AT31" s="1469"/>
      <c r="AU31" s="1472"/>
      <c r="AV31" s="1475"/>
      <c r="AW31" s="1469"/>
      <c r="AX31" s="1454"/>
      <c r="AY31" s="1457"/>
      <c r="AZ31" s="1451"/>
      <c r="BA31" s="1454"/>
      <c r="BB31" s="1457"/>
      <c r="BC31" s="1451"/>
      <c r="BD31" s="1454"/>
      <c r="BE31" s="1457"/>
      <c r="BF31" s="1451"/>
      <c r="BG31" s="1454"/>
      <c r="BH31" s="1457"/>
      <c r="BI31" s="1451"/>
      <c r="BJ31" s="1454"/>
      <c r="BK31" s="1457"/>
      <c r="BL31" s="1451"/>
      <c r="BM31" s="1454"/>
      <c r="BN31" s="1457"/>
      <c r="BO31" s="1451"/>
      <c r="BP31" s="1454"/>
      <c r="BQ31" s="1457"/>
      <c r="BR31" s="1451"/>
      <c r="BS31" s="1454"/>
      <c r="BT31" s="1457"/>
      <c r="BU31" s="1451"/>
      <c r="BV31" s="1454"/>
      <c r="BW31" s="1457"/>
      <c r="BX31" s="1451"/>
      <c r="BY31" s="1454"/>
      <c r="BZ31" s="1457"/>
      <c r="CA31" s="1451"/>
      <c r="CB31" s="1454"/>
    </row>
    <row r="32" spans="1:80" s="1151" customFormat="1" ht="7.5" customHeight="1" thickBot="1" x14ac:dyDescent="0.3">
      <c r="A32" s="1483"/>
      <c r="B32" s="1484"/>
      <c r="C32" s="1485"/>
      <c r="D32" s="1490"/>
      <c r="E32" s="1496"/>
      <c r="F32" s="1497"/>
      <c r="G32" s="1496"/>
      <c r="H32" s="1500"/>
      <c r="I32" s="1458"/>
      <c r="J32" s="1470"/>
      <c r="K32" s="1473"/>
      <c r="L32" s="1476"/>
      <c r="M32" s="1470"/>
      <c r="N32" s="1473"/>
      <c r="O32" s="1476"/>
      <c r="P32" s="1470"/>
      <c r="Q32" s="1473"/>
      <c r="R32" s="1476"/>
      <c r="S32" s="1470"/>
      <c r="T32" s="1473"/>
      <c r="U32" s="1476"/>
      <c r="V32" s="1470"/>
      <c r="W32" s="1473"/>
      <c r="X32" s="1476"/>
      <c r="Y32" s="1470"/>
      <c r="Z32" s="1473"/>
      <c r="AA32" s="1476"/>
      <c r="AB32" s="1470"/>
      <c r="AC32" s="1473"/>
      <c r="AD32" s="1476"/>
      <c r="AE32" s="1470"/>
      <c r="AF32" s="1473"/>
      <c r="AG32" s="1476"/>
      <c r="AH32" s="1470"/>
      <c r="AI32" s="1473"/>
      <c r="AJ32" s="1476"/>
      <c r="AK32" s="1470"/>
      <c r="AL32" s="1473"/>
      <c r="AM32" s="1476"/>
      <c r="AN32" s="1470"/>
      <c r="AO32" s="1473"/>
      <c r="AP32" s="1476"/>
      <c r="AQ32" s="1470"/>
      <c r="AR32" s="1473"/>
      <c r="AS32" s="1476"/>
      <c r="AT32" s="1470"/>
      <c r="AU32" s="1473"/>
      <c r="AV32" s="1476"/>
      <c r="AW32" s="1470"/>
      <c r="AX32" s="1455"/>
      <c r="AY32" s="1458"/>
      <c r="AZ32" s="1452"/>
      <c r="BA32" s="1455"/>
      <c r="BB32" s="1458"/>
      <c r="BC32" s="1452"/>
      <c r="BD32" s="1455"/>
      <c r="BE32" s="1458"/>
      <c r="BF32" s="1452"/>
      <c r="BG32" s="1455"/>
      <c r="BH32" s="1458"/>
      <c r="BI32" s="1452"/>
      <c r="BJ32" s="1455"/>
      <c r="BK32" s="1458"/>
      <c r="BL32" s="1452"/>
      <c r="BM32" s="1455"/>
      <c r="BN32" s="1458"/>
      <c r="BO32" s="1452"/>
      <c r="BP32" s="1455"/>
      <c r="BQ32" s="1458"/>
      <c r="BR32" s="1452"/>
      <c r="BS32" s="1455"/>
      <c r="BT32" s="1458"/>
      <c r="BU32" s="1452"/>
      <c r="BV32" s="1455"/>
      <c r="BW32" s="1458"/>
      <c r="BX32" s="1452"/>
      <c r="BY32" s="1455"/>
      <c r="BZ32" s="1458"/>
      <c r="CA32" s="1452"/>
      <c r="CB32" s="1455"/>
    </row>
    <row r="33" spans="1:80" s="1151" customFormat="1" ht="7.5" customHeight="1" x14ac:dyDescent="0.25">
      <c r="A33" s="1483"/>
      <c r="B33" s="1484"/>
      <c r="C33" s="1485"/>
      <c r="D33" s="1490"/>
      <c r="E33" s="1395" t="s">
        <v>503</v>
      </c>
      <c r="F33" s="1459"/>
      <c r="G33" s="1395" t="s">
        <v>109</v>
      </c>
      <c r="H33" s="1396"/>
      <c r="I33" s="1462">
        <v>10.180000305175781</v>
      </c>
      <c r="J33" s="1463"/>
      <c r="K33" s="1464"/>
      <c r="L33" s="1434">
        <v>10.189999580383301</v>
      </c>
      <c r="M33" s="1435"/>
      <c r="N33" s="1436"/>
      <c r="O33" s="1434">
        <v>10.090000152587891</v>
      </c>
      <c r="P33" s="1435"/>
      <c r="Q33" s="1436"/>
      <c r="R33" s="1434">
        <v>10.170000076293945</v>
      </c>
      <c r="S33" s="1435"/>
      <c r="T33" s="1436"/>
      <c r="U33" s="1434">
        <v>10.180000305175781</v>
      </c>
      <c r="V33" s="1435"/>
      <c r="W33" s="1436"/>
      <c r="X33" s="1434">
        <v>10.159999847412109</v>
      </c>
      <c r="Y33" s="1435"/>
      <c r="Z33" s="1436"/>
      <c r="AA33" s="1434">
        <v>10.109999656677246</v>
      </c>
      <c r="AB33" s="1435"/>
      <c r="AC33" s="1436"/>
      <c r="AD33" s="1434">
        <v>10.109999656677246</v>
      </c>
      <c r="AE33" s="1435"/>
      <c r="AF33" s="1436"/>
      <c r="AG33" s="1434">
        <v>10.100000381469727</v>
      </c>
      <c r="AH33" s="1435"/>
      <c r="AI33" s="1436"/>
      <c r="AJ33" s="1434">
        <v>10.170000076293945</v>
      </c>
      <c r="AK33" s="1435"/>
      <c r="AL33" s="1436"/>
      <c r="AM33" s="1434">
        <v>10.170000076293945</v>
      </c>
      <c r="AN33" s="1435"/>
      <c r="AO33" s="1436"/>
      <c r="AP33" s="1434">
        <v>10.140000343322754</v>
      </c>
      <c r="AQ33" s="1435"/>
      <c r="AR33" s="1436"/>
      <c r="AS33" s="1434">
        <v>10.140000343322754</v>
      </c>
      <c r="AT33" s="1435"/>
      <c r="AU33" s="1436"/>
      <c r="AV33" s="1434">
        <v>10.140000343322754</v>
      </c>
      <c r="AW33" s="1435"/>
      <c r="AX33" s="1436"/>
      <c r="AY33" s="1434">
        <v>10.090000152587891</v>
      </c>
      <c r="AZ33" s="1435"/>
      <c r="BA33" s="1436"/>
      <c r="BB33" s="1434">
        <v>10.100000381469727</v>
      </c>
      <c r="BC33" s="1435"/>
      <c r="BD33" s="1436"/>
      <c r="BE33" s="1434">
        <v>10.100000381469727</v>
      </c>
      <c r="BF33" s="1435"/>
      <c r="BG33" s="1436"/>
      <c r="BH33" s="1434">
        <v>10.109999656677246</v>
      </c>
      <c r="BI33" s="1435"/>
      <c r="BJ33" s="1436"/>
      <c r="BK33" s="1434">
        <v>10.140000343322754</v>
      </c>
      <c r="BL33" s="1435"/>
      <c r="BM33" s="1436"/>
      <c r="BN33" s="1434">
        <v>10.149999618530273</v>
      </c>
      <c r="BO33" s="1435"/>
      <c r="BP33" s="1436"/>
      <c r="BQ33" s="1434">
        <v>10.170000076293945</v>
      </c>
      <c r="BR33" s="1435"/>
      <c r="BS33" s="1436"/>
      <c r="BT33" s="1434">
        <v>10.199999809265137</v>
      </c>
      <c r="BU33" s="1435"/>
      <c r="BV33" s="1436"/>
      <c r="BW33" s="1434">
        <v>10.210000038146973</v>
      </c>
      <c r="BX33" s="1435"/>
      <c r="BY33" s="1436"/>
      <c r="BZ33" s="1434">
        <v>10.220000267028809</v>
      </c>
      <c r="CA33" s="1435"/>
      <c r="CB33" s="1436"/>
    </row>
    <row r="34" spans="1:80" s="1151" customFormat="1" ht="7.5" customHeight="1" x14ac:dyDescent="0.25">
      <c r="A34" s="1483"/>
      <c r="B34" s="1484"/>
      <c r="C34" s="1485"/>
      <c r="D34" s="1490"/>
      <c r="E34" s="1397"/>
      <c r="F34" s="1460"/>
      <c r="G34" s="1397"/>
      <c r="H34" s="1398"/>
      <c r="I34" s="1465"/>
      <c r="J34" s="1466"/>
      <c r="K34" s="1467"/>
      <c r="L34" s="1437"/>
      <c r="M34" s="1438"/>
      <c r="N34" s="1439"/>
      <c r="O34" s="1437"/>
      <c r="P34" s="1438"/>
      <c r="Q34" s="1439"/>
      <c r="R34" s="1437"/>
      <c r="S34" s="1438"/>
      <c r="T34" s="1439"/>
      <c r="U34" s="1437"/>
      <c r="V34" s="1438"/>
      <c r="W34" s="1439"/>
      <c r="X34" s="1437"/>
      <c r="Y34" s="1438"/>
      <c r="Z34" s="1439"/>
      <c r="AA34" s="1437"/>
      <c r="AB34" s="1438"/>
      <c r="AC34" s="1439"/>
      <c r="AD34" s="1437"/>
      <c r="AE34" s="1438"/>
      <c r="AF34" s="1439"/>
      <c r="AG34" s="1437"/>
      <c r="AH34" s="1438"/>
      <c r="AI34" s="1439"/>
      <c r="AJ34" s="1437"/>
      <c r="AK34" s="1438"/>
      <c r="AL34" s="1439"/>
      <c r="AM34" s="1437"/>
      <c r="AN34" s="1438"/>
      <c r="AO34" s="1439"/>
      <c r="AP34" s="1437"/>
      <c r="AQ34" s="1438"/>
      <c r="AR34" s="1439"/>
      <c r="AS34" s="1437"/>
      <c r="AT34" s="1438"/>
      <c r="AU34" s="1439"/>
      <c r="AV34" s="1437"/>
      <c r="AW34" s="1438"/>
      <c r="AX34" s="1439"/>
      <c r="AY34" s="1437"/>
      <c r="AZ34" s="1438"/>
      <c r="BA34" s="1439"/>
      <c r="BB34" s="1437"/>
      <c r="BC34" s="1438"/>
      <c r="BD34" s="1439"/>
      <c r="BE34" s="1437"/>
      <c r="BF34" s="1438"/>
      <c r="BG34" s="1439"/>
      <c r="BH34" s="1437"/>
      <c r="BI34" s="1438"/>
      <c r="BJ34" s="1439"/>
      <c r="BK34" s="1437"/>
      <c r="BL34" s="1438"/>
      <c r="BM34" s="1439"/>
      <c r="BN34" s="1437"/>
      <c r="BO34" s="1438"/>
      <c r="BP34" s="1439"/>
      <c r="BQ34" s="1437"/>
      <c r="BR34" s="1438"/>
      <c r="BS34" s="1439"/>
      <c r="BT34" s="1437"/>
      <c r="BU34" s="1438"/>
      <c r="BV34" s="1439"/>
      <c r="BW34" s="1437"/>
      <c r="BX34" s="1438"/>
      <c r="BY34" s="1439"/>
      <c r="BZ34" s="1437"/>
      <c r="CA34" s="1438"/>
      <c r="CB34" s="1439"/>
    </row>
    <row r="35" spans="1:80" s="1146" customFormat="1" ht="7.5" customHeight="1" thickBot="1" x14ac:dyDescent="0.3">
      <c r="A35" s="1486"/>
      <c r="B35" s="1487"/>
      <c r="C35" s="1488"/>
      <c r="D35" s="1491"/>
      <c r="E35" s="1399"/>
      <c r="F35" s="1461"/>
      <c r="G35" s="1399"/>
      <c r="H35" s="1400"/>
      <c r="I35" s="1465"/>
      <c r="J35" s="1466"/>
      <c r="K35" s="1467"/>
      <c r="L35" s="1440"/>
      <c r="M35" s="1441"/>
      <c r="N35" s="1442"/>
      <c r="O35" s="1440"/>
      <c r="P35" s="1441"/>
      <c r="Q35" s="1442"/>
      <c r="R35" s="1440"/>
      <c r="S35" s="1441"/>
      <c r="T35" s="1442"/>
      <c r="U35" s="1440"/>
      <c r="V35" s="1441"/>
      <c r="W35" s="1442"/>
      <c r="X35" s="1440"/>
      <c r="Y35" s="1441"/>
      <c r="Z35" s="1442"/>
      <c r="AA35" s="1440"/>
      <c r="AB35" s="1441"/>
      <c r="AC35" s="1442"/>
      <c r="AD35" s="1440"/>
      <c r="AE35" s="1441"/>
      <c r="AF35" s="1442"/>
      <c r="AG35" s="1440"/>
      <c r="AH35" s="1441"/>
      <c r="AI35" s="1442"/>
      <c r="AJ35" s="1440"/>
      <c r="AK35" s="1441"/>
      <c r="AL35" s="1442"/>
      <c r="AM35" s="1440"/>
      <c r="AN35" s="1441"/>
      <c r="AO35" s="1442"/>
      <c r="AP35" s="1440"/>
      <c r="AQ35" s="1441"/>
      <c r="AR35" s="1442"/>
      <c r="AS35" s="1440"/>
      <c r="AT35" s="1441"/>
      <c r="AU35" s="1442"/>
      <c r="AV35" s="1440"/>
      <c r="AW35" s="1441"/>
      <c r="AX35" s="1442"/>
      <c r="AY35" s="1440"/>
      <c r="AZ35" s="1441"/>
      <c r="BA35" s="1442"/>
      <c r="BB35" s="1440"/>
      <c r="BC35" s="1441"/>
      <c r="BD35" s="1442"/>
      <c r="BE35" s="1440"/>
      <c r="BF35" s="1441"/>
      <c r="BG35" s="1442"/>
      <c r="BH35" s="1440"/>
      <c r="BI35" s="1441"/>
      <c r="BJ35" s="1442"/>
      <c r="BK35" s="1440"/>
      <c r="BL35" s="1441"/>
      <c r="BM35" s="1442"/>
      <c r="BN35" s="1440"/>
      <c r="BO35" s="1441"/>
      <c r="BP35" s="1442"/>
      <c r="BQ35" s="1440"/>
      <c r="BR35" s="1441"/>
      <c r="BS35" s="1442"/>
      <c r="BT35" s="1440"/>
      <c r="BU35" s="1441"/>
      <c r="BV35" s="1442"/>
      <c r="BW35" s="1440"/>
      <c r="BX35" s="1441"/>
      <c r="BY35" s="1442"/>
      <c r="BZ35" s="1440"/>
      <c r="CA35" s="1441"/>
      <c r="CB35" s="1442"/>
    </row>
    <row r="36" spans="1:80" s="1146" customFormat="1" ht="24" customHeight="1" x14ac:dyDescent="0.25">
      <c r="A36" s="1417" t="s">
        <v>25</v>
      </c>
      <c r="B36" s="1418"/>
      <c r="C36" s="1418"/>
      <c r="D36" s="1419"/>
      <c r="E36" s="1444" t="s">
        <v>144</v>
      </c>
      <c r="F36" s="1445"/>
      <c r="G36" s="1445"/>
      <c r="H36" s="1446"/>
      <c r="I36" s="1167"/>
      <c r="J36" s="1919">
        <f>J8+J16</f>
        <v>0.81900000000000006</v>
      </c>
      <c r="K36" s="1920">
        <f>K8+K16</f>
        <v>0.315</v>
      </c>
      <c r="L36" s="1168"/>
      <c r="M36" s="1919">
        <f>M8+M16</f>
        <v>0.81</v>
      </c>
      <c r="N36" s="1920">
        <f>N8+N16</f>
        <v>0.316</v>
      </c>
      <c r="O36" s="1169"/>
      <c r="P36" s="1919">
        <f>P8+P16</f>
        <v>0.81400000000000006</v>
      </c>
      <c r="Q36" s="1920">
        <f>Q8+Q16</f>
        <v>0.313</v>
      </c>
      <c r="R36" s="1169"/>
      <c r="S36" s="1919">
        <f>S8+S16</f>
        <v>0.79</v>
      </c>
      <c r="T36" s="1920">
        <f>T8+T16</f>
        <v>0.307</v>
      </c>
      <c r="U36" s="1169"/>
      <c r="V36" s="1919">
        <f>V8+V16</f>
        <v>0.77200000000000002</v>
      </c>
      <c r="W36" s="1920">
        <f>W8+W16</f>
        <v>0.307</v>
      </c>
      <c r="X36" s="1169"/>
      <c r="Y36" s="1919">
        <f>Y8+Y16</f>
        <v>0.77800000000000002</v>
      </c>
      <c r="Z36" s="1920">
        <f>Z8+Z16</f>
        <v>0.309</v>
      </c>
      <c r="AA36" s="1169"/>
      <c r="AB36" s="1919">
        <f>AB8+AB16</f>
        <v>0.81400000000000006</v>
      </c>
      <c r="AC36" s="1920">
        <f>AC8+AC16</f>
        <v>0.32700000000000001</v>
      </c>
      <c r="AD36" s="1169"/>
      <c r="AE36" s="1919">
        <f>AE8+AE16</f>
        <v>0.84299999999999997</v>
      </c>
      <c r="AF36" s="1920">
        <f>AF8+AF16</f>
        <v>0.34299999999999997</v>
      </c>
      <c r="AG36" s="1169"/>
      <c r="AH36" s="1919">
        <f>AH8+AH16</f>
        <v>0.82299999999999995</v>
      </c>
      <c r="AI36" s="1920">
        <f>AI8+AI16</f>
        <v>0.312</v>
      </c>
      <c r="AJ36" s="1169"/>
      <c r="AK36" s="1919">
        <f>AK8+AK16</f>
        <v>0.84800000000000009</v>
      </c>
      <c r="AL36" s="1920">
        <f>AL8+AL16</f>
        <v>0.33500000000000002</v>
      </c>
      <c r="AM36" s="1169"/>
      <c r="AN36" s="1919">
        <f>AN8+AN16</f>
        <v>0.82200000000000006</v>
      </c>
      <c r="AO36" s="1920">
        <f>AO8+AO16</f>
        <v>0.317</v>
      </c>
      <c r="AP36" s="1169"/>
      <c r="AQ36" s="1919">
        <f>AQ8+AQ16</f>
        <v>0.79200000000000004</v>
      </c>
      <c r="AR36" s="1920">
        <f>AR8+AR16</f>
        <v>0.309</v>
      </c>
      <c r="AS36" s="1169"/>
      <c r="AT36" s="1919">
        <f>AT8+AT16</f>
        <v>0.78800000000000003</v>
      </c>
      <c r="AU36" s="1920">
        <f>AU8+AU16</f>
        <v>0.314</v>
      </c>
      <c r="AV36" s="1169"/>
      <c r="AW36" s="1919">
        <f>AW8+AW16</f>
        <v>0.78600000000000003</v>
      </c>
      <c r="AX36" s="1920">
        <f>AX8+AX16</f>
        <v>0.309</v>
      </c>
      <c r="AY36" s="1169"/>
      <c r="AZ36" s="1919">
        <f>AZ8+AZ16</f>
        <v>0.77500000000000002</v>
      </c>
      <c r="BA36" s="1920">
        <f>BA8+BA16</f>
        <v>0.30399999999999999</v>
      </c>
      <c r="BB36" s="1169"/>
      <c r="BC36" s="1919">
        <f>BC8+BC16</f>
        <v>0.80800000000000005</v>
      </c>
      <c r="BD36" s="1920">
        <f>BD8+BD16</f>
        <v>0.30199999999999999</v>
      </c>
      <c r="BE36" s="1169"/>
      <c r="BF36" s="1919">
        <f>BF8+BF16</f>
        <v>0.81900000000000006</v>
      </c>
      <c r="BG36" s="1920">
        <f>BG8+BG16</f>
        <v>0.30099999999999999</v>
      </c>
      <c r="BH36" s="1169"/>
      <c r="BI36" s="1919">
        <f>BI8+BI16</f>
        <v>0.79700000000000004</v>
      </c>
      <c r="BJ36" s="1920">
        <f>BJ8+BJ16</f>
        <v>0.30099999999999999</v>
      </c>
      <c r="BK36" s="1169"/>
      <c r="BL36" s="1919">
        <f>BL8+BL16</f>
        <v>0.83200000000000007</v>
      </c>
      <c r="BM36" s="1920">
        <f>BM8+BM16</f>
        <v>0.311</v>
      </c>
      <c r="BN36" s="1169"/>
      <c r="BO36" s="1919">
        <f>BO8+BO16</f>
        <v>0.82000000000000006</v>
      </c>
      <c r="BP36" s="1920">
        <f>BP8+BP16</f>
        <v>0.314</v>
      </c>
      <c r="BQ36" s="1169"/>
      <c r="BR36" s="1919">
        <f>BR8+BR16</f>
        <v>0.84400000000000008</v>
      </c>
      <c r="BS36" s="1920">
        <f>BS8+BS16</f>
        <v>0.32200000000000001</v>
      </c>
      <c r="BT36" s="1169"/>
      <c r="BU36" s="1919">
        <f>BU8+BU16</f>
        <v>0.83099999999999996</v>
      </c>
      <c r="BV36" s="1920">
        <f>BV8+BV16</f>
        <v>0.33500000000000002</v>
      </c>
      <c r="BW36" s="1169"/>
      <c r="BX36" s="1919">
        <f>BX8+BX16</f>
        <v>0.81499999999999995</v>
      </c>
      <c r="BY36" s="1920">
        <f>BY8+BY16</f>
        <v>0.33200000000000002</v>
      </c>
      <c r="BZ36" s="1169"/>
      <c r="CA36" s="1919">
        <f>CA8+CA16</f>
        <v>0.76500000000000001</v>
      </c>
      <c r="CB36" s="1920">
        <f>CB8+CB16</f>
        <v>0.32100000000000001</v>
      </c>
    </row>
    <row r="37" spans="1:80" s="1146" customFormat="1" ht="19.5" customHeight="1" thickBot="1" x14ac:dyDescent="0.3">
      <c r="A37" s="1393"/>
      <c r="B37" s="1394"/>
      <c r="C37" s="1394"/>
      <c r="D37" s="1443"/>
      <c r="E37" s="1447" t="s">
        <v>109</v>
      </c>
      <c r="F37" s="1448"/>
      <c r="G37" s="1448"/>
      <c r="H37" s="1449"/>
      <c r="I37" s="1170"/>
      <c r="J37" s="1921">
        <f>J9+J17</f>
        <v>0.81900000000000006</v>
      </c>
      <c r="K37" s="1922">
        <f>K9+K17</f>
        <v>0.315</v>
      </c>
      <c r="L37" s="1171"/>
      <c r="M37" s="1921">
        <f>M9+M17</f>
        <v>0.81</v>
      </c>
      <c r="N37" s="1922">
        <f>N9+N17</f>
        <v>0.316</v>
      </c>
      <c r="O37" s="1172"/>
      <c r="P37" s="1921">
        <f>P9+P17</f>
        <v>0.81400000000000006</v>
      </c>
      <c r="Q37" s="1922">
        <f>Q9+Q17</f>
        <v>0.313</v>
      </c>
      <c r="R37" s="1172"/>
      <c r="S37" s="1921">
        <f>S9+S17</f>
        <v>0.79</v>
      </c>
      <c r="T37" s="1922">
        <f>T9+T17</f>
        <v>0.307</v>
      </c>
      <c r="U37" s="1172"/>
      <c r="V37" s="1921">
        <f>V9+V17</f>
        <v>0.77200000000000002</v>
      </c>
      <c r="W37" s="1922">
        <f>W9+W17</f>
        <v>0.307</v>
      </c>
      <c r="X37" s="1172"/>
      <c r="Y37" s="1921">
        <f>Y9+Y17</f>
        <v>0.77800000000000002</v>
      </c>
      <c r="Z37" s="1922">
        <f>Z9+Z17</f>
        <v>0.309</v>
      </c>
      <c r="AA37" s="1172"/>
      <c r="AB37" s="1921">
        <f>AB9+AB17</f>
        <v>0.81400000000000006</v>
      </c>
      <c r="AC37" s="1922">
        <f>AC9+AC17</f>
        <v>0.32700000000000001</v>
      </c>
      <c r="AD37" s="1172"/>
      <c r="AE37" s="1921">
        <f>AE9+AE17</f>
        <v>0.84299999999999997</v>
      </c>
      <c r="AF37" s="1922">
        <f>AF9+AF17</f>
        <v>0.34299999999999997</v>
      </c>
      <c r="AG37" s="1172"/>
      <c r="AH37" s="1921">
        <f>AH9+AH17</f>
        <v>0.82299999999999995</v>
      </c>
      <c r="AI37" s="1922">
        <f>AI9+AI17</f>
        <v>0.312</v>
      </c>
      <c r="AJ37" s="1172"/>
      <c r="AK37" s="1921">
        <f>AK9+AK17</f>
        <v>0.84800000000000009</v>
      </c>
      <c r="AL37" s="1922">
        <f>AL9+AL17</f>
        <v>0.33500000000000002</v>
      </c>
      <c r="AM37" s="1172"/>
      <c r="AN37" s="1921">
        <f>AN9+AN17</f>
        <v>0.82200000000000006</v>
      </c>
      <c r="AO37" s="1922">
        <f>AO9+AO17</f>
        <v>0.317</v>
      </c>
      <c r="AP37" s="1172"/>
      <c r="AQ37" s="1921">
        <f>AQ9+AQ17</f>
        <v>0.79200000000000004</v>
      </c>
      <c r="AR37" s="1922">
        <f>AR9+AR17</f>
        <v>0.309</v>
      </c>
      <c r="AS37" s="1172"/>
      <c r="AT37" s="1921">
        <f>AT9+AT17</f>
        <v>0.78800000000000003</v>
      </c>
      <c r="AU37" s="1922">
        <f>AU9+AU17</f>
        <v>0.314</v>
      </c>
      <c r="AV37" s="1172"/>
      <c r="AW37" s="1921">
        <f>AW9+AW17</f>
        <v>0.78600000000000003</v>
      </c>
      <c r="AX37" s="1922">
        <f>AX9+AX17</f>
        <v>0.309</v>
      </c>
      <c r="AY37" s="1172"/>
      <c r="AZ37" s="1921">
        <f>AZ9+AZ17</f>
        <v>0.77500000000000002</v>
      </c>
      <c r="BA37" s="1922">
        <f>BA9+BA17</f>
        <v>0.30399999999999999</v>
      </c>
      <c r="BB37" s="1172"/>
      <c r="BC37" s="1921">
        <f>BC9+BC17</f>
        <v>0.80800000000000005</v>
      </c>
      <c r="BD37" s="1922">
        <f>BD9+BD17</f>
        <v>0.30199999999999999</v>
      </c>
      <c r="BE37" s="1172"/>
      <c r="BF37" s="1921">
        <f>BF9+BF17</f>
        <v>0.81900000000000006</v>
      </c>
      <c r="BG37" s="1922">
        <f>BG9+BG17</f>
        <v>0.30099999999999999</v>
      </c>
      <c r="BH37" s="1172"/>
      <c r="BI37" s="1921">
        <f>BI9+BI17</f>
        <v>0.79700000000000004</v>
      </c>
      <c r="BJ37" s="1922">
        <f>BJ9+BJ17</f>
        <v>0.30099999999999999</v>
      </c>
      <c r="BK37" s="1172"/>
      <c r="BL37" s="1921">
        <f>BL9+BL17</f>
        <v>0.83200000000000007</v>
      </c>
      <c r="BM37" s="1922">
        <f>BM9+BM17</f>
        <v>0.311</v>
      </c>
      <c r="BN37" s="1172"/>
      <c r="BO37" s="1921">
        <f>BO9+BO17</f>
        <v>0.82000000000000006</v>
      </c>
      <c r="BP37" s="1922">
        <f>BP9+BP17</f>
        <v>0.314</v>
      </c>
      <c r="BQ37" s="1172"/>
      <c r="BR37" s="1921">
        <f>BR9+BR17</f>
        <v>0.84400000000000008</v>
      </c>
      <c r="BS37" s="1922">
        <f>BS9+BS17</f>
        <v>0.32200000000000001</v>
      </c>
      <c r="BT37" s="1172"/>
      <c r="BU37" s="1921">
        <f>BU9+BU17</f>
        <v>0.83099999999999996</v>
      </c>
      <c r="BV37" s="1922">
        <f>BV9+BV17</f>
        <v>0.33500000000000002</v>
      </c>
      <c r="BW37" s="1172"/>
      <c r="BX37" s="1921">
        <f>BX9+BX17</f>
        <v>0.81499999999999995</v>
      </c>
      <c r="BY37" s="1922">
        <f>BY9+BY17</f>
        <v>0.33200000000000002</v>
      </c>
      <c r="BZ37" s="1172"/>
      <c r="CA37" s="1921">
        <f>CA9+CA17</f>
        <v>0.76500000000000001</v>
      </c>
      <c r="CB37" s="1922">
        <f>CB9+CB17</f>
        <v>0.32100000000000001</v>
      </c>
    </row>
    <row r="38" spans="1:80" s="1146" customFormat="1" ht="16.5" x14ac:dyDescent="0.25">
      <c r="A38" s="1173"/>
      <c r="B38" s="1174"/>
      <c r="C38" s="1174"/>
      <c r="D38" s="1176"/>
      <c r="E38" s="1175"/>
      <c r="F38" s="1433"/>
      <c r="G38" s="1433"/>
      <c r="H38" s="1174"/>
      <c r="I38" s="1177"/>
      <c r="J38" s="1177"/>
      <c r="K38" s="1177"/>
      <c r="L38" s="1174"/>
      <c r="M38" s="1176"/>
      <c r="N38" s="1433"/>
      <c r="O38" s="1433"/>
      <c r="P38" s="1176"/>
      <c r="Q38" s="1433"/>
      <c r="R38" s="1433"/>
      <c r="S38" s="1176"/>
      <c r="T38" s="1176"/>
      <c r="U38" s="1178"/>
      <c r="V38" s="1177"/>
      <c r="W38" s="1177"/>
      <c r="X38" s="1177"/>
      <c r="Y38" s="1177"/>
      <c r="Z38" s="1177"/>
      <c r="AA38" s="1177"/>
      <c r="AB38" s="1177"/>
      <c r="AC38" s="1177"/>
      <c r="AD38" s="1177"/>
      <c r="AE38" s="1177"/>
      <c r="AF38" s="1177"/>
      <c r="AG38" s="1177"/>
      <c r="AH38" s="1177"/>
      <c r="AI38" s="1177"/>
      <c r="AJ38" s="1177"/>
      <c r="AK38" s="1177"/>
      <c r="AL38" s="1177"/>
      <c r="AM38" s="1177"/>
      <c r="AN38" s="1177"/>
      <c r="AO38" s="1177"/>
      <c r="AP38" s="1177"/>
      <c r="AQ38" s="1177"/>
      <c r="AR38" s="1177"/>
      <c r="AS38" s="1177"/>
      <c r="AT38" s="1177"/>
      <c r="AU38" s="1177"/>
      <c r="AV38" s="1177"/>
      <c r="AW38" s="1177"/>
      <c r="AX38" s="1177"/>
      <c r="AY38" s="1177"/>
      <c r="AZ38" s="1177"/>
      <c r="BA38" s="1177"/>
      <c r="BB38" s="1177"/>
      <c r="BC38" s="1177"/>
      <c r="BD38" s="1177"/>
      <c r="BE38" s="1177"/>
      <c r="BF38" s="1177"/>
      <c r="BG38" s="1177"/>
      <c r="BH38" s="1177"/>
      <c r="BI38" s="1177"/>
      <c r="BJ38" s="1177"/>
      <c r="BK38" s="1177"/>
      <c r="BL38" s="1177"/>
      <c r="BM38" s="1177"/>
      <c r="BN38" s="1177"/>
      <c r="BO38" s="1177"/>
      <c r="BP38" s="1177"/>
      <c r="BQ38" s="1177"/>
      <c r="BR38" s="1177"/>
      <c r="BS38" s="1177"/>
      <c r="BT38" s="1177"/>
      <c r="BU38" s="1177"/>
      <c r="BV38" s="1177"/>
      <c r="BW38" s="1177"/>
      <c r="BX38" s="1177"/>
      <c r="BY38" s="1177"/>
      <c r="BZ38" s="1177"/>
      <c r="CA38" s="1177"/>
      <c r="CB38" s="1223"/>
    </row>
    <row r="39" spans="1:80" s="1146" customFormat="1" ht="16.5" x14ac:dyDescent="0.25">
      <c r="A39" s="1179" t="s">
        <v>507</v>
      </c>
      <c r="B39" s="1180"/>
      <c r="C39" s="1180"/>
      <c r="D39" s="1923">
        <f>COS(ATAN(H39))</f>
        <v>0.9315236818305398</v>
      </c>
      <c r="E39" s="1429" t="s">
        <v>508</v>
      </c>
      <c r="F39" s="1429"/>
      <c r="G39" s="1429"/>
      <c r="H39" s="1177">
        <f>(K36+N36+Q36+T36+W36+Z36+AC36+AF36+AI36+AL36+AO36+AR36+AU36+AX36+BA36+BD36+BG36+BJ36+BM36+BP36+BS36+BV36+BY36+CB36)/(J36+M36+P36+S36+V36+Y36+AB36+AE36+AH36+AK36+AN36+AQ36+AT36+AW36+AZ36+BC36+BF36+BI36+BL36+BO36+BR36+BU36+BX36+CA36)</f>
        <v>0.39041484153568656</v>
      </c>
      <c r="I39" s="1177"/>
      <c r="J39" s="1177"/>
      <c r="K39" s="1177"/>
      <c r="L39" s="1177"/>
      <c r="M39" s="1178"/>
      <c r="N39" s="1430"/>
      <c r="O39" s="1430"/>
      <c r="P39" s="1178"/>
      <c r="Q39" s="1430"/>
      <c r="R39" s="1430"/>
      <c r="S39" s="1178"/>
      <c r="T39" s="1178"/>
      <c r="U39" s="1178"/>
      <c r="V39" s="1177"/>
      <c r="W39" s="1177"/>
      <c r="X39" s="1177"/>
      <c r="Y39" s="1177"/>
      <c r="Z39" s="1177"/>
      <c r="AA39" s="1177"/>
      <c r="AB39" s="1177"/>
      <c r="AC39" s="1177"/>
      <c r="AD39" s="1177"/>
      <c r="AE39" s="1177"/>
      <c r="AF39" s="1177"/>
      <c r="AG39" s="1177"/>
      <c r="AH39" s="1177"/>
      <c r="AI39" s="1177"/>
      <c r="AJ39" s="1177"/>
      <c r="AK39" s="1177"/>
      <c r="AL39" s="1177"/>
      <c r="AM39" s="1177"/>
      <c r="AN39" s="1177"/>
      <c r="AO39" s="1177"/>
      <c r="AP39" s="1177"/>
      <c r="AQ39" s="1177"/>
      <c r="AR39" s="1177"/>
      <c r="AS39" s="1177"/>
      <c r="AT39" s="1177"/>
      <c r="AU39" s="1177"/>
      <c r="AV39" s="1177"/>
      <c r="AW39" s="1177"/>
      <c r="AX39" s="1177"/>
      <c r="AY39" s="1177"/>
      <c r="AZ39" s="1177"/>
      <c r="BA39" s="1177"/>
      <c r="BB39" s="1177"/>
      <c r="BC39" s="1177"/>
      <c r="BD39" s="1177"/>
      <c r="BE39" s="1177"/>
      <c r="BF39" s="1177"/>
      <c r="BG39" s="1177"/>
      <c r="BH39" s="1177"/>
      <c r="BI39" s="1177"/>
      <c r="BJ39" s="1177"/>
      <c r="BK39" s="1177"/>
      <c r="BL39" s="1177"/>
      <c r="BM39" s="1177"/>
      <c r="BN39" s="1177"/>
      <c r="BO39" s="1177"/>
      <c r="BP39" s="1177"/>
      <c r="BQ39" s="1177"/>
      <c r="BR39" s="1177"/>
      <c r="BS39" s="1177"/>
      <c r="BT39" s="1177"/>
      <c r="BU39" s="1177"/>
      <c r="BV39" s="1177"/>
      <c r="BW39" s="1177"/>
      <c r="BX39" s="1177"/>
      <c r="BY39" s="1177"/>
      <c r="BZ39" s="1177"/>
      <c r="CA39" s="1177"/>
      <c r="CB39" s="1223"/>
    </row>
    <row r="40" spans="1:80" s="1146" customFormat="1" ht="16.5" x14ac:dyDescent="0.25">
      <c r="A40" s="1179" t="s">
        <v>509</v>
      </c>
      <c r="B40" s="1180"/>
      <c r="C40" s="1180"/>
      <c r="D40" s="1923">
        <f>COS(ATAN(H40))</f>
        <v>0.9315236818305398</v>
      </c>
      <c r="E40" s="1429" t="s">
        <v>510</v>
      </c>
      <c r="F40" s="1429"/>
      <c r="G40" s="1429"/>
      <c r="H40" s="1177">
        <f>(K37+N37+Q37+T37+W37+Z37+AC37+AF37+AI37+AL37+AO37+AR37+AU37+AX37+BA37+BD37+BG37+BJ37+BM37+BP37+BS37+BV37+BY37+CB37)/(J37+M37+P37+S37+V37+Y37+AB37+AE37+AH37+AK37+AN37+AQ37+AT37+AW37+AZ37+BC37+BF37+BI37+BL37+BO37+BR37+BU37+BX37+CA37)</f>
        <v>0.39041484153568656</v>
      </c>
      <c r="I40" s="1177"/>
      <c r="J40" s="1177"/>
      <c r="K40" s="1177"/>
      <c r="L40" s="1177"/>
      <c r="M40" s="1178"/>
      <c r="N40" s="1430"/>
      <c r="O40" s="1430"/>
      <c r="P40" s="1178"/>
      <c r="Q40" s="1430"/>
      <c r="R40" s="1430"/>
      <c r="S40" s="1178"/>
      <c r="T40" s="1178"/>
      <c r="U40" s="1178"/>
      <c r="V40" s="1177"/>
      <c r="W40" s="1177"/>
      <c r="X40" s="1177"/>
      <c r="Y40" s="1177"/>
      <c r="Z40" s="1177"/>
      <c r="AA40" s="1177"/>
      <c r="AB40" s="1177"/>
      <c r="AC40" s="1177"/>
      <c r="AD40" s="1177"/>
      <c r="AE40" s="1177"/>
      <c r="AF40" s="1177"/>
      <c r="AG40" s="1177"/>
      <c r="AH40" s="1177"/>
      <c r="AI40" s="1177"/>
      <c r="AJ40" s="1177"/>
      <c r="AK40" s="1177"/>
      <c r="AL40" s="1177"/>
      <c r="AM40" s="1177"/>
      <c r="AN40" s="1177"/>
      <c r="AO40" s="1177"/>
      <c r="AP40" s="1177"/>
      <c r="AQ40" s="1177"/>
      <c r="AR40" s="1177"/>
      <c r="AS40" s="1177"/>
      <c r="AT40" s="1177"/>
      <c r="AU40" s="1177"/>
      <c r="AV40" s="1177"/>
      <c r="AW40" s="1177"/>
      <c r="AX40" s="1177"/>
      <c r="AY40" s="1177"/>
      <c r="AZ40" s="1177"/>
      <c r="BA40" s="1177"/>
      <c r="BB40" s="1177"/>
      <c r="BC40" s="1177"/>
      <c r="BD40" s="1177"/>
      <c r="BE40" s="1177"/>
      <c r="BF40" s="1177"/>
      <c r="BG40" s="1177"/>
      <c r="BH40" s="1177"/>
      <c r="BI40" s="1177"/>
      <c r="BJ40" s="1177"/>
      <c r="BK40" s="1177"/>
      <c r="BL40" s="1177"/>
      <c r="BM40" s="1177"/>
      <c r="BN40" s="1177"/>
      <c r="BO40" s="1177"/>
      <c r="BP40" s="1177"/>
      <c r="BQ40" s="1177"/>
      <c r="BR40" s="1177"/>
      <c r="BS40" s="1177"/>
      <c r="BT40" s="1177"/>
      <c r="BU40" s="1177"/>
      <c r="BV40" s="1177"/>
      <c r="BW40" s="1177"/>
      <c r="BX40" s="1177"/>
      <c r="BY40" s="1177"/>
      <c r="BZ40" s="1177"/>
      <c r="CA40" s="1177"/>
      <c r="CB40" s="1223"/>
    </row>
    <row r="41" spans="1:80" s="1146" customFormat="1" ht="16.5" x14ac:dyDescent="0.25">
      <c r="A41" s="1431" t="s">
        <v>511</v>
      </c>
      <c r="B41" s="1432"/>
      <c r="C41" s="1432"/>
      <c r="D41" s="1432"/>
      <c r="E41" s="1429" t="s">
        <v>512</v>
      </c>
      <c r="F41" s="1429"/>
      <c r="G41" s="1429"/>
      <c r="H41" s="1177"/>
      <c r="I41" s="1177"/>
      <c r="J41" s="1177"/>
      <c r="K41" s="1177"/>
      <c r="L41" s="1177"/>
      <c r="M41" s="1178"/>
      <c r="N41" s="1430"/>
      <c r="O41" s="1430"/>
      <c r="P41" s="1178"/>
      <c r="Q41" s="1430"/>
      <c r="R41" s="1430"/>
      <c r="S41" s="1178"/>
      <c r="T41" s="1178"/>
      <c r="U41" s="1178"/>
      <c r="V41" s="1177"/>
      <c r="W41" s="1177"/>
      <c r="X41" s="1177"/>
      <c r="Y41" s="1177"/>
      <c r="Z41" s="1177"/>
      <c r="AA41" s="1177"/>
      <c r="AB41" s="1177"/>
      <c r="AC41" s="1177"/>
      <c r="AD41" s="1177"/>
      <c r="AE41" s="1177"/>
      <c r="AF41" s="1177"/>
      <c r="AG41" s="1177"/>
      <c r="AH41" s="1177"/>
      <c r="AI41" s="1177"/>
      <c r="AJ41" s="1177"/>
      <c r="AK41" s="1177"/>
      <c r="AL41" s="1177"/>
      <c r="AM41" s="1177"/>
      <c r="AN41" s="1177"/>
      <c r="AO41" s="1177"/>
      <c r="AP41" s="1177"/>
      <c r="AQ41" s="1177"/>
      <c r="AR41" s="1177"/>
      <c r="AS41" s="1177"/>
      <c r="AT41" s="1177"/>
      <c r="AU41" s="1177"/>
      <c r="AV41" s="1177"/>
      <c r="AW41" s="1177"/>
      <c r="AX41" s="1177"/>
      <c r="AY41" s="1177"/>
      <c r="AZ41" s="1177"/>
      <c r="BA41" s="1177"/>
      <c r="BB41" s="1177"/>
      <c r="BC41" s="1177"/>
      <c r="BD41" s="1177"/>
      <c r="BE41" s="1177"/>
      <c r="BF41" s="1177"/>
      <c r="BG41" s="1177"/>
      <c r="BH41" s="1177"/>
      <c r="BI41" s="1177"/>
      <c r="BJ41" s="1177"/>
      <c r="BK41" s="1177"/>
      <c r="BL41" s="1177"/>
      <c r="BM41" s="1177"/>
      <c r="BN41" s="1177"/>
      <c r="BO41" s="1177"/>
      <c r="BP41" s="1177"/>
      <c r="BQ41" s="1177"/>
      <c r="BR41" s="1177"/>
      <c r="BS41" s="1177"/>
      <c r="BT41" s="1177"/>
      <c r="BU41" s="1177"/>
      <c r="BV41" s="1177"/>
      <c r="BW41" s="1177"/>
      <c r="BX41" s="1177"/>
      <c r="BY41" s="1177"/>
      <c r="BZ41" s="1177"/>
      <c r="CA41" s="1177"/>
      <c r="CB41" s="1223"/>
    </row>
    <row r="42" spans="1:80" s="1146" customFormat="1" ht="17.25" thickBot="1" x14ac:dyDescent="0.3">
      <c r="A42" s="1181"/>
      <c r="B42" s="1182"/>
      <c r="C42" s="1183"/>
      <c r="D42" s="1185"/>
      <c r="E42" s="1184"/>
      <c r="F42" s="1425"/>
      <c r="G42" s="1425"/>
      <c r="H42" s="1182"/>
      <c r="I42" s="1182"/>
      <c r="J42" s="1182"/>
      <c r="K42" s="1182"/>
      <c r="L42" s="1182"/>
      <c r="M42" s="1185"/>
      <c r="N42" s="1425"/>
      <c r="O42" s="1425"/>
      <c r="P42" s="1185"/>
      <c r="Q42" s="1425"/>
      <c r="R42" s="1425"/>
      <c r="S42" s="1185"/>
      <c r="T42" s="1185"/>
      <c r="U42" s="1185"/>
      <c r="V42" s="1177"/>
      <c r="W42" s="1177"/>
      <c r="X42" s="1177"/>
      <c r="Y42" s="1177"/>
      <c r="Z42" s="1177"/>
      <c r="AA42" s="1177"/>
      <c r="AB42" s="1177"/>
      <c r="AC42" s="1177"/>
      <c r="AD42" s="1177"/>
      <c r="AE42" s="1177"/>
      <c r="AF42" s="1177"/>
      <c r="AG42" s="1177"/>
      <c r="AH42" s="1177"/>
      <c r="AI42" s="1177"/>
      <c r="AJ42" s="1177"/>
      <c r="AK42" s="1177"/>
      <c r="AL42" s="1177"/>
      <c r="AM42" s="1177"/>
      <c r="AN42" s="1177"/>
      <c r="AO42" s="1177"/>
      <c r="AP42" s="1177"/>
      <c r="AQ42" s="1177"/>
      <c r="AR42" s="1177"/>
      <c r="AS42" s="1177"/>
      <c r="AT42" s="1177"/>
      <c r="AU42" s="1177"/>
      <c r="AV42" s="1177"/>
      <c r="AW42" s="1177"/>
      <c r="AX42" s="1177"/>
      <c r="AY42" s="1177"/>
      <c r="AZ42" s="1177"/>
      <c r="BA42" s="1177"/>
      <c r="BB42" s="1177"/>
      <c r="BC42" s="1177"/>
      <c r="BD42" s="1177"/>
      <c r="BE42" s="1177"/>
      <c r="BF42" s="1177"/>
      <c r="BG42" s="1177"/>
      <c r="BH42" s="1177"/>
      <c r="BI42" s="1177"/>
      <c r="BJ42" s="1177"/>
      <c r="BK42" s="1177"/>
      <c r="BL42" s="1177"/>
      <c r="BM42" s="1177"/>
      <c r="BN42" s="1177"/>
      <c r="BO42" s="1177"/>
      <c r="BP42" s="1177"/>
      <c r="BQ42" s="1177"/>
      <c r="BR42" s="1177"/>
      <c r="BS42" s="1177"/>
      <c r="BT42" s="1177"/>
      <c r="BU42" s="1177"/>
      <c r="BV42" s="1177"/>
      <c r="BW42" s="1177"/>
      <c r="BX42" s="1177"/>
      <c r="BY42" s="1177"/>
      <c r="BZ42" s="1177"/>
      <c r="CA42" s="1177"/>
      <c r="CB42" s="1223"/>
    </row>
    <row r="43" spans="1:80" s="1146" customFormat="1" ht="17.25" thickBot="1" x14ac:dyDescent="0.3">
      <c r="A43" s="1426" t="s">
        <v>513</v>
      </c>
      <c r="B43" s="1427"/>
      <c r="C43" s="1427"/>
      <c r="D43" s="1427"/>
      <c r="E43" s="1427"/>
      <c r="F43" s="1427"/>
      <c r="G43" s="1427"/>
      <c r="H43" s="1428"/>
      <c r="I43" s="1414" t="s">
        <v>130</v>
      </c>
      <c r="J43" s="1415"/>
      <c r="K43" s="1416"/>
      <c r="L43" s="1414" t="s">
        <v>131</v>
      </c>
      <c r="M43" s="1415"/>
      <c r="N43" s="1416"/>
      <c r="O43" s="1414" t="s">
        <v>132</v>
      </c>
      <c r="P43" s="1415"/>
      <c r="Q43" s="1416"/>
      <c r="R43" s="1414" t="s">
        <v>133</v>
      </c>
      <c r="S43" s="1415"/>
      <c r="T43" s="1416"/>
      <c r="U43" s="1414" t="s">
        <v>134</v>
      </c>
      <c r="V43" s="1415"/>
      <c r="W43" s="1416"/>
      <c r="X43" s="1414" t="s">
        <v>135</v>
      </c>
      <c r="Y43" s="1415"/>
      <c r="Z43" s="1416"/>
      <c r="AA43" s="1414" t="s">
        <v>136</v>
      </c>
      <c r="AB43" s="1415"/>
      <c r="AC43" s="1416"/>
      <c r="AD43" s="1414" t="s">
        <v>137</v>
      </c>
      <c r="AE43" s="1415"/>
      <c r="AF43" s="1416"/>
      <c r="AG43" s="1414" t="s">
        <v>138</v>
      </c>
      <c r="AH43" s="1415"/>
      <c r="AI43" s="1416"/>
      <c r="AJ43" s="1414" t="s">
        <v>139</v>
      </c>
      <c r="AK43" s="1415"/>
      <c r="AL43" s="1416"/>
      <c r="AM43" s="1414" t="s">
        <v>140</v>
      </c>
      <c r="AN43" s="1415"/>
      <c r="AO43" s="1416"/>
      <c r="AP43" s="1414" t="s">
        <v>141</v>
      </c>
      <c r="AQ43" s="1415"/>
      <c r="AR43" s="1416"/>
      <c r="AS43" s="1414" t="s">
        <v>154</v>
      </c>
      <c r="AT43" s="1415"/>
      <c r="AU43" s="1416"/>
      <c r="AV43" s="1414" t="s">
        <v>155</v>
      </c>
      <c r="AW43" s="1415"/>
      <c r="AX43" s="1416"/>
      <c r="AY43" s="1414" t="s">
        <v>156</v>
      </c>
      <c r="AZ43" s="1415"/>
      <c r="BA43" s="1416"/>
      <c r="BB43" s="1414" t="s">
        <v>157</v>
      </c>
      <c r="BC43" s="1415"/>
      <c r="BD43" s="1416"/>
      <c r="BE43" s="1414" t="s">
        <v>158</v>
      </c>
      <c r="BF43" s="1415"/>
      <c r="BG43" s="1416"/>
      <c r="BH43" s="1414" t="s">
        <v>159</v>
      </c>
      <c r="BI43" s="1415"/>
      <c r="BJ43" s="1416"/>
      <c r="BK43" s="1414" t="s">
        <v>160</v>
      </c>
      <c r="BL43" s="1415"/>
      <c r="BM43" s="1416"/>
      <c r="BN43" s="1414" t="s">
        <v>161</v>
      </c>
      <c r="BO43" s="1415"/>
      <c r="BP43" s="1416"/>
      <c r="BQ43" s="1414" t="s">
        <v>494</v>
      </c>
      <c r="BR43" s="1415"/>
      <c r="BS43" s="1416"/>
      <c r="BT43" s="1414" t="s">
        <v>163</v>
      </c>
      <c r="BU43" s="1415"/>
      <c r="BV43" s="1416"/>
      <c r="BW43" s="1414" t="s">
        <v>164</v>
      </c>
      <c r="BX43" s="1415"/>
      <c r="BY43" s="1416"/>
      <c r="BZ43" s="1414" t="s">
        <v>165</v>
      </c>
      <c r="CA43" s="1415"/>
      <c r="CB43" s="1416"/>
    </row>
    <row r="44" spans="1:80" s="1146" customFormat="1" ht="16.5" customHeight="1" x14ac:dyDescent="0.25">
      <c r="A44" s="1417" t="s">
        <v>514</v>
      </c>
      <c r="B44" s="1418"/>
      <c r="C44" s="1418"/>
      <c r="D44" s="1419"/>
      <c r="E44" s="1421" t="s">
        <v>29</v>
      </c>
      <c r="F44" s="1422"/>
      <c r="G44" s="1423" t="s">
        <v>30</v>
      </c>
      <c r="H44" s="1424"/>
      <c r="I44" s="1412" t="s">
        <v>498</v>
      </c>
      <c r="J44" s="1410" t="s">
        <v>499</v>
      </c>
      <c r="K44" s="1401" t="s">
        <v>500</v>
      </c>
      <c r="L44" s="1412" t="s">
        <v>498</v>
      </c>
      <c r="M44" s="1410" t="s">
        <v>499</v>
      </c>
      <c r="N44" s="1401" t="s">
        <v>500</v>
      </c>
      <c r="O44" s="1412" t="s">
        <v>498</v>
      </c>
      <c r="P44" s="1410" t="s">
        <v>499</v>
      </c>
      <c r="Q44" s="1401" t="s">
        <v>500</v>
      </c>
      <c r="R44" s="1412" t="s">
        <v>498</v>
      </c>
      <c r="S44" s="1410" t="s">
        <v>499</v>
      </c>
      <c r="T44" s="1401" t="s">
        <v>500</v>
      </c>
      <c r="U44" s="1412" t="s">
        <v>498</v>
      </c>
      <c r="V44" s="1410" t="s">
        <v>499</v>
      </c>
      <c r="W44" s="1401" t="s">
        <v>500</v>
      </c>
      <c r="X44" s="1412" t="s">
        <v>498</v>
      </c>
      <c r="Y44" s="1410" t="s">
        <v>499</v>
      </c>
      <c r="Z44" s="1401" t="s">
        <v>500</v>
      </c>
      <c r="AA44" s="1412" t="s">
        <v>498</v>
      </c>
      <c r="AB44" s="1410" t="s">
        <v>499</v>
      </c>
      <c r="AC44" s="1401" t="s">
        <v>500</v>
      </c>
      <c r="AD44" s="1412" t="s">
        <v>498</v>
      </c>
      <c r="AE44" s="1410" t="s">
        <v>499</v>
      </c>
      <c r="AF44" s="1401" t="s">
        <v>500</v>
      </c>
      <c r="AG44" s="1412" t="s">
        <v>498</v>
      </c>
      <c r="AH44" s="1410" t="s">
        <v>499</v>
      </c>
      <c r="AI44" s="1401" t="s">
        <v>500</v>
      </c>
      <c r="AJ44" s="1412" t="s">
        <v>498</v>
      </c>
      <c r="AK44" s="1410" t="s">
        <v>499</v>
      </c>
      <c r="AL44" s="1401" t="s">
        <v>500</v>
      </c>
      <c r="AM44" s="1412" t="s">
        <v>498</v>
      </c>
      <c r="AN44" s="1410" t="s">
        <v>499</v>
      </c>
      <c r="AO44" s="1401" t="s">
        <v>500</v>
      </c>
      <c r="AP44" s="1412" t="s">
        <v>498</v>
      </c>
      <c r="AQ44" s="1410" t="s">
        <v>499</v>
      </c>
      <c r="AR44" s="1401" t="s">
        <v>500</v>
      </c>
      <c r="AS44" s="1412" t="s">
        <v>498</v>
      </c>
      <c r="AT44" s="1410" t="s">
        <v>499</v>
      </c>
      <c r="AU44" s="1401" t="s">
        <v>500</v>
      </c>
      <c r="AV44" s="1412" t="s">
        <v>498</v>
      </c>
      <c r="AW44" s="1410" t="s">
        <v>499</v>
      </c>
      <c r="AX44" s="1410" t="s">
        <v>500</v>
      </c>
      <c r="AY44" s="1412" t="s">
        <v>498</v>
      </c>
      <c r="AZ44" s="1410" t="s">
        <v>499</v>
      </c>
      <c r="BA44" s="1410" t="s">
        <v>500</v>
      </c>
      <c r="BB44" s="1412" t="s">
        <v>498</v>
      </c>
      <c r="BC44" s="1410" t="s">
        <v>499</v>
      </c>
      <c r="BD44" s="1401" t="s">
        <v>500</v>
      </c>
      <c r="BE44" s="1412" t="s">
        <v>498</v>
      </c>
      <c r="BF44" s="1410" t="s">
        <v>499</v>
      </c>
      <c r="BG44" s="1410" t="s">
        <v>500</v>
      </c>
      <c r="BH44" s="1412" t="s">
        <v>498</v>
      </c>
      <c r="BI44" s="1410" t="s">
        <v>499</v>
      </c>
      <c r="BJ44" s="1410" t="s">
        <v>500</v>
      </c>
      <c r="BK44" s="1412" t="s">
        <v>498</v>
      </c>
      <c r="BL44" s="1410" t="s">
        <v>499</v>
      </c>
      <c r="BM44" s="1410" t="s">
        <v>500</v>
      </c>
      <c r="BN44" s="1412" t="s">
        <v>498</v>
      </c>
      <c r="BO44" s="1410" t="s">
        <v>499</v>
      </c>
      <c r="BP44" s="1401" t="s">
        <v>500</v>
      </c>
      <c r="BQ44" s="1412" t="s">
        <v>498</v>
      </c>
      <c r="BR44" s="1410" t="s">
        <v>499</v>
      </c>
      <c r="BS44" s="1410" t="s">
        <v>500</v>
      </c>
      <c r="BT44" s="1412" t="s">
        <v>498</v>
      </c>
      <c r="BU44" s="1410" t="s">
        <v>499</v>
      </c>
      <c r="BV44" s="1410" t="s">
        <v>500</v>
      </c>
      <c r="BW44" s="1412" t="s">
        <v>498</v>
      </c>
      <c r="BX44" s="1410" t="s">
        <v>499</v>
      </c>
      <c r="BY44" s="1410" t="s">
        <v>500</v>
      </c>
      <c r="BZ44" s="1412" t="s">
        <v>498</v>
      </c>
      <c r="CA44" s="1410" t="s">
        <v>499</v>
      </c>
      <c r="CB44" s="1401" t="s">
        <v>500</v>
      </c>
    </row>
    <row r="45" spans="1:80" s="1146" customFormat="1" ht="17.25" thickBot="1" x14ac:dyDescent="0.3">
      <c r="A45" s="1393"/>
      <c r="B45" s="1394"/>
      <c r="C45" s="1392"/>
      <c r="D45" s="1420"/>
      <c r="E45" s="1186" t="s">
        <v>32</v>
      </c>
      <c r="F45" s="1187" t="s">
        <v>33</v>
      </c>
      <c r="G45" s="1187" t="s">
        <v>32</v>
      </c>
      <c r="H45" s="1188" t="s">
        <v>33</v>
      </c>
      <c r="I45" s="1413"/>
      <c r="J45" s="1411"/>
      <c r="K45" s="1402"/>
      <c r="L45" s="1413"/>
      <c r="M45" s="1411"/>
      <c r="N45" s="1402"/>
      <c r="O45" s="1413"/>
      <c r="P45" s="1411"/>
      <c r="Q45" s="1402"/>
      <c r="R45" s="1413"/>
      <c r="S45" s="1411"/>
      <c r="T45" s="1402"/>
      <c r="U45" s="1413"/>
      <c r="V45" s="1411"/>
      <c r="W45" s="1402"/>
      <c r="X45" s="1413"/>
      <c r="Y45" s="1411"/>
      <c r="Z45" s="1402"/>
      <c r="AA45" s="1413"/>
      <c r="AB45" s="1411"/>
      <c r="AC45" s="1402"/>
      <c r="AD45" s="1413"/>
      <c r="AE45" s="1411"/>
      <c r="AF45" s="1402"/>
      <c r="AG45" s="1413"/>
      <c r="AH45" s="1411"/>
      <c r="AI45" s="1402"/>
      <c r="AJ45" s="1413"/>
      <c r="AK45" s="1411"/>
      <c r="AL45" s="1402"/>
      <c r="AM45" s="1413"/>
      <c r="AN45" s="1411"/>
      <c r="AO45" s="1402"/>
      <c r="AP45" s="1413"/>
      <c r="AQ45" s="1411"/>
      <c r="AR45" s="1402"/>
      <c r="AS45" s="1413"/>
      <c r="AT45" s="1411"/>
      <c r="AU45" s="1402"/>
      <c r="AV45" s="1413"/>
      <c r="AW45" s="1411"/>
      <c r="AX45" s="1411"/>
      <c r="AY45" s="1413"/>
      <c r="AZ45" s="1411"/>
      <c r="BA45" s="1411"/>
      <c r="BB45" s="1413"/>
      <c r="BC45" s="1411"/>
      <c r="BD45" s="1402"/>
      <c r="BE45" s="1413"/>
      <c r="BF45" s="1411"/>
      <c r="BG45" s="1411"/>
      <c r="BH45" s="1413"/>
      <c r="BI45" s="1411"/>
      <c r="BJ45" s="1411"/>
      <c r="BK45" s="1413"/>
      <c r="BL45" s="1411"/>
      <c r="BM45" s="1411"/>
      <c r="BN45" s="1413"/>
      <c r="BO45" s="1411"/>
      <c r="BP45" s="1402"/>
      <c r="BQ45" s="1413"/>
      <c r="BR45" s="1411"/>
      <c r="BS45" s="1411"/>
      <c r="BT45" s="1413"/>
      <c r="BU45" s="1411"/>
      <c r="BV45" s="1411"/>
      <c r="BW45" s="1413"/>
      <c r="BX45" s="1411"/>
      <c r="BY45" s="1411"/>
      <c r="BZ45" s="1413"/>
      <c r="CA45" s="1411"/>
      <c r="CB45" s="1402"/>
    </row>
    <row r="46" spans="1:80" s="1146" customFormat="1" ht="30.75" customHeight="1" x14ac:dyDescent="0.25">
      <c r="A46" s="1403" t="s">
        <v>109</v>
      </c>
      <c r="B46" s="1408" t="s">
        <v>515</v>
      </c>
      <c r="C46" s="1189" t="s">
        <v>516</v>
      </c>
      <c r="D46" s="1190" t="s">
        <v>517</v>
      </c>
      <c r="E46" s="1191"/>
      <c r="F46" s="1192"/>
      <c r="G46" s="1192"/>
      <c r="H46" s="1193"/>
      <c r="I46" s="1924">
        <f>(SQRT(J46^2+K46^2))*1000/(J21*1.73)</f>
        <v>0</v>
      </c>
      <c r="J46" s="1925"/>
      <c r="K46" s="1925"/>
      <c r="L46" s="1924">
        <f>(SQRT(M46^2+N46^2))*1000/(M21*1.73)</f>
        <v>0</v>
      </c>
      <c r="M46" s="1925"/>
      <c r="N46" s="1925"/>
      <c r="O46" s="1924">
        <f>(SQRT(P46^2+Q46^2))*1000/(P21*1.73)</f>
        <v>0</v>
      </c>
      <c r="P46" s="1925"/>
      <c r="Q46" s="1925"/>
      <c r="R46" s="1924">
        <f>(SQRT(S46^2+T46^2))*1000/(S21*1.73)</f>
        <v>0</v>
      </c>
      <c r="S46" s="1925"/>
      <c r="T46" s="1925"/>
      <c r="U46" s="1924">
        <f>(SQRT(V46^2+W46^2))*1000/(V21*1.73)</f>
        <v>0</v>
      </c>
      <c r="V46" s="1925"/>
      <c r="W46" s="1925"/>
      <c r="X46" s="1924">
        <f>(SQRT(Y46^2+Z46^2))*1000/(Y21*1.73)</f>
        <v>0</v>
      </c>
      <c r="Y46" s="1925"/>
      <c r="Z46" s="1925"/>
      <c r="AA46" s="1924">
        <f>(SQRT(AB46^2+AC46^2))*1000/(AB21*1.73)</f>
        <v>0</v>
      </c>
      <c r="AB46" s="1925"/>
      <c r="AC46" s="1925"/>
      <c r="AD46" s="1924">
        <f>(SQRT(AE46^2+AF46^2))*1000/(AE21*1.73)</f>
        <v>0</v>
      </c>
      <c r="AE46" s="1925"/>
      <c r="AF46" s="1925"/>
      <c r="AG46" s="1924">
        <f>(SQRT(AH46^2+AI46^2))*1000/(AH21*1.73)</f>
        <v>0</v>
      </c>
      <c r="AH46" s="1925"/>
      <c r="AI46" s="1925"/>
      <c r="AJ46" s="1924">
        <f>(SQRT(AK46^2+AL46^2))*1000/(AK21*1.73)</f>
        <v>0</v>
      </c>
      <c r="AK46" s="1925"/>
      <c r="AL46" s="1925"/>
      <c r="AM46" s="1924">
        <f>(SQRT(AN46^2+AO46^2))*1000/(AN21*1.73)</f>
        <v>0</v>
      </c>
      <c r="AN46" s="1925"/>
      <c r="AO46" s="1925"/>
      <c r="AP46" s="1924">
        <f>(SQRT(AQ46^2+AR46^2))*1000/(AQ21*1.73)</f>
        <v>0</v>
      </c>
      <c r="AQ46" s="1925"/>
      <c r="AR46" s="1925"/>
      <c r="AS46" s="1924">
        <f>(SQRT(AT46^2+AU46^2))*1000/(AT21*1.73)</f>
        <v>0</v>
      </c>
      <c r="AT46" s="1925"/>
      <c r="AU46" s="1925"/>
      <c r="AV46" s="1924">
        <f>(SQRT(AW46^2+AX46^2))*1000/(AW21*1.73)</f>
        <v>0</v>
      </c>
      <c r="AW46" s="1925"/>
      <c r="AX46" s="1925"/>
      <c r="AY46" s="1924">
        <f>(SQRT(AZ46^2+BA46^2))*1000/(AZ21*1.73)</f>
        <v>0</v>
      </c>
      <c r="AZ46" s="1925"/>
      <c r="BA46" s="1925"/>
      <c r="BB46" s="1924">
        <f>(SQRT(BC46^2+BD46^2))*1000/(BC21*1.73)</f>
        <v>0</v>
      </c>
      <c r="BC46" s="1925"/>
      <c r="BD46" s="1925"/>
      <c r="BE46" s="1924">
        <f>(SQRT(BF46^2+BG46^2))*1000/(BF21*1.73)</f>
        <v>0</v>
      </c>
      <c r="BF46" s="1925"/>
      <c r="BG46" s="1925"/>
      <c r="BH46" s="1924">
        <f>(SQRT(BI46^2+BJ46^2))*1000/(BI21*1.73)</f>
        <v>0</v>
      </c>
      <c r="BI46" s="1925"/>
      <c r="BJ46" s="1925"/>
      <c r="BK46" s="1924">
        <f>(SQRT(BL46^2+BM46^2))*1000/(BL21*1.73)</f>
        <v>0</v>
      </c>
      <c r="BL46" s="1925"/>
      <c r="BM46" s="1925"/>
      <c r="BN46" s="1924">
        <f>(SQRT(BO46^2+BP46^2))*1000/(BO21*1.73)</f>
        <v>0</v>
      </c>
      <c r="BO46" s="1925"/>
      <c r="BP46" s="1925"/>
      <c r="BQ46" s="1924">
        <f>(SQRT(BR46^2+BS46^2))*1000/(BR21*1.73)</f>
        <v>0</v>
      </c>
      <c r="BR46" s="1925"/>
      <c r="BS46" s="1925"/>
      <c r="BT46" s="1924">
        <f>(SQRT(BU46^2+BV46^2))*1000/(BU21*1.73)</f>
        <v>0</v>
      </c>
      <c r="BU46" s="1925"/>
      <c r="BV46" s="1925"/>
      <c r="BW46" s="1924">
        <f>(SQRT(BX46^2+BY46^2))*1000/(BX21*1.73)</f>
        <v>0</v>
      </c>
      <c r="BX46" s="1925"/>
      <c r="BY46" s="1925"/>
      <c r="BZ46" s="1924">
        <f>(SQRT(CA46^2+CB46^2))*1000/(CA21*1.73)</f>
        <v>0</v>
      </c>
      <c r="CA46" s="1925"/>
      <c r="CB46" s="1926"/>
    </row>
    <row r="47" spans="1:80" s="1146" customFormat="1" ht="30.75" customHeight="1" thickBot="1" x14ac:dyDescent="0.3">
      <c r="A47" s="1404"/>
      <c r="B47" s="1409"/>
      <c r="C47" s="1194" t="s">
        <v>313</v>
      </c>
      <c r="D47" s="1195" t="s">
        <v>518</v>
      </c>
      <c r="E47" s="1257"/>
      <c r="F47" s="1388"/>
      <c r="G47" s="1388"/>
      <c r="H47" s="1389"/>
      <c r="I47" s="1927">
        <f>(SQRT(J47^2+K47^2))*1000/(J13*1.73)</f>
        <v>14.829514981025692</v>
      </c>
      <c r="J47" s="1928">
        <v>0.24</v>
      </c>
      <c r="K47" s="1928">
        <v>0.10299999999999999</v>
      </c>
      <c r="L47" s="1927">
        <f>(SQRT(M47^2+N47^2))*1000/(M13*1.73)</f>
        <v>14.814963027385303</v>
      </c>
      <c r="M47" s="1928">
        <v>0.24</v>
      </c>
      <c r="N47" s="1928">
        <v>0.10299999999999999</v>
      </c>
      <c r="O47" s="1927">
        <f>(SQRT(P47^2+Q47^2))*1000/(P13*1.73)</f>
        <v>14.961790361691012</v>
      </c>
      <c r="P47" s="1928">
        <v>0.24</v>
      </c>
      <c r="Q47" s="1928">
        <v>0.10299999999999999</v>
      </c>
      <c r="R47" s="1927">
        <f>(SQRT(S47^2+T47^2))*1000/(S13*1.73)</f>
        <v>14.844096941979904</v>
      </c>
      <c r="S47" s="1928">
        <v>0.24</v>
      </c>
      <c r="T47" s="1928">
        <v>0.10299999999999999</v>
      </c>
      <c r="U47" s="1927">
        <f>(SQRT(V47^2+W47^2))*1000/(V13*1.73)</f>
        <v>14.844096941979904</v>
      </c>
      <c r="V47" s="1928">
        <v>0.24</v>
      </c>
      <c r="W47" s="1928">
        <v>0.10299999999999999</v>
      </c>
      <c r="X47" s="1927">
        <f>(SQRT(Y47^2+Z47^2))*1000/(Y13*1.73)</f>
        <v>14.858707608239094</v>
      </c>
      <c r="Y47" s="1928">
        <v>0.24</v>
      </c>
      <c r="Z47" s="1928">
        <v>0.10299999999999999</v>
      </c>
      <c r="AA47" s="1927">
        <f>(SQRT(AB47^2+AC47^2))*1000/(AB13*1.73)</f>
        <v>14.917437622491661</v>
      </c>
      <c r="AB47" s="1928">
        <v>0.24</v>
      </c>
      <c r="AC47" s="1928">
        <v>0.10299999999999999</v>
      </c>
      <c r="AD47" s="1927">
        <f>(SQRT(AE47^2+AF47^2))*1000/(AE13*1.73)</f>
        <v>22.365334325295375</v>
      </c>
      <c r="AE47" s="1928">
        <v>0.36</v>
      </c>
      <c r="AF47" s="1928">
        <v>0.155</v>
      </c>
      <c r="AG47" s="1927">
        <f>(SQRT(AH47^2+AI47^2))*1000/(AH13*1.73)</f>
        <v>14.932193091890404</v>
      </c>
      <c r="AH47" s="1928">
        <v>0.24</v>
      </c>
      <c r="AI47" s="1928">
        <v>0.10299999999999999</v>
      </c>
      <c r="AJ47" s="1927">
        <f>(SQRT(AK47^2+AL47^2))*1000/(AK13*1.73)</f>
        <v>22.277368493129128</v>
      </c>
      <c r="AK47" s="1928">
        <v>0.36</v>
      </c>
      <c r="AL47" s="1928">
        <v>0.155</v>
      </c>
      <c r="AM47" s="1927">
        <f>(SQRT(AN47^2+AO47^2))*1000/(AN13*1.73)</f>
        <v>14.844096941979904</v>
      </c>
      <c r="AN47" s="1928">
        <v>0.24</v>
      </c>
      <c r="AO47" s="1928">
        <v>0.10299999999999999</v>
      </c>
      <c r="AP47" s="1927">
        <f>(SQRT(AQ47^2+AR47^2))*1000/(AQ13*1.73)</f>
        <v>14.902711285979308</v>
      </c>
      <c r="AQ47" s="1928">
        <v>0.24</v>
      </c>
      <c r="AR47" s="1928">
        <v>0.10299999999999999</v>
      </c>
      <c r="AS47" s="1927">
        <f>(SQRT(AT47^2+AU47^2))*1000/(AT13*1.73)</f>
        <v>14.917437622491661</v>
      </c>
      <c r="AT47" s="1928">
        <v>0.24</v>
      </c>
      <c r="AU47" s="1928">
        <v>0.10299999999999999</v>
      </c>
      <c r="AV47" s="1927">
        <f>(SQRT(AW47^2+AX47^2))*1000/(AW13*1.73)</f>
        <v>14.888013996159405</v>
      </c>
      <c r="AW47" s="1928">
        <v>0.24</v>
      </c>
      <c r="AX47" s="1928">
        <v>0.10299999999999999</v>
      </c>
      <c r="AY47" s="1927">
        <f>(SQRT(AZ47^2+BA47^2))*1000/(AZ13*1.73)</f>
        <v>14.991506614448369</v>
      </c>
      <c r="AZ47" s="1928">
        <v>0.24</v>
      </c>
      <c r="BA47" s="1928">
        <v>0.10299999999999999</v>
      </c>
      <c r="BB47" s="1927">
        <f>(SQRT(BC47^2+BD47^2))*1000/(BC13*1.73)</f>
        <v>14.961790361691012</v>
      </c>
      <c r="BC47" s="1928">
        <v>0.24</v>
      </c>
      <c r="BD47" s="1928">
        <v>0.10299999999999999</v>
      </c>
      <c r="BE47" s="1927">
        <f>(SQRT(BF47^2+BG47^2))*1000/(BF13*1.73)</f>
        <v>14.946976369369441</v>
      </c>
      <c r="BF47" s="1928">
        <v>0.24</v>
      </c>
      <c r="BG47" s="1928">
        <v>0.10299999999999999</v>
      </c>
      <c r="BH47" s="1927">
        <f>(SQRT(BI47^2+BJ47^2))*1000/(BI13*1.73)</f>
        <v>14.917437622491661</v>
      </c>
      <c r="BI47" s="1928">
        <v>0.24</v>
      </c>
      <c r="BJ47" s="1928">
        <v>0.10299999999999999</v>
      </c>
      <c r="BK47" s="1927">
        <f>(SQRT(BL47^2+BM47^2))*1000/(BL13*1.73)</f>
        <v>14.902711285979308</v>
      </c>
      <c r="BL47" s="1928">
        <v>0.24</v>
      </c>
      <c r="BM47" s="1928">
        <v>0.10299999999999999</v>
      </c>
      <c r="BN47" s="1927">
        <f>(SQRT(BO47^2+BP47^2))*1000/(BO13*1.73)</f>
        <v>14.902711285979308</v>
      </c>
      <c r="BO47" s="1928">
        <v>0.24</v>
      </c>
      <c r="BP47" s="1928">
        <v>0.10299999999999999</v>
      </c>
      <c r="BQ47" s="1927">
        <f>(SQRT(BR47^2+BS47^2))*1000/(BR13*1.73)</f>
        <v>14.888013996159405</v>
      </c>
      <c r="BR47" s="1928">
        <v>0.24</v>
      </c>
      <c r="BS47" s="1928">
        <v>0.10299999999999999</v>
      </c>
      <c r="BT47" s="1927">
        <f>(SQRT(BU47^2+BV47^2))*1000/(BU13*1.73)</f>
        <v>22.255484526809106</v>
      </c>
      <c r="BU47" s="1928">
        <v>0.36</v>
      </c>
      <c r="BV47" s="1928">
        <v>0.155</v>
      </c>
      <c r="BW47" s="1927">
        <f>(SQRT(BX47^2+BY47^2))*1000/(BX13*1.73)</f>
        <v>14.814963027385303</v>
      </c>
      <c r="BX47" s="1928">
        <v>0.24</v>
      </c>
      <c r="BY47" s="1928">
        <v>0.10299999999999999</v>
      </c>
      <c r="BZ47" s="1927">
        <f>(SQRT(CA47^2+CB47^2))*1000/(CA13*1.73)</f>
        <v>14.814963027385303</v>
      </c>
      <c r="CA47" s="1928">
        <v>0.24</v>
      </c>
      <c r="CB47" s="1929">
        <v>0.10299999999999999</v>
      </c>
    </row>
    <row r="48" spans="1:80" s="1146" customFormat="1" ht="30.75" hidden="1" customHeight="1" x14ac:dyDescent="0.25">
      <c r="A48" s="1404"/>
      <c r="B48" s="1408" t="s">
        <v>519</v>
      </c>
      <c r="C48" s="1189" t="s">
        <v>520</v>
      </c>
      <c r="D48" s="1196" t="s">
        <v>521</v>
      </c>
      <c r="E48" s="1197"/>
      <c r="F48" s="1198"/>
      <c r="G48" s="1199"/>
      <c r="H48" s="1200"/>
      <c r="I48" s="1201"/>
      <c r="J48" s="1930"/>
      <c r="K48" s="1930"/>
      <c r="L48" s="1201"/>
      <c r="M48" s="1930"/>
      <c r="N48" s="1930"/>
      <c r="O48" s="1201"/>
      <c r="P48" s="1930"/>
      <c r="Q48" s="1930"/>
      <c r="R48" s="1201"/>
      <c r="S48" s="1930"/>
      <c r="T48" s="1930"/>
      <c r="U48" s="1201"/>
      <c r="V48" s="1930"/>
      <c r="W48" s="1930"/>
      <c r="X48" s="1201"/>
      <c r="Y48" s="1930"/>
      <c r="Z48" s="1930"/>
      <c r="AA48" s="1201"/>
      <c r="AB48" s="1930"/>
      <c r="AC48" s="1930"/>
      <c r="AD48" s="1201"/>
      <c r="AE48" s="1930"/>
      <c r="AF48" s="1930"/>
      <c r="AG48" s="1201"/>
      <c r="AH48" s="1930"/>
      <c r="AI48" s="1930"/>
      <c r="AJ48" s="1201"/>
      <c r="AK48" s="1930"/>
      <c r="AL48" s="1930"/>
      <c r="AM48" s="1201"/>
      <c r="AN48" s="1930"/>
      <c r="AO48" s="1930"/>
      <c r="AP48" s="1201"/>
      <c r="AQ48" s="1930"/>
      <c r="AR48" s="1930"/>
      <c r="AS48" s="1201"/>
      <c r="AT48" s="1930"/>
      <c r="AU48" s="1930"/>
      <c r="AV48" s="1201"/>
      <c r="AW48" s="1930"/>
      <c r="AX48" s="1930"/>
      <c r="AY48" s="1201"/>
      <c r="AZ48" s="1930"/>
      <c r="BA48" s="1930"/>
      <c r="BB48" s="1201"/>
      <c r="BC48" s="1930"/>
      <c r="BD48" s="1930"/>
      <c r="BE48" s="1201"/>
      <c r="BF48" s="1930"/>
      <c r="BG48" s="1930"/>
      <c r="BH48" s="1201"/>
      <c r="BI48" s="1930"/>
      <c r="BJ48" s="1930"/>
      <c r="BK48" s="1201"/>
      <c r="BL48" s="1930"/>
      <c r="BM48" s="1930"/>
      <c r="BN48" s="1201"/>
      <c r="BO48" s="1930"/>
      <c r="BP48" s="1930"/>
      <c r="BQ48" s="1201"/>
      <c r="BR48" s="1930"/>
      <c r="BS48" s="1930"/>
      <c r="BT48" s="1201"/>
      <c r="BU48" s="1930"/>
      <c r="BV48" s="1930"/>
      <c r="BW48" s="1201"/>
      <c r="BX48" s="1930"/>
      <c r="BY48" s="1930"/>
      <c r="BZ48" s="1201"/>
      <c r="CA48" s="1930"/>
      <c r="CB48" s="1931"/>
    </row>
    <row r="49" spans="1:80" s="1146" customFormat="1" ht="30.75" customHeight="1" thickBot="1" x14ac:dyDescent="0.3">
      <c r="A49" s="1405"/>
      <c r="B49" s="1409"/>
      <c r="C49" s="1194" t="s">
        <v>309</v>
      </c>
      <c r="D49" s="1195" t="s">
        <v>522</v>
      </c>
      <c r="E49" s="1202"/>
      <c r="F49" s="1203"/>
      <c r="G49" s="1204"/>
      <c r="H49" s="1205"/>
      <c r="I49" s="1927">
        <f>(SQRT(J49^2+K49^2))*1000/(J21*1.73)</f>
        <v>29.600876442237237</v>
      </c>
      <c r="J49" s="1291">
        <v>0.48</v>
      </c>
      <c r="K49" s="1291">
        <v>0.20599999999999999</v>
      </c>
      <c r="L49" s="1927">
        <f>(SQRT(M49^2+N49^2))*1000/(M21*1.73)</f>
        <v>29.600876442237237</v>
      </c>
      <c r="M49" s="1291">
        <v>0.48</v>
      </c>
      <c r="N49" s="1291">
        <v>0.20599999999999999</v>
      </c>
      <c r="O49" s="1927">
        <f>(SQRT(P49^2+Q49^2))*1000/(P21*1.73)</f>
        <v>37.378735623552309</v>
      </c>
      <c r="P49" s="1291">
        <v>0.6</v>
      </c>
      <c r="Q49" s="1291">
        <v>0.25800000000000001</v>
      </c>
      <c r="R49" s="1927">
        <f>(SQRT(S49^2+T49^2))*1000/(S21*1.73)</f>
        <v>29.659029962051385</v>
      </c>
      <c r="S49" s="1291">
        <v>0.48</v>
      </c>
      <c r="T49" s="1291">
        <v>0.20599999999999999</v>
      </c>
      <c r="U49" s="1927">
        <f>(SQRT(V49^2+W49^2))*1000/(V21*1.73)</f>
        <v>29.659029962051385</v>
      </c>
      <c r="V49" s="1291">
        <v>0.48</v>
      </c>
      <c r="W49" s="1291">
        <v>0.20599999999999999</v>
      </c>
      <c r="X49" s="1927">
        <f>(SQRT(Y49^2+Z49^2))*1000/(Y21*1.73)</f>
        <v>29.717415216478187</v>
      </c>
      <c r="Y49" s="1291">
        <v>0.48</v>
      </c>
      <c r="Z49" s="1291">
        <v>0.20599999999999999</v>
      </c>
      <c r="AA49" s="1927">
        <f>(SQRT(AB49^2+AC49^2))*1000/(AB21*1.73)</f>
        <v>29.864386183780809</v>
      </c>
      <c r="AB49" s="1291">
        <v>0.48</v>
      </c>
      <c r="AC49" s="1291">
        <v>0.20599999999999999</v>
      </c>
      <c r="AD49" s="1927">
        <f>(SQRT(AE49^2+AF49^2))*1000/(AE21*1.73)</f>
        <v>29.864386183780809</v>
      </c>
      <c r="AE49" s="1291">
        <v>0.48</v>
      </c>
      <c r="AF49" s="1291">
        <v>0.20599999999999999</v>
      </c>
      <c r="AG49" s="1927">
        <f>(SQRT(AH49^2+AI49^2))*1000/(AH21*1.73)</f>
        <v>29.893952738738882</v>
      </c>
      <c r="AH49" s="1291">
        <v>0.48</v>
      </c>
      <c r="AI49" s="1291">
        <v>0.20599999999999999</v>
      </c>
      <c r="AJ49" s="1927">
        <f>(SQRT(AK49^2+AL49^2))*1000/(AK21*1.73)</f>
        <v>29.688193883959809</v>
      </c>
      <c r="AK49" s="1291">
        <v>0.48</v>
      </c>
      <c r="AL49" s="1291">
        <v>0.20599999999999999</v>
      </c>
      <c r="AM49" s="1927">
        <f>(SQRT(AN49^2+AO49^2))*1000/(AN21*1.73)</f>
        <v>29.688193883959809</v>
      </c>
      <c r="AN49" s="1291">
        <v>0.48</v>
      </c>
      <c r="AO49" s="1291">
        <v>0.20599999999999999</v>
      </c>
      <c r="AP49" s="1927">
        <f>(SQRT(AQ49^2+AR49^2))*1000/(AQ21*1.73)</f>
        <v>29.776027992318809</v>
      </c>
      <c r="AQ49" s="1291">
        <v>0.48</v>
      </c>
      <c r="AR49" s="1291">
        <v>0.20599999999999999</v>
      </c>
      <c r="AS49" s="1927">
        <f>(SQRT(AT49^2+AU49^2))*1000/(AT21*1.73)</f>
        <v>29.776027992318809</v>
      </c>
      <c r="AT49" s="1291">
        <v>0.48</v>
      </c>
      <c r="AU49" s="1291">
        <v>0.20599999999999999</v>
      </c>
      <c r="AV49" s="1927">
        <f>(SQRT(AW49^2+AX49^2))*1000/(AW21*1.73)</f>
        <v>29.776027992318809</v>
      </c>
      <c r="AW49" s="1291">
        <v>0.48</v>
      </c>
      <c r="AX49" s="1291">
        <v>0.20599999999999999</v>
      </c>
      <c r="AY49" s="1927">
        <f>(SQRT(AZ49^2+BA49^2))*1000/(AZ21*1.73)</f>
        <v>29.923580723382024</v>
      </c>
      <c r="AZ49" s="1291">
        <v>0.48</v>
      </c>
      <c r="BA49" s="1291">
        <v>0.20599999999999999</v>
      </c>
      <c r="BB49" s="1927">
        <f>(SQRT(BC49^2+BD49^2))*1000/(BC21*1.73)</f>
        <v>29.893952738738882</v>
      </c>
      <c r="BC49" s="1291">
        <v>0.48</v>
      </c>
      <c r="BD49" s="1291">
        <v>0.20599999999999999</v>
      </c>
      <c r="BE49" s="1927">
        <f>(SQRT(BF49^2+BG49^2))*1000/(BF21*1.73)</f>
        <v>29.893952738738882</v>
      </c>
      <c r="BF49" s="1291">
        <v>0.48</v>
      </c>
      <c r="BG49" s="1291">
        <v>0.20599999999999999</v>
      </c>
      <c r="BH49" s="1927">
        <f>(SQRT(BI49^2+BJ49^2))*1000/(BI21*1.73)</f>
        <v>29.864386183780809</v>
      </c>
      <c r="BI49" s="1291">
        <v>0.48</v>
      </c>
      <c r="BJ49" s="1291">
        <v>0.20599999999999999</v>
      </c>
      <c r="BK49" s="1927">
        <f>(SQRT(BL49^2+BM49^2))*1000/(BL21*1.73)</f>
        <v>29.776027992318809</v>
      </c>
      <c r="BL49" s="1291">
        <v>0.48</v>
      </c>
      <c r="BM49" s="1291">
        <v>0.20599999999999999</v>
      </c>
      <c r="BN49" s="1927">
        <f>(SQRT(BO49^2+BP49^2))*1000/(BO21*1.73)</f>
        <v>29.746694129296944</v>
      </c>
      <c r="BO49" s="1291">
        <v>0.48</v>
      </c>
      <c r="BP49" s="1291">
        <v>0.20599999999999999</v>
      </c>
      <c r="BQ49" s="1927">
        <f>(SQRT(BR49^2+BS49^2))*1000/(BR21*1.73)</f>
        <v>29.688193883959809</v>
      </c>
      <c r="BR49" s="1291">
        <v>0.48</v>
      </c>
      <c r="BS49" s="1291">
        <v>0.20599999999999999</v>
      </c>
      <c r="BT49" s="1927">
        <f>(SQRT(BU49^2+BV49^2))*1000/(BU21*1.73)</f>
        <v>29.600876442237237</v>
      </c>
      <c r="BU49" s="1291">
        <v>0.48</v>
      </c>
      <c r="BV49" s="1291">
        <v>0.20599999999999999</v>
      </c>
      <c r="BW49" s="1927">
        <f>(SQRT(BX49^2+BY49^2))*1000/(BX21*1.73)</f>
        <v>29.571883735242196</v>
      </c>
      <c r="BX49" s="1291">
        <v>0.48</v>
      </c>
      <c r="BY49" s="1291">
        <v>0.20599999999999999</v>
      </c>
      <c r="BZ49" s="1927">
        <f>(SQRT(CA49^2+CB49^2))*1000/(CA21*1.73)</f>
        <v>29.542947766739978</v>
      </c>
      <c r="CA49" s="1291">
        <v>0.48</v>
      </c>
      <c r="CB49" s="1294">
        <v>0.20599999999999999</v>
      </c>
    </row>
    <row r="50" spans="1:80" s="1146" customFormat="1" ht="30.75" hidden="1" customHeight="1" x14ac:dyDescent="0.25">
      <c r="A50" s="1403" t="s">
        <v>502</v>
      </c>
      <c r="B50" s="1406" t="s">
        <v>515</v>
      </c>
      <c r="C50" s="1189" t="s">
        <v>520</v>
      </c>
      <c r="D50" s="1196" t="s">
        <v>521</v>
      </c>
      <c r="E50" s="1206"/>
      <c r="F50" s="1207"/>
      <c r="G50" s="1207"/>
      <c r="H50" s="1208"/>
      <c r="I50" s="1209"/>
      <c r="J50" s="1210"/>
      <c r="K50" s="1211"/>
      <c r="L50" s="1209"/>
      <c r="M50" s="1210"/>
      <c r="N50" s="1211"/>
      <c r="O50" s="1209"/>
      <c r="P50" s="1210"/>
      <c r="Q50" s="1211"/>
      <c r="R50" s="1209"/>
      <c r="S50" s="1210"/>
      <c r="T50" s="1211"/>
      <c r="U50" s="1209"/>
      <c r="V50" s="1210"/>
      <c r="W50" s="1211"/>
      <c r="X50" s="1209"/>
      <c r="Y50" s="1210"/>
      <c r="Z50" s="1211"/>
      <c r="AA50" s="1209"/>
      <c r="AB50" s="1210"/>
      <c r="AC50" s="1211"/>
      <c r="AD50" s="1209"/>
      <c r="AE50" s="1210"/>
      <c r="AF50" s="1211"/>
      <c r="AG50" s="1209"/>
      <c r="AH50" s="1210"/>
      <c r="AI50" s="1211"/>
      <c r="AJ50" s="1209"/>
      <c r="AK50" s="1210"/>
      <c r="AL50" s="1211"/>
      <c r="AM50" s="1209"/>
      <c r="AN50" s="1210"/>
      <c r="AO50" s="1211"/>
      <c r="AP50" s="1209"/>
      <c r="AQ50" s="1210"/>
      <c r="AR50" s="1211"/>
      <c r="AS50" s="1209"/>
      <c r="AT50" s="1210"/>
      <c r="AU50" s="1211"/>
      <c r="AV50" s="1209"/>
      <c r="AW50" s="1210"/>
      <c r="AX50" s="1211"/>
      <c r="AY50" s="1209"/>
      <c r="AZ50" s="1210"/>
      <c r="BA50" s="1211"/>
      <c r="BB50" s="1209"/>
      <c r="BC50" s="1210"/>
      <c r="BD50" s="1211"/>
      <c r="BE50" s="1209"/>
      <c r="BF50" s="1210"/>
      <c r="BG50" s="1211"/>
      <c r="BH50" s="1209"/>
      <c r="BI50" s="1210"/>
      <c r="BJ50" s="1211"/>
      <c r="BK50" s="1209"/>
      <c r="BL50" s="1210"/>
      <c r="BM50" s="1211"/>
      <c r="BN50" s="1209"/>
      <c r="BO50" s="1210"/>
      <c r="BP50" s="1211"/>
      <c r="BQ50" s="1209"/>
      <c r="BR50" s="1210"/>
      <c r="BS50" s="1211"/>
      <c r="BT50" s="1209"/>
      <c r="BU50" s="1210"/>
      <c r="BV50" s="1211"/>
      <c r="BW50" s="1209"/>
      <c r="BX50" s="1210"/>
      <c r="BY50" s="1211"/>
      <c r="BZ50" s="1209"/>
      <c r="CA50" s="1210"/>
      <c r="CB50" s="1211"/>
    </row>
    <row r="51" spans="1:80" s="1146" customFormat="1" ht="30.75" hidden="1" customHeight="1" thickBot="1" x14ac:dyDescent="0.3">
      <c r="A51" s="1404"/>
      <c r="B51" s="1407"/>
      <c r="C51" s="1194" t="s">
        <v>520</v>
      </c>
      <c r="D51" s="1195" t="s">
        <v>521</v>
      </c>
      <c r="E51" s="1186"/>
      <c r="F51" s="1187"/>
      <c r="G51" s="1187"/>
      <c r="H51" s="1188"/>
      <c r="I51" s="1212"/>
      <c r="J51" s="1213"/>
      <c r="K51" s="1214"/>
      <c r="L51" s="1212"/>
      <c r="M51" s="1213"/>
      <c r="N51" s="1214"/>
      <c r="O51" s="1212"/>
      <c r="P51" s="1213"/>
      <c r="Q51" s="1214"/>
      <c r="R51" s="1212"/>
      <c r="S51" s="1213"/>
      <c r="T51" s="1214"/>
      <c r="U51" s="1212"/>
      <c r="V51" s="1213"/>
      <c r="W51" s="1214"/>
      <c r="X51" s="1212"/>
      <c r="Y51" s="1213"/>
      <c r="Z51" s="1214"/>
      <c r="AA51" s="1212"/>
      <c r="AB51" s="1213"/>
      <c r="AC51" s="1214"/>
      <c r="AD51" s="1212"/>
      <c r="AE51" s="1213"/>
      <c r="AF51" s="1214"/>
      <c r="AG51" s="1212"/>
      <c r="AH51" s="1213"/>
      <c r="AI51" s="1214"/>
      <c r="AJ51" s="1212"/>
      <c r="AK51" s="1213"/>
      <c r="AL51" s="1214"/>
      <c r="AM51" s="1212"/>
      <c r="AN51" s="1213"/>
      <c r="AO51" s="1214"/>
      <c r="AP51" s="1212"/>
      <c r="AQ51" s="1213"/>
      <c r="AR51" s="1214"/>
      <c r="AS51" s="1212"/>
      <c r="AT51" s="1213"/>
      <c r="AU51" s="1214"/>
      <c r="AV51" s="1212"/>
      <c r="AW51" s="1213"/>
      <c r="AX51" s="1214"/>
      <c r="AY51" s="1212"/>
      <c r="AZ51" s="1213"/>
      <c r="BA51" s="1214"/>
      <c r="BB51" s="1212"/>
      <c r="BC51" s="1213"/>
      <c r="BD51" s="1214"/>
      <c r="BE51" s="1212"/>
      <c r="BF51" s="1213"/>
      <c r="BG51" s="1214"/>
      <c r="BH51" s="1212"/>
      <c r="BI51" s="1213"/>
      <c r="BJ51" s="1214"/>
      <c r="BK51" s="1212"/>
      <c r="BL51" s="1213"/>
      <c r="BM51" s="1214"/>
      <c r="BN51" s="1212"/>
      <c r="BO51" s="1213"/>
      <c r="BP51" s="1214"/>
      <c r="BQ51" s="1212"/>
      <c r="BR51" s="1213"/>
      <c r="BS51" s="1214"/>
      <c r="BT51" s="1212"/>
      <c r="BU51" s="1213"/>
      <c r="BV51" s="1214"/>
      <c r="BW51" s="1212"/>
      <c r="BX51" s="1213"/>
      <c r="BY51" s="1214"/>
      <c r="BZ51" s="1212"/>
      <c r="CA51" s="1213"/>
      <c r="CB51" s="1214"/>
    </row>
    <row r="52" spans="1:80" s="1146" customFormat="1" ht="30.75" hidden="1" customHeight="1" x14ac:dyDescent="0.25">
      <c r="A52" s="1404"/>
      <c r="B52" s="1408" t="s">
        <v>519</v>
      </c>
      <c r="C52" s="1189" t="s">
        <v>520</v>
      </c>
      <c r="D52" s="1196" t="s">
        <v>521</v>
      </c>
      <c r="E52" s="1197"/>
      <c r="F52" s="1198"/>
      <c r="G52" s="1199"/>
      <c r="H52" s="1200"/>
      <c r="I52" s="1201"/>
      <c r="J52" s="1198"/>
      <c r="K52" s="1200"/>
      <c r="L52" s="1201"/>
      <c r="M52" s="1198"/>
      <c r="N52" s="1200"/>
      <c r="O52" s="1201"/>
      <c r="P52" s="1198"/>
      <c r="Q52" s="1200"/>
      <c r="R52" s="1215"/>
      <c r="S52" s="1198"/>
      <c r="T52" s="1200"/>
      <c r="U52" s="1201"/>
      <c r="V52" s="1198"/>
      <c r="W52" s="1200"/>
      <c r="X52" s="1201"/>
      <c r="Y52" s="1198"/>
      <c r="Z52" s="1200"/>
      <c r="AA52" s="1201"/>
      <c r="AB52" s="1198"/>
      <c r="AC52" s="1200"/>
      <c r="AD52" s="1215"/>
      <c r="AE52" s="1198"/>
      <c r="AF52" s="1200"/>
      <c r="AG52" s="1201"/>
      <c r="AH52" s="1198"/>
      <c r="AI52" s="1200"/>
      <c r="AJ52" s="1201"/>
      <c r="AK52" s="1198"/>
      <c r="AL52" s="1200"/>
      <c r="AM52" s="1201"/>
      <c r="AN52" s="1198"/>
      <c r="AO52" s="1200"/>
      <c r="AP52" s="1215"/>
      <c r="AQ52" s="1198"/>
      <c r="AR52" s="1200"/>
      <c r="AS52" s="1201"/>
      <c r="AT52" s="1198"/>
      <c r="AU52" s="1200"/>
      <c r="AV52" s="1201"/>
      <c r="AW52" s="1198"/>
      <c r="AX52" s="1200"/>
      <c r="AY52" s="1201"/>
      <c r="AZ52" s="1198"/>
      <c r="BA52" s="1200"/>
      <c r="BB52" s="1215"/>
      <c r="BC52" s="1198"/>
      <c r="BD52" s="1200"/>
      <c r="BE52" s="1201"/>
      <c r="BF52" s="1198"/>
      <c r="BG52" s="1200"/>
      <c r="BH52" s="1201"/>
      <c r="BI52" s="1198"/>
      <c r="BJ52" s="1200"/>
      <c r="BK52" s="1201"/>
      <c r="BL52" s="1198"/>
      <c r="BM52" s="1200"/>
      <c r="BN52" s="1215"/>
      <c r="BO52" s="1198"/>
      <c r="BP52" s="1200"/>
      <c r="BQ52" s="1201"/>
      <c r="BR52" s="1198"/>
      <c r="BS52" s="1200"/>
      <c r="BT52" s="1201"/>
      <c r="BU52" s="1198"/>
      <c r="BV52" s="1200"/>
      <c r="BW52" s="1201"/>
      <c r="BX52" s="1198"/>
      <c r="BY52" s="1200"/>
      <c r="BZ52" s="1215"/>
      <c r="CA52" s="1198"/>
      <c r="CB52" s="1200"/>
    </row>
    <row r="53" spans="1:80" s="1146" customFormat="1" ht="30.75" hidden="1" customHeight="1" thickBot="1" x14ac:dyDescent="0.3">
      <c r="A53" s="1405"/>
      <c r="B53" s="1409"/>
      <c r="C53" s="1194" t="s">
        <v>520</v>
      </c>
      <c r="D53" s="1195" t="s">
        <v>521</v>
      </c>
      <c r="E53" s="1216"/>
      <c r="F53" s="1217"/>
      <c r="G53" s="1218"/>
      <c r="H53" s="1219"/>
      <c r="I53" s="1220"/>
      <c r="J53" s="1217"/>
      <c r="K53" s="1219"/>
      <c r="L53" s="1220"/>
      <c r="M53" s="1217"/>
      <c r="N53" s="1219"/>
      <c r="O53" s="1220"/>
      <c r="P53" s="1217"/>
      <c r="Q53" s="1219"/>
      <c r="R53" s="1221"/>
      <c r="S53" s="1217"/>
      <c r="T53" s="1219"/>
      <c r="U53" s="1220"/>
      <c r="V53" s="1217"/>
      <c r="W53" s="1219"/>
      <c r="X53" s="1220"/>
      <c r="Y53" s="1217"/>
      <c r="Z53" s="1219"/>
      <c r="AA53" s="1220"/>
      <c r="AB53" s="1217"/>
      <c r="AC53" s="1219"/>
      <c r="AD53" s="1221"/>
      <c r="AE53" s="1217"/>
      <c r="AF53" s="1219"/>
      <c r="AG53" s="1220"/>
      <c r="AH53" s="1217"/>
      <c r="AI53" s="1219"/>
      <c r="AJ53" s="1220"/>
      <c r="AK53" s="1217"/>
      <c r="AL53" s="1219"/>
      <c r="AM53" s="1220"/>
      <c r="AN53" s="1217"/>
      <c r="AO53" s="1219"/>
      <c r="AP53" s="1221"/>
      <c r="AQ53" s="1217"/>
      <c r="AR53" s="1219"/>
      <c r="AS53" s="1220"/>
      <c r="AT53" s="1217"/>
      <c r="AU53" s="1219"/>
      <c r="AV53" s="1220"/>
      <c r="AW53" s="1217"/>
      <c r="AX53" s="1219"/>
      <c r="AY53" s="1220"/>
      <c r="AZ53" s="1217"/>
      <c r="BA53" s="1219"/>
      <c r="BB53" s="1221"/>
      <c r="BC53" s="1217"/>
      <c r="BD53" s="1219"/>
      <c r="BE53" s="1220"/>
      <c r="BF53" s="1217"/>
      <c r="BG53" s="1219"/>
      <c r="BH53" s="1220"/>
      <c r="BI53" s="1217"/>
      <c r="BJ53" s="1219"/>
      <c r="BK53" s="1220"/>
      <c r="BL53" s="1217"/>
      <c r="BM53" s="1219"/>
      <c r="BN53" s="1221"/>
      <c r="BO53" s="1217"/>
      <c r="BP53" s="1219"/>
      <c r="BQ53" s="1220"/>
      <c r="BR53" s="1217"/>
      <c r="BS53" s="1219"/>
      <c r="BT53" s="1220"/>
      <c r="BU53" s="1217"/>
      <c r="BV53" s="1219"/>
      <c r="BW53" s="1220"/>
      <c r="BX53" s="1217"/>
      <c r="BY53" s="1219"/>
      <c r="BZ53" s="1221"/>
      <c r="CA53" s="1217"/>
      <c r="CB53" s="1219"/>
    </row>
    <row r="54" spans="1:80" s="1146" customFormat="1" ht="16.5" customHeight="1" x14ac:dyDescent="0.25">
      <c r="A54" s="1391" t="s">
        <v>523</v>
      </c>
      <c r="B54" s="1392"/>
      <c r="C54" s="1392"/>
      <c r="D54" s="1392"/>
      <c r="E54" s="1395" t="s">
        <v>524</v>
      </c>
      <c r="F54" s="1396"/>
      <c r="G54" s="1396"/>
      <c r="H54" s="1396"/>
      <c r="I54" s="1396"/>
      <c r="J54" s="1396"/>
      <c r="K54" s="1396"/>
      <c r="L54" s="1396"/>
      <c r="M54" s="1396"/>
      <c r="N54" s="1396"/>
      <c r="O54" s="1396"/>
      <c r="P54" s="1396"/>
      <c r="Q54" s="1396"/>
      <c r="R54" s="1396"/>
      <c r="S54" s="1396"/>
      <c r="T54" s="1396"/>
      <c r="U54" s="1174"/>
      <c r="V54" s="1174"/>
      <c r="W54" s="1174"/>
      <c r="X54" s="1174"/>
      <c r="Y54" s="1174"/>
      <c r="Z54" s="1174"/>
      <c r="AA54" s="1174"/>
      <c r="AB54" s="1174"/>
      <c r="AC54" s="1174"/>
      <c r="AD54" s="1174"/>
      <c r="AE54" s="1174"/>
      <c r="AF54" s="1174"/>
      <c r="AG54" s="1174"/>
      <c r="AH54" s="1174"/>
      <c r="AI54" s="1174"/>
      <c r="AJ54" s="1174"/>
      <c r="AK54" s="1174"/>
      <c r="AL54" s="1174"/>
      <c r="AM54" s="1174"/>
      <c r="AN54" s="1174"/>
      <c r="AO54" s="1174"/>
      <c r="AP54" s="1174"/>
      <c r="AQ54" s="1174"/>
      <c r="AR54" s="1174"/>
      <c r="AS54" s="1174"/>
      <c r="AT54" s="1174"/>
      <c r="AU54" s="1174"/>
      <c r="AV54" s="1174"/>
      <c r="AW54" s="1174"/>
      <c r="AX54" s="1174"/>
      <c r="AY54" s="1174"/>
      <c r="AZ54" s="1174"/>
      <c r="BA54" s="1174"/>
      <c r="BB54" s="1174"/>
      <c r="BC54" s="1174"/>
      <c r="BD54" s="1174"/>
      <c r="BE54" s="1174"/>
      <c r="BF54" s="1174"/>
      <c r="BG54" s="1174"/>
      <c r="BH54" s="1174"/>
      <c r="BI54" s="1174"/>
      <c r="BJ54" s="1174"/>
      <c r="BK54" s="1174"/>
      <c r="BL54" s="1174"/>
      <c r="BM54" s="1174"/>
      <c r="BN54" s="1174"/>
      <c r="BO54" s="1174"/>
      <c r="BP54" s="1174"/>
      <c r="BQ54" s="1174"/>
      <c r="BR54" s="1174"/>
      <c r="BS54" s="1174"/>
      <c r="BT54" s="1174"/>
      <c r="BU54" s="1174"/>
      <c r="BV54" s="1174"/>
      <c r="BW54" s="1174"/>
      <c r="BX54" s="1174"/>
      <c r="BY54" s="1174"/>
      <c r="BZ54" s="1174"/>
      <c r="CA54" s="1174"/>
      <c r="CB54" s="1222"/>
    </row>
    <row r="55" spans="1:80" s="1146" customFormat="1" ht="16.5" x14ac:dyDescent="0.25">
      <c r="A55" s="1391"/>
      <c r="B55" s="1392"/>
      <c r="C55" s="1392"/>
      <c r="D55" s="1392"/>
      <c r="E55" s="1397"/>
      <c r="F55" s="1398"/>
      <c r="G55" s="1398"/>
      <c r="H55" s="1398"/>
      <c r="I55" s="1398"/>
      <c r="J55" s="1398"/>
      <c r="K55" s="1398"/>
      <c r="L55" s="1398"/>
      <c r="M55" s="1398"/>
      <c r="N55" s="1398"/>
      <c r="O55" s="1398"/>
      <c r="P55" s="1398"/>
      <c r="Q55" s="1398"/>
      <c r="R55" s="1398"/>
      <c r="S55" s="1398"/>
      <c r="T55" s="1398"/>
      <c r="U55" s="1177"/>
      <c r="V55" s="1177"/>
      <c r="W55" s="1177"/>
      <c r="X55" s="1177"/>
      <c r="Y55" s="1177"/>
      <c r="Z55" s="1177"/>
      <c r="AA55" s="1177"/>
      <c r="AB55" s="1177"/>
      <c r="AC55" s="1177"/>
      <c r="AD55" s="1177"/>
      <c r="AE55" s="1177"/>
      <c r="AF55" s="1177"/>
      <c r="AG55" s="1177"/>
      <c r="AH55" s="1177"/>
      <c r="AI55" s="1177"/>
      <c r="AJ55" s="1177"/>
      <c r="AK55" s="1177"/>
      <c r="AL55" s="1177"/>
      <c r="AM55" s="1177"/>
      <c r="AN55" s="1177"/>
      <c r="AO55" s="1177"/>
      <c r="AP55" s="1177"/>
      <c r="AQ55" s="1177"/>
      <c r="AR55" s="1177"/>
      <c r="AS55" s="1177"/>
      <c r="AT55" s="1177"/>
      <c r="AU55" s="1177"/>
      <c r="AV55" s="1177"/>
      <c r="AW55" s="1177"/>
      <c r="AX55" s="1177"/>
      <c r="AY55" s="1177"/>
      <c r="AZ55" s="1177"/>
      <c r="BA55" s="1177"/>
      <c r="BB55" s="1177"/>
      <c r="BC55" s="1177"/>
      <c r="BD55" s="1177"/>
      <c r="BE55" s="1177"/>
      <c r="BF55" s="1177"/>
      <c r="BG55" s="1177"/>
      <c r="BH55" s="1177"/>
      <c r="BI55" s="1177"/>
      <c r="BJ55" s="1177"/>
      <c r="BK55" s="1177"/>
      <c r="BL55" s="1177"/>
      <c r="BM55" s="1177"/>
      <c r="BN55" s="1177"/>
      <c r="BO55" s="1177"/>
      <c r="BP55" s="1177"/>
      <c r="BQ55" s="1177"/>
      <c r="BR55" s="1177"/>
      <c r="BS55" s="1177"/>
      <c r="BT55" s="1177"/>
      <c r="BU55" s="1177"/>
      <c r="BV55" s="1177"/>
      <c r="BW55" s="1177"/>
      <c r="BX55" s="1177"/>
      <c r="BY55" s="1177"/>
      <c r="BZ55" s="1177"/>
      <c r="CA55" s="1177"/>
      <c r="CB55" s="1223"/>
    </row>
    <row r="56" spans="1:80" s="1146" customFormat="1" ht="17.25" thickBot="1" x14ac:dyDescent="0.3">
      <c r="A56" s="1393"/>
      <c r="B56" s="1394"/>
      <c r="C56" s="1394"/>
      <c r="D56" s="1394"/>
      <c r="E56" s="1399"/>
      <c r="F56" s="1400"/>
      <c r="G56" s="1400"/>
      <c r="H56" s="1400"/>
      <c r="I56" s="1400"/>
      <c r="J56" s="1400"/>
      <c r="K56" s="1400"/>
      <c r="L56" s="1400"/>
      <c r="M56" s="1400"/>
      <c r="N56" s="1400"/>
      <c r="O56" s="1400"/>
      <c r="P56" s="1400"/>
      <c r="Q56" s="1400"/>
      <c r="R56" s="1400"/>
      <c r="S56" s="1400"/>
      <c r="T56" s="1400"/>
      <c r="U56" s="1182"/>
      <c r="V56" s="1182"/>
      <c r="W56" s="1182"/>
      <c r="X56" s="1182"/>
      <c r="Y56" s="1182"/>
      <c r="Z56" s="1182"/>
      <c r="AA56" s="1182"/>
      <c r="AB56" s="1182"/>
      <c r="AC56" s="1182"/>
      <c r="AD56" s="1182"/>
      <c r="AE56" s="1182"/>
      <c r="AF56" s="1182"/>
      <c r="AG56" s="1182"/>
      <c r="AH56" s="1182"/>
      <c r="AI56" s="1182"/>
      <c r="AJ56" s="1182"/>
      <c r="AK56" s="1182"/>
      <c r="AL56" s="1182"/>
      <c r="AM56" s="1182"/>
      <c r="AN56" s="1182"/>
      <c r="AO56" s="1182"/>
      <c r="AP56" s="1182"/>
      <c r="AQ56" s="1182"/>
      <c r="AR56" s="1182"/>
      <c r="AS56" s="1182"/>
      <c r="AT56" s="1182"/>
      <c r="AU56" s="1182"/>
      <c r="AV56" s="1182"/>
      <c r="AW56" s="1182"/>
      <c r="AX56" s="1182"/>
      <c r="AY56" s="1182"/>
      <c r="AZ56" s="1182"/>
      <c r="BA56" s="1182"/>
      <c r="BB56" s="1182"/>
      <c r="BC56" s="1182"/>
      <c r="BD56" s="1182"/>
      <c r="BE56" s="1182"/>
      <c r="BF56" s="1182"/>
      <c r="BG56" s="1182"/>
      <c r="BH56" s="1182"/>
      <c r="BI56" s="1182"/>
      <c r="BJ56" s="1182"/>
      <c r="BK56" s="1182"/>
      <c r="BL56" s="1182"/>
      <c r="BM56" s="1182"/>
      <c r="BN56" s="1182"/>
      <c r="BO56" s="1182"/>
      <c r="BP56" s="1182"/>
      <c r="BQ56" s="1182"/>
      <c r="BR56" s="1182"/>
      <c r="BS56" s="1182"/>
      <c r="BT56" s="1182"/>
      <c r="BU56" s="1182"/>
      <c r="BV56" s="1182"/>
      <c r="BW56" s="1182"/>
      <c r="BX56" s="1182"/>
      <c r="BY56" s="1182"/>
      <c r="BZ56" s="1182"/>
      <c r="CA56" s="1182"/>
      <c r="CB56" s="1224"/>
    </row>
    <row r="57" spans="1:80" ht="13.5" customHeight="1" x14ac:dyDescent="0.25">
      <c r="J57" s="1225"/>
      <c r="K57" s="1225"/>
      <c r="U57" s="1148"/>
    </row>
    <row r="58" spans="1:80" ht="12" customHeight="1" x14ac:dyDescent="0.25">
      <c r="J58" s="1225"/>
      <c r="K58" s="1225"/>
      <c r="U58" s="1148"/>
    </row>
    <row r="59" spans="1:80" x14ac:dyDescent="0.2">
      <c r="J59" s="1225"/>
      <c r="K59" s="1225"/>
    </row>
    <row r="60" spans="1:80" x14ac:dyDescent="0.2">
      <c r="J60" s="1225"/>
      <c r="K60" s="1225"/>
    </row>
    <row r="61" spans="1:80" s="1226" customFormat="1" ht="23.25" x14ac:dyDescent="0.35">
      <c r="Q61" s="1227" t="s">
        <v>525</v>
      </c>
    </row>
    <row r="64" spans="1:80" x14ac:dyDescent="0.2">
      <c r="A64" s="1147" t="s">
        <v>526</v>
      </c>
    </row>
    <row r="65" spans="1:1" x14ac:dyDescent="0.2">
      <c r="A65" s="1147" t="s">
        <v>527</v>
      </c>
    </row>
  </sheetData>
  <mergeCells count="580">
    <mergeCell ref="Q1:T1"/>
    <mergeCell ref="BY1:CB1"/>
    <mergeCell ref="Q2:T2"/>
    <mergeCell ref="BY2:CB2"/>
    <mergeCell ref="A3:T4"/>
    <mergeCell ref="A5:H5"/>
    <mergeCell ref="I5:K5"/>
    <mergeCell ref="L5:N5"/>
    <mergeCell ref="O5:Q5"/>
    <mergeCell ref="R5:T5"/>
    <mergeCell ref="AS5:AU5"/>
    <mergeCell ref="AV5:AX5"/>
    <mergeCell ref="AY5:BA5"/>
    <mergeCell ref="BB5:BD5"/>
    <mergeCell ref="U5:W5"/>
    <mergeCell ref="X5:Z5"/>
    <mergeCell ref="AA5:AC5"/>
    <mergeCell ref="AD5:AF5"/>
    <mergeCell ref="AG5:AI5"/>
    <mergeCell ref="AJ5:AL5"/>
    <mergeCell ref="N6:N7"/>
    <mergeCell ref="O6:O7"/>
    <mergeCell ref="P6:P7"/>
    <mergeCell ref="Q6:Q7"/>
    <mergeCell ref="R6:R7"/>
    <mergeCell ref="S6:S7"/>
    <mergeCell ref="BW5:BY5"/>
    <mergeCell ref="BZ5:CB5"/>
    <mergeCell ref="A6:C7"/>
    <mergeCell ref="D6:D7"/>
    <mergeCell ref="E6:H7"/>
    <mergeCell ref="I6:I7"/>
    <mergeCell ref="J6:J7"/>
    <mergeCell ref="K6:K7"/>
    <mergeCell ref="L6:L7"/>
    <mergeCell ref="M6:M7"/>
    <mergeCell ref="BE5:BG5"/>
    <mergeCell ref="BH5:BJ5"/>
    <mergeCell ref="BK5:BM5"/>
    <mergeCell ref="BN5:BP5"/>
    <mergeCell ref="BQ5:BS5"/>
    <mergeCell ref="BT5:BV5"/>
    <mergeCell ref="AM5:AO5"/>
    <mergeCell ref="AP5:AR5"/>
    <mergeCell ref="Z6:Z7"/>
    <mergeCell ref="AA6:AA7"/>
    <mergeCell ref="AB6:AB7"/>
    <mergeCell ref="AC6:AC7"/>
    <mergeCell ref="AD6:AD7"/>
    <mergeCell ref="AE6:AE7"/>
    <mergeCell ref="T6:T7"/>
    <mergeCell ref="U6:U7"/>
    <mergeCell ref="V6:V7"/>
    <mergeCell ref="W6:W7"/>
    <mergeCell ref="X6:X7"/>
    <mergeCell ref="Y6:Y7"/>
    <mergeCell ref="AL6:AL7"/>
    <mergeCell ref="AM6:AM7"/>
    <mergeCell ref="AN6:AN7"/>
    <mergeCell ref="AO6:AO7"/>
    <mergeCell ref="AP6:AP7"/>
    <mergeCell ref="AQ6:AQ7"/>
    <mergeCell ref="AF6:AF7"/>
    <mergeCell ref="AG6:AG7"/>
    <mergeCell ref="AH6:AH7"/>
    <mergeCell ref="AI6:AI7"/>
    <mergeCell ref="AJ6:AJ7"/>
    <mergeCell ref="AK6:AK7"/>
    <mergeCell ref="AX6:AX7"/>
    <mergeCell ref="AY6:AY7"/>
    <mergeCell ref="AZ6:AZ7"/>
    <mergeCell ref="BA6:BA7"/>
    <mergeCell ref="BB6:BB7"/>
    <mergeCell ref="BC6:BC7"/>
    <mergeCell ref="AR6:AR7"/>
    <mergeCell ref="AS6:AS7"/>
    <mergeCell ref="AT6:AT7"/>
    <mergeCell ref="AU6:AU7"/>
    <mergeCell ref="AV6:AV7"/>
    <mergeCell ref="AW6:AW7"/>
    <mergeCell ref="BL6:BL7"/>
    <mergeCell ref="BM6:BM7"/>
    <mergeCell ref="BN6:BN7"/>
    <mergeCell ref="BO6:BO7"/>
    <mergeCell ref="BD6:BD7"/>
    <mergeCell ref="BE6:BE7"/>
    <mergeCell ref="BF6:BF7"/>
    <mergeCell ref="BG6:BG7"/>
    <mergeCell ref="BH6:BH7"/>
    <mergeCell ref="BI6:BI7"/>
    <mergeCell ref="CB6:CB7"/>
    <mergeCell ref="A8:C15"/>
    <mergeCell ref="D8:D15"/>
    <mergeCell ref="E8:F10"/>
    <mergeCell ref="G8:H8"/>
    <mergeCell ref="G9:H9"/>
    <mergeCell ref="G10:H10"/>
    <mergeCell ref="E11:H11"/>
    <mergeCell ref="I11:K11"/>
    <mergeCell ref="L11:N11"/>
    <mergeCell ref="BV6:BV7"/>
    <mergeCell ref="BW6:BW7"/>
    <mergeCell ref="BX6:BX7"/>
    <mergeCell ref="BY6:BY7"/>
    <mergeCell ref="BZ6:BZ7"/>
    <mergeCell ref="CA6:CA7"/>
    <mergeCell ref="BP6:BP7"/>
    <mergeCell ref="BQ6:BQ7"/>
    <mergeCell ref="BR6:BR7"/>
    <mergeCell ref="BS6:BS7"/>
    <mergeCell ref="BT6:BT7"/>
    <mergeCell ref="BU6:BU7"/>
    <mergeCell ref="BJ6:BJ7"/>
    <mergeCell ref="BK6:BK7"/>
    <mergeCell ref="BT11:BV11"/>
    <mergeCell ref="BW11:BY11"/>
    <mergeCell ref="BZ11:CB11"/>
    <mergeCell ref="E12:F14"/>
    <mergeCell ref="G12:H12"/>
    <mergeCell ref="G13:H13"/>
    <mergeCell ref="G14:H14"/>
    <mergeCell ref="I14:K14"/>
    <mergeCell ref="L14:N14"/>
    <mergeCell ref="AY11:BA11"/>
    <mergeCell ref="BB11:BD11"/>
    <mergeCell ref="BE11:BG11"/>
    <mergeCell ref="BH11:BJ11"/>
    <mergeCell ref="BK11:BM11"/>
    <mergeCell ref="BN11:BP11"/>
    <mergeCell ref="AG11:AI11"/>
    <mergeCell ref="AJ11:AL11"/>
    <mergeCell ref="AM11:AO11"/>
    <mergeCell ref="AP11:AR11"/>
    <mergeCell ref="AS11:AU11"/>
    <mergeCell ref="AV11:AX11"/>
    <mergeCell ref="O11:Q11"/>
    <mergeCell ref="R11:T11"/>
    <mergeCell ref="U11:W11"/>
    <mergeCell ref="AS14:AU14"/>
    <mergeCell ref="AV14:AX14"/>
    <mergeCell ref="O14:Q14"/>
    <mergeCell ref="R14:T14"/>
    <mergeCell ref="U14:W14"/>
    <mergeCell ref="X14:Z14"/>
    <mergeCell ref="AA14:AC14"/>
    <mergeCell ref="AD14:AF14"/>
    <mergeCell ref="BQ11:BS11"/>
    <mergeCell ref="X11:Z11"/>
    <mergeCell ref="AA11:AC11"/>
    <mergeCell ref="AD11:AF11"/>
    <mergeCell ref="AD15:AF15"/>
    <mergeCell ref="AG15:AI15"/>
    <mergeCell ref="AJ15:AL15"/>
    <mergeCell ref="AM15:AO15"/>
    <mergeCell ref="BQ14:BS14"/>
    <mergeCell ref="BT14:BV14"/>
    <mergeCell ref="BW14:BY14"/>
    <mergeCell ref="BZ14:CB14"/>
    <mergeCell ref="E15:H15"/>
    <mergeCell ref="I15:K15"/>
    <mergeCell ref="L15:N15"/>
    <mergeCell ref="O15:Q15"/>
    <mergeCell ref="R15:T15"/>
    <mergeCell ref="U15:W15"/>
    <mergeCell ref="AY14:BA14"/>
    <mergeCell ref="BB14:BD14"/>
    <mergeCell ref="BE14:BG14"/>
    <mergeCell ref="BH14:BJ14"/>
    <mergeCell ref="BK14:BM14"/>
    <mergeCell ref="BN14:BP14"/>
    <mergeCell ref="AG14:AI14"/>
    <mergeCell ref="AJ14:AL14"/>
    <mergeCell ref="AM14:AO14"/>
    <mergeCell ref="AP14:AR14"/>
    <mergeCell ref="BZ15:CB15"/>
    <mergeCell ref="A16:C23"/>
    <mergeCell ref="D16:D23"/>
    <mergeCell ref="E16:F18"/>
    <mergeCell ref="G16:H16"/>
    <mergeCell ref="G17:H17"/>
    <mergeCell ref="G18:H18"/>
    <mergeCell ref="E19:H19"/>
    <mergeCell ref="I19:K19"/>
    <mergeCell ref="L19:N19"/>
    <mergeCell ref="BH15:BJ15"/>
    <mergeCell ref="BK15:BM15"/>
    <mergeCell ref="BN15:BP15"/>
    <mergeCell ref="BQ15:BS15"/>
    <mergeCell ref="BT15:BV15"/>
    <mergeCell ref="BW15:BY15"/>
    <mergeCell ref="AP15:AR15"/>
    <mergeCell ref="AS15:AU15"/>
    <mergeCell ref="AV15:AX15"/>
    <mergeCell ref="AY15:BA15"/>
    <mergeCell ref="BB15:BD15"/>
    <mergeCell ref="BE15:BG15"/>
    <mergeCell ref="X15:Z15"/>
    <mergeCell ref="AA15:AC15"/>
    <mergeCell ref="BZ19:CB19"/>
    <mergeCell ref="E20:F22"/>
    <mergeCell ref="G20:H20"/>
    <mergeCell ref="G21:H21"/>
    <mergeCell ref="G22:H22"/>
    <mergeCell ref="AY19:BA19"/>
    <mergeCell ref="BB19:BD19"/>
    <mergeCell ref="BE19:BG19"/>
    <mergeCell ref="BH19:BJ19"/>
    <mergeCell ref="BK19:BM19"/>
    <mergeCell ref="BN19:BP19"/>
    <mergeCell ref="AG19:AI19"/>
    <mergeCell ref="AJ19:AL19"/>
    <mergeCell ref="AM19:AO19"/>
    <mergeCell ref="AP19:AR19"/>
    <mergeCell ref="AS19:AU19"/>
    <mergeCell ref="AV19:AX19"/>
    <mergeCell ref="O19:Q19"/>
    <mergeCell ref="R19:T19"/>
    <mergeCell ref="U19:W19"/>
    <mergeCell ref="X19:Z19"/>
    <mergeCell ref="AA19:AC19"/>
    <mergeCell ref="AD19:AF19"/>
    <mergeCell ref="E23:H23"/>
    <mergeCell ref="I23:K23"/>
    <mergeCell ref="L23:N23"/>
    <mergeCell ref="O23:Q23"/>
    <mergeCell ref="R23:T23"/>
    <mergeCell ref="U23:W23"/>
    <mergeCell ref="BQ19:BS19"/>
    <mergeCell ref="BT19:BV19"/>
    <mergeCell ref="BW19:BY19"/>
    <mergeCell ref="AV23:AX23"/>
    <mergeCell ref="AY23:BA23"/>
    <mergeCell ref="BB23:BD23"/>
    <mergeCell ref="BE23:BG23"/>
    <mergeCell ref="X23:Z23"/>
    <mergeCell ref="AA23:AC23"/>
    <mergeCell ref="AD23:AF23"/>
    <mergeCell ref="AG23:AI23"/>
    <mergeCell ref="AJ23:AL23"/>
    <mergeCell ref="AM23:AO23"/>
    <mergeCell ref="N24:N26"/>
    <mergeCell ref="O24:O26"/>
    <mergeCell ref="P24:P26"/>
    <mergeCell ref="Q24:Q26"/>
    <mergeCell ref="R24:R26"/>
    <mergeCell ref="S24:S26"/>
    <mergeCell ref="BZ23:CB23"/>
    <mergeCell ref="A24:C29"/>
    <mergeCell ref="D24:D29"/>
    <mergeCell ref="E24:F26"/>
    <mergeCell ref="G24:H26"/>
    <mergeCell ref="I24:I26"/>
    <mergeCell ref="J24:J26"/>
    <mergeCell ref="K24:K26"/>
    <mergeCell ref="L24:L26"/>
    <mergeCell ref="M24:M26"/>
    <mergeCell ref="BH23:BJ23"/>
    <mergeCell ref="BK23:BM23"/>
    <mergeCell ref="BN23:BP23"/>
    <mergeCell ref="BQ23:BS23"/>
    <mergeCell ref="BT23:BV23"/>
    <mergeCell ref="BW23:BY23"/>
    <mergeCell ref="AP23:AR23"/>
    <mergeCell ref="AS23:AU23"/>
    <mergeCell ref="Z24:Z26"/>
    <mergeCell ref="AA24:AA26"/>
    <mergeCell ref="AB24:AB26"/>
    <mergeCell ref="AC24:AC26"/>
    <mergeCell ref="AD24:AD26"/>
    <mergeCell ref="AE24:AE26"/>
    <mergeCell ref="T24:T26"/>
    <mergeCell ref="U24:U26"/>
    <mergeCell ref="V24:V26"/>
    <mergeCell ref="W24:W26"/>
    <mergeCell ref="X24:X26"/>
    <mergeCell ref="Y24:Y26"/>
    <mergeCell ref="AL24:AL26"/>
    <mergeCell ref="AM24:AM26"/>
    <mergeCell ref="AN24:AN26"/>
    <mergeCell ref="AO24:AO26"/>
    <mergeCell ref="AP24:AP26"/>
    <mergeCell ref="AQ24:AQ26"/>
    <mergeCell ref="AF24:AF26"/>
    <mergeCell ref="AG24:AG26"/>
    <mergeCell ref="AH24:AH26"/>
    <mergeCell ref="AI24:AI26"/>
    <mergeCell ref="AJ24:AJ26"/>
    <mergeCell ref="AK24:AK26"/>
    <mergeCell ref="AX24:AX26"/>
    <mergeCell ref="AY24:AY26"/>
    <mergeCell ref="AZ24:AZ26"/>
    <mergeCell ref="BA24:BA26"/>
    <mergeCell ref="BB24:BB26"/>
    <mergeCell ref="BC24:BC26"/>
    <mergeCell ref="AR24:AR26"/>
    <mergeCell ref="AS24:AS26"/>
    <mergeCell ref="AT24:AT26"/>
    <mergeCell ref="AU24:AU26"/>
    <mergeCell ref="AV24:AV26"/>
    <mergeCell ref="AW24:AW26"/>
    <mergeCell ref="BL24:BL26"/>
    <mergeCell ref="BM24:BM26"/>
    <mergeCell ref="BN24:BN26"/>
    <mergeCell ref="BO24:BO26"/>
    <mergeCell ref="BD24:BD26"/>
    <mergeCell ref="BE24:BE26"/>
    <mergeCell ref="BF24:BF26"/>
    <mergeCell ref="BG24:BG26"/>
    <mergeCell ref="BH24:BH26"/>
    <mergeCell ref="BI24:BI26"/>
    <mergeCell ref="CB24:CB26"/>
    <mergeCell ref="E27:F29"/>
    <mergeCell ref="G27:H29"/>
    <mergeCell ref="I27:K29"/>
    <mergeCell ref="L27:N29"/>
    <mergeCell ref="O27:Q29"/>
    <mergeCell ref="R27:T29"/>
    <mergeCell ref="U27:W29"/>
    <mergeCell ref="X27:Z29"/>
    <mergeCell ref="AA27:AC29"/>
    <mergeCell ref="BV24:BV26"/>
    <mergeCell ref="BW24:BW26"/>
    <mergeCell ref="BX24:BX26"/>
    <mergeCell ref="BY24:BY26"/>
    <mergeCell ref="BZ24:BZ26"/>
    <mergeCell ref="CA24:CA26"/>
    <mergeCell ref="BP24:BP26"/>
    <mergeCell ref="BQ24:BQ26"/>
    <mergeCell ref="BR24:BR26"/>
    <mergeCell ref="BS24:BS26"/>
    <mergeCell ref="BT24:BT26"/>
    <mergeCell ref="BU24:BU26"/>
    <mergeCell ref="BJ24:BJ26"/>
    <mergeCell ref="BK24:BK26"/>
    <mergeCell ref="BW27:BY29"/>
    <mergeCell ref="BZ27:CB29"/>
    <mergeCell ref="A30:C35"/>
    <mergeCell ref="D30:D35"/>
    <mergeCell ref="E30:F32"/>
    <mergeCell ref="G30:H32"/>
    <mergeCell ref="I30:I32"/>
    <mergeCell ref="AV27:AX29"/>
    <mergeCell ref="AY27:BA29"/>
    <mergeCell ref="BB27:BD29"/>
    <mergeCell ref="BE27:BG29"/>
    <mergeCell ref="BH27:BJ29"/>
    <mergeCell ref="BK27:BM29"/>
    <mergeCell ref="AD27:AF29"/>
    <mergeCell ref="AG27:AI29"/>
    <mergeCell ref="AJ27:AL29"/>
    <mergeCell ref="AM27:AO29"/>
    <mergeCell ref="AP27:AR29"/>
    <mergeCell ref="AS27:AU29"/>
    <mergeCell ref="J30:J32"/>
    <mergeCell ref="K30:K32"/>
    <mergeCell ref="L30:L32"/>
    <mergeCell ref="M30:M32"/>
    <mergeCell ref="N30:N32"/>
    <mergeCell ref="O30:O32"/>
    <mergeCell ref="BN27:BP29"/>
    <mergeCell ref="BQ27:BS29"/>
    <mergeCell ref="BT27:BV29"/>
    <mergeCell ref="V30:V32"/>
    <mergeCell ref="W30:W32"/>
    <mergeCell ref="X30:X32"/>
    <mergeCell ref="Y30:Y32"/>
    <mergeCell ref="Z30:Z32"/>
    <mergeCell ref="AA30:AA32"/>
    <mergeCell ref="P30:P32"/>
    <mergeCell ref="Q30:Q32"/>
    <mergeCell ref="R30:R32"/>
    <mergeCell ref="S30:S32"/>
    <mergeCell ref="T30:T32"/>
    <mergeCell ref="U30:U32"/>
    <mergeCell ref="AH30:AH32"/>
    <mergeCell ref="AI30:AI32"/>
    <mergeCell ref="AJ30:AJ32"/>
    <mergeCell ref="AK30:AK32"/>
    <mergeCell ref="AL30:AL32"/>
    <mergeCell ref="AM30:AM32"/>
    <mergeCell ref="AB30:AB32"/>
    <mergeCell ref="AC30:AC32"/>
    <mergeCell ref="AD30:AD32"/>
    <mergeCell ref="AE30:AE32"/>
    <mergeCell ref="AF30:AF32"/>
    <mergeCell ref="AG30:AG32"/>
    <mergeCell ref="AT30:AT32"/>
    <mergeCell ref="AU30:AU32"/>
    <mergeCell ref="AV30:AV32"/>
    <mergeCell ref="AW30:AW32"/>
    <mergeCell ref="AX30:AX32"/>
    <mergeCell ref="AY30:AY32"/>
    <mergeCell ref="AN30:AN32"/>
    <mergeCell ref="AO30:AO32"/>
    <mergeCell ref="AP30:AP32"/>
    <mergeCell ref="AQ30:AQ32"/>
    <mergeCell ref="AR30:AR32"/>
    <mergeCell ref="AS30:AS32"/>
    <mergeCell ref="BH30:BH32"/>
    <mergeCell ref="BI30:BI32"/>
    <mergeCell ref="BJ30:BJ32"/>
    <mergeCell ref="BK30:BK32"/>
    <mergeCell ref="AZ30:AZ32"/>
    <mergeCell ref="BA30:BA32"/>
    <mergeCell ref="BB30:BB32"/>
    <mergeCell ref="BC30:BC32"/>
    <mergeCell ref="BD30:BD32"/>
    <mergeCell ref="BE30:BE32"/>
    <mergeCell ref="BX30:BX32"/>
    <mergeCell ref="BY30:BY32"/>
    <mergeCell ref="BZ30:BZ32"/>
    <mergeCell ref="CA30:CA32"/>
    <mergeCell ref="CB30:CB32"/>
    <mergeCell ref="E33:F35"/>
    <mergeCell ref="G33:H35"/>
    <mergeCell ref="I33:K35"/>
    <mergeCell ref="L33:N35"/>
    <mergeCell ref="O33:Q35"/>
    <mergeCell ref="BR30:BR32"/>
    <mergeCell ref="BS30:BS32"/>
    <mergeCell ref="BT30:BT32"/>
    <mergeCell ref="BU30:BU32"/>
    <mergeCell ref="BV30:BV32"/>
    <mergeCell ref="BW30:BW32"/>
    <mergeCell ref="BL30:BL32"/>
    <mergeCell ref="BM30:BM32"/>
    <mergeCell ref="BN30:BN32"/>
    <mergeCell ref="BO30:BO32"/>
    <mergeCell ref="BP30:BP32"/>
    <mergeCell ref="BQ30:BQ32"/>
    <mergeCell ref="BF30:BF32"/>
    <mergeCell ref="BG30:BG32"/>
    <mergeCell ref="A36:D37"/>
    <mergeCell ref="E36:H36"/>
    <mergeCell ref="E37:H37"/>
    <mergeCell ref="BB33:BD35"/>
    <mergeCell ref="BE33:BG35"/>
    <mergeCell ref="BH33:BJ35"/>
    <mergeCell ref="BK33:BM35"/>
    <mergeCell ref="BN33:BP35"/>
    <mergeCell ref="BQ33:BS35"/>
    <mergeCell ref="AJ33:AL35"/>
    <mergeCell ref="AM33:AO35"/>
    <mergeCell ref="AP33:AR35"/>
    <mergeCell ref="AS33:AU35"/>
    <mergeCell ref="AV33:AX35"/>
    <mergeCell ref="AY33:BA35"/>
    <mergeCell ref="R33:T35"/>
    <mergeCell ref="U33:W35"/>
    <mergeCell ref="X33:Z35"/>
    <mergeCell ref="AA33:AC35"/>
    <mergeCell ref="AD33:AF35"/>
    <mergeCell ref="AG33:AI35"/>
    <mergeCell ref="F38:G38"/>
    <mergeCell ref="N38:O38"/>
    <mergeCell ref="Q38:R38"/>
    <mergeCell ref="E39:G39"/>
    <mergeCell ref="N39:O39"/>
    <mergeCell ref="Q39:R39"/>
    <mergeCell ref="BT33:BV35"/>
    <mergeCell ref="BW33:BY35"/>
    <mergeCell ref="BZ33:CB35"/>
    <mergeCell ref="F42:G42"/>
    <mergeCell ref="N42:O42"/>
    <mergeCell ref="Q42:R42"/>
    <mergeCell ref="A43:H43"/>
    <mergeCell ref="I43:K43"/>
    <mergeCell ref="L43:N43"/>
    <mergeCell ref="O43:Q43"/>
    <mergeCell ref="R43:T43"/>
    <mergeCell ref="E40:G40"/>
    <mergeCell ref="N40:O40"/>
    <mergeCell ref="Q40:R40"/>
    <mergeCell ref="A41:D41"/>
    <mergeCell ref="E41:G41"/>
    <mergeCell ref="N41:O41"/>
    <mergeCell ref="Q41:R41"/>
    <mergeCell ref="AS43:AU43"/>
    <mergeCell ref="AV43:AX43"/>
    <mergeCell ref="AY43:BA43"/>
    <mergeCell ref="BB43:BD43"/>
    <mergeCell ref="U43:W43"/>
    <mergeCell ref="X43:Z43"/>
    <mergeCell ref="AA43:AC43"/>
    <mergeCell ref="AD43:AF43"/>
    <mergeCell ref="AG43:AI43"/>
    <mergeCell ref="AJ43:AL43"/>
    <mergeCell ref="N44:N45"/>
    <mergeCell ref="O44:O45"/>
    <mergeCell ref="P44:P45"/>
    <mergeCell ref="Q44:Q45"/>
    <mergeCell ref="R44:R45"/>
    <mergeCell ref="S44:S45"/>
    <mergeCell ref="BW43:BY43"/>
    <mergeCell ref="BZ43:CB43"/>
    <mergeCell ref="A44:D45"/>
    <mergeCell ref="E44:F44"/>
    <mergeCell ref="G44:H44"/>
    <mergeCell ref="I44:I45"/>
    <mergeCell ref="J44:J45"/>
    <mergeCell ref="K44:K45"/>
    <mergeCell ref="L44:L45"/>
    <mergeCell ref="M44:M45"/>
    <mergeCell ref="BE43:BG43"/>
    <mergeCell ref="BH43:BJ43"/>
    <mergeCell ref="BK43:BM43"/>
    <mergeCell ref="BN43:BP43"/>
    <mergeCell ref="BQ43:BS43"/>
    <mergeCell ref="BT43:BV43"/>
    <mergeCell ref="AM43:AO43"/>
    <mergeCell ref="AP43:AR43"/>
    <mergeCell ref="Z44:Z45"/>
    <mergeCell ref="AA44:AA45"/>
    <mergeCell ref="AB44:AB45"/>
    <mergeCell ref="AC44:AC45"/>
    <mergeCell ref="AD44:AD45"/>
    <mergeCell ref="AE44:AE45"/>
    <mergeCell ref="T44:T45"/>
    <mergeCell ref="U44:U45"/>
    <mergeCell ref="V44:V45"/>
    <mergeCell ref="W44:W45"/>
    <mergeCell ref="X44:X45"/>
    <mergeCell ref="Y44:Y45"/>
    <mergeCell ref="AL44:AL45"/>
    <mergeCell ref="AM44:AM45"/>
    <mergeCell ref="AN44:AN45"/>
    <mergeCell ref="AO44:AO45"/>
    <mergeCell ref="AP44:AP45"/>
    <mergeCell ref="AQ44:AQ45"/>
    <mergeCell ref="AF44:AF45"/>
    <mergeCell ref="AG44:AG45"/>
    <mergeCell ref="AH44:AH45"/>
    <mergeCell ref="AI44:AI45"/>
    <mergeCell ref="AJ44:AJ45"/>
    <mergeCell ref="AK44:AK45"/>
    <mergeCell ref="AX44:AX45"/>
    <mergeCell ref="AY44:AY45"/>
    <mergeCell ref="AZ44:AZ45"/>
    <mergeCell ref="BA44:BA45"/>
    <mergeCell ref="BB44:BB45"/>
    <mergeCell ref="BC44:BC45"/>
    <mergeCell ref="AR44:AR45"/>
    <mergeCell ref="AS44:AS45"/>
    <mergeCell ref="AT44:AT45"/>
    <mergeCell ref="AU44:AU45"/>
    <mergeCell ref="AV44:AV45"/>
    <mergeCell ref="AW44:AW45"/>
    <mergeCell ref="BM44:BM45"/>
    <mergeCell ref="BN44:BN45"/>
    <mergeCell ref="BO44:BO45"/>
    <mergeCell ref="BD44:BD45"/>
    <mergeCell ref="BE44:BE45"/>
    <mergeCell ref="BF44:BF45"/>
    <mergeCell ref="BG44:BG45"/>
    <mergeCell ref="BH44:BH45"/>
    <mergeCell ref="BI44:BI45"/>
    <mergeCell ref="A54:D56"/>
    <mergeCell ref="E54:T56"/>
    <mergeCell ref="CB44:CB45"/>
    <mergeCell ref="A46:A49"/>
    <mergeCell ref="B46:B47"/>
    <mergeCell ref="B48:B49"/>
    <mergeCell ref="A50:A53"/>
    <mergeCell ref="B50:B51"/>
    <mergeCell ref="B52:B53"/>
    <mergeCell ref="BV44:BV45"/>
    <mergeCell ref="BW44:BW45"/>
    <mergeCell ref="BX44:BX45"/>
    <mergeCell ref="BY44:BY45"/>
    <mergeCell ref="BZ44:BZ45"/>
    <mergeCell ref="CA44:CA45"/>
    <mergeCell ref="BP44:BP45"/>
    <mergeCell ref="BQ44:BQ45"/>
    <mergeCell ref="BR44:BR45"/>
    <mergeCell ref="BS44:BS45"/>
    <mergeCell ref="BT44:BT45"/>
    <mergeCell ref="BU44:BU45"/>
    <mergeCell ref="BJ44:BJ45"/>
    <mergeCell ref="BK44:BK45"/>
    <mergeCell ref="BL44:BL45"/>
  </mergeCells>
  <pageMargins left="0.94488188976377963" right="0.19685039370078741" top="0.59055118110236227" bottom="0.19685039370078741" header="0.51181102362204722" footer="0.31496062992125984"/>
  <pageSetup paperSize="9" scale="51" orientation="landscape" r:id="rId1"/>
  <headerFooter alignWithMargins="0"/>
  <colBreaks count="2" manualBreakCount="2">
    <brk id="29" max="1048575" man="1"/>
    <brk id="5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91"/>
  <sheetViews>
    <sheetView topLeftCell="A37" zoomScale="85" zoomScaleNormal="85" workbookViewId="0">
      <selection activeCell="D85" sqref="D85:AA90"/>
    </sheetView>
  </sheetViews>
  <sheetFormatPr defaultRowHeight="12.75" x14ac:dyDescent="0.2"/>
  <cols>
    <col min="2" max="2" width="37.28515625" style="1055" customWidth="1"/>
    <col min="3" max="3" width="26.85546875" style="1059" bestFit="1" customWidth="1"/>
    <col min="28" max="28" width="11.5703125" customWidth="1"/>
  </cols>
  <sheetData>
    <row r="1" spans="1:29" s="277" customFormat="1" ht="15" x14ac:dyDescent="0.2">
      <c r="A1" s="1885" t="s">
        <v>348</v>
      </c>
      <c r="B1" s="1885"/>
      <c r="C1" s="1885"/>
      <c r="D1" s="1885"/>
      <c r="E1" s="1885"/>
      <c r="F1" s="1885"/>
      <c r="G1" s="1885"/>
      <c r="H1" s="1885"/>
      <c r="I1" s="1885"/>
      <c r="J1" s="1885"/>
      <c r="K1" s="1885"/>
      <c r="L1" s="1885"/>
      <c r="M1" s="1885"/>
      <c r="N1" s="1885"/>
      <c r="O1" s="1885"/>
      <c r="P1" s="1885"/>
      <c r="Q1" s="1885"/>
      <c r="R1" s="1885"/>
      <c r="S1" s="1885"/>
      <c r="T1" s="1885"/>
      <c r="U1" s="1885"/>
      <c r="V1" s="1885"/>
      <c r="W1" s="1885"/>
      <c r="X1" s="1885"/>
      <c r="Y1" s="1885"/>
      <c r="Z1" s="1885"/>
      <c r="AA1" s="1885"/>
      <c r="AB1" s="1885"/>
      <c r="AC1" s="1885"/>
    </row>
    <row r="2" spans="1:29" s="277" customFormat="1" ht="18.75" x14ac:dyDescent="0.3">
      <c r="A2" s="1886" t="s">
        <v>349</v>
      </c>
      <c r="B2" s="1886"/>
      <c r="C2" s="1886"/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  <c r="Q2" s="1886"/>
      <c r="R2" s="1886"/>
      <c r="S2" s="1886"/>
      <c r="T2" s="1886"/>
      <c r="U2" s="1886"/>
      <c r="V2" s="1886"/>
      <c r="W2" s="1886"/>
      <c r="X2" s="1886"/>
      <c r="Y2" s="1886"/>
      <c r="Z2" s="1886"/>
      <c r="AA2" s="1886"/>
      <c r="AB2" s="1886"/>
      <c r="AC2" s="1886"/>
    </row>
    <row r="3" spans="1:29" s="277" customFormat="1" ht="16.5" thickBot="1" x14ac:dyDescent="0.3">
      <c r="A3" s="1038"/>
      <c r="B3" s="1052"/>
      <c r="C3" s="1056"/>
      <c r="D3" s="1038"/>
      <c r="E3" s="1038"/>
      <c r="F3" s="1049"/>
      <c r="G3" s="1048"/>
      <c r="H3" s="1048"/>
      <c r="I3" s="1048"/>
      <c r="J3" s="1048"/>
      <c r="K3" s="1048"/>
      <c r="L3" s="1048"/>
      <c r="M3" s="1048"/>
      <c r="N3" s="1048"/>
      <c r="O3" s="1048"/>
      <c r="P3" s="1048"/>
      <c r="Q3" s="1048"/>
      <c r="R3" s="1048"/>
      <c r="S3" s="1048"/>
      <c r="T3" s="1048"/>
      <c r="U3" s="1048"/>
      <c r="V3" s="1048"/>
      <c r="W3" s="1048"/>
      <c r="X3" s="1048"/>
      <c r="Y3" s="1048"/>
      <c r="Z3" s="1048"/>
      <c r="AA3" s="1048"/>
      <c r="AB3" s="1050" t="s">
        <v>626</v>
      </c>
      <c r="AC3" s="1048"/>
    </row>
    <row r="4" spans="1:29" s="277" customFormat="1" ht="32.25" thickBot="1" x14ac:dyDescent="0.25">
      <c r="A4" s="1074" t="s">
        <v>454</v>
      </c>
      <c r="B4" s="1075" t="s">
        <v>350</v>
      </c>
      <c r="C4" s="1076" t="s">
        <v>351</v>
      </c>
      <c r="D4" s="1077" t="s">
        <v>352</v>
      </c>
      <c r="E4" s="1077" t="s">
        <v>353</v>
      </c>
      <c r="F4" s="1077" t="s">
        <v>354</v>
      </c>
      <c r="G4" s="1077" t="s">
        <v>355</v>
      </c>
      <c r="H4" s="1077" t="s">
        <v>356</v>
      </c>
      <c r="I4" s="1077" t="s">
        <v>357</v>
      </c>
      <c r="J4" s="1077" t="s">
        <v>358</v>
      </c>
      <c r="K4" s="1077" t="s">
        <v>359</v>
      </c>
      <c r="L4" s="1077" t="s">
        <v>360</v>
      </c>
      <c r="M4" s="1077" t="s">
        <v>361</v>
      </c>
      <c r="N4" s="1077" t="s">
        <v>362</v>
      </c>
      <c r="O4" s="1077" t="s">
        <v>363</v>
      </c>
      <c r="P4" s="1077" t="s">
        <v>364</v>
      </c>
      <c r="Q4" s="1077" t="s">
        <v>365</v>
      </c>
      <c r="R4" s="1077" t="s">
        <v>366</v>
      </c>
      <c r="S4" s="1077" t="s">
        <v>367</v>
      </c>
      <c r="T4" s="1077" t="s">
        <v>368</v>
      </c>
      <c r="U4" s="1077" t="s">
        <v>369</v>
      </c>
      <c r="V4" s="1077" t="s">
        <v>370</v>
      </c>
      <c r="W4" s="1077" t="s">
        <v>371</v>
      </c>
      <c r="X4" s="1077" t="s">
        <v>372</v>
      </c>
      <c r="Y4" s="1077" t="s">
        <v>373</v>
      </c>
      <c r="Z4" s="1077" t="s">
        <v>374</v>
      </c>
      <c r="AA4" s="1078" t="s">
        <v>375</v>
      </c>
      <c r="AB4" s="1080" t="s">
        <v>25</v>
      </c>
    </row>
    <row r="5" spans="1:29" s="277" customFormat="1" ht="15.75" x14ac:dyDescent="0.25">
      <c r="A5" s="1071" t="s">
        <v>376</v>
      </c>
      <c r="B5" s="1072" t="s">
        <v>377</v>
      </c>
      <c r="C5" s="1073"/>
      <c r="D5" s="1039"/>
      <c r="E5" s="1039"/>
      <c r="F5" s="1039"/>
      <c r="G5" s="1039"/>
      <c r="H5" s="1039"/>
      <c r="I5" s="1039"/>
      <c r="J5" s="1039"/>
      <c r="K5" s="1039"/>
      <c r="L5" s="1039"/>
      <c r="M5" s="1039"/>
      <c r="N5" s="1039"/>
      <c r="O5" s="1039"/>
      <c r="P5" s="1039"/>
      <c r="Q5" s="1039"/>
      <c r="R5" s="1039"/>
      <c r="S5" s="1039"/>
      <c r="T5" s="1039"/>
      <c r="U5" s="1039"/>
      <c r="V5" s="1039"/>
      <c r="W5" s="1039"/>
      <c r="X5" s="1039"/>
      <c r="Y5" s="1039"/>
      <c r="Z5" s="1039"/>
      <c r="AA5" s="1079"/>
      <c r="AB5" s="1040"/>
    </row>
    <row r="6" spans="1:29" s="1042" customFormat="1" ht="15.75" x14ac:dyDescent="0.25">
      <c r="A6" s="1041" t="s">
        <v>378</v>
      </c>
      <c r="B6" s="1051"/>
      <c r="C6" s="1047" t="s">
        <v>379</v>
      </c>
      <c r="D6" s="2000">
        <v>114.3</v>
      </c>
      <c r="E6" s="2000">
        <v>114.3</v>
      </c>
      <c r="F6" s="2000">
        <v>119.1</v>
      </c>
      <c r="G6" s="2000">
        <v>120.3</v>
      </c>
      <c r="H6" s="2000">
        <v>120.9</v>
      </c>
      <c r="I6" s="2000">
        <v>122.4</v>
      </c>
      <c r="J6" s="2000">
        <v>134.4</v>
      </c>
      <c r="K6" s="2000">
        <v>130.5</v>
      </c>
      <c r="L6" s="2000">
        <v>114</v>
      </c>
      <c r="M6" s="2000">
        <v>103.8</v>
      </c>
      <c r="N6" s="2000">
        <v>101.1</v>
      </c>
      <c r="O6" s="2000">
        <v>97.8</v>
      </c>
      <c r="P6" s="2000">
        <v>95.1</v>
      </c>
      <c r="Q6" s="2000">
        <v>97.5</v>
      </c>
      <c r="R6" s="2000">
        <v>98.7</v>
      </c>
      <c r="S6" s="2000">
        <v>102.3</v>
      </c>
      <c r="T6" s="2000">
        <v>119.1</v>
      </c>
      <c r="U6" s="2000">
        <v>125.1</v>
      </c>
      <c r="V6" s="2000">
        <v>137.4</v>
      </c>
      <c r="W6" s="2000">
        <v>132.6</v>
      </c>
      <c r="X6" s="2000">
        <v>119.1</v>
      </c>
      <c r="Y6" s="2000">
        <v>120</v>
      </c>
      <c r="Z6" s="2000">
        <v>118.8</v>
      </c>
      <c r="AA6" s="2000">
        <v>115.8</v>
      </c>
      <c r="AB6" s="1083">
        <f t="shared" ref="AB6:AB14" si="0">SUM(D6:AA6)</f>
        <v>2774.3999999999996</v>
      </c>
    </row>
    <row r="7" spans="1:29" s="1042" customFormat="1" ht="15.75" x14ac:dyDescent="0.25">
      <c r="A7" s="1041" t="s">
        <v>380</v>
      </c>
      <c r="B7" s="1051"/>
      <c r="C7" s="1047" t="s">
        <v>381</v>
      </c>
      <c r="D7" s="2001">
        <v>796.5</v>
      </c>
      <c r="E7" s="2002">
        <v>767.4</v>
      </c>
      <c r="F7" s="2003">
        <v>783.3</v>
      </c>
      <c r="G7" s="2003">
        <v>809.4</v>
      </c>
      <c r="H7" s="2003">
        <v>815.7</v>
      </c>
      <c r="I7" s="2003">
        <v>828</v>
      </c>
      <c r="J7" s="2003">
        <v>862.8</v>
      </c>
      <c r="K7" s="2003">
        <v>902.4</v>
      </c>
      <c r="L7" s="2003">
        <v>890.1</v>
      </c>
      <c r="M7" s="2003">
        <v>857.4</v>
      </c>
      <c r="N7" s="2003">
        <v>832.8</v>
      </c>
      <c r="O7" s="2003">
        <v>841.2</v>
      </c>
      <c r="P7" s="2003">
        <v>845.1</v>
      </c>
      <c r="Q7" s="2003">
        <v>790.5</v>
      </c>
      <c r="R7" s="2003">
        <v>804</v>
      </c>
      <c r="S7" s="2003">
        <v>841.2</v>
      </c>
      <c r="T7" s="2003">
        <v>877.8</v>
      </c>
      <c r="U7" s="2003">
        <v>865.8</v>
      </c>
      <c r="V7" s="2003">
        <v>867.9</v>
      </c>
      <c r="W7" s="2003">
        <v>855.6</v>
      </c>
      <c r="X7" s="2003">
        <v>848.4</v>
      </c>
      <c r="Y7" s="2003">
        <v>859.2</v>
      </c>
      <c r="Z7" s="2003">
        <v>848.7</v>
      </c>
      <c r="AA7" s="2003">
        <v>825.3</v>
      </c>
      <c r="AB7" s="1083">
        <f t="shared" si="0"/>
        <v>20116.5</v>
      </c>
    </row>
    <row r="8" spans="1:29" s="1042" customFormat="1" ht="15.75" x14ac:dyDescent="0.25">
      <c r="A8" s="1041" t="s">
        <v>382</v>
      </c>
      <c r="B8" s="1051"/>
      <c r="C8" s="1047" t="s">
        <v>383</v>
      </c>
      <c r="D8" s="2001">
        <v>1067.4000000000001</v>
      </c>
      <c r="E8" s="2002">
        <v>1081.2</v>
      </c>
      <c r="F8" s="2003">
        <v>1063.8</v>
      </c>
      <c r="G8" s="2003">
        <v>1104</v>
      </c>
      <c r="H8" s="2003">
        <v>1085.0999999999999</v>
      </c>
      <c r="I8" s="2003">
        <v>1117.2</v>
      </c>
      <c r="J8" s="2003">
        <v>1215</v>
      </c>
      <c r="K8" s="2003">
        <v>1179</v>
      </c>
      <c r="L8" s="2003">
        <v>1146.9000000000001</v>
      </c>
      <c r="M8" s="2003">
        <v>1142.4000000000001</v>
      </c>
      <c r="N8" s="2003">
        <v>1092.5999999999999</v>
      </c>
      <c r="O8" s="2003">
        <v>1073.7</v>
      </c>
      <c r="P8" s="2003">
        <v>1051.8</v>
      </c>
      <c r="Q8" s="2003">
        <v>1017.9</v>
      </c>
      <c r="R8" s="2003">
        <v>1016.4</v>
      </c>
      <c r="S8" s="2003">
        <v>1033.5</v>
      </c>
      <c r="T8" s="2003">
        <v>1119.9000000000001</v>
      </c>
      <c r="U8" s="2003">
        <v>1133.4000000000001</v>
      </c>
      <c r="V8" s="2003">
        <v>1125.5999999999999</v>
      </c>
      <c r="W8" s="2003">
        <v>1141.2</v>
      </c>
      <c r="X8" s="2003">
        <v>1104</v>
      </c>
      <c r="Y8" s="2003">
        <v>1095.9000000000001</v>
      </c>
      <c r="Z8" s="2003">
        <v>1095.9000000000001</v>
      </c>
      <c r="AA8" s="2003">
        <v>1089.5999999999999</v>
      </c>
      <c r="AB8" s="1083">
        <f t="shared" si="0"/>
        <v>26393.400000000005</v>
      </c>
    </row>
    <row r="9" spans="1:29" s="1042" customFormat="1" ht="15.75" x14ac:dyDescent="0.25">
      <c r="A9" s="1041" t="s">
        <v>384</v>
      </c>
      <c r="B9" s="1051"/>
      <c r="C9" s="1047" t="s">
        <v>385</v>
      </c>
      <c r="D9" s="2001">
        <v>1066.4000000000001</v>
      </c>
      <c r="E9" s="2002">
        <v>1080</v>
      </c>
      <c r="F9" s="2003">
        <v>1063.2</v>
      </c>
      <c r="G9" s="2003">
        <v>1103.2</v>
      </c>
      <c r="H9" s="2003">
        <v>1084</v>
      </c>
      <c r="I9" s="2003">
        <v>1116.8</v>
      </c>
      <c r="J9" s="2003">
        <v>1213.5999999999999</v>
      </c>
      <c r="K9" s="2003">
        <v>1178.4000000000001</v>
      </c>
      <c r="L9" s="2003">
        <v>1145.5999999999999</v>
      </c>
      <c r="M9" s="2003">
        <v>1141.5999999999999</v>
      </c>
      <c r="N9" s="2003">
        <v>1092</v>
      </c>
      <c r="O9" s="2003">
        <v>1072.8</v>
      </c>
      <c r="P9" s="2003">
        <v>1051.2</v>
      </c>
      <c r="Q9" s="2003">
        <v>1017.6</v>
      </c>
      <c r="R9" s="2003">
        <v>1015.2</v>
      </c>
      <c r="S9" s="2003">
        <v>1032.8</v>
      </c>
      <c r="T9" s="2003">
        <v>1118.4000000000001</v>
      </c>
      <c r="U9" s="2003">
        <v>1132.8</v>
      </c>
      <c r="V9" s="2003">
        <v>1124</v>
      </c>
      <c r="W9" s="2003">
        <v>1140.8</v>
      </c>
      <c r="X9" s="2003">
        <v>1102.4000000000001</v>
      </c>
      <c r="Y9" s="2003">
        <v>1094.4000000000001</v>
      </c>
      <c r="Z9" s="1042">
        <v>1095.2</v>
      </c>
      <c r="AA9" s="2003">
        <v>1088</v>
      </c>
      <c r="AB9" s="1083">
        <f t="shared" si="0"/>
        <v>26370.400000000005</v>
      </c>
    </row>
    <row r="10" spans="1:29" s="1042" customFormat="1" ht="15.75" x14ac:dyDescent="0.25">
      <c r="A10" s="1041" t="s">
        <v>386</v>
      </c>
      <c r="B10" s="1051"/>
      <c r="C10" s="1047" t="s">
        <v>387</v>
      </c>
      <c r="D10" s="2001">
        <v>910.4</v>
      </c>
      <c r="E10" s="2002">
        <v>880.8</v>
      </c>
      <c r="F10" s="2003">
        <v>902.4</v>
      </c>
      <c r="G10" s="2003">
        <v>928.8</v>
      </c>
      <c r="H10" s="2003">
        <v>936</v>
      </c>
      <c r="I10" s="2003">
        <v>950.4</v>
      </c>
      <c r="J10" s="2003">
        <v>996.8</v>
      </c>
      <c r="K10" s="2003">
        <v>1032</v>
      </c>
      <c r="L10" s="2003">
        <v>1004</v>
      </c>
      <c r="M10" s="2003">
        <v>960.8</v>
      </c>
      <c r="N10" s="2003">
        <v>933.6</v>
      </c>
      <c r="O10" s="2003">
        <v>938.4</v>
      </c>
      <c r="P10" s="2003">
        <v>940</v>
      </c>
      <c r="Q10" s="2003">
        <v>887.2</v>
      </c>
      <c r="R10" s="2003">
        <v>902.4</v>
      </c>
      <c r="S10" s="2003">
        <v>943.2</v>
      </c>
      <c r="T10" s="2003">
        <v>996</v>
      </c>
      <c r="U10" s="2003">
        <v>990.4</v>
      </c>
      <c r="V10" s="2003">
        <v>1004.8</v>
      </c>
      <c r="W10" s="2003">
        <v>987.2</v>
      </c>
      <c r="X10" s="2003">
        <v>967.2</v>
      </c>
      <c r="Y10" s="2003">
        <v>978.4</v>
      </c>
      <c r="Z10" s="2003">
        <v>967.2</v>
      </c>
      <c r="AA10" s="2003">
        <v>940</v>
      </c>
      <c r="AB10" s="1083">
        <f t="shared" si="0"/>
        <v>22878.400000000001</v>
      </c>
    </row>
    <row r="11" spans="1:29" s="1042" customFormat="1" ht="15.75" x14ac:dyDescent="0.25">
      <c r="A11" s="1041" t="s">
        <v>388</v>
      </c>
      <c r="B11" s="1051"/>
      <c r="C11" s="1047" t="s">
        <v>389</v>
      </c>
      <c r="D11" s="2001">
        <v>8.3680000000000003</v>
      </c>
      <c r="E11" s="2002">
        <v>8.32</v>
      </c>
      <c r="F11" s="2003">
        <v>8.3680000000000003</v>
      </c>
      <c r="G11" s="2003">
        <v>8.4320000000000004</v>
      </c>
      <c r="H11" s="2003">
        <v>8.3680000000000003</v>
      </c>
      <c r="I11" s="2003">
        <v>8.3840000000000003</v>
      </c>
      <c r="J11" s="2003">
        <v>8.2560000000000002</v>
      </c>
      <c r="K11" s="2003">
        <v>8.5440000000000005</v>
      </c>
      <c r="L11" s="2003">
        <v>8.4960000000000004</v>
      </c>
      <c r="M11" s="2003">
        <v>8.3680000000000003</v>
      </c>
      <c r="N11" s="2003">
        <v>8.4</v>
      </c>
      <c r="O11" s="2003">
        <v>8.2240000000000002</v>
      </c>
      <c r="P11" s="2003">
        <v>8.2240000000000002</v>
      </c>
      <c r="Q11" s="2003">
        <v>8.1440000000000001</v>
      </c>
      <c r="R11" s="2003">
        <v>8.2560000000000002</v>
      </c>
      <c r="S11" s="2003">
        <v>8.4320000000000004</v>
      </c>
      <c r="T11" s="2003">
        <v>8.4480000000000004</v>
      </c>
      <c r="U11" s="2003">
        <v>8.4480000000000004</v>
      </c>
      <c r="V11" s="2003">
        <v>8.4320000000000004</v>
      </c>
      <c r="W11" s="2003">
        <v>8.4640000000000004</v>
      </c>
      <c r="X11" s="2003">
        <v>8.2240000000000002</v>
      </c>
      <c r="Y11" s="2003">
        <v>8.2560000000000002</v>
      </c>
      <c r="Z11" s="2003">
        <v>8.2560000000000002</v>
      </c>
      <c r="AA11" s="2003">
        <v>8.2240000000000002</v>
      </c>
      <c r="AB11" s="1083">
        <f t="shared" si="0"/>
        <v>200.33599999999998</v>
      </c>
    </row>
    <row r="12" spans="1:29" s="1042" customFormat="1" ht="15.75" x14ac:dyDescent="0.25">
      <c r="A12" s="1041" t="s">
        <v>390</v>
      </c>
      <c r="B12" s="1051"/>
      <c r="C12" s="1047" t="s">
        <v>391</v>
      </c>
      <c r="D12" s="2001">
        <v>6.3520000000000003</v>
      </c>
      <c r="E12" s="2002">
        <v>6.4480000000000004</v>
      </c>
      <c r="F12" s="2003">
        <v>6.3680000000000003</v>
      </c>
      <c r="G12" s="2003">
        <v>6.3360000000000003</v>
      </c>
      <c r="H12" s="2003">
        <v>6.3040000000000003</v>
      </c>
      <c r="I12" s="2003">
        <v>6.32</v>
      </c>
      <c r="J12" s="2003">
        <v>6.3520000000000003</v>
      </c>
      <c r="K12" s="2003">
        <v>6.0640000000000001</v>
      </c>
      <c r="L12" s="2003">
        <v>6.0960000000000001</v>
      </c>
      <c r="M12" s="2003">
        <v>6.2240000000000002</v>
      </c>
      <c r="N12" s="2003">
        <v>5.3760000000000003</v>
      </c>
      <c r="O12" s="2003">
        <v>5.2960000000000003</v>
      </c>
      <c r="P12" s="2003">
        <v>5.2640000000000002</v>
      </c>
      <c r="Q12" s="2003">
        <v>5.36</v>
      </c>
      <c r="R12" s="2003">
        <v>5.3120000000000003</v>
      </c>
      <c r="S12" s="2003">
        <v>5.9039999999999999</v>
      </c>
      <c r="T12" s="2003">
        <v>6.1440000000000001</v>
      </c>
      <c r="U12" s="2003">
        <v>6.0960000000000001</v>
      </c>
      <c r="V12" s="2003">
        <v>6.1440000000000001</v>
      </c>
      <c r="W12" s="2003">
        <v>6.16</v>
      </c>
      <c r="X12" s="2003">
        <v>6.1440000000000001</v>
      </c>
      <c r="Y12" s="2003">
        <v>6.0640000000000001</v>
      </c>
      <c r="Z12" s="2003">
        <v>6.048</v>
      </c>
      <c r="AA12" s="2003">
        <v>6.016</v>
      </c>
      <c r="AB12" s="1083">
        <f t="shared" si="0"/>
        <v>144.19200000000001</v>
      </c>
    </row>
    <row r="13" spans="1:29" s="1042" customFormat="1" ht="15.75" x14ac:dyDescent="0.25">
      <c r="A13" s="1041" t="s">
        <v>392</v>
      </c>
      <c r="B13" s="1051"/>
      <c r="C13" s="1047" t="s">
        <v>393</v>
      </c>
      <c r="D13" s="2000">
        <v>1106.7</v>
      </c>
      <c r="E13" s="2000">
        <v>1121.4000000000001</v>
      </c>
      <c r="F13" s="2000">
        <v>1104.5999999999999</v>
      </c>
      <c r="G13" s="2000">
        <v>1146.5999999999999</v>
      </c>
      <c r="H13" s="2000">
        <v>1127.7</v>
      </c>
      <c r="I13" s="2000">
        <v>1165.5</v>
      </c>
      <c r="J13" s="2000">
        <v>1266.3</v>
      </c>
      <c r="K13" s="2000">
        <v>1234.8</v>
      </c>
      <c r="L13" s="2000">
        <v>1201.2</v>
      </c>
      <c r="M13" s="2000">
        <v>1197</v>
      </c>
      <c r="N13" s="2000">
        <v>1144.5</v>
      </c>
      <c r="O13" s="2000">
        <v>1115.0999999999999</v>
      </c>
      <c r="P13" s="2000">
        <v>1092</v>
      </c>
      <c r="Q13" s="2000">
        <v>1060.5</v>
      </c>
      <c r="R13" s="2000">
        <v>1056.3</v>
      </c>
      <c r="S13" s="2000">
        <v>1073.0999999999999</v>
      </c>
      <c r="T13" s="2000">
        <v>1163.4000000000001</v>
      </c>
      <c r="U13" s="2000">
        <v>1176</v>
      </c>
      <c r="V13" s="2000">
        <v>1167.5999999999999</v>
      </c>
      <c r="W13" s="2000">
        <v>1184.4000000000001</v>
      </c>
      <c r="X13" s="2000">
        <v>1144.5</v>
      </c>
      <c r="Y13" s="2000">
        <v>1138.2</v>
      </c>
      <c r="Z13" s="2000">
        <v>1136.0999999999999</v>
      </c>
      <c r="AA13" s="1042">
        <v>1131.9000000000001</v>
      </c>
      <c r="AB13" s="1083">
        <f t="shared" si="0"/>
        <v>27455.4</v>
      </c>
    </row>
    <row r="14" spans="1:29" s="1042" customFormat="1" ht="16.5" thickBot="1" x14ac:dyDescent="0.3">
      <c r="A14" s="1066" t="s">
        <v>394</v>
      </c>
      <c r="B14" s="1067"/>
      <c r="C14" s="1068" t="s">
        <v>395</v>
      </c>
      <c r="D14" s="2000">
        <v>947.1</v>
      </c>
      <c r="E14" s="2000">
        <v>921.9</v>
      </c>
      <c r="F14" s="2000">
        <v>942.9</v>
      </c>
      <c r="G14" s="2000">
        <v>970.2</v>
      </c>
      <c r="H14" s="2000">
        <v>978.6</v>
      </c>
      <c r="I14" s="2000">
        <v>993.3</v>
      </c>
      <c r="J14" s="2000">
        <v>1041.5999999999999</v>
      </c>
      <c r="K14" s="2000">
        <v>1081.5</v>
      </c>
      <c r="L14" s="2000">
        <v>1052.0999999999999</v>
      </c>
      <c r="M14" s="2000">
        <v>1005.9</v>
      </c>
      <c r="N14" s="2000">
        <v>978.6</v>
      </c>
      <c r="O14" s="2000">
        <v>984.9</v>
      </c>
      <c r="P14" s="2000">
        <v>982.8</v>
      </c>
      <c r="Q14" s="2000">
        <v>932.4</v>
      </c>
      <c r="R14" s="2000">
        <v>947.1</v>
      </c>
      <c r="S14" s="2000">
        <v>987</v>
      </c>
      <c r="T14" s="2000">
        <v>1045.8</v>
      </c>
      <c r="U14" s="2000">
        <v>1037.4000000000001</v>
      </c>
      <c r="V14" s="2000">
        <v>1052.0999999999999</v>
      </c>
      <c r="W14" s="2000">
        <v>1033.2</v>
      </c>
      <c r="X14" s="2000">
        <v>1008</v>
      </c>
      <c r="Y14" s="2000">
        <v>1016.4</v>
      </c>
      <c r="Z14" s="2000">
        <v>1008</v>
      </c>
      <c r="AA14" s="2000">
        <v>978.6</v>
      </c>
      <c r="AB14" s="1090">
        <f t="shared" si="0"/>
        <v>23927.4</v>
      </c>
    </row>
    <row r="15" spans="1:29" s="1042" customFormat="1" ht="15.75" x14ac:dyDescent="0.25">
      <c r="A15" s="1070" t="s">
        <v>396</v>
      </c>
      <c r="B15" s="1063" t="s">
        <v>397</v>
      </c>
      <c r="C15" s="1064"/>
      <c r="D15" s="1091"/>
      <c r="E15" s="1091"/>
      <c r="F15" s="1091"/>
      <c r="G15" s="1091"/>
      <c r="H15" s="1091"/>
      <c r="I15" s="1092"/>
      <c r="J15" s="1092"/>
      <c r="K15" s="1092"/>
      <c r="L15" s="1092"/>
      <c r="M15" s="1092"/>
      <c r="N15" s="1092"/>
      <c r="O15" s="1092"/>
      <c r="P15" s="1092"/>
      <c r="Q15" s="1092"/>
      <c r="R15" s="1092"/>
      <c r="S15" s="1092"/>
      <c r="T15" s="1092"/>
      <c r="U15" s="1092"/>
      <c r="V15" s="1092"/>
      <c r="W15" s="1092"/>
      <c r="X15" s="1092"/>
      <c r="Y15" s="1092"/>
      <c r="Z15" s="1092"/>
      <c r="AA15" s="1093"/>
      <c r="AB15" s="1094"/>
    </row>
    <row r="16" spans="1:29" s="1042" customFormat="1" ht="15.75" x14ac:dyDescent="0.25">
      <c r="A16" s="1041" t="s">
        <v>398</v>
      </c>
      <c r="B16" s="1051"/>
      <c r="C16" s="1047" t="s">
        <v>399</v>
      </c>
      <c r="D16" s="1095">
        <v>220</v>
      </c>
      <c r="E16" s="1095">
        <v>210</v>
      </c>
      <c r="F16" s="1095">
        <v>220</v>
      </c>
      <c r="G16" s="1095">
        <v>220</v>
      </c>
      <c r="H16" s="1095">
        <v>230</v>
      </c>
      <c r="I16" s="1095">
        <v>220</v>
      </c>
      <c r="J16" s="1095">
        <v>210</v>
      </c>
      <c r="K16" s="1095">
        <v>210</v>
      </c>
      <c r="L16" s="1095">
        <v>210</v>
      </c>
      <c r="M16" s="1095">
        <v>200</v>
      </c>
      <c r="N16" s="1095">
        <v>230</v>
      </c>
      <c r="O16" s="1095">
        <v>210</v>
      </c>
      <c r="P16" s="1095">
        <v>190</v>
      </c>
      <c r="Q16" s="1095">
        <v>230</v>
      </c>
      <c r="R16" s="1095">
        <v>200</v>
      </c>
      <c r="S16" s="1095">
        <v>230</v>
      </c>
      <c r="T16" s="1095">
        <v>210</v>
      </c>
      <c r="U16" s="1095">
        <v>250</v>
      </c>
      <c r="V16" s="1095">
        <v>220</v>
      </c>
      <c r="W16" s="1095">
        <v>210</v>
      </c>
      <c r="X16" s="1095">
        <v>210</v>
      </c>
      <c r="Y16" s="1095">
        <v>220</v>
      </c>
      <c r="Z16" s="1095">
        <v>190</v>
      </c>
      <c r="AA16" s="1096">
        <v>180</v>
      </c>
      <c r="AB16" s="1083">
        <f t="shared" ref="AB16:AB25" si="1">SUM(D16:AA16)</f>
        <v>5130</v>
      </c>
    </row>
    <row r="17" spans="1:28" s="1042" customFormat="1" ht="15.75" x14ac:dyDescent="0.25">
      <c r="A17" s="1041" t="s">
        <v>400</v>
      </c>
      <c r="B17" s="1051"/>
      <c r="C17" s="1047" t="s">
        <v>401</v>
      </c>
      <c r="D17" s="1095">
        <v>530</v>
      </c>
      <c r="E17" s="1095">
        <v>560</v>
      </c>
      <c r="F17" s="1095">
        <v>530</v>
      </c>
      <c r="G17" s="1095">
        <v>550</v>
      </c>
      <c r="H17" s="1095">
        <v>580</v>
      </c>
      <c r="I17" s="1095">
        <v>590</v>
      </c>
      <c r="J17" s="1095">
        <v>490</v>
      </c>
      <c r="K17" s="1095">
        <v>540</v>
      </c>
      <c r="L17" s="1095">
        <v>530</v>
      </c>
      <c r="M17" s="1095">
        <v>470</v>
      </c>
      <c r="N17" s="1095">
        <v>550</v>
      </c>
      <c r="O17" s="1095">
        <v>510</v>
      </c>
      <c r="P17" s="1095">
        <v>490</v>
      </c>
      <c r="Q17" s="1095">
        <v>580</v>
      </c>
      <c r="R17" s="1095">
        <v>500</v>
      </c>
      <c r="S17" s="1095">
        <v>540</v>
      </c>
      <c r="T17" s="1095">
        <v>500</v>
      </c>
      <c r="U17" s="1095">
        <v>560</v>
      </c>
      <c r="V17" s="1095">
        <v>510</v>
      </c>
      <c r="W17" s="1095">
        <v>530</v>
      </c>
      <c r="X17" s="1095">
        <v>470</v>
      </c>
      <c r="Y17" s="1095">
        <v>520</v>
      </c>
      <c r="Z17" s="1095">
        <v>460</v>
      </c>
      <c r="AA17" s="1096">
        <v>430</v>
      </c>
      <c r="AB17" s="1083">
        <f t="shared" si="1"/>
        <v>12520</v>
      </c>
    </row>
    <row r="18" spans="1:28" s="1042" customFormat="1" ht="15.75" x14ac:dyDescent="0.25">
      <c r="A18" s="1041" t="s">
        <v>402</v>
      </c>
      <c r="B18" s="1051"/>
      <c r="C18" s="1047" t="s">
        <v>87</v>
      </c>
      <c r="D18" s="1095">
        <v>0</v>
      </c>
      <c r="E18" s="1095">
        <v>40</v>
      </c>
      <c r="F18" s="1095">
        <v>0</v>
      </c>
      <c r="G18" s="1095">
        <v>40</v>
      </c>
      <c r="H18" s="1095">
        <v>0</v>
      </c>
      <c r="I18" s="1095">
        <v>40</v>
      </c>
      <c r="J18" s="1095">
        <v>0</v>
      </c>
      <c r="K18" s="1095">
        <v>40</v>
      </c>
      <c r="L18" s="1095">
        <v>0</v>
      </c>
      <c r="M18" s="1095">
        <v>40</v>
      </c>
      <c r="N18" s="1095">
        <v>0</v>
      </c>
      <c r="O18" s="1095">
        <v>40</v>
      </c>
      <c r="P18" s="1095">
        <v>0</v>
      </c>
      <c r="Q18" s="1095">
        <v>40</v>
      </c>
      <c r="R18" s="1095">
        <v>0</v>
      </c>
      <c r="S18" s="1095">
        <v>40</v>
      </c>
      <c r="T18" s="1095">
        <v>0</v>
      </c>
      <c r="U18" s="1095">
        <v>40</v>
      </c>
      <c r="V18" s="1095">
        <v>0</v>
      </c>
      <c r="W18" s="1095">
        <v>0</v>
      </c>
      <c r="X18" s="1095">
        <v>40</v>
      </c>
      <c r="Y18" s="1095">
        <v>0</v>
      </c>
      <c r="Z18" s="1095">
        <v>0</v>
      </c>
      <c r="AA18" s="1096">
        <v>0</v>
      </c>
      <c r="AB18" s="1083">
        <f t="shared" si="1"/>
        <v>400</v>
      </c>
    </row>
    <row r="19" spans="1:28" s="1042" customFormat="1" ht="16.5" thickBot="1" x14ac:dyDescent="0.3">
      <c r="A19" s="1066" t="s">
        <v>403</v>
      </c>
      <c r="B19" s="1067"/>
      <c r="C19" s="1068" t="s">
        <v>404</v>
      </c>
      <c r="D19" s="1097">
        <v>0</v>
      </c>
      <c r="E19" s="1097">
        <v>0</v>
      </c>
      <c r="F19" s="1097">
        <v>0</v>
      </c>
      <c r="G19" s="1097">
        <v>0</v>
      </c>
      <c r="H19" s="1097">
        <v>0</v>
      </c>
      <c r="I19" s="1097">
        <v>0</v>
      </c>
      <c r="J19" s="1097">
        <v>40</v>
      </c>
      <c r="K19" s="1097">
        <v>0</v>
      </c>
      <c r="L19" s="1097">
        <v>0</v>
      </c>
      <c r="M19" s="1097">
        <v>0</v>
      </c>
      <c r="N19" s="1097">
        <v>0</v>
      </c>
      <c r="O19" s="1097">
        <v>0</v>
      </c>
      <c r="P19" s="1097">
        <v>0</v>
      </c>
      <c r="Q19" s="1097">
        <v>0</v>
      </c>
      <c r="R19" s="1097">
        <v>40</v>
      </c>
      <c r="S19" s="1097">
        <v>0</v>
      </c>
      <c r="T19" s="1097">
        <v>0</v>
      </c>
      <c r="U19" s="1097">
        <v>0</v>
      </c>
      <c r="V19" s="1097">
        <v>0</v>
      </c>
      <c r="W19" s="1097">
        <v>0</v>
      </c>
      <c r="X19" s="1097">
        <v>0</v>
      </c>
      <c r="Y19" s="1097">
        <v>0</v>
      </c>
      <c r="Z19" s="1097">
        <v>40</v>
      </c>
      <c r="AA19" s="1098">
        <v>0</v>
      </c>
      <c r="AB19" s="1090">
        <f t="shared" si="1"/>
        <v>120</v>
      </c>
    </row>
    <row r="20" spans="1:28" s="1042" customFormat="1" ht="15.75" x14ac:dyDescent="0.25">
      <c r="A20" s="1065" t="s">
        <v>167</v>
      </c>
      <c r="B20" s="1063" t="s">
        <v>405</v>
      </c>
      <c r="C20" s="1069"/>
      <c r="D20" s="1092"/>
      <c r="E20" s="1092"/>
      <c r="F20" s="1092"/>
      <c r="G20" s="1092"/>
      <c r="H20" s="1092"/>
      <c r="I20" s="1092"/>
      <c r="J20" s="1092"/>
      <c r="K20" s="1092"/>
      <c r="L20" s="1092"/>
      <c r="M20" s="1092"/>
      <c r="N20" s="1092"/>
      <c r="O20" s="1092"/>
      <c r="P20" s="1092"/>
      <c r="Q20" s="1092"/>
      <c r="R20" s="1092"/>
      <c r="S20" s="1092"/>
      <c r="T20" s="1092"/>
      <c r="U20" s="1092"/>
      <c r="V20" s="1092"/>
      <c r="W20" s="1092"/>
      <c r="X20" s="1092"/>
      <c r="Y20" s="1092"/>
      <c r="Z20" s="1092"/>
      <c r="AA20" s="1093"/>
      <c r="AB20" s="1094">
        <f t="shared" si="1"/>
        <v>0</v>
      </c>
    </row>
    <row r="21" spans="1:28" s="1042" customFormat="1" ht="15.75" x14ac:dyDescent="0.25">
      <c r="A21" s="1041" t="s">
        <v>406</v>
      </c>
      <c r="B21" s="1051"/>
      <c r="C21" s="1047" t="s">
        <v>407</v>
      </c>
      <c r="D21" s="1095">
        <v>112</v>
      </c>
      <c r="E21" s="1095">
        <v>126</v>
      </c>
      <c r="F21" s="1095">
        <v>112</v>
      </c>
      <c r="G21" s="1095">
        <v>112</v>
      </c>
      <c r="H21" s="1095">
        <v>112</v>
      </c>
      <c r="I21" s="1095">
        <v>140</v>
      </c>
      <c r="J21" s="1095">
        <v>126</v>
      </c>
      <c r="K21" s="1095">
        <v>126</v>
      </c>
      <c r="L21" s="1095">
        <v>98</v>
      </c>
      <c r="M21" s="1095">
        <v>98</v>
      </c>
      <c r="N21" s="1095">
        <v>98</v>
      </c>
      <c r="O21" s="1095">
        <v>112</v>
      </c>
      <c r="P21" s="1095">
        <v>140</v>
      </c>
      <c r="Q21" s="1095">
        <v>140</v>
      </c>
      <c r="R21" s="1095">
        <v>84</v>
      </c>
      <c r="S21" s="1095">
        <v>84</v>
      </c>
      <c r="T21" s="1095">
        <v>126</v>
      </c>
      <c r="U21" s="1095">
        <v>126</v>
      </c>
      <c r="V21" s="1095">
        <v>140</v>
      </c>
      <c r="W21" s="1095">
        <v>140</v>
      </c>
      <c r="X21" s="1095">
        <v>98</v>
      </c>
      <c r="Y21" s="1095">
        <v>112</v>
      </c>
      <c r="Z21" s="1095">
        <v>126</v>
      </c>
      <c r="AA21" s="1096">
        <v>126</v>
      </c>
      <c r="AB21" s="1083">
        <f t="shared" si="1"/>
        <v>2814</v>
      </c>
    </row>
    <row r="22" spans="1:28" s="1042" customFormat="1" ht="15.75" x14ac:dyDescent="0.25">
      <c r="A22" s="1041" t="s">
        <v>408</v>
      </c>
      <c r="B22" s="1051"/>
      <c r="C22" s="1047" t="s">
        <v>409</v>
      </c>
      <c r="D22" s="1095">
        <v>112</v>
      </c>
      <c r="E22" s="1095">
        <v>112</v>
      </c>
      <c r="F22" s="1095">
        <v>126</v>
      </c>
      <c r="G22" s="1095">
        <v>126</v>
      </c>
      <c r="H22" s="1099">
        <v>112</v>
      </c>
      <c r="I22" s="1099">
        <v>112</v>
      </c>
      <c r="J22" s="1099">
        <v>98</v>
      </c>
      <c r="K22" s="1099">
        <v>168</v>
      </c>
      <c r="L22" s="1099">
        <v>112</v>
      </c>
      <c r="M22" s="1099">
        <v>112</v>
      </c>
      <c r="N22" s="1099">
        <v>56</v>
      </c>
      <c r="O22" s="1099">
        <v>56</v>
      </c>
      <c r="P22" s="1099">
        <v>196</v>
      </c>
      <c r="Q22" s="1099">
        <v>182</v>
      </c>
      <c r="R22" s="1099">
        <v>98</v>
      </c>
      <c r="S22" s="1099">
        <v>112</v>
      </c>
      <c r="T22" s="1099">
        <v>112</v>
      </c>
      <c r="U22" s="1095">
        <v>112</v>
      </c>
      <c r="V22" s="1095">
        <v>140</v>
      </c>
      <c r="W22" s="1095">
        <v>140</v>
      </c>
      <c r="X22" s="1095">
        <v>112</v>
      </c>
      <c r="Y22" s="1095">
        <v>98</v>
      </c>
      <c r="Z22" s="1095">
        <v>126</v>
      </c>
      <c r="AA22" s="1096">
        <v>126</v>
      </c>
      <c r="AB22" s="1083">
        <f t="shared" si="1"/>
        <v>2856</v>
      </c>
    </row>
    <row r="23" spans="1:28" s="1044" customFormat="1" ht="15.75" x14ac:dyDescent="0.25">
      <c r="A23" s="1043" t="s">
        <v>410</v>
      </c>
      <c r="B23" s="1053"/>
      <c r="C23" s="1057" t="s">
        <v>411</v>
      </c>
      <c r="D23" s="1081">
        <v>978</v>
      </c>
      <c r="E23" s="1081">
        <v>1109</v>
      </c>
      <c r="F23" s="1081">
        <v>1016</v>
      </c>
      <c r="G23" s="1081">
        <v>1047</v>
      </c>
      <c r="H23" s="1081">
        <v>2042</v>
      </c>
      <c r="I23" s="1081">
        <v>120</v>
      </c>
      <c r="J23" s="1081">
        <v>1165</v>
      </c>
      <c r="K23" s="1081">
        <v>1165</v>
      </c>
      <c r="L23" s="1081">
        <v>1730</v>
      </c>
      <c r="M23" s="1081">
        <v>1720</v>
      </c>
      <c r="N23" s="1081">
        <v>1906</v>
      </c>
      <c r="O23" s="1081">
        <v>1964</v>
      </c>
      <c r="P23" s="1081">
        <v>2354</v>
      </c>
      <c r="Q23" s="1081">
        <v>2428</v>
      </c>
      <c r="R23" s="1081">
        <v>1568</v>
      </c>
      <c r="S23" s="1081">
        <v>1557</v>
      </c>
      <c r="T23" s="1081">
        <v>2167</v>
      </c>
      <c r="U23" s="1081">
        <v>2166</v>
      </c>
      <c r="V23" s="1081">
        <v>2512</v>
      </c>
      <c r="W23" s="1081">
        <v>2593</v>
      </c>
      <c r="X23" s="1081">
        <v>1845</v>
      </c>
      <c r="Y23" s="1081">
        <v>1933</v>
      </c>
      <c r="Z23" s="1081">
        <v>2227</v>
      </c>
      <c r="AA23" s="1082">
        <v>2230</v>
      </c>
      <c r="AB23" s="1100">
        <f t="shared" si="1"/>
        <v>41542</v>
      </c>
    </row>
    <row r="24" spans="1:28" s="1042" customFormat="1" ht="15.75" x14ac:dyDescent="0.25">
      <c r="A24" s="1041" t="s">
        <v>412</v>
      </c>
      <c r="B24" s="1051"/>
      <c r="C24" s="1047" t="s">
        <v>413</v>
      </c>
      <c r="D24" s="1095">
        <v>34</v>
      </c>
      <c r="E24" s="1095">
        <v>35</v>
      </c>
      <c r="F24" s="1095">
        <v>36</v>
      </c>
      <c r="G24" s="1095">
        <v>36</v>
      </c>
      <c r="H24" s="1099">
        <v>35</v>
      </c>
      <c r="I24" s="1099">
        <v>34</v>
      </c>
      <c r="J24" s="1099">
        <v>39</v>
      </c>
      <c r="K24" s="1099">
        <v>39</v>
      </c>
      <c r="L24" s="1099">
        <v>32</v>
      </c>
      <c r="M24" s="1099">
        <v>32</v>
      </c>
      <c r="N24" s="1099">
        <v>16</v>
      </c>
      <c r="O24" s="1099">
        <v>51</v>
      </c>
      <c r="P24" s="1099">
        <v>21</v>
      </c>
      <c r="Q24" s="1099">
        <v>60</v>
      </c>
      <c r="R24" s="1099">
        <v>29</v>
      </c>
      <c r="S24" s="1099">
        <v>31</v>
      </c>
      <c r="T24" s="1099">
        <v>35</v>
      </c>
      <c r="U24" s="1095">
        <v>34</v>
      </c>
      <c r="V24" s="1095">
        <v>40</v>
      </c>
      <c r="W24" s="1095">
        <v>40</v>
      </c>
      <c r="X24" s="1095">
        <v>33</v>
      </c>
      <c r="Y24" s="1095">
        <v>33</v>
      </c>
      <c r="Z24" s="1095">
        <v>36</v>
      </c>
      <c r="AA24" s="1096">
        <v>36</v>
      </c>
      <c r="AB24" s="1083">
        <f t="shared" si="1"/>
        <v>847</v>
      </c>
    </row>
    <row r="25" spans="1:28" s="1042" customFormat="1" ht="16.5" thickBot="1" x14ac:dyDescent="0.3">
      <c r="A25" s="1066" t="s">
        <v>414</v>
      </c>
      <c r="B25" s="1067"/>
      <c r="C25" s="1068" t="s">
        <v>87</v>
      </c>
      <c r="D25" s="1101">
        <v>0</v>
      </c>
      <c r="E25" s="1101">
        <v>1</v>
      </c>
      <c r="F25" s="1101">
        <v>0</v>
      </c>
      <c r="G25" s="1101">
        <v>1</v>
      </c>
      <c r="H25" s="1101">
        <v>0</v>
      </c>
      <c r="I25" s="1101">
        <v>1</v>
      </c>
      <c r="J25" s="1101">
        <v>0</v>
      </c>
      <c r="K25" s="1101">
        <v>1</v>
      </c>
      <c r="L25" s="1101">
        <v>0</v>
      </c>
      <c r="M25" s="1101">
        <v>1</v>
      </c>
      <c r="N25" s="1101">
        <v>0</v>
      </c>
      <c r="O25" s="1101">
        <v>0</v>
      </c>
      <c r="P25" s="1101">
        <v>1</v>
      </c>
      <c r="Q25" s="1101">
        <v>0</v>
      </c>
      <c r="R25" s="1101">
        <v>0</v>
      </c>
      <c r="S25" s="1101">
        <v>0</v>
      </c>
      <c r="T25" s="1101">
        <v>1</v>
      </c>
      <c r="U25" s="1101">
        <v>0</v>
      </c>
      <c r="V25" s="1101">
        <v>1</v>
      </c>
      <c r="W25" s="1101">
        <v>0</v>
      </c>
      <c r="X25" s="1101">
        <v>1</v>
      </c>
      <c r="Y25" s="1101">
        <v>0</v>
      </c>
      <c r="Z25" s="1101">
        <v>1</v>
      </c>
      <c r="AA25" s="1102">
        <v>0</v>
      </c>
      <c r="AB25" s="1090">
        <f t="shared" si="1"/>
        <v>10</v>
      </c>
    </row>
    <row r="26" spans="1:28" s="1042" customFormat="1" ht="15.75" x14ac:dyDescent="0.25">
      <c r="A26" s="1062">
        <v>4</v>
      </c>
      <c r="B26" s="1063" t="s">
        <v>415</v>
      </c>
      <c r="C26" s="1064"/>
      <c r="D26" s="1092"/>
      <c r="E26" s="1092"/>
      <c r="F26" s="1092"/>
      <c r="G26" s="1092"/>
      <c r="H26" s="1092"/>
      <c r="I26" s="1092"/>
      <c r="J26" s="1092"/>
      <c r="K26" s="1092"/>
      <c r="L26" s="1092"/>
      <c r="M26" s="1092"/>
      <c r="N26" s="1092"/>
      <c r="O26" s="1092"/>
      <c r="P26" s="1092"/>
      <c r="Q26" s="1092"/>
      <c r="R26" s="1092"/>
      <c r="S26" s="1092"/>
      <c r="T26" s="1092"/>
      <c r="U26" s="1092"/>
      <c r="V26" s="1092"/>
      <c r="W26" s="1092"/>
      <c r="X26" s="1092"/>
      <c r="Y26" s="1092"/>
      <c r="Z26" s="1092"/>
      <c r="AA26" s="1093"/>
      <c r="AB26" s="1094"/>
    </row>
    <row r="27" spans="1:28" s="1042" customFormat="1" ht="15.75" x14ac:dyDescent="0.25">
      <c r="A27" s="1041" t="s">
        <v>416</v>
      </c>
      <c r="B27" s="1051"/>
      <c r="C27" s="1047" t="s">
        <v>417</v>
      </c>
      <c r="D27" s="1095">
        <v>1827.6</v>
      </c>
      <c r="E27" s="1095">
        <v>1786.8</v>
      </c>
      <c r="F27" s="1095">
        <v>1780.8</v>
      </c>
      <c r="G27" s="1095">
        <v>1785</v>
      </c>
      <c r="H27" s="1095">
        <v>1772.4</v>
      </c>
      <c r="I27" s="1095">
        <v>1806.4</v>
      </c>
      <c r="J27" s="1095">
        <v>1870.8</v>
      </c>
      <c r="K27" s="1095">
        <v>1907.4</v>
      </c>
      <c r="L27" s="1095">
        <v>1880.4</v>
      </c>
      <c r="M27" s="1095">
        <v>1829.4</v>
      </c>
      <c r="N27" s="1095">
        <v>1784.4</v>
      </c>
      <c r="O27" s="1095">
        <v>1764.6</v>
      </c>
      <c r="P27" s="1095">
        <v>1732.8</v>
      </c>
      <c r="Q27" s="1095">
        <v>1702.2</v>
      </c>
      <c r="R27" s="1095">
        <v>1709.4</v>
      </c>
      <c r="S27" s="1095">
        <v>1741.2</v>
      </c>
      <c r="T27" s="1095">
        <v>1846.8</v>
      </c>
      <c r="U27" s="1095">
        <v>1840.8</v>
      </c>
      <c r="V27" s="1095">
        <v>1855.8</v>
      </c>
      <c r="W27" s="1095">
        <v>1872</v>
      </c>
      <c r="X27" s="1095">
        <v>1850.4</v>
      </c>
      <c r="Y27" s="1095">
        <v>1861.2</v>
      </c>
      <c r="Z27" s="1095">
        <v>1866</v>
      </c>
      <c r="AA27" s="1096">
        <v>1838.4</v>
      </c>
      <c r="AB27" s="1083">
        <f t="shared" ref="AB27:AB37" si="2">SUM(D27:AA27)</f>
        <v>43513</v>
      </c>
    </row>
    <row r="28" spans="1:28" s="1042" customFormat="1" ht="15.75" x14ac:dyDescent="0.25">
      <c r="A28" s="1041" t="s">
        <v>418</v>
      </c>
      <c r="B28" s="1051"/>
      <c r="C28" s="1047" t="s">
        <v>419</v>
      </c>
      <c r="D28" s="1095">
        <v>0</v>
      </c>
      <c r="E28" s="1095">
        <v>0</v>
      </c>
      <c r="F28" s="1095">
        <v>0</v>
      </c>
      <c r="G28" s="1095">
        <v>0</v>
      </c>
      <c r="H28" s="1095">
        <v>0</v>
      </c>
      <c r="I28" s="1095">
        <v>0</v>
      </c>
      <c r="J28" s="1095">
        <v>0</v>
      </c>
      <c r="K28" s="1095">
        <v>0</v>
      </c>
      <c r="L28" s="1095">
        <v>0</v>
      </c>
      <c r="M28" s="1095">
        <v>0</v>
      </c>
      <c r="N28" s="1095">
        <v>0</v>
      </c>
      <c r="O28" s="1095">
        <v>0</v>
      </c>
      <c r="P28" s="1095">
        <v>0</v>
      </c>
      <c r="Q28" s="1095">
        <v>0</v>
      </c>
      <c r="R28" s="1095">
        <v>0</v>
      </c>
      <c r="S28" s="1095">
        <v>0</v>
      </c>
      <c r="T28" s="1095">
        <v>0</v>
      </c>
      <c r="U28" s="1095">
        <v>0</v>
      </c>
      <c r="V28" s="1095">
        <v>0</v>
      </c>
      <c r="W28" s="1095">
        <v>0</v>
      </c>
      <c r="X28" s="1095">
        <v>0</v>
      </c>
      <c r="Y28" s="1095">
        <v>0</v>
      </c>
      <c r="Z28" s="1095">
        <v>0</v>
      </c>
      <c r="AA28" s="1096">
        <v>0</v>
      </c>
      <c r="AB28" s="1083">
        <f t="shared" si="2"/>
        <v>0</v>
      </c>
    </row>
    <row r="29" spans="1:28" s="1042" customFormat="1" ht="15.75" x14ac:dyDescent="0.25">
      <c r="A29" s="1041" t="s">
        <v>420</v>
      </c>
      <c r="B29" s="1051"/>
      <c r="C29" s="1047" t="s">
        <v>421</v>
      </c>
      <c r="D29" s="1095">
        <v>510</v>
      </c>
      <c r="E29" s="1095">
        <v>480</v>
      </c>
      <c r="F29" s="1095">
        <v>540</v>
      </c>
      <c r="G29" s="1095">
        <v>540</v>
      </c>
      <c r="H29" s="1095">
        <v>480</v>
      </c>
      <c r="I29" s="1095">
        <v>510</v>
      </c>
      <c r="J29" s="1095">
        <v>1050</v>
      </c>
      <c r="K29" s="1095">
        <v>210</v>
      </c>
      <c r="L29" s="1095">
        <v>540</v>
      </c>
      <c r="M29" s="1095">
        <v>600</v>
      </c>
      <c r="N29" s="1095">
        <v>540</v>
      </c>
      <c r="O29" s="1095">
        <v>510</v>
      </c>
      <c r="P29" s="1095">
        <v>270</v>
      </c>
      <c r="Q29" s="1095">
        <v>690</v>
      </c>
      <c r="R29" s="1095">
        <v>510</v>
      </c>
      <c r="S29" s="1095">
        <v>540</v>
      </c>
      <c r="T29" s="1095">
        <v>510</v>
      </c>
      <c r="U29" s="1095">
        <v>510</v>
      </c>
      <c r="V29" s="1095">
        <v>540</v>
      </c>
      <c r="W29" s="1095">
        <v>570</v>
      </c>
      <c r="X29" s="1095">
        <v>630</v>
      </c>
      <c r="Y29" s="1095">
        <v>660</v>
      </c>
      <c r="Z29" s="1095">
        <v>570</v>
      </c>
      <c r="AA29" s="1096">
        <v>570</v>
      </c>
      <c r="AB29" s="1083">
        <f t="shared" si="2"/>
        <v>13080</v>
      </c>
    </row>
    <row r="30" spans="1:28" s="1042" customFormat="1" ht="15.75" x14ac:dyDescent="0.25">
      <c r="A30" s="1041" t="s">
        <v>422</v>
      </c>
      <c r="B30" s="1051"/>
      <c r="C30" s="1047" t="s">
        <v>423</v>
      </c>
      <c r="D30" s="1095">
        <v>810</v>
      </c>
      <c r="E30" s="1095">
        <v>570</v>
      </c>
      <c r="F30" s="1095">
        <v>570</v>
      </c>
      <c r="G30" s="1095">
        <v>870</v>
      </c>
      <c r="H30" s="1095">
        <v>750</v>
      </c>
      <c r="I30" s="1095">
        <v>690</v>
      </c>
      <c r="J30" s="1095">
        <v>1080</v>
      </c>
      <c r="K30" s="1095">
        <v>690</v>
      </c>
      <c r="L30" s="1095">
        <v>660</v>
      </c>
      <c r="M30" s="1095">
        <v>780</v>
      </c>
      <c r="N30" s="1095">
        <v>690</v>
      </c>
      <c r="O30" s="1095">
        <v>630</v>
      </c>
      <c r="P30" s="1095">
        <v>540</v>
      </c>
      <c r="Q30" s="1095">
        <v>780</v>
      </c>
      <c r="R30" s="1095">
        <v>690</v>
      </c>
      <c r="S30" s="1095">
        <v>720</v>
      </c>
      <c r="T30" s="1095">
        <v>690</v>
      </c>
      <c r="U30" s="1095">
        <v>720</v>
      </c>
      <c r="V30" s="1095">
        <v>750</v>
      </c>
      <c r="W30" s="1095">
        <v>750</v>
      </c>
      <c r="X30" s="1095">
        <v>900</v>
      </c>
      <c r="Y30" s="1095">
        <v>900</v>
      </c>
      <c r="Z30" s="1095">
        <v>750</v>
      </c>
      <c r="AA30" s="1096">
        <v>750</v>
      </c>
      <c r="AB30" s="1083">
        <f t="shared" si="2"/>
        <v>17730</v>
      </c>
    </row>
    <row r="31" spans="1:28" s="1042" customFormat="1" ht="15.75" x14ac:dyDescent="0.25">
      <c r="A31" s="1041" t="s">
        <v>424</v>
      </c>
      <c r="B31" s="1051"/>
      <c r="C31" s="1047" t="s">
        <v>425</v>
      </c>
      <c r="D31" s="1095">
        <v>470</v>
      </c>
      <c r="E31" s="1095">
        <v>590</v>
      </c>
      <c r="F31" s="1095">
        <v>560</v>
      </c>
      <c r="G31" s="1095">
        <v>560</v>
      </c>
      <c r="H31" s="1095">
        <v>520</v>
      </c>
      <c r="I31" s="1095">
        <v>520</v>
      </c>
      <c r="J31" s="1095">
        <v>270</v>
      </c>
      <c r="K31" s="1095">
        <v>1090</v>
      </c>
      <c r="L31" s="1095">
        <v>580</v>
      </c>
      <c r="M31" s="1095">
        <v>640</v>
      </c>
      <c r="N31" s="1095">
        <v>570</v>
      </c>
      <c r="O31" s="1095">
        <v>530</v>
      </c>
      <c r="P31" s="1095">
        <v>310</v>
      </c>
      <c r="Q31" s="1095">
        <v>710</v>
      </c>
      <c r="R31" s="1095">
        <v>530</v>
      </c>
      <c r="S31" s="1095">
        <v>570</v>
      </c>
      <c r="T31" s="1095">
        <v>540</v>
      </c>
      <c r="U31" s="1095">
        <v>550</v>
      </c>
      <c r="V31" s="1095">
        <v>600</v>
      </c>
      <c r="W31" s="1095">
        <v>560</v>
      </c>
      <c r="X31" s="1095">
        <v>700</v>
      </c>
      <c r="Y31" s="1095">
        <v>690</v>
      </c>
      <c r="Z31" s="1095">
        <v>570</v>
      </c>
      <c r="AA31" s="1096">
        <v>570</v>
      </c>
      <c r="AB31" s="1083">
        <f t="shared" si="2"/>
        <v>13800</v>
      </c>
    </row>
    <row r="32" spans="1:28" s="1042" customFormat="1" ht="15.75" x14ac:dyDescent="0.25">
      <c r="A32" s="1041" t="s">
        <v>426</v>
      </c>
      <c r="B32" s="1051"/>
      <c r="C32" s="1047" t="s">
        <v>427</v>
      </c>
      <c r="D32" s="1095">
        <v>10</v>
      </c>
      <c r="E32" s="1095">
        <v>20</v>
      </c>
      <c r="F32" s="1095">
        <v>20</v>
      </c>
      <c r="G32" s="1095">
        <v>20</v>
      </c>
      <c r="H32" s="1095">
        <v>20</v>
      </c>
      <c r="I32" s="1095">
        <v>20</v>
      </c>
      <c r="J32" s="1095">
        <v>20</v>
      </c>
      <c r="K32" s="1095">
        <v>10</v>
      </c>
      <c r="L32" s="1095">
        <v>20</v>
      </c>
      <c r="M32" s="1095">
        <v>30</v>
      </c>
      <c r="N32" s="1095">
        <v>20</v>
      </c>
      <c r="O32" s="1095">
        <v>20</v>
      </c>
      <c r="P32" s="1095">
        <v>20</v>
      </c>
      <c r="Q32" s="1095">
        <v>30</v>
      </c>
      <c r="R32" s="1095">
        <v>20</v>
      </c>
      <c r="S32" s="1095">
        <v>20</v>
      </c>
      <c r="T32" s="1095">
        <v>20</v>
      </c>
      <c r="U32" s="1095">
        <v>20</v>
      </c>
      <c r="V32" s="1095">
        <v>20</v>
      </c>
      <c r="W32" s="1095">
        <v>20</v>
      </c>
      <c r="X32" s="1095">
        <v>20</v>
      </c>
      <c r="Y32" s="1095">
        <v>30</v>
      </c>
      <c r="Z32" s="1095">
        <v>10</v>
      </c>
      <c r="AA32" s="1096">
        <v>10</v>
      </c>
      <c r="AB32" s="1083">
        <f t="shared" si="2"/>
        <v>470</v>
      </c>
    </row>
    <row r="33" spans="1:30" s="1042" customFormat="1" ht="15.75" x14ac:dyDescent="0.25">
      <c r="A33" s="1041" t="s">
        <v>428</v>
      </c>
      <c r="B33" s="1051"/>
      <c r="C33" s="1047" t="s">
        <v>429</v>
      </c>
      <c r="D33" s="1095">
        <v>220</v>
      </c>
      <c r="E33" s="1095">
        <v>230</v>
      </c>
      <c r="F33" s="1095">
        <v>240</v>
      </c>
      <c r="G33" s="1095">
        <v>240</v>
      </c>
      <c r="H33" s="1095">
        <v>160</v>
      </c>
      <c r="I33" s="1095">
        <v>320</v>
      </c>
      <c r="J33" s="1095">
        <v>320</v>
      </c>
      <c r="K33" s="1095">
        <v>250</v>
      </c>
      <c r="L33" s="1095">
        <v>230</v>
      </c>
      <c r="M33" s="1095">
        <v>270</v>
      </c>
      <c r="N33" s="1095">
        <v>230</v>
      </c>
      <c r="O33" s="1095">
        <v>220</v>
      </c>
      <c r="P33" s="1095">
        <v>180</v>
      </c>
      <c r="Q33" s="1095">
        <v>270</v>
      </c>
      <c r="R33" s="1095">
        <v>240</v>
      </c>
      <c r="S33" s="1095">
        <v>240</v>
      </c>
      <c r="T33" s="1095">
        <v>230</v>
      </c>
      <c r="U33" s="1095">
        <v>240</v>
      </c>
      <c r="V33" s="1095">
        <v>250</v>
      </c>
      <c r="W33" s="1095">
        <v>250</v>
      </c>
      <c r="X33" s="1095">
        <v>310</v>
      </c>
      <c r="Y33" s="1095">
        <v>320</v>
      </c>
      <c r="Z33" s="1095">
        <v>250</v>
      </c>
      <c r="AA33" s="1096">
        <v>250</v>
      </c>
      <c r="AB33" s="1083">
        <f t="shared" si="2"/>
        <v>5960</v>
      </c>
    </row>
    <row r="34" spans="1:30" s="1042" customFormat="1" ht="15.75" x14ac:dyDescent="0.25">
      <c r="A34" s="1041" t="s">
        <v>430</v>
      </c>
      <c r="B34" s="1051"/>
      <c r="C34" s="1047" t="s">
        <v>431</v>
      </c>
      <c r="D34" s="1095">
        <v>340</v>
      </c>
      <c r="E34" s="1095">
        <v>310</v>
      </c>
      <c r="F34" s="1095">
        <v>340</v>
      </c>
      <c r="G34" s="1095">
        <v>350</v>
      </c>
      <c r="H34" s="1095">
        <v>340</v>
      </c>
      <c r="I34" s="1095">
        <v>340</v>
      </c>
      <c r="J34" s="1095">
        <v>340</v>
      </c>
      <c r="K34" s="1095">
        <v>500</v>
      </c>
      <c r="L34" s="1095">
        <v>320</v>
      </c>
      <c r="M34" s="1095">
        <v>360</v>
      </c>
      <c r="N34" s="1095">
        <v>330</v>
      </c>
      <c r="O34" s="1095">
        <v>290</v>
      </c>
      <c r="P34" s="1095">
        <v>330</v>
      </c>
      <c r="Q34" s="1095">
        <v>260</v>
      </c>
      <c r="R34" s="1095">
        <v>320</v>
      </c>
      <c r="S34" s="1095">
        <v>330</v>
      </c>
      <c r="T34" s="1095">
        <v>330</v>
      </c>
      <c r="U34" s="1095">
        <v>330</v>
      </c>
      <c r="V34" s="1095">
        <v>330</v>
      </c>
      <c r="W34" s="1095">
        <v>330</v>
      </c>
      <c r="X34" s="1095">
        <v>420</v>
      </c>
      <c r="Y34" s="1095">
        <v>410</v>
      </c>
      <c r="Z34" s="1095">
        <v>340</v>
      </c>
      <c r="AA34" s="1096">
        <v>340</v>
      </c>
      <c r="AB34" s="1083">
        <f t="shared" si="2"/>
        <v>8230</v>
      </c>
    </row>
    <row r="35" spans="1:30" s="1042" customFormat="1" ht="15.75" x14ac:dyDescent="0.25">
      <c r="A35" s="1041" t="s">
        <v>432</v>
      </c>
      <c r="B35" s="1051"/>
      <c r="C35" s="1047" t="s">
        <v>433</v>
      </c>
      <c r="D35" s="1095">
        <v>10</v>
      </c>
      <c r="E35" s="1095">
        <v>10</v>
      </c>
      <c r="F35" s="1095">
        <v>10</v>
      </c>
      <c r="G35" s="1095">
        <v>0</v>
      </c>
      <c r="H35" s="1095">
        <v>10</v>
      </c>
      <c r="I35" s="1095">
        <v>10</v>
      </c>
      <c r="J35" s="1095">
        <v>10</v>
      </c>
      <c r="K35" s="1095">
        <v>0</v>
      </c>
      <c r="L35" s="1095">
        <v>10</v>
      </c>
      <c r="M35" s="1095">
        <v>10</v>
      </c>
      <c r="N35" s="1095">
        <v>10</v>
      </c>
      <c r="O35" s="1095">
        <v>10</v>
      </c>
      <c r="P35" s="1095">
        <v>0</v>
      </c>
      <c r="Q35" s="1095">
        <v>10</v>
      </c>
      <c r="R35" s="1095">
        <v>10</v>
      </c>
      <c r="S35" s="1095">
        <v>10</v>
      </c>
      <c r="T35" s="1095">
        <v>0</v>
      </c>
      <c r="U35" s="1095">
        <v>10</v>
      </c>
      <c r="V35" s="1095">
        <v>10</v>
      </c>
      <c r="W35" s="1095">
        <v>10</v>
      </c>
      <c r="X35" s="1095">
        <v>10</v>
      </c>
      <c r="Y35" s="1095">
        <v>10</v>
      </c>
      <c r="Z35" s="1095">
        <v>0</v>
      </c>
      <c r="AA35" s="1096">
        <v>10</v>
      </c>
      <c r="AB35" s="1083">
        <f t="shared" si="2"/>
        <v>190</v>
      </c>
    </row>
    <row r="36" spans="1:30" s="1042" customFormat="1" ht="15.75" x14ac:dyDescent="0.25">
      <c r="A36" s="1041" t="s">
        <v>434</v>
      </c>
      <c r="B36" s="1051"/>
      <c r="C36" s="1047" t="s">
        <v>87</v>
      </c>
      <c r="D36" s="1095">
        <v>82</v>
      </c>
      <c r="E36" s="1095">
        <v>83</v>
      </c>
      <c r="F36" s="1095">
        <v>89</v>
      </c>
      <c r="G36" s="1095">
        <v>89</v>
      </c>
      <c r="H36" s="1095">
        <v>82</v>
      </c>
      <c r="I36" s="1095">
        <v>83</v>
      </c>
      <c r="J36" s="1095">
        <v>113</v>
      </c>
      <c r="K36" s="1095">
        <v>68</v>
      </c>
      <c r="L36" s="1095">
        <v>75</v>
      </c>
      <c r="M36" s="1095">
        <v>83</v>
      </c>
      <c r="N36" s="1095">
        <v>78</v>
      </c>
      <c r="O36" s="1095">
        <v>72</v>
      </c>
      <c r="P36" s="1095">
        <v>21</v>
      </c>
      <c r="Q36" s="1095">
        <v>129</v>
      </c>
      <c r="R36" s="1095">
        <v>79</v>
      </c>
      <c r="S36" s="1095">
        <v>83</v>
      </c>
      <c r="T36" s="1095">
        <v>83</v>
      </c>
      <c r="U36" s="1095">
        <v>84</v>
      </c>
      <c r="V36" s="1095">
        <v>60</v>
      </c>
      <c r="W36" s="1095">
        <v>111</v>
      </c>
      <c r="X36" s="1095">
        <v>78</v>
      </c>
      <c r="Y36" s="1095">
        <v>135</v>
      </c>
      <c r="Z36" s="1095">
        <v>135</v>
      </c>
      <c r="AA36" s="1096">
        <v>78</v>
      </c>
      <c r="AB36" s="1083">
        <f t="shared" si="2"/>
        <v>2073</v>
      </c>
    </row>
    <row r="37" spans="1:30" s="1042" customFormat="1" ht="16.5" thickBot="1" x14ac:dyDescent="0.3">
      <c r="A37" s="1066" t="s">
        <v>435</v>
      </c>
      <c r="B37" s="1067"/>
      <c r="C37" s="1068" t="s">
        <v>88</v>
      </c>
      <c r="D37" s="1101">
        <v>0</v>
      </c>
      <c r="E37" s="1101">
        <v>0</v>
      </c>
      <c r="F37" s="1101">
        <v>0</v>
      </c>
      <c r="G37" s="1101">
        <v>0</v>
      </c>
      <c r="H37" s="1101">
        <v>0</v>
      </c>
      <c r="I37" s="1101">
        <v>0</v>
      </c>
      <c r="J37" s="1101">
        <v>0</v>
      </c>
      <c r="K37" s="1101">
        <v>0</v>
      </c>
      <c r="L37" s="1101">
        <v>0</v>
      </c>
      <c r="M37" s="1101">
        <v>0</v>
      </c>
      <c r="N37" s="1101">
        <v>0</v>
      </c>
      <c r="O37" s="1101">
        <v>0</v>
      </c>
      <c r="P37" s="1101">
        <v>0</v>
      </c>
      <c r="Q37" s="1101">
        <v>0</v>
      </c>
      <c r="R37" s="1101">
        <v>0</v>
      </c>
      <c r="S37" s="1101">
        <v>0</v>
      </c>
      <c r="T37" s="1101">
        <v>0</v>
      </c>
      <c r="U37" s="1101">
        <v>0</v>
      </c>
      <c r="V37" s="1101">
        <v>0</v>
      </c>
      <c r="W37" s="1101">
        <v>0</v>
      </c>
      <c r="X37" s="1101">
        <v>0</v>
      </c>
      <c r="Y37" s="1101">
        <v>0</v>
      </c>
      <c r="Z37" s="1101">
        <v>1</v>
      </c>
      <c r="AA37" s="1102">
        <v>0</v>
      </c>
      <c r="AB37" s="1090">
        <f t="shared" si="2"/>
        <v>1</v>
      </c>
    </row>
    <row r="38" spans="1:30" s="1042" customFormat="1" ht="15.75" x14ac:dyDescent="0.25">
      <c r="A38" s="1062">
        <v>5</v>
      </c>
      <c r="B38" s="1063" t="s">
        <v>436</v>
      </c>
      <c r="C38" s="1064"/>
      <c r="D38" s="1092"/>
      <c r="E38" s="1092"/>
      <c r="F38" s="1092"/>
      <c r="G38" s="1092"/>
      <c r="H38" s="1092"/>
      <c r="I38" s="1092"/>
      <c r="J38" s="1092"/>
      <c r="K38" s="1092"/>
      <c r="L38" s="1092"/>
      <c r="M38" s="1092"/>
      <c r="N38" s="1092"/>
      <c r="O38" s="1092"/>
      <c r="P38" s="1092"/>
      <c r="Q38" s="1092"/>
      <c r="R38" s="1092"/>
      <c r="S38" s="1092"/>
      <c r="T38" s="1092"/>
      <c r="U38" s="1092"/>
      <c r="V38" s="1092"/>
      <c r="W38" s="1092"/>
      <c r="X38" s="1092"/>
      <c r="Y38" s="1092"/>
      <c r="Z38" s="1092"/>
      <c r="AA38" s="1093"/>
      <c r="AB38" s="1094"/>
    </row>
    <row r="39" spans="1:30" s="1042" customFormat="1" ht="15.75" x14ac:dyDescent="0.25">
      <c r="A39" s="1041" t="s">
        <v>437</v>
      </c>
      <c r="B39" s="1051"/>
      <c r="C39" s="1047" t="s">
        <v>438</v>
      </c>
      <c r="D39" s="1081">
        <v>5.0999999999999996</v>
      </c>
      <c r="E39" s="1081">
        <v>8.1</v>
      </c>
      <c r="F39" s="1081">
        <v>2.7</v>
      </c>
      <c r="G39" s="1081">
        <v>5.7</v>
      </c>
      <c r="H39" s="1081">
        <v>5.7</v>
      </c>
      <c r="I39" s="1081">
        <v>4.5</v>
      </c>
      <c r="J39" s="1081">
        <v>6.6</v>
      </c>
      <c r="K39" s="1081">
        <v>6.9</v>
      </c>
      <c r="L39" s="1081">
        <v>6.3</v>
      </c>
      <c r="M39" s="1081">
        <v>5.4</v>
      </c>
      <c r="N39" s="1081">
        <v>4.5</v>
      </c>
      <c r="O39" s="1081">
        <v>7.8</v>
      </c>
      <c r="P39" s="1081">
        <v>5.4</v>
      </c>
      <c r="Q39" s="1081">
        <v>6.3</v>
      </c>
      <c r="R39" s="1081">
        <v>5.7</v>
      </c>
      <c r="S39" s="1081">
        <v>5.0999999999999996</v>
      </c>
      <c r="T39" s="1081">
        <v>6.6</v>
      </c>
      <c r="U39" s="1081">
        <v>5.7</v>
      </c>
      <c r="V39" s="1081">
        <v>5.7</v>
      </c>
      <c r="W39" s="1081">
        <v>6.3</v>
      </c>
      <c r="X39" s="1081">
        <v>6</v>
      </c>
      <c r="Y39" s="1081">
        <v>5.7</v>
      </c>
      <c r="Z39" s="1081">
        <v>6</v>
      </c>
      <c r="AA39" s="1082">
        <v>6</v>
      </c>
      <c r="AB39" s="1083">
        <f t="shared" ref="AB39:AB44" si="3">SUM(D39:AA39)</f>
        <v>139.80000000000001</v>
      </c>
      <c r="AC39" s="1045"/>
    </row>
    <row r="40" spans="1:30" s="1042" customFormat="1" ht="15.75" x14ac:dyDescent="0.25">
      <c r="A40" s="1041" t="s">
        <v>439</v>
      </c>
      <c r="B40" s="1051"/>
      <c r="C40" s="1047" t="s">
        <v>440</v>
      </c>
      <c r="D40" s="1081">
        <v>4.5</v>
      </c>
      <c r="E40" s="1081">
        <v>4.8</v>
      </c>
      <c r="F40" s="1081">
        <v>5.0999999999999996</v>
      </c>
      <c r="G40" s="1081">
        <v>5.0999999999999996</v>
      </c>
      <c r="H40" s="1081">
        <v>4.8</v>
      </c>
      <c r="I40" s="1081">
        <v>4.8</v>
      </c>
      <c r="J40" s="1081">
        <v>5.0999999999999996</v>
      </c>
      <c r="K40" s="1081">
        <v>6</v>
      </c>
      <c r="L40" s="1081">
        <v>6</v>
      </c>
      <c r="M40" s="1081">
        <v>4.5</v>
      </c>
      <c r="N40" s="1081">
        <v>4.5</v>
      </c>
      <c r="O40" s="1081">
        <v>5.7</v>
      </c>
      <c r="P40" s="1081">
        <v>4.8</v>
      </c>
      <c r="Q40" s="1081">
        <v>5.4</v>
      </c>
      <c r="R40" s="1081">
        <v>4.5</v>
      </c>
      <c r="S40" s="1081">
        <v>4.2</v>
      </c>
      <c r="T40" s="1081">
        <v>6</v>
      </c>
      <c r="U40" s="1081">
        <v>5.0999999999999996</v>
      </c>
      <c r="V40" s="1081">
        <v>5.0999999999999996</v>
      </c>
      <c r="W40" s="1081">
        <v>5.4</v>
      </c>
      <c r="X40" s="1081">
        <v>6</v>
      </c>
      <c r="Y40" s="1081">
        <v>5.0999999999999996</v>
      </c>
      <c r="Z40" s="1081">
        <v>6</v>
      </c>
      <c r="AA40" s="1082">
        <v>6</v>
      </c>
      <c r="AB40" s="1083">
        <f t="shared" si="3"/>
        <v>124.5</v>
      </c>
      <c r="AC40" s="1045"/>
      <c r="AD40" s="1045"/>
    </row>
    <row r="41" spans="1:30" s="1042" customFormat="1" ht="15.75" x14ac:dyDescent="0.25">
      <c r="A41" s="1041" t="s">
        <v>441</v>
      </c>
      <c r="B41" s="1051"/>
      <c r="C41" s="1047" t="s">
        <v>442</v>
      </c>
      <c r="D41" s="1095">
        <v>3.12</v>
      </c>
      <c r="E41" s="1095">
        <v>3.12</v>
      </c>
      <c r="F41" s="1095">
        <v>3.66</v>
      </c>
      <c r="G41" s="1095">
        <v>4.08</v>
      </c>
      <c r="H41" s="1095">
        <v>2.88</v>
      </c>
      <c r="I41" s="1095">
        <v>2.04</v>
      </c>
      <c r="J41" s="1095">
        <v>4.2</v>
      </c>
      <c r="K41" s="1095">
        <v>3.6</v>
      </c>
      <c r="L41" s="1095">
        <v>4.5599999999999996</v>
      </c>
      <c r="M41" s="1095">
        <v>2.94</v>
      </c>
      <c r="N41" s="1095">
        <v>6.48</v>
      </c>
      <c r="O41" s="1095">
        <v>0.84</v>
      </c>
      <c r="P41" s="1095">
        <v>2.2799999999999998</v>
      </c>
      <c r="Q41" s="1095">
        <v>3.54</v>
      </c>
      <c r="R41" s="1095">
        <v>3.24</v>
      </c>
      <c r="S41" s="1095">
        <v>3</v>
      </c>
      <c r="T41" s="1095">
        <v>3.9</v>
      </c>
      <c r="U41" s="1095">
        <v>3.48</v>
      </c>
      <c r="V41" s="1095">
        <v>3.42</v>
      </c>
      <c r="W41" s="1095">
        <v>3.78</v>
      </c>
      <c r="X41" s="1095">
        <v>3.48</v>
      </c>
      <c r="Y41" s="1095">
        <v>3.24</v>
      </c>
      <c r="Z41" s="1095">
        <v>3.3</v>
      </c>
      <c r="AA41" s="1096">
        <v>3.3</v>
      </c>
      <c r="AB41" s="1083">
        <f t="shared" si="3"/>
        <v>81.47999999999999</v>
      </c>
    </row>
    <row r="42" spans="1:30" s="1042" customFormat="1" ht="15.75" x14ac:dyDescent="0.25">
      <c r="A42" s="1041" t="s">
        <v>443</v>
      </c>
      <c r="B42" s="1054"/>
      <c r="C42" s="1047" t="s">
        <v>444</v>
      </c>
      <c r="D42" s="1095">
        <v>4.9800000000000004</v>
      </c>
      <c r="E42" s="1095">
        <v>4.9800000000000004</v>
      </c>
      <c r="F42" s="1095">
        <v>13.38</v>
      </c>
      <c r="G42" s="1095">
        <v>9.24</v>
      </c>
      <c r="H42" s="1095">
        <v>10.32</v>
      </c>
      <c r="I42" s="1095">
        <v>9.7200000000000006</v>
      </c>
      <c r="J42" s="1095">
        <v>8.0399999999999991</v>
      </c>
      <c r="K42" s="1095">
        <v>7.38</v>
      </c>
      <c r="L42" s="1095">
        <v>12.18</v>
      </c>
      <c r="M42" s="1095">
        <v>8.8800000000000008</v>
      </c>
      <c r="N42" s="1095">
        <v>7.86</v>
      </c>
      <c r="O42" s="1095">
        <v>10.68</v>
      </c>
      <c r="P42" s="1095">
        <v>4.2</v>
      </c>
      <c r="Q42" s="1095">
        <v>11.34</v>
      </c>
      <c r="R42" s="1095">
        <v>8.16</v>
      </c>
      <c r="S42" s="1095">
        <v>7.74</v>
      </c>
      <c r="T42" s="1095">
        <v>12.9</v>
      </c>
      <c r="U42" s="1095">
        <v>6.48</v>
      </c>
      <c r="V42" s="1095">
        <v>11.28</v>
      </c>
      <c r="W42" s="1095">
        <v>10.5</v>
      </c>
      <c r="X42" s="1095">
        <v>8.0399999999999991</v>
      </c>
      <c r="Y42" s="1095">
        <v>12.12</v>
      </c>
      <c r="Z42" s="1095">
        <v>12.18</v>
      </c>
      <c r="AA42" s="1096">
        <v>12.18</v>
      </c>
      <c r="AB42" s="1083">
        <f t="shared" si="3"/>
        <v>224.76000000000002</v>
      </c>
    </row>
    <row r="43" spans="1:30" s="1042" customFormat="1" ht="15.75" x14ac:dyDescent="0.25">
      <c r="A43" s="1041" t="s">
        <v>445</v>
      </c>
      <c r="B43" s="1051"/>
      <c r="C43" s="1047" t="s">
        <v>446</v>
      </c>
      <c r="D43" s="1095">
        <v>315</v>
      </c>
      <c r="E43" s="1095">
        <v>315</v>
      </c>
      <c r="F43" s="1095">
        <v>315</v>
      </c>
      <c r="G43" s="1095">
        <v>315</v>
      </c>
      <c r="H43" s="1095">
        <v>350</v>
      </c>
      <c r="I43" s="1095">
        <v>315</v>
      </c>
      <c r="J43" s="1095">
        <v>315</v>
      </c>
      <c r="K43" s="1095">
        <v>367.5</v>
      </c>
      <c r="L43" s="1095">
        <v>402.5</v>
      </c>
      <c r="M43" s="1095">
        <v>315</v>
      </c>
      <c r="N43" s="1095">
        <v>297.2</v>
      </c>
      <c r="O43" s="1095">
        <v>420</v>
      </c>
      <c r="P43" s="1095">
        <v>315</v>
      </c>
      <c r="Q43" s="1095">
        <v>367.5</v>
      </c>
      <c r="R43" s="1095">
        <v>332.5</v>
      </c>
      <c r="S43" s="1095">
        <v>297.5</v>
      </c>
      <c r="T43" s="1095">
        <v>367.5</v>
      </c>
      <c r="U43" s="1095">
        <v>350</v>
      </c>
      <c r="V43" s="1095">
        <v>332.5</v>
      </c>
      <c r="W43" s="1095">
        <v>350</v>
      </c>
      <c r="X43" s="1095">
        <v>367.5</v>
      </c>
      <c r="Y43" s="1095">
        <v>332.5</v>
      </c>
      <c r="Z43" s="1095">
        <v>315</v>
      </c>
      <c r="AA43" s="1096">
        <v>315</v>
      </c>
      <c r="AB43" s="1083">
        <f t="shared" si="3"/>
        <v>8084.7</v>
      </c>
    </row>
    <row r="44" spans="1:30" s="1042" customFormat="1" ht="16.5" thickBot="1" x14ac:dyDescent="0.3">
      <c r="A44" s="1103" t="s">
        <v>447</v>
      </c>
      <c r="B44" s="1060"/>
      <c r="C44" s="1061" t="s">
        <v>448</v>
      </c>
      <c r="D44" s="1104">
        <v>257.25</v>
      </c>
      <c r="E44" s="1104">
        <v>285.25</v>
      </c>
      <c r="F44" s="1104">
        <v>281.75</v>
      </c>
      <c r="G44" s="1104">
        <v>281.75</v>
      </c>
      <c r="H44" s="1104">
        <v>311.5</v>
      </c>
      <c r="I44" s="1104">
        <v>281.75</v>
      </c>
      <c r="J44" s="1104">
        <v>283.5</v>
      </c>
      <c r="K44" s="1104">
        <v>343</v>
      </c>
      <c r="L44" s="1104">
        <v>364</v>
      </c>
      <c r="M44" s="1104">
        <v>267.75</v>
      </c>
      <c r="N44" s="1104">
        <v>257.25</v>
      </c>
      <c r="O44" s="1104">
        <v>358.75</v>
      </c>
      <c r="P44" s="1104">
        <v>260.75</v>
      </c>
      <c r="Q44" s="1104">
        <v>388.5</v>
      </c>
      <c r="R44" s="1104">
        <v>182</v>
      </c>
      <c r="S44" s="1104">
        <v>252</v>
      </c>
      <c r="T44" s="1104">
        <v>339.5</v>
      </c>
      <c r="U44" s="1104">
        <v>304.5</v>
      </c>
      <c r="V44" s="1104">
        <v>294</v>
      </c>
      <c r="W44" s="1104">
        <v>327.25</v>
      </c>
      <c r="X44" s="1104">
        <v>330.75</v>
      </c>
      <c r="Y44" s="1104">
        <v>306.25</v>
      </c>
      <c r="Z44" s="1104">
        <v>330.75</v>
      </c>
      <c r="AA44" s="1105">
        <v>330.75</v>
      </c>
      <c r="AB44" s="1106">
        <f t="shared" si="3"/>
        <v>7220.5</v>
      </c>
    </row>
    <row r="45" spans="1:30" s="277" customFormat="1" ht="16.5" thickBot="1" x14ac:dyDescent="0.3">
      <c r="A45" s="1046"/>
      <c r="B45" s="1107"/>
      <c r="C45" s="1058" t="s">
        <v>449</v>
      </c>
      <c r="D45" s="1108">
        <f t="shared" ref="D45:AB45" si="4">SUM(D6:D44)</f>
        <v>12879.070000000002</v>
      </c>
      <c r="E45" s="1108">
        <f t="shared" si="4"/>
        <v>12875.817999999999</v>
      </c>
      <c r="F45" s="1108">
        <f t="shared" si="4"/>
        <v>12805.425999999999</v>
      </c>
      <c r="G45" s="1108">
        <f t="shared" si="4"/>
        <v>13404.138000000001</v>
      </c>
      <c r="H45" s="1108">
        <f t="shared" si="4"/>
        <v>14093.271999999999</v>
      </c>
      <c r="I45" s="1108">
        <f t="shared" si="4"/>
        <v>12482.513999999999</v>
      </c>
      <c r="J45" s="1108">
        <f t="shared" si="4"/>
        <v>14609.348000000002</v>
      </c>
      <c r="K45" s="1108">
        <f t="shared" si="4"/>
        <v>14501.987999999999</v>
      </c>
      <c r="L45" s="1108">
        <f t="shared" si="4"/>
        <v>14391.431999999999</v>
      </c>
      <c r="M45" s="1108">
        <f t="shared" si="4"/>
        <v>14303.361999999999</v>
      </c>
      <c r="N45" s="1108">
        <f t="shared" si="4"/>
        <v>13875.166000000001</v>
      </c>
      <c r="O45" s="1108">
        <f t="shared" si="4"/>
        <v>13930.79</v>
      </c>
      <c r="P45" s="1108">
        <f t="shared" si="4"/>
        <v>13459.718000000001</v>
      </c>
      <c r="Q45" s="1108">
        <f t="shared" si="4"/>
        <v>14840.884</v>
      </c>
      <c r="R45" s="1108">
        <f t="shared" si="4"/>
        <v>13017.168000000001</v>
      </c>
      <c r="S45" s="1108">
        <f t="shared" si="4"/>
        <v>13445.176000000001</v>
      </c>
      <c r="T45" s="1108">
        <f t="shared" si="4"/>
        <v>14592.192000000001</v>
      </c>
      <c r="U45" s="1108">
        <f t="shared" si="4"/>
        <v>14743.503999999999</v>
      </c>
      <c r="V45" s="1108">
        <f t="shared" si="4"/>
        <v>15124.776000000002</v>
      </c>
      <c r="W45" s="1108">
        <f t="shared" si="4"/>
        <v>15318.853999999999</v>
      </c>
      <c r="X45" s="1108">
        <f t="shared" si="4"/>
        <v>14757.138000000001</v>
      </c>
      <c r="Y45" s="1108">
        <f t="shared" si="4"/>
        <v>14913.930000000002</v>
      </c>
      <c r="Z45" s="1108">
        <f t="shared" si="4"/>
        <v>14655.433999999999</v>
      </c>
      <c r="AA45" s="1109">
        <f t="shared" si="4"/>
        <v>14401.07</v>
      </c>
      <c r="AB45" s="1110">
        <f t="shared" si="4"/>
        <v>337422.16799999995</v>
      </c>
    </row>
    <row r="47" spans="1:30" ht="15" x14ac:dyDescent="0.2">
      <c r="A47" s="1885" t="s">
        <v>450</v>
      </c>
      <c r="B47" s="1885"/>
      <c r="C47" s="1885"/>
      <c r="D47" s="1885"/>
      <c r="E47" s="1885"/>
      <c r="F47" s="1885"/>
      <c r="G47" s="1885"/>
      <c r="H47" s="1885"/>
      <c r="I47" s="1885"/>
      <c r="J47" s="1885"/>
      <c r="K47" s="1885"/>
      <c r="L47" s="1885"/>
      <c r="M47" s="1885"/>
      <c r="N47" s="1885"/>
      <c r="O47" s="1885"/>
      <c r="P47" s="1885"/>
      <c r="Q47" s="1885"/>
      <c r="R47" s="1885"/>
      <c r="S47" s="1885"/>
      <c r="T47" s="1885"/>
      <c r="U47" s="1885"/>
      <c r="V47" s="1885"/>
      <c r="W47" s="1885"/>
      <c r="X47" s="1885"/>
      <c r="Y47" s="1885"/>
      <c r="Z47" s="1885"/>
      <c r="AA47" s="1885"/>
      <c r="AB47" s="1885"/>
    </row>
    <row r="48" spans="1:30" ht="18.75" x14ac:dyDescent="0.3">
      <c r="A48" s="1886" t="s">
        <v>451</v>
      </c>
      <c r="B48" s="1886"/>
      <c r="C48" s="1886"/>
      <c r="D48" s="1886"/>
      <c r="E48" s="1886"/>
      <c r="F48" s="1886"/>
      <c r="G48" s="1886"/>
      <c r="H48" s="1886"/>
      <c r="I48" s="1886"/>
      <c r="J48" s="1886"/>
      <c r="K48" s="1886"/>
      <c r="L48" s="1886"/>
      <c r="M48" s="1886"/>
      <c r="N48" s="1886"/>
      <c r="O48" s="1886"/>
      <c r="P48" s="1886"/>
      <c r="Q48" s="1886"/>
      <c r="R48" s="1886"/>
      <c r="S48" s="1886"/>
      <c r="T48" s="1886"/>
      <c r="U48" s="1886"/>
      <c r="V48" s="1886"/>
      <c r="W48" s="1886"/>
      <c r="X48" s="1886"/>
      <c r="Y48" s="1886"/>
      <c r="Z48" s="1886"/>
      <c r="AA48" s="1886"/>
      <c r="AB48" s="1886"/>
    </row>
    <row r="49" spans="1:28" ht="16.5" thickBot="1" x14ac:dyDescent="0.3">
      <c r="A49" s="1038"/>
      <c r="B49" s="1052"/>
      <c r="C49" s="1056"/>
      <c r="D49" s="1887" t="s">
        <v>626</v>
      </c>
      <c r="E49" s="1887"/>
      <c r="F49" s="1887"/>
      <c r="G49" s="1887"/>
      <c r="H49" s="1887"/>
      <c r="I49" s="1887"/>
      <c r="J49" s="1887"/>
      <c r="K49" s="1887"/>
      <c r="L49" s="1887"/>
      <c r="M49" s="1887"/>
      <c r="N49" s="1887"/>
      <c r="O49" s="1887"/>
      <c r="P49" s="1887"/>
      <c r="Q49" s="1887"/>
      <c r="R49" s="1887"/>
      <c r="S49" s="1887"/>
      <c r="T49" s="1887"/>
      <c r="U49" s="1887"/>
      <c r="V49" s="1887"/>
      <c r="W49" s="1887"/>
      <c r="X49" s="1887"/>
      <c r="Y49" s="1887"/>
      <c r="Z49" s="1887"/>
      <c r="AA49" s="1887"/>
      <c r="AB49" s="1887"/>
    </row>
    <row r="50" spans="1:28" ht="32.25" thickBot="1" x14ac:dyDescent="0.25">
      <c r="A50" s="1074" t="s">
        <v>454</v>
      </c>
      <c r="B50" s="1075" t="s">
        <v>350</v>
      </c>
      <c r="C50" s="1076" t="s">
        <v>351</v>
      </c>
      <c r="D50" s="1077" t="s">
        <v>352</v>
      </c>
      <c r="E50" s="1077" t="s">
        <v>353</v>
      </c>
      <c r="F50" s="1077" t="s">
        <v>354</v>
      </c>
      <c r="G50" s="1077" t="s">
        <v>355</v>
      </c>
      <c r="H50" s="1077" t="s">
        <v>356</v>
      </c>
      <c r="I50" s="1077" t="s">
        <v>357</v>
      </c>
      <c r="J50" s="1077" t="s">
        <v>358</v>
      </c>
      <c r="K50" s="1077" t="s">
        <v>359</v>
      </c>
      <c r="L50" s="1077" t="s">
        <v>360</v>
      </c>
      <c r="M50" s="1077" t="s">
        <v>361</v>
      </c>
      <c r="N50" s="1077" t="s">
        <v>362</v>
      </c>
      <c r="O50" s="1077" t="s">
        <v>363</v>
      </c>
      <c r="P50" s="1077" t="s">
        <v>364</v>
      </c>
      <c r="Q50" s="1077" t="s">
        <v>365</v>
      </c>
      <c r="R50" s="1077" t="s">
        <v>366</v>
      </c>
      <c r="S50" s="1077" t="s">
        <v>367</v>
      </c>
      <c r="T50" s="1077" t="s">
        <v>368</v>
      </c>
      <c r="U50" s="1077" t="s">
        <v>369</v>
      </c>
      <c r="V50" s="1077" t="s">
        <v>370</v>
      </c>
      <c r="W50" s="1077" t="s">
        <v>371</v>
      </c>
      <c r="X50" s="1077" t="s">
        <v>372</v>
      </c>
      <c r="Y50" s="1077" t="s">
        <v>373</v>
      </c>
      <c r="Z50" s="1077" t="s">
        <v>374</v>
      </c>
      <c r="AA50" s="1078" t="s">
        <v>375</v>
      </c>
      <c r="AB50" s="1080" t="s">
        <v>25</v>
      </c>
    </row>
    <row r="51" spans="1:28" ht="15.75" x14ac:dyDescent="0.25">
      <c r="A51" s="1071" t="s">
        <v>376</v>
      </c>
      <c r="B51" s="1072" t="s">
        <v>377</v>
      </c>
      <c r="C51" s="1073"/>
      <c r="D51" s="1039"/>
      <c r="E51" s="1039"/>
      <c r="F51" s="1039"/>
      <c r="G51" s="1039"/>
      <c r="H51" s="1039"/>
      <c r="I51" s="1039"/>
      <c r="J51" s="1039"/>
      <c r="K51" s="1039"/>
      <c r="L51" s="1039"/>
      <c r="M51" s="1039"/>
      <c r="N51" s="1039"/>
      <c r="O51" s="1039"/>
      <c r="P51" s="1039"/>
      <c r="Q51" s="1039"/>
      <c r="R51" s="1039"/>
      <c r="S51" s="1039"/>
      <c r="T51" s="1039"/>
      <c r="U51" s="1039"/>
      <c r="V51" s="1039"/>
      <c r="W51" s="1039"/>
      <c r="X51" s="1039"/>
      <c r="Y51" s="1039"/>
      <c r="Z51" s="1039"/>
      <c r="AA51" s="1079"/>
      <c r="AB51" s="1040"/>
    </row>
    <row r="52" spans="1:28" ht="15.75" x14ac:dyDescent="0.25">
      <c r="A52" s="1041" t="s">
        <v>378</v>
      </c>
      <c r="B52" s="1051"/>
      <c r="C52" s="1047" t="s">
        <v>379</v>
      </c>
      <c r="D52" s="1081">
        <v>16.8</v>
      </c>
      <c r="E52" s="1081">
        <v>17.399999999999999</v>
      </c>
      <c r="F52" s="1081">
        <v>17.100000000000001</v>
      </c>
      <c r="G52" s="1081">
        <v>18</v>
      </c>
      <c r="H52" s="1081">
        <v>17.399999999999999</v>
      </c>
      <c r="I52" s="1081">
        <v>16.8</v>
      </c>
      <c r="J52" s="1081">
        <v>17.100000000000001</v>
      </c>
      <c r="K52" s="1081">
        <v>17.7</v>
      </c>
      <c r="L52" s="1081">
        <v>17.100000000000001</v>
      </c>
      <c r="M52" s="1081">
        <v>18</v>
      </c>
      <c r="N52" s="1081">
        <v>16.2</v>
      </c>
      <c r="O52" s="1081">
        <v>17.399999999999999</v>
      </c>
      <c r="P52" s="1081">
        <v>17.399999999999999</v>
      </c>
      <c r="Q52" s="1081">
        <v>16.5</v>
      </c>
      <c r="R52" s="1081">
        <v>15.6</v>
      </c>
      <c r="S52" s="1081">
        <v>17.399999999999999</v>
      </c>
      <c r="T52" s="1081">
        <v>18</v>
      </c>
      <c r="U52" s="1081">
        <v>17.7</v>
      </c>
      <c r="V52" s="1081">
        <v>19.2</v>
      </c>
      <c r="W52" s="1081">
        <v>19.5</v>
      </c>
      <c r="X52" s="1081">
        <v>16.5</v>
      </c>
      <c r="Y52" s="1081">
        <v>15.3</v>
      </c>
      <c r="Z52" s="1081">
        <v>14.7</v>
      </c>
      <c r="AA52" s="1082">
        <v>14.1</v>
      </c>
      <c r="AB52" s="1083">
        <f t="shared" ref="AB52:AB60" si="5">SUM(D52:AA52)</f>
        <v>408.9</v>
      </c>
    </row>
    <row r="53" spans="1:28" ht="15.75" x14ac:dyDescent="0.25">
      <c r="A53" s="1041" t="s">
        <v>380</v>
      </c>
      <c r="B53" s="1051"/>
      <c r="C53" s="1047" t="s">
        <v>381</v>
      </c>
      <c r="D53" s="1084">
        <v>146.1</v>
      </c>
      <c r="E53" s="1085">
        <v>149.4</v>
      </c>
      <c r="F53" s="1086">
        <v>149.1</v>
      </c>
      <c r="G53" s="1086">
        <v>150</v>
      </c>
      <c r="H53" s="1086">
        <v>157.19999999999999</v>
      </c>
      <c r="I53" s="1086">
        <v>158.4</v>
      </c>
      <c r="J53" s="1086">
        <v>156.9</v>
      </c>
      <c r="K53" s="1086">
        <v>153.30000000000001</v>
      </c>
      <c r="L53" s="1086">
        <v>160.19999999999999</v>
      </c>
      <c r="M53" s="1086">
        <v>158.1</v>
      </c>
      <c r="N53" s="1086">
        <v>155.1</v>
      </c>
      <c r="O53" s="1086">
        <v>162.9</v>
      </c>
      <c r="P53" s="1086">
        <v>149.69999999999999</v>
      </c>
      <c r="Q53" s="1086">
        <v>150.6</v>
      </c>
      <c r="R53" s="1086">
        <v>153.6</v>
      </c>
      <c r="S53" s="1086">
        <v>151.80000000000001</v>
      </c>
      <c r="T53" s="1086">
        <v>155.69999999999999</v>
      </c>
      <c r="U53" s="1086">
        <v>156.30000000000001</v>
      </c>
      <c r="V53" s="1086">
        <v>156.6</v>
      </c>
      <c r="W53" s="1086">
        <v>154.19999999999999</v>
      </c>
      <c r="X53" s="1086">
        <v>132.9</v>
      </c>
      <c r="Y53" s="1086">
        <v>141.30000000000001</v>
      </c>
      <c r="Z53" s="1086">
        <v>144.30000000000001</v>
      </c>
      <c r="AA53" s="1087">
        <v>142.80000000000001</v>
      </c>
      <c r="AB53" s="1083">
        <f t="shared" si="5"/>
        <v>3646.5000000000005</v>
      </c>
    </row>
    <row r="54" spans="1:28" ht="15.75" x14ac:dyDescent="0.25">
      <c r="A54" s="1041" t="s">
        <v>382</v>
      </c>
      <c r="B54" s="1051"/>
      <c r="C54" s="1047" t="s">
        <v>383</v>
      </c>
      <c r="D54" s="1084">
        <v>206.4</v>
      </c>
      <c r="E54" s="1085">
        <v>204.9</v>
      </c>
      <c r="F54" s="1086">
        <v>205.5</v>
      </c>
      <c r="G54" s="1086">
        <v>205.2</v>
      </c>
      <c r="H54" s="1086">
        <v>205.8</v>
      </c>
      <c r="I54" s="1086">
        <v>210.6</v>
      </c>
      <c r="J54" s="1086">
        <v>207</v>
      </c>
      <c r="K54" s="1086">
        <v>206.7</v>
      </c>
      <c r="L54" s="1086">
        <v>208.8</v>
      </c>
      <c r="M54" s="1086">
        <v>219.9</v>
      </c>
      <c r="N54" s="1086">
        <v>214.8</v>
      </c>
      <c r="O54" s="1086">
        <v>222.3</v>
      </c>
      <c r="P54" s="1086">
        <v>202.2</v>
      </c>
      <c r="Q54" s="1086">
        <v>225</v>
      </c>
      <c r="R54" s="1086">
        <v>216.6</v>
      </c>
      <c r="S54" s="1086">
        <v>204.9</v>
      </c>
      <c r="T54" s="1086">
        <v>205.5</v>
      </c>
      <c r="U54" s="1086">
        <v>203.1</v>
      </c>
      <c r="V54" s="1086">
        <v>206.1</v>
      </c>
      <c r="W54" s="1086">
        <v>207</v>
      </c>
      <c r="X54" s="1086">
        <v>197.7</v>
      </c>
      <c r="Y54" s="1086">
        <v>191.7</v>
      </c>
      <c r="Z54" s="1086">
        <v>190.2</v>
      </c>
      <c r="AA54" s="1087">
        <v>189.9</v>
      </c>
      <c r="AB54" s="1083">
        <f t="shared" si="5"/>
        <v>4957.7999999999984</v>
      </c>
    </row>
    <row r="55" spans="1:28" ht="15.75" x14ac:dyDescent="0.25">
      <c r="A55" s="1041" t="s">
        <v>384</v>
      </c>
      <c r="B55" s="1051"/>
      <c r="C55" s="1047" t="s">
        <v>385</v>
      </c>
      <c r="D55" s="1084">
        <v>206.4</v>
      </c>
      <c r="E55" s="1085">
        <v>204</v>
      </c>
      <c r="F55" s="1086">
        <v>204.8</v>
      </c>
      <c r="G55" s="1086">
        <v>204.8</v>
      </c>
      <c r="H55" s="1086">
        <v>205.6</v>
      </c>
      <c r="I55" s="1086">
        <v>209.6</v>
      </c>
      <c r="J55" s="1086">
        <v>206.4</v>
      </c>
      <c r="K55" s="1086">
        <v>206.4</v>
      </c>
      <c r="L55" s="1086">
        <v>208</v>
      </c>
      <c r="M55" s="1086">
        <v>219.2</v>
      </c>
      <c r="N55" s="1086">
        <v>214.4</v>
      </c>
      <c r="O55" s="1086">
        <v>221.6</v>
      </c>
      <c r="P55" s="1086">
        <v>201.6</v>
      </c>
      <c r="Q55" s="1086">
        <v>224</v>
      </c>
      <c r="R55" s="1086">
        <v>216</v>
      </c>
      <c r="S55" s="1086">
        <v>204.8</v>
      </c>
      <c r="T55" s="1086">
        <v>204.8</v>
      </c>
      <c r="U55" s="1086">
        <v>202.4</v>
      </c>
      <c r="V55" s="1086">
        <v>205.6</v>
      </c>
      <c r="W55" s="1086">
        <v>206.4</v>
      </c>
      <c r="X55" s="1086">
        <v>196.8</v>
      </c>
      <c r="Y55" s="1086">
        <v>191.2</v>
      </c>
      <c r="Z55" s="1086">
        <v>189.6</v>
      </c>
      <c r="AA55" s="1087">
        <v>189.6</v>
      </c>
      <c r="AB55" s="1083">
        <f t="shared" si="5"/>
        <v>4944.0000000000009</v>
      </c>
    </row>
    <row r="56" spans="1:28" ht="15.75" x14ac:dyDescent="0.25">
      <c r="A56" s="1041" t="s">
        <v>386</v>
      </c>
      <c r="B56" s="1051"/>
      <c r="C56" s="1047" t="s">
        <v>387</v>
      </c>
      <c r="D56" s="1084">
        <v>164</v>
      </c>
      <c r="E56" s="1085">
        <v>167.2</v>
      </c>
      <c r="F56" s="1086">
        <v>168</v>
      </c>
      <c r="G56" s="1086">
        <v>168.8</v>
      </c>
      <c r="H56" s="1086">
        <v>175.2</v>
      </c>
      <c r="I56" s="1086">
        <v>176.8</v>
      </c>
      <c r="J56" s="1086">
        <v>174.4</v>
      </c>
      <c r="K56" s="1086">
        <v>171.2</v>
      </c>
      <c r="L56" s="1086">
        <v>176</v>
      </c>
      <c r="M56" s="1086">
        <v>176</v>
      </c>
      <c r="N56" s="1086">
        <v>170.4</v>
      </c>
      <c r="O56" s="1086">
        <v>179.2</v>
      </c>
      <c r="P56" s="1086">
        <v>166.4</v>
      </c>
      <c r="Q56" s="1086">
        <v>166.4</v>
      </c>
      <c r="R56" s="1086">
        <v>168.8</v>
      </c>
      <c r="S56" s="1086">
        <v>168</v>
      </c>
      <c r="T56" s="1086">
        <v>173.6</v>
      </c>
      <c r="U56" s="1086">
        <v>175.2</v>
      </c>
      <c r="V56" s="1086">
        <v>175.2</v>
      </c>
      <c r="W56" s="1086">
        <v>172.8</v>
      </c>
      <c r="X56" s="1086">
        <v>148.80000000000001</v>
      </c>
      <c r="Y56" s="1086">
        <v>157.6</v>
      </c>
      <c r="Z56" s="1086">
        <v>159.19999999999999</v>
      </c>
      <c r="AA56" s="1087">
        <v>157.6</v>
      </c>
      <c r="AB56" s="1083">
        <f t="shared" si="5"/>
        <v>4056.8</v>
      </c>
    </row>
    <row r="57" spans="1:28" ht="15.75" x14ac:dyDescent="0.25">
      <c r="A57" s="1041" t="s">
        <v>388</v>
      </c>
      <c r="B57" s="1051"/>
      <c r="C57" s="1047" t="s">
        <v>389</v>
      </c>
      <c r="D57" s="1084">
        <v>0.51200000000000001</v>
      </c>
      <c r="E57" s="1085">
        <v>0.64</v>
      </c>
      <c r="F57" s="1086">
        <v>0.54400000000000004</v>
      </c>
      <c r="G57" s="1086">
        <v>0.60799999999999998</v>
      </c>
      <c r="H57" s="1086">
        <v>0.54400000000000004</v>
      </c>
      <c r="I57" s="1086">
        <v>0.60799999999999998</v>
      </c>
      <c r="J57" s="1086">
        <v>0.68799999999999994</v>
      </c>
      <c r="K57" s="1086">
        <v>0.30399999999999999</v>
      </c>
      <c r="L57" s="1086">
        <v>0.35199999999999998</v>
      </c>
      <c r="M57" s="1086">
        <v>0.48</v>
      </c>
      <c r="N57" s="1086">
        <v>0.44800000000000001</v>
      </c>
      <c r="O57" s="1086">
        <v>0.35199999999999998</v>
      </c>
      <c r="P57" s="1086">
        <v>0.30399999999999999</v>
      </c>
      <c r="Q57" s="1086">
        <v>0.28799999999999998</v>
      </c>
      <c r="R57" s="1086">
        <v>0.20799999999999999</v>
      </c>
      <c r="S57" s="1086">
        <v>0.17599999999999999</v>
      </c>
      <c r="T57" s="1086">
        <v>0.224</v>
      </c>
      <c r="U57" s="1086">
        <v>0.35199999999999998</v>
      </c>
      <c r="V57" s="1086">
        <v>0.28799999999999998</v>
      </c>
      <c r="W57" s="1086">
        <v>0.36799999999999999</v>
      </c>
      <c r="X57" s="1086">
        <v>0.32</v>
      </c>
      <c r="Y57" s="1086">
        <v>0.25600000000000001</v>
      </c>
      <c r="Z57" s="1086">
        <v>0.27250000000000002</v>
      </c>
      <c r="AA57" s="1087">
        <v>0.32</v>
      </c>
      <c r="AB57" s="1083">
        <f t="shared" si="5"/>
        <v>9.4565000000000055</v>
      </c>
    </row>
    <row r="58" spans="1:28" ht="15.75" x14ac:dyDescent="0.25">
      <c r="A58" s="1041" t="s">
        <v>390</v>
      </c>
      <c r="B58" s="1051"/>
      <c r="C58" s="1047" t="s">
        <v>391</v>
      </c>
      <c r="D58" s="1084">
        <v>0.46400000000000002</v>
      </c>
      <c r="E58" s="1085">
        <v>0.24</v>
      </c>
      <c r="F58" s="1086">
        <v>0.46400000000000002</v>
      </c>
      <c r="G58" s="1086">
        <v>0.27200000000000002</v>
      </c>
      <c r="H58" s="1086">
        <v>0.41599999999999998</v>
      </c>
      <c r="I58" s="1086">
        <v>0.24</v>
      </c>
      <c r="J58" s="1086">
        <v>0.128</v>
      </c>
      <c r="K58" s="1086">
        <v>0.96</v>
      </c>
      <c r="L58" s="1086">
        <v>0.76800000000000002</v>
      </c>
      <c r="M58" s="1086">
        <v>0.60799999999999998</v>
      </c>
      <c r="N58" s="1086">
        <v>6.4000000000000001E-2</v>
      </c>
      <c r="O58" s="1086">
        <v>0</v>
      </c>
      <c r="P58" s="1086">
        <v>0</v>
      </c>
      <c r="Q58" s="1086">
        <v>0</v>
      </c>
      <c r="R58" s="1086">
        <v>0</v>
      </c>
      <c r="S58" s="1086">
        <v>0.78400000000000003</v>
      </c>
      <c r="T58" s="1086">
        <v>0.92800000000000005</v>
      </c>
      <c r="U58" s="1086">
        <v>0.78400000000000003</v>
      </c>
      <c r="V58" s="1086">
        <v>0.88</v>
      </c>
      <c r="W58" s="1086">
        <v>0.78400000000000003</v>
      </c>
      <c r="X58" s="1086">
        <v>0.8</v>
      </c>
      <c r="Y58" s="1086">
        <v>0.84799999999999998</v>
      </c>
      <c r="Z58" s="1086">
        <v>0.81599999999999995</v>
      </c>
      <c r="AA58" s="1087">
        <v>0.72</v>
      </c>
      <c r="AB58" s="1083">
        <f t="shared" si="5"/>
        <v>11.968000000000002</v>
      </c>
    </row>
    <row r="59" spans="1:28" ht="15.75" x14ac:dyDescent="0.25">
      <c r="A59" s="1041" t="s">
        <v>392</v>
      </c>
      <c r="B59" s="1051"/>
      <c r="C59" s="1047" t="s">
        <v>393</v>
      </c>
      <c r="D59" s="1081">
        <v>254.1</v>
      </c>
      <c r="E59" s="1081">
        <v>254.1</v>
      </c>
      <c r="F59" s="1081">
        <v>252</v>
      </c>
      <c r="G59" s="1081">
        <v>254.1</v>
      </c>
      <c r="H59" s="1081">
        <v>254.1</v>
      </c>
      <c r="I59" s="1081">
        <v>258.3</v>
      </c>
      <c r="J59" s="1081">
        <v>254.1</v>
      </c>
      <c r="K59" s="1081">
        <v>252</v>
      </c>
      <c r="L59" s="1081">
        <v>254.1</v>
      </c>
      <c r="M59" s="1081">
        <v>264.60000000000002</v>
      </c>
      <c r="N59" s="1081">
        <v>258.3</v>
      </c>
      <c r="O59" s="1081">
        <v>270.89999999999998</v>
      </c>
      <c r="P59" s="1081">
        <v>247.8</v>
      </c>
      <c r="Q59" s="1081">
        <v>270.89999999999998</v>
      </c>
      <c r="R59" s="1081">
        <v>262.5</v>
      </c>
      <c r="S59" s="1081">
        <v>252</v>
      </c>
      <c r="T59" s="1081">
        <v>254.1</v>
      </c>
      <c r="U59" s="1081">
        <v>249.9</v>
      </c>
      <c r="V59" s="1081">
        <v>254.1</v>
      </c>
      <c r="W59" s="1081">
        <v>256.2</v>
      </c>
      <c r="X59" s="1081">
        <v>241.5</v>
      </c>
      <c r="Y59" s="1081">
        <v>237.3</v>
      </c>
      <c r="Z59" s="1081">
        <v>235.2</v>
      </c>
      <c r="AA59" s="1082">
        <v>233.1</v>
      </c>
      <c r="AB59" s="1083">
        <f t="shared" si="5"/>
        <v>6075.3000000000011</v>
      </c>
    </row>
    <row r="60" spans="1:28" ht="16.5" thickBot="1" x14ac:dyDescent="0.3">
      <c r="A60" s="1066" t="s">
        <v>394</v>
      </c>
      <c r="B60" s="1067"/>
      <c r="C60" s="1068" t="s">
        <v>452</v>
      </c>
      <c r="D60" s="1088">
        <v>191.1</v>
      </c>
      <c r="E60" s="1088">
        <v>195.3</v>
      </c>
      <c r="F60" s="1088">
        <v>195.3</v>
      </c>
      <c r="G60" s="1088">
        <v>195.3</v>
      </c>
      <c r="H60" s="1088">
        <v>201.6</v>
      </c>
      <c r="I60" s="1088">
        <v>203.7</v>
      </c>
      <c r="J60" s="1088">
        <v>201.6</v>
      </c>
      <c r="K60" s="1088">
        <v>197.4</v>
      </c>
      <c r="L60" s="1088">
        <v>203.7</v>
      </c>
      <c r="M60" s="1088">
        <v>199.5</v>
      </c>
      <c r="N60" s="1088">
        <v>195.3</v>
      </c>
      <c r="O60" s="1088">
        <v>205.8</v>
      </c>
      <c r="P60" s="1088">
        <v>189</v>
      </c>
      <c r="Q60" s="1088">
        <v>191.1</v>
      </c>
      <c r="R60" s="1088">
        <v>193.2</v>
      </c>
      <c r="S60" s="1088">
        <v>195.3</v>
      </c>
      <c r="T60" s="1088">
        <v>199.5</v>
      </c>
      <c r="U60" s="1088">
        <v>199.5</v>
      </c>
      <c r="V60" s="1088">
        <v>201.6</v>
      </c>
      <c r="W60" s="1088">
        <v>201.6</v>
      </c>
      <c r="X60" s="1088">
        <v>174.3</v>
      </c>
      <c r="Y60" s="1088">
        <v>182.7</v>
      </c>
      <c r="Z60" s="1088">
        <v>184.8</v>
      </c>
      <c r="AA60" s="1089">
        <v>182.7</v>
      </c>
      <c r="AB60" s="1090">
        <f t="shared" si="5"/>
        <v>4680.8999999999996</v>
      </c>
    </row>
    <row r="61" spans="1:28" ht="15.75" x14ac:dyDescent="0.25">
      <c r="A61" s="1070" t="s">
        <v>396</v>
      </c>
      <c r="B61" s="1063" t="s">
        <v>397</v>
      </c>
      <c r="C61" s="1064"/>
      <c r="D61" s="1091"/>
      <c r="E61" s="1091"/>
      <c r="F61" s="1091"/>
      <c r="G61" s="1091"/>
      <c r="H61" s="1091"/>
      <c r="I61" s="1092"/>
      <c r="J61" s="1092"/>
      <c r="K61" s="1092"/>
      <c r="L61" s="1092"/>
      <c r="M61" s="1092"/>
      <c r="N61" s="1092"/>
      <c r="O61" s="1092"/>
      <c r="P61" s="1092"/>
      <c r="Q61" s="1092"/>
      <c r="R61" s="1092"/>
      <c r="S61" s="1092"/>
      <c r="T61" s="1092"/>
      <c r="U61" s="1092"/>
      <c r="V61" s="1092"/>
      <c r="W61" s="1092"/>
      <c r="X61" s="1092"/>
      <c r="Y61" s="1092"/>
      <c r="Z61" s="1092"/>
      <c r="AA61" s="1093"/>
      <c r="AB61" s="1094"/>
    </row>
    <row r="62" spans="1:28" ht="15.75" x14ac:dyDescent="0.25">
      <c r="A62" s="1041" t="s">
        <v>398</v>
      </c>
      <c r="B62" s="1051"/>
      <c r="C62" s="1047" t="s">
        <v>399</v>
      </c>
      <c r="D62" s="1095">
        <v>30</v>
      </c>
      <c r="E62" s="1095">
        <v>30</v>
      </c>
      <c r="F62" s="1095">
        <v>30</v>
      </c>
      <c r="G62" s="1095">
        <v>30</v>
      </c>
      <c r="H62" s="1095">
        <v>40</v>
      </c>
      <c r="I62" s="1095">
        <v>30</v>
      </c>
      <c r="J62" s="1095">
        <v>30</v>
      </c>
      <c r="K62" s="1095">
        <v>30</v>
      </c>
      <c r="L62" s="1095">
        <v>30</v>
      </c>
      <c r="M62" s="1095">
        <v>30</v>
      </c>
      <c r="N62" s="1095">
        <v>30</v>
      </c>
      <c r="O62" s="1095">
        <v>30</v>
      </c>
      <c r="P62" s="1095">
        <v>30</v>
      </c>
      <c r="Q62" s="1095">
        <v>40</v>
      </c>
      <c r="R62" s="1095">
        <v>30</v>
      </c>
      <c r="S62" s="1095">
        <v>40</v>
      </c>
      <c r="T62" s="1095">
        <v>30</v>
      </c>
      <c r="U62" s="1095">
        <v>40</v>
      </c>
      <c r="V62" s="1095">
        <v>30</v>
      </c>
      <c r="W62" s="1095">
        <v>30</v>
      </c>
      <c r="X62" s="1095">
        <v>30</v>
      </c>
      <c r="Y62" s="1095">
        <v>40</v>
      </c>
      <c r="Z62" s="1095">
        <v>40</v>
      </c>
      <c r="AA62" s="1096">
        <v>30</v>
      </c>
      <c r="AB62" s="1083">
        <f>SUM(D62:AA62)</f>
        <v>780</v>
      </c>
    </row>
    <row r="63" spans="1:28" ht="15.75" x14ac:dyDescent="0.25">
      <c r="A63" s="1041" t="s">
        <v>400</v>
      </c>
      <c r="B63" s="1051"/>
      <c r="C63" s="1047" t="s">
        <v>401</v>
      </c>
      <c r="D63" s="1095">
        <v>80</v>
      </c>
      <c r="E63" s="1095">
        <v>80</v>
      </c>
      <c r="F63" s="1095">
        <v>80</v>
      </c>
      <c r="G63" s="1095">
        <v>80</v>
      </c>
      <c r="H63" s="1095">
        <v>80</v>
      </c>
      <c r="I63" s="1095">
        <v>80</v>
      </c>
      <c r="J63" s="1095">
        <v>80</v>
      </c>
      <c r="K63" s="1095">
        <v>80</v>
      </c>
      <c r="L63" s="1095">
        <v>70</v>
      </c>
      <c r="M63" s="1095">
        <v>70</v>
      </c>
      <c r="N63" s="1095">
        <v>60</v>
      </c>
      <c r="O63" s="1095">
        <v>70</v>
      </c>
      <c r="P63" s="1095">
        <v>70</v>
      </c>
      <c r="Q63" s="1095">
        <v>70</v>
      </c>
      <c r="R63" s="1095">
        <v>70</v>
      </c>
      <c r="S63" s="1095">
        <v>70</v>
      </c>
      <c r="T63" s="1095">
        <v>80</v>
      </c>
      <c r="U63" s="1095">
        <v>80</v>
      </c>
      <c r="V63" s="1095">
        <v>90</v>
      </c>
      <c r="W63" s="1095">
        <v>80</v>
      </c>
      <c r="X63" s="1095">
        <v>80</v>
      </c>
      <c r="Y63" s="1095">
        <v>70</v>
      </c>
      <c r="Z63" s="1095">
        <v>80</v>
      </c>
      <c r="AA63" s="1096">
        <v>60</v>
      </c>
      <c r="AB63" s="1083">
        <f>SUM(D63:AA63)</f>
        <v>1810</v>
      </c>
    </row>
    <row r="64" spans="1:28" ht="15.75" x14ac:dyDescent="0.25">
      <c r="A64" s="1041" t="s">
        <v>402</v>
      </c>
      <c r="B64" s="1051"/>
      <c r="C64" s="1047" t="s">
        <v>87</v>
      </c>
      <c r="D64" s="1095">
        <v>0</v>
      </c>
      <c r="E64" s="1095">
        <v>0</v>
      </c>
      <c r="F64" s="1095">
        <v>0</v>
      </c>
      <c r="G64" s="1095">
        <v>0</v>
      </c>
      <c r="H64" s="1095">
        <v>0</v>
      </c>
      <c r="I64" s="1095">
        <v>0</v>
      </c>
      <c r="J64" s="1095">
        <v>0</v>
      </c>
      <c r="K64" s="1095">
        <v>0</v>
      </c>
      <c r="L64" s="1095">
        <v>0</v>
      </c>
      <c r="M64" s="1095">
        <v>0</v>
      </c>
      <c r="N64" s="1095">
        <v>0</v>
      </c>
      <c r="O64" s="1095">
        <v>0</v>
      </c>
      <c r="P64" s="1095">
        <v>0</v>
      </c>
      <c r="Q64" s="1095">
        <v>0</v>
      </c>
      <c r="R64" s="1095">
        <v>0</v>
      </c>
      <c r="S64" s="1095">
        <v>0</v>
      </c>
      <c r="T64" s="1095">
        <v>0</v>
      </c>
      <c r="U64" s="1095">
        <v>0</v>
      </c>
      <c r="V64" s="1095">
        <v>0</v>
      </c>
      <c r="W64" s="1095">
        <v>0</v>
      </c>
      <c r="X64" s="1095">
        <v>0</v>
      </c>
      <c r="Y64" s="1095">
        <v>0</v>
      </c>
      <c r="Z64" s="1095">
        <v>0</v>
      </c>
      <c r="AA64" s="1096">
        <v>0</v>
      </c>
      <c r="AB64" s="1083">
        <f>SUM(D64:AA64)</f>
        <v>0</v>
      </c>
    </row>
    <row r="65" spans="1:28" ht="16.5" thickBot="1" x14ac:dyDescent="0.3">
      <c r="A65" s="1066" t="s">
        <v>403</v>
      </c>
      <c r="B65" s="1067"/>
      <c r="C65" s="1068" t="s">
        <v>88</v>
      </c>
      <c r="D65" s="1097">
        <v>0</v>
      </c>
      <c r="E65" s="1097">
        <v>0</v>
      </c>
      <c r="F65" s="1097">
        <v>0</v>
      </c>
      <c r="G65" s="1097">
        <v>0</v>
      </c>
      <c r="H65" s="1097">
        <v>0</v>
      </c>
      <c r="I65" s="1097">
        <v>0</v>
      </c>
      <c r="J65" s="1097">
        <v>0</v>
      </c>
      <c r="K65" s="1097">
        <v>0</v>
      </c>
      <c r="L65" s="1097">
        <v>0</v>
      </c>
      <c r="M65" s="1097">
        <v>0</v>
      </c>
      <c r="N65" s="1097">
        <v>0</v>
      </c>
      <c r="O65" s="1097">
        <v>0</v>
      </c>
      <c r="P65" s="1097">
        <v>0</v>
      </c>
      <c r="Q65" s="1097">
        <v>0</v>
      </c>
      <c r="R65" s="1097">
        <v>0</v>
      </c>
      <c r="S65" s="1097">
        <v>0</v>
      </c>
      <c r="T65" s="1097">
        <v>0</v>
      </c>
      <c r="U65" s="1097">
        <v>0</v>
      </c>
      <c r="V65" s="1097">
        <v>0</v>
      </c>
      <c r="W65" s="1097">
        <v>0</v>
      </c>
      <c r="X65" s="1097">
        <v>0</v>
      </c>
      <c r="Y65" s="1097">
        <v>0</v>
      </c>
      <c r="Z65" s="1097">
        <v>0</v>
      </c>
      <c r="AA65" s="1098">
        <v>0</v>
      </c>
      <c r="AB65" s="1090">
        <v>0</v>
      </c>
    </row>
    <row r="66" spans="1:28" ht="15.75" x14ac:dyDescent="0.25">
      <c r="A66" s="1065" t="s">
        <v>167</v>
      </c>
      <c r="B66" s="1063" t="s">
        <v>405</v>
      </c>
      <c r="C66" s="1069"/>
      <c r="D66" s="1092"/>
      <c r="E66" s="1092"/>
      <c r="F66" s="1092"/>
      <c r="G66" s="1092"/>
      <c r="H66" s="1092"/>
      <c r="I66" s="1092"/>
      <c r="J66" s="1092"/>
      <c r="K66" s="1092"/>
      <c r="L66" s="1092"/>
      <c r="M66" s="1092"/>
      <c r="N66" s="1092"/>
      <c r="O66" s="1092"/>
      <c r="P66" s="1092"/>
      <c r="Q66" s="1092"/>
      <c r="R66" s="1092"/>
      <c r="S66" s="1092"/>
      <c r="T66" s="1092"/>
      <c r="U66" s="1092"/>
      <c r="V66" s="1092"/>
      <c r="W66" s="1092"/>
      <c r="X66" s="1092"/>
      <c r="Y66" s="1092"/>
      <c r="Z66" s="1092"/>
      <c r="AA66" s="1093"/>
      <c r="AB66" s="1094">
        <f t="shared" ref="AB66:AB71" si="6">SUM(D66:AA66)</f>
        <v>0</v>
      </c>
    </row>
    <row r="67" spans="1:28" ht="15.75" x14ac:dyDescent="0.25">
      <c r="A67" s="1041" t="s">
        <v>406</v>
      </c>
      <c r="B67" s="1051"/>
      <c r="C67" s="1047" t="s">
        <v>407</v>
      </c>
      <c r="D67" s="1095">
        <v>0</v>
      </c>
      <c r="E67" s="1095">
        <v>0</v>
      </c>
      <c r="F67" s="1095">
        <v>0</v>
      </c>
      <c r="G67" s="1095">
        <v>0</v>
      </c>
      <c r="H67" s="1095">
        <v>0</v>
      </c>
      <c r="I67" s="1095">
        <v>0</v>
      </c>
      <c r="J67" s="1095">
        <v>0</v>
      </c>
      <c r="K67" s="1095">
        <v>0</v>
      </c>
      <c r="L67" s="1095">
        <v>0</v>
      </c>
      <c r="M67" s="1095">
        <v>0</v>
      </c>
      <c r="N67" s="1095">
        <v>0</v>
      </c>
      <c r="O67" s="1095">
        <v>0</v>
      </c>
      <c r="P67" s="1095">
        <v>0</v>
      </c>
      <c r="Q67" s="1095">
        <v>0</v>
      </c>
      <c r="R67" s="1095">
        <v>0</v>
      </c>
      <c r="S67" s="1095">
        <v>0</v>
      </c>
      <c r="T67" s="1095">
        <v>0</v>
      </c>
      <c r="U67" s="1095">
        <v>0</v>
      </c>
      <c r="V67" s="1095">
        <v>0</v>
      </c>
      <c r="W67" s="1095">
        <v>0</v>
      </c>
      <c r="X67" s="1095">
        <v>0</v>
      </c>
      <c r="Y67" s="1095">
        <v>0</v>
      </c>
      <c r="Z67" s="1095">
        <v>0</v>
      </c>
      <c r="AA67" s="1096">
        <v>0</v>
      </c>
      <c r="AB67" s="1083">
        <f t="shared" si="6"/>
        <v>0</v>
      </c>
    </row>
    <row r="68" spans="1:28" ht="15.75" x14ac:dyDescent="0.25">
      <c r="A68" s="1041" t="s">
        <v>408</v>
      </c>
      <c r="B68" s="1051"/>
      <c r="C68" s="1047" t="s">
        <v>409</v>
      </c>
      <c r="D68" s="1095">
        <v>0</v>
      </c>
      <c r="E68" s="1095">
        <v>0</v>
      </c>
      <c r="F68" s="1095">
        <v>0</v>
      </c>
      <c r="G68" s="1095">
        <v>0</v>
      </c>
      <c r="H68" s="1099">
        <v>0</v>
      </c>
      <c r="I68" s="1099">
        <v>0</v>
      </c>
      <c r="J68" s="1099">
        <v>0</v>
      </c>
      <c r="K68" s="1099">
        <v>0</v>
      </c>
      <c r="L68" s="1099">
        <v>0</v>
      </c>
      <c r="M68" s="1099">
        <v>0</v>
      </c>
      <c r="N68" s="1099">
        <v>0</v>
      </c>
      <c r="O68" s="1099">
        <v>0</v>
      </c>
      <c r="P68" s="1099">
        <v>0</v>
      </c>
      <c r="Q68" s="1099">
        <v>0</v>
      </c>
      <c r="R68" s="1099">
        <v>0</v>
      </c>
      <c r="S68" s="1099">
        <v>0</v>
      </c>
      <c r="T68" s="1099">
        <v>0</v>
      </c>
      <c r="U68" s="1095">
        <v>0</v>
      </c>
      <c r="V68" s="1095">
        <v>0</v>
      </c>
      <c r="W68" s="1095">
        <v>0</v>
      </c>
      <c r="X68" s="1095">
        <v>0</v>
      </c>
      <c r="Y68" s="1095">
        <v>0</v>
      </c>
      <c r="Z68" s="1095">
        <v>0</v>
      </c>
      <c r="AA68" s="1096">
        <v>0</v>
      </c>
      <c r="AB68" s="1083">
        <f t="shared" si="6"/>
        <v>0</v>
      </c>
    </row>
    <row r="69" spans="1:28" ht="15.75" x14ac:dyDescent="0.25">
      <c r="A69" s="1043" t="s">
        <v>410</v>
      </c>
      <c r="B69" s="1053"/>
      <c r="C69" s="1057" t="s">
        <v>453</v>
      </c>
      <c r="D69" s="1081">
        <v>430</v>
      </c>
      <c r="E69" s="1081">
        <v>450</v>
      </c>
      <c r="F69" s="1081">
        <v>440</v>
      </c>
      <c r="G69" s="1081">
        <v>430</v>
      </c>
      <c r="H69" s="1081">
        <v>450</v>
      </c>
      <c r="I69" s="1081">
        <v>450</v>
      </c>
      <c r="J69" s="1081">
        <v>450</v>
      </c>
      <c r="K69" s="1081">
        <v>450</v>
      </c>
      <c r="L69" s="1081">
        <v>320</v>
      </c>
      <c r="M69" s="1081">
        <v>330</v>
      </c>
      <c r="N69" s="1081">
        <v>310</v>
      </c>
      <c r="O69" s="1081">
        <v>310</v>
      </c>
      <c r="P69" s="1081">
        <v>390</v>
      </c>
      <c r="Q69" s="1081">
        <v>380</v>
      </c>
      <c r="R69" s="1081">
        <v>240</v>
      </c>
      <c r="S69" s="1081">
        <v>240</v>
      </c>
      <c r="T69" s="1081">
        <v>440</v>
      </c>
      <c r="U69" s="1081">
        <v>450</v>
      </c>
      <c r="V69" s="1081">
        <v>520</v>
      </c>
      <c r="W69" s="1081">
        <v>530</v>
      </c>
      <c r="X69" s="1081">
        <v>390</v>
      </c>
      <c r="Y69" s="1081">
        <v>380</v>
      </c>
      <c r="Z69" s="1081">
        <v>460</v>
      </c>
      <c r="AA69" s="1082">
        <v>450</v>
      </c>
      <c r="AB69" s="1100">
        <f t="shared" si="6"/>
        <v>9690</v>
      </c>
    </row>
    <row r="70" spans="1:28" ht="15.75" x14ac:dyDescent="0.25">
      <c r="A70" s="1041" t="s">
        <v>412</v>
      </c>
      <c r="B70" s="1051"/>
      <c r="C70" s="1047" t="s">
        <v>413</v>
      </c>
      <c r="D70" s="1095">
        <v>0</v>
      </c>
      <c r="E70" s="1095">
        <v>0</v>
      </c>
      <c r="F70" s="1095">
        <v>0</v>
      </c>
      <c r="G70" s="1095">
        <v>0</v>
      </c>
      <c r="H70" s="1099">
        <v>0</v>
      </c>
      <c r="I70" s="1099">
        <v>0</v>
      </c>
      <c r="J70" s="1099">
        <v>0</v>
      </c>
      <c r="K70" s="1099">
        <v>0</v>
      </c>
      <c r="L70" s="1099">
        <v>0</v>
      </c>
      <c r="M70" s="1099">
        <v>0</v>
      </c>
      <c r="N70" s="1099">
        <v>0</v>
      </c>
      <c r="O70" s="1099">
        <v>0</v>
      </c>
      <c r="P70" s="1099">
        <v>0</v>
      </c>
      <c r="Q70" s="1099">
        <v>0</v>
      </c>
      <c r="R70" s="1099">
        <v>0</v>
      </c>
      <c r="S70" s="1099">
        <v>0</v>
      </c>
      <c r="T70" s="1099">
        <v>0</v>
      </c>
      <c r="U70" s="1095">
        <v>0</v>
      </c>
      <c r="V70" s="1095">
        <v>0</v>
      </c>
      <c r="W70" s="1095">
        <v>0</v>
      </c>
      <c r="X70" s="1095">
        <v>0</v>
      </c>
      <c r="Y70" s="1095">
        <v>0</v>
      </c>
      <c r="Z70" s="1095">
        <v>0</v>
      </c>
      <c r="AA70" s="1096">
        <v>0</v>
      </c>
      <c r="AB70" s="1083">
        <v>0</v>
      </c>
    </row>
    <row r="71" spans="1:28" ht="16.5" thickBot="1" x14ac:dyDescent="0.3">
      <c r="A71" s="1066" t="s">
        <v>414</v>
      </c>
      <c r="B71" s="1067"/>
      <c r="C71" s="1068" t="s">
        <v>87</v>
      </c>
      <c r="D71" s="1101">
        <v>0</v>
      </c>
      <c r="E71" s="1101">
        <v>0</v>
      </c>
      <c r="F71" s="1101">
        <v>0</v>
      </c>
      <c r="G71" s="1101">
        <v>0</v>
      </c>
      <c r="H71" s="1101">
        <v>0</v>
      </c>
      <c r="I71" s="1101">
        <v>0</v>
      </c>
      <c r="J71" s="1101">
        <v>0</v>
      </c>
      <c r="K71" s="1101">
        <v>0</v>
      </c>
      <c r="L71" s="1101">
        <v>0</v>
      </c>
      <c r="M71" s="1101">
        <v>0</v>
      </c>
      <c r="N71" s="1101">
        <v>0</v>
      </c>
      <c r="O71" s="1101">
        <v>0</v>
      </c>
      <c r="P71" s="1101">
        <v>0</v>
      </c>
      <c r="Q71" s="1101">
        <v>0</v>
      </c>
      <c r="R71" s="1101">
        <v>0</v>
      </c>
      <c r="S71" s="1101">
        <v>0</v>
      </c>
      <c r="T71" s="1101">
        <v>0</v>
      </c>
      <c r="U71" s="1101">
        <v>0</v>
      </c>
      <c r="V71" s="1101">
        <v>0</v>
      </c>
      <c r="W71" s="1101">
        <v>0</v>
      </c>
      <c r="X71" s="1101">
        <v>0</v>
      </c>
      <c r="Y71" s="1101">
        <v>0</v>
      </c>
      <c r="Z71" s="1101">
        <v>0</v>
      </c>
      <c r="AA71" s="1102">
        <v>0</v>
      </c>
      <c r="AB71" s="1090">
        <f t="shared" si="6"/>
        <v>0</v>
      </c>
    </row>
    <row r="72" spans="1:28" ht="15.75" x14ac:dyDescent="0.25">
      <c r="A72" s="1062">
        <v>4</v>
      </c>
      <c r="B72" s="1063" t="s">
        <v>415</v>
      </c>
      <c r="C72" s="1064"/>
      <c r="D72" s="1092"/>
      <c r="E72" s="1092"/>
      <c r="F72" s="1092"/>
      <c r="G72" s="1092"/>
      <c r="H72" s="1092"/>
      <c r="I72" s="1092"/>
      <c r="J72" s="1092"/>
      <c r="K72" s="1092"/>
      <c r="L72" s="1092"/>
      <c r="M72" s="1092"/>
      <c r="N72" s="1092"/>
      <c r="O72" s="1092"/>
      <c r="P72" s="1092"/>
      <c r="Q72" s="1092"/>
      <c r="R72" s="1092"/>
      <c r="S72" s="1092"/>
      <c r="T72" s="1092"/>
      <c r="U72" s="1092"/>
      <c r="V72" s="1092"/>
      <c r="W72" s="1092"/>
      <c r="X72" s="1092"/>
      <c r="Y72" s="1092"/>
      <c r="Z72" s="1092"/>
      <c r="AA72" s="1093"/>
      <c r="AB72" s="1094"/>
    </row>
    <row r="73" spans="1:28" ht="15.75" x14ac:dyDescent="0.25">
      <c r="A73" s="1041" t="s">
        <v>416</v>
      </c>
      <c r="B73" s="1051"/>
      <c r="C73" s="1047" t="s">
        <v>417</v>
      </c>
      <c r="D73" s="1095">
        <v>201.6</v>
      </c>
      <c r="E73" s="1095">
        <v>196.8</v>
      </c>
      <c r="F73" s="1095">
        <v>196.2</v>
      </c>
      <c r="G73" s="1095">
        <v>199.8</v>
      </c>
      <c r="H73" s="1095">
        <v>197.4</v>
      </c>
      <c r="I73" s="1095">
        <v>202.2</v>
      </c>
      <c r="J73" s="1095">
        <v>199.2</v>
      </c>
      <c r="K73" s="1095">
        <v>198.6</v>
      </c>
      <c r="L73" s="1095">
        <v>190.8</v>
      </c>
      <c r="M73" s="1095">
        <v>157.80000000000001</v>
      </c>
      <c r="N73" s="1095">
        <v>154.19999999999999</v>
      </c>
      <c r="O73" s="1095">
        <v>154.80000000000001</v>
      </c>
      <c r="P73" s="1095">
        <v>152.4</v>
      </c>
      <c r="Q73" s="1095">
        <v>149.4</v>
      </c>
      <c r="R73" s="1095">
        <v>150.6</v>
      </c>
      <c r="S73" s="1095">
        <v>154.19999999999999</v>
      </c>
      <c r="T73" s="1095">
        <v>197.4</v>
      </c>
      <c r="U73" s="1095">
        <v>199.2</v>
      </c>
      <c r="V73" s="1095">
        <v>199.8</v>
      </c>
      <c r="W73" s="1095">
        <v>200.4</v>
      </c>
      <c r="X73" s="1095">
        <v>189.6</v>
      </c>
      <c r="Y73" s="1095">
        <v>189.6</v>
      </c>
      <c r="Z73" s="1095">
        <v>190.2</v>
      </c>
      <c r="AA73" s="1096">
        <v>181.8</v>
      </c>
      <c r="AB73" s="1083">
        <f t="shared" ref="AB73:AB83" si="7">SUM(D73:AA73)</f>
        <v>4404</v>
      </c>
    </row>
    <row r="74" spans="1:28" ht="15.75" x14ac:dyDescent="0.25">
      <c r="A74" s="1041"/>
      <c r="B74" s="1051"/>
      <c r="C74" s="1047" t="s">
        <v>419</v>
      </c>
      <c r="D74" s="1095">
        <v>0</v>
      </c>
      <c r="E74" s="1095">
        <v>0</v>
      </c>
      <c r="F74" s="1095">
        <v>0</v>
      </c>
      <c r="G74" s="1095">
        <v>0</v>
      </c>
      <c r="H74" s="1095">
        <v>0</v>
      </c>
      <c r="I74" s="1095">
        <v>0</v>
      </c>
      <c r="J74" s="1095">
        <v>0</v>
      </c>
      <c r="K74" s="1095">
        <v>0</v>
      </c>
      <c r="L74" s="1095">
        <v>0</v>
      </c>
      <c r="M74" s="1095">
        <v>0</v>
      </c>
      <c r="N74" s="1095">
        <v>0</v>
      </c>
      <c r="O74" s="1095">
        <v>0</v>
      </c>
      <c r="P74" s="1095">
        <v>0</v>
      </c>
      <c r="Q74" s="1095">
        <v>0</v>
      </c>
      <c r="R74" s="1095">
        <v>0</v>
      </c>
      <c r="S74" s="1095">
        <v>0</v>
      </c>
      <c r="T74" s="1095">
        <v>0</v>
      </c>
      <c r="U74" s="1095">
        <v>0</v>
      </c>
      <c r="V74" s="1095">
        <v>0</v>
      </c>
      <c r="W74" s="1095">
        <v>0</v>
      </c>
      <c r="X74" s="1095">
        <v>0</v>
      </c>
      <c r="Y74" s="1095">
        <v>0</v>
      </c>
      <c r="Z74" s="1095">
        <v>0</v>
      </c>
      <c r="AA74" s="1096">
        <v>0</v>
      </c>
      <c r="AB74" s="1083">
        <f t="shared" si="7"/>
        <v>0</v>
      </c>
    </row>
    <row r="75" spans="1:28" ht="15.75" x14ac:dyDescent="0.25">
      <c r="A75" s="1041" t="s">
        <v>418</v>
      </c>
      <c r="B75" s="1051"/>
      <c r="C75" s="1047" t="s">
        <v>421</v>
      </c>
      <c r="D75" s="1095">
        <v>60</v>
      </c>
      <c r="E75" s="1095">
        <v>90</v>
      </c>
      <c r="F75" s="1095">
        <v>120</v>
      </c>
      <c r="G75" s="1095">
        <v>60</v>
      </c>
      <c r="H75" s="1095">
        <v>60</v>
      </c>
      <c r="I75" s="1095">
        <v>90</v>
      </c>
      <c r="J75" s="1095">
        <v>120</v>
      </c>
      <c r="K75" s="1095">
        <v>60</v>
      </c>
      <c r="L75" s="1095">
        <v>90</v>
      </c>
      <c r="M75" s="1095">
        <v>90</v>
      </c>
      <c r="N75" s="1095">
        <v>90</v>
      </c>
      <c r="O75" s="1095">
        <v>90</v>
      </c>
      <c r="P75" s="1095">
        <v>60</v>
      </c>
      <c r="Q75" s="1095">
        <v>90</v>
      </c>
      <c r="R75" s="1095">
        <v>90</v>
      </c>
      <c r="S75" s="1095">
        <v>120</v>
      </c>
      <c r="T75" s="1095">
        <v>60</v>
      </c>
      <c r="U75" s="1095">
        <v>90</v>
      </c>
      <c r="V75" s="1095">
        <v>90</v>
      </c>
      <c r="W75" s="1095">
        <v>90</v>
      </c>
      <c r="X75" s="1095">
        <v>90</v>
      </c>
      <c r="Y75" s="1095">
        <v>90</v>
      </c>
      <c r="Z75" s="1095">
        <v>90</v>
      </c>
      <c r="AA75" s="1096">
        <v>90</v>
      </c>
      <c r="AB75" s="1083">
        <f t="shared" si="7"/>
        <v>2070</v>
      </c>
    </row>
    <row r="76" spans="1:28" ht="15.75" x14ac:dyDescent="0.25">
      <c r="A76" s="1041" t="s">
        <v>420</v>
      </c>
      <c r="B76" s="1051"/>
      <c r="C76" s="1047" t="s">
        <v>423</v>
      </c>
      <c r="D76" s="1095">
        <v>90</v>
      </c>
      <c r="E76" s="1095">
        <v>60</v>
      </c>
      <c r="F76" s="1095">
        <v>60</v>
      </c>
      <c r="G76" s="1095">
        <v>90</v>
      </c>
      <c r="H76" s="1095">
        <v>90</v>
      </c>
      <c r="I76" s="1095">
        <v>60</v>
      </c>
      <c r="J76" s="1095">
        <v>150</v>
      </c>
      <c r="K76" s="1095">
        <v>0</v>
      </c>
      <c r="L76" s="1095">
        <v>60</v>
      </c>
      <c r="M76" s="1095">
        <v>90</v>
      </c>
      <c r="N76" s="1095">
        <v>90</v>
      </c>
      <c r="O76" s="1095">
        <v>60</v>
      </c>
      <c r="P76" s="1095">
        <v>90</v>
      </c>
      <c r="Q76" s="1095">
        <v>60</v>
      </c>
      <c r="R76" s="1095">
        <v>90</v>
      </c>
      <c r="S76" s="1095">
        <v>60</v>
      </c>
      <c r="T76" s="1095">
        <v>60</v>
      </c>
      <c r="U76" s="1095">
        <v>90</v>
      </c>
      <c r="V76" s="1095">
        <v>60</v>
      </c>
      <c r="W76" s="1095">
        <v>90</v>
      </c>
      <c r="X76" s="1095">
        <v>90</v>
      </c>
      <c r="Y76" s="1095">
        <v>90</v>
      </c>
      <c r="Z76" s="1095">
        <v>60</v>
      </c>
      <c r="AA76" s="1096">
        <v>60</v>
      </c>
      <c r="AB76" s="1083">
        <f t="shared" si="7"/>
        <v>1800</v>
      </c>
    </row>
    <row r="77" spans="1:28" ht="15.75" x14ac:dyDescent="0.25">
      <c r="A77" s="1041" t="s">
        <v>422</v>
      </c>
      <c r="B77" s="1051"/>
      <c r="C77" s="1047" t="s">
        <v>425</v>
      </c>
      <c r="D77" s="1095">
        <v>100</v>
      </c>
      <c r="E77" s="1095">
        <v>140</v>
      </c>
      <c r="F77" s="1095">
        <v>130</v>
      </c>
      <c r="G77" s="1095">
        <v>120</v>
      </c>
      <c r="H77" s="1095">
        <v>120</v>
      </c>
      <c r="I77" s="1095">
        <v>110</v>
      </c>
      <c r="J77" s="1095">
        <v>100</v>
      </c>
      <c r="K77" s="1095">
        <v>190</v>
      </c>
      <c r="L77" s="1095">
        <v>120</v>
      </c>
      <c r="M77" s="1095">
        <v>140</v>
      </c>
      <c r="N77" s="1095">
        <v>130</v>
      </c>
      <c r="O77" s="1095">
        <v>120</v>
      </c>
      <c r="P77" s="1095">
        <v>110</v>
      </c>
      <c r="Q77" s="1095">
        <v>120</v>
      </c>
      <c r="R77" s="1095">
        <v>130</v>
      </c>
      <c r="S77" s="1095">
        <v>140</v>
      </c>
      <c r="T77" s="1095">
        <v>120</v>
      </c>
      <c r="U77" s="1095">
        <v>120</v>
      </c>
      <c r="V77" s="1095">
        <v>120</v>
      </c>
      <c r="W77" s="1095">
        <v>130</v>
      </c>
      <c r="X77" s="1095">
        <v>150</v>
      </c>
      <c r="Y77" s="1095">
        <v>150</v>
      </c>
      <c r="Z77" s="1095">
        <v>120</v>
      </c>
      <c r="AA77" s="1096">
        <v>120</v>
      </c>
      <c r="AB77" s="1083">
        <f t="shared" si="7"/>
        <v>3050</v>
      </c>
    </row>
    <row r="78" spans="1:28" ht="15.75" x14ac:dyDescent="0.25">
      <c r="A78" s="1041" t="s">
        <v>424</v>
      </c>
      <c r="B78" s="1051"/>
      <c r="C78" s="1047" t="s">
        <v>427</v>
      </c>
      <c r="D78" s="1095">
        <v>10</v>
      </c>
      <c r="E78" s="1095">
        <v>10</v>
      </c>
      <c r="F78" s="1095">
        <v>10</v>
      </c>
      <c r="G78" s="1095">
        <v>10</v>
      </c>
      <c r="H78" s="1095">
        <v>10</v>
      </c>
      <c r="I78" s="1095">
        <v>10</v>
      </c>
      <c r="J78" s="1095">
        <v>10</v>
      </c>
      <c r="K78" s="1095">
        <v>10</v>
      </c>
      <c r="L78" s="1095">
        <v>0</v>
      </c>
      <c r="M78" s="1095">
        <v>10</v>
      </c>
      <c r="N78" s="1095">
        <v>10</v>
      </c>
      <c r="O78" s="1095">
        <v>10</v>
      </c>
      <c r="P78" s="1095">
        <v>10</v>
      </c>
      <c r="Q78" s="1095">
        <v>10</v>
      </c>
      <c r="R78" s="1095">
        <v>10</v>
      </c>
      <c r="S78" s="1095">
        <v>10</v>
      </c>
      <c r="T78" s="1095">
        <v>10</v>
      </c>
      <c r="U78" s="1095">
        <v>10</v>
      </c>
      <c r="V78" s="1095">
        <v>10</v>
      </c>
      <c r="W78" s="1095">
        <v>10</v>
      </c>
      <c r="X78" s="1095">
        <v>10</v>
      </c>
      <c r="Y78" s="1095">
        <v>10</v>
      </c>
      <c r="Z78" s="1095">
        <v>10</v>
      </c>
      <c r="AA78" s="1096">
        <v>10</v>
      </c>
      <c r="AB78" s="1083">
        <f t="shared" si="7"/>
        <v>230</v>
      </c>
    </row>
    <row r="79" spans="1:28" ht="15.75" x14ac:dyDescent="0.25">
      <c r="A79" s="1041" t="s">
        <v>426</v>
      </c>
      <c r="B79" s="1051"/>
      <c r="C79" s="1047" t="s">
        <v>429</v>
      </c>
      <c r="D79" s="1095">
        <v>60</v>
      </c>
      <c r="E79" s="1095">
        <v>80</v>
      </c>
      <c r="F79" s="1095">
        <v>70</v>
      </c>
      <c r="G79" s="1095">
        <v>80</v>
      </c>
      <c r="H79" s="1095">
        <v>70</v>
      </c>
      <c r="I79" s="1095">
        <v>80</v>
      </c>
      <c r="J79" s="1095">
        <v>120</v>
      </c>
      <c r="K79" s="1095">
        <v>80</v>
      </c>
      <c r="L79" s="1095">
        <v>70</v>
      </c>
      <c r="M79" s="1095">
        <v>80</v>
      </c>
      <c r="N79" s="1095">
        <v>70</v>
      </c>
      <c r="O79" s="1095">
        <v>60</v>
      </c>
      <c r="P79" s="1095">
        <v>90</v>
      </c>
      <c r="Q79" s="1095">
        <v>50</v>
      </c>
      <c r="R79" s="1095">
        <v>80</v>
      </c>
      <c r="S79" s="1095">
        <v>80</v>
      </c>
      <c r="T79" s="1095">
        <v>80</v>
      </c>
      <c r="U79" s="1095">
        <v>90</v>
      </c>
      <c r="V79" s="1095">
        <v>80</v>
      </c>
      <c r="W79" s="1095">
        <v>90</v>
      </c>
      <c r="X79" s="1095">
        <v>100</v>
      </c>
      <c r="Y79" s="1095">
        <v>100</v>
      </c>
      <c r="Z79" s="1095">
        <v>80</v>
      </c>
      <c r="AA79" s="1096">
        <v>80</v>
      </c>
      <c r="AB79" s="1083">
        <f t="shared" si="7"/>
        <v>1920</v>
      </c>
    </row>
    <row r="80" spans="1:28" ht="15.75" x14ac:dyDescent="0.25">
      <c r="A80" s="1041" t="s">
        <v>428</v>
      </c>
      <c r="B80" s="1051"/>
      <c r="C80" s="1047" t="s">
        <v>431</v>
      </c>
      <c r="D80" s="1095">
        <v>40</v>
      </c>
      <c r="E80" s="1095">
        <v>50</v>
      </c>
      <c r="F80" s="1095">
        <v>60</v>
      </c>
      <c r="G80" s="1095">
        <v>40</v>
      </c>
      <c r="H80" s="1095">
        <v>60</v>
      </c>
      <c r="I80" s="1095">
        <v>40</v>
      </c>
      <c r="J80" s="1095">
        <v>50</v>
      </c>
      <c r="K80" s="1095">
        <v>70</v>
      </c>
      <c r="L80" s="1095">
        <v>40</v>
      </c>
      <c r="M80" s="1095">
        <v>60</v>
      </c>
      <c r="N80" s="1095">
        <v>50</v>
      </c>
      <c r="O80" s="1095">
        <v>40</v>
      </c>
      <c r="P80" s="1095">
        <v>50</v>
      </c>
      <c r="Q80" s="1095">
        <v>50</v>
      </c>
      <c r="R80" s="1095">
        <v>50</v>
      </c>
      <c r="S80" s="1095">
        <v>50</v>
      </c>
      <c r="T80" s="1095">
        <v>40</v>
      </c>
      <c r="U80" s="1095">
        <v>50</v>
      </c>
      <c r="V80" s="1095">
        <v>50</v>
      </c>
      <c r="W80" s="1095">
        <v>50</v>
      </c>
      <c r="X80" s="1095">
        <v>60</v>
      </c>
      <c r="Y80" s="1095">
        <v>50</v>
      </c>
      <c r="Z80" s="1095">
        <v>50</v>
      </c>
      <c r="AA80" s="1096">
        <v>50</v>
      </c>
      <c r="AB80" s="1083">
        <f t="shared" si="7"/>
        <v>1200</v>
      </c>
    </row>
    <row r="81" spans="1:28" ht="15.75" x14ac:dyDescent="0.25">
      <c r="A81" s="1041" t="s">
        <v>430</v>
      </c>
      <c r="B81" s="1051"/>
      <c r="C81" s="1047" t="s">
        <v>433</v>
      </c>
      <c r="D81" s="1095">
        <v>0</v>
      </c>
      <c r="E81" s="1095">
        <v>0</v>
      </c>
      <c r="F81" s="1095">
        <v>0</v>
      </c>
      <c r="G81" s="1095">
        <v>10</v>
      </c>
      <c r="H81" s="1095">
        <v>0</v>
      </c>
      <c r="I81" s="1095">
        <v>0</v>
      </c>
      <c r="J81" s="1095">
        <v>0</v>
      </c>
      <c r="K81" s="1095">
        <v>0</v>
      </c>
      <c r="L81" s="1095">
        <v>0</v>
      </c>
      <c r="M81" s="1095">
        <v>0</v>
      </c>
      <c r="N81" s="1095">
        <v>0</v>
      </c>
      <c r="O81" s="1095">
        <v>10</v>
      </c>
      <c r="P81" s="1095">
        <v>0</v>
      </c>
      <c r="Q81" s="1095">
        <v>0</v>
      </c>
      <c r="R81" s="1095">
        <v>0</v>
      </c>
      <c r="S81" s="1095">
        <v>0</v>
      </c>
      <c r="T81" s="1095">
        <v>0</v>
      </c>
      <c r="U81" s="1095">
        <v>0</v>
      </c>
      <c r="V81" s="1095">
        <v>0</v>
      </c>
      <c r="W81" s="1095">
        <v>10</v>
      </c>
      <c r="X81" s="1095">
        <v>0</v>
      </c>
      <c r="Y81" s="1095">
        <v>0</v>
      </c>
      <c r="Z81" s="1095">
        <v>0</v>
      </c>
      <c r="AA81" s="1096">
        <v>0</v>
      </c>
      <c r="AB81" s="1083">
        <f t="shared" si="7"/>
        <v>30</v>
      </c>
    </row>
    <row r="82" spans="1:28" ht="15.75" x14ac:dyDescent="0.25">
      <c r="A82" s="1041" t="s">
        <v>432</v>
      </c>
      <c r="B82" s="1051"/>
      <c r="C82" s="1047" t="s">
        <v>87</v>
      </c>
      <c r="D82" s="1095">
        <v>12</v>
      </c>
      <c r="E82" s="1095">
        <v>10</v>
      </c>
      <c r="F82" s="1095">
        <v>13</v>
      </c>
      <c r="G82" s="1095">
        <v>11</v>
      </c>
      <c r="H82" s="1095">
        <v>12</v>
      </c>
      <c r="I82" s="1095">
        <v>11</v>
      </c>
      <c r="J82" s="1095">
        <v>9</v>
      </c>
      <c r="K82" s="1095">
        <v>7</v>
      </c>
      <c r="L82" s="1095">
        <v>7</v>
      </c>
      <c r="M82" s="1095">
        <v>12</v>
      </c>
      <c r="N82" s="1095">
        <v>10</v>
      </c>
      <c r="O82" s="1095">
        <v>10</v>
      </c>
      <c r="P82" s="1095">
        <v>15</v>
      </c>
      <c r="Q82" s="1095">
        <v>6</v>
      </c>
      <c r="R82" s="1095">
        <v>10</v>
      </c>
      <c r="S82" s="1095">
        <v>12</v>
      </c>
      <c r="T82" s="1095">
        <v>11</v>
      </c>
      <c r="U82" s="1095">
        <v>12</v>
      </c>
      <c r="V82" s="1095">
        <v>11</v>
      </c>
      <c r="W82" s="1095">
        <v>12</v>
      </c>
      <c r="X82" s="1095">
        <v>14</v>
      </c>
      <c r="Y82" s="1095">
        <v>14</v>
      </c>
      <c r="Z82" s="1095">
        <v>12</v>
      </c>
      <c r="AA82" s="1096">
        <v>12</v>
      </c>
      <c r="AB82" s="1083">
        <f t="shared" si="7"/>
        <v>265</v>
      </c>
    </row>
    <row r="83" spans="1:28" ht="16.5" thickBot="1" x14ac:dyDescent="0.3">
      <c r="A83" s="1066" t="s">
        <v>434</v>
      </c>
      <c r="B83" s="1067"/>
      <c r="C83" s="1068" t="s">
        <v>88</v>
      </c>
      <c r="D83" s="1101">
        <v>0</v>
      </c>
      <c r="E83" s="1101">
        <v>0</v>
      </c>
      <c r="F83" s="1101">
        <v>0</v>
      </c>
      <c r="G83" s="1101">
        <v>0</v>
      </c>
      <c r="H83" s="1101">
        <v>0</v>
      </c>
      <c r="I83" s="1101">
        <v>0</v>
      </c>
      <c r="J83" s="1101">
        <v>0</v>
      </c>
      <c r="K83" s="1101">
        <v>0</v>
      </c>
      <c r="L83" s="1101">
        <v>0</v>
      </c>
      <c r="M83" s="1101">
        <v>1</v>
      </c>
      <c r="N83" s="1101">
        <v>0</v>
      </c>
      <c r="O83" s="1101">
        <v>0</v>
      </c>
      <c r="P83" s="1101">
        <v>0</v>
      </c>
      <c r="Q83" s="1101">
        <v>0</v>
      </c>
      <c r="R83" s="1101">
        <v>0</v>
      </c>
      <c r="S83" s="1101">
        <v>0</v>
      </c>
      <c r="T83" s="1101">
        <v>0</v>
      </c>
      <c r="U83" s="1101">
        <v>0</v>
      </c>
      <c r="V83" s="1101">
        <v>0</v>
      </c>
      <c r="W83" s="1101">
        <v>0</v>
      </c>
      <c r="X83" s="1101">
        <v>0</v>
      </c>
      <c r="Y83" s="1101">
        <v>0</v>
      </c>
      <c r="Z83" s="1101">
        <v>0</v>
      </c>
      <c r="AA83" s="1102">
        <v>1</v>
      </c>
      <c r="AB83" s="1090">
        <f t="shared" si="7"/>
        <v>2</v>
      </c>
    </row>
    <row r="84" spans="1:28" ht="15.75" x14ac:dyDescent="0.25">
      <c r="A84" s="1062">
        <v>5</v>
      </c>
      <c r="B84" s="1063" t="s">
        <v>436</v>
      </c>
      <c r="C84" s="1064"/>
      <c r="D84" s="1092"/>
      <c r="E84" s="1092"/>
      <c r="F84" s="1092"/>
      <c r="G84" s="1092"/>
      <c r="H84" s="1092"/>
      <c r="I84" s="1092"/>
      <c r="J84" s="1092"/>
      <c r="K84" s="1092"/>
      <c r="L84" s="1092"/>
      <c r="M84" s="1092"/>
      <c r="N84" s="1092"/>
      <c r="O84" s="1092"/>
      <c r="P84" s="1092"/>
      <c r="Q84" s="1092"/>
      <c r="R84" s="1092"/>
      <c r="S84" s="1092"/>
      <c r="T84" s="1092"/>
      <c r="U84" s="1092"/>
      <c r="V84" s="1092"/>
      <c r="W84" s="1092"/>
      <c r="X84" s="1092"/>
      <c r="Y84" s="1092"/>
      <c r="Z84" s="1092"/>
      <c r="AA84" s="1093"/>
      <c r="AB84" s="1094"/>
    </row>
    <row r="85" spans="1:28" ht="15.75" x14ac:dyDescent="0.25">
      <c r="A85" s="1041" t="s">
        <v>437</v>
      </c>
      <c r="B85" s="1051"/>
      <c r="C85" s="1047" t="s">
        <v>438</v>
      </c>
      <c r="D85" s="1081">
        <v>0.9</v>
      </c>
      <c r="E85" s="1081">
        <v>0.6</v>
      </c>
      <c r="F85" s="1081">
        <v>0.6</v>
      </c>
      <c r="G85" s="1081">
        <v>0.6</v>
      </c>
      <c r="H85" s="1081">
        <v>0.9</v>
      </c>
      <c r="I85" s="1081">
        <v>0.6</v>
      </c>
      <c r="J85" s="1081">
        <v>0.6</v>
      </c>
      <c r="K85" s="1081">
        <v>0.6</v>
      </c>
      <c r="L85" s="1081">
        <v>1.2</v>
      </c>
      <c r="M85" s="1081">
        <v>0.9</v>
      </c>
      <c r="N85" s="1081">
        <v>0.6</v>
      </c>
      <c r="O85" s="1081">
        <v>1.2</v>
      </c>
      <c r="P85" s="1081">
        <v>0.6</v>
      </c>
      <c r="Q85" s="1081">
        <v>1.2</v>
      </c>
      <c r="R85" s="1081">
        <v>0.9</v>
      </c>
      <c r="S85" s="1081">
        <v>0.6</v>
      </c>
      <c r="T85" s="1081">
        <v>0.9</v>
      </c>
      <c r="U85" s="1081">
        <v>0.6</v>
      </c>
      <c r="V85" s="1081">
        <v>0.6</v>
      </c>
      <c r="W85" s="1081">
        <v>0.9</v>
      </c>
      <c r="X85" s="1081">
        <v>0.6</v>
      </c>
      <c r="Y85" s="1081">
        <v>0.6</v>
      </c>
      <c r="Z85" s="1081">
        <v>0.6</v>
      </c>
      <c r="AA85" s="1082">
        <v>0.6</v>
      </c>
      <c r="AB85" s="1083">
        <f t="shared" ref="AB85:AB90" si="8">SUM(D85:AA85)</f>
        <v>18.000000000000004</v>
      </c>
    </row>
    <row r="86" spans="1:28" ht="15.75" x14ac:dyDescent="0.25">
      <c r="A86" s="1041" t="s">
        <v>439</v>
      </c>
      <c r="B86" s="1051"/>
      <c r="C86" s="1047" t="s">
        <v>440</v>
      </c>
      <c r="D86" s="1081">
        <v>0.3</v>
      </c>
      <c r="E86" s="1081">
        <v>0.6</v>
      </c>
      <c r="F86" s="1081">
        <v>0.6</v>
      </c>
      <c r="G86" s="1081">
        <v>0.6</v>
      </c>
      <c r="H86" s="1081">
        <v>0.3</v>
      </c>
      <c r="I86" s="1081">
        <v>0.6</v>
      </c>
      <c r="J86" s="1081">
        <v>0.6</v>
      </c>
      <c r="K86" s="1081">
        <v>0.3</v>
      </c>
      <c r="L86" s="1081">
        <v>0.6</v>
      </c>
      <c r="M86" s="1081">
        <v>0.6</v>
      </c>
      <c r="N86" s="1081">
        <v>0.3</v>
      </c>
      <c r="O86" s="1081">
        <v>0.6</v>
      </c>
      <c r="P86" s="1081">
        <v>0.6</v>
      </c>
      <c r="Q86" s="1081">
        <v>0.6</v>
      </c>
      <c r="R86" s="1081">
        <v>0.3</v>
      </c>
      <c r="S86" s="1081">
        <v>0.6</v>
      </c>
      <c r="T86" s="1081">
        <v>0.6</v>
      </c>
      <c r="U86" s="1081">
        <v>0.3</v>
      </c>
      <c r="V86" s="1081">
        <v>0.6</v>
      </c>
      <c r="W86" s="1081">
        <v>0.6</v>
      </c>
      <c r="X86" s="1081">
        <v>0.6</v>
      </c>
      <c r="Y86" s="1081">
        <v>0.6</v>
      </c>
      <c r="Z86" s="1081">
        <v>0.6</v>
      </c>
      <c r="AA86" s="1082">
        <v>0.6</v>
      </c>
      <c r="AB86" s="1083">
        <f t="shared" si="8"/>
        <v>12.599999999999996</v>
      </c>
    </row>
    <row r="87" spans="1:28" ht="15.75" x14ac:dyDescent="0.25">
      <c r="A87" s="1041" t="s">
        <v>441</v>
      </c>
      <c r="B87" s="1051"/>
      <c r="C87" s="1047" t="s">
        <v>442</v>
      </c>
      <c r="D87" s="1095">
        <v>0</v>
      </c>
      <c r="E87" s="1095">
        <v>0</v>
      </c>
      <c r="F87" s="1095">
        <v>0</v>
      </c>
      <c r="G87" s="1095">
        <v>0</v>
      </c>
      <c r="H87" s="1095">
        <v>0</v>
      </c>
      <c r="I87" s="1095">
        <v>0</v>
      </c>
      <c r="J87" s="1095">
        <v>0</v>
      </c>
      <c r="K87" s="1095">
        <v>0</v>
      </c>
      <c r="L87" s="1095">
        <v>0</v>
      </c>
      <c r="M87" s="1095">
        <v>0</v>
      </c>
      <c r="N87" s="1095">
        <v>0</v>
      </c>
      <c r="O87" s="1095">
        <v>0</v>
      </c>
      <c r="P87" s="1095">
        <v>0</v>
      </c>
      <c r="Q87" s="1095">
        <v>0</v>
      </c>
      <c r="R87" s="1095">
        <v>0</v>
      </c>
      <c r="S87" s="1095">
        <v>0</v>
      </c>
      <c r="T87" s="1095">
        <v>0</v>
      </c>
      <c r="U87" s="1095">
        <v>0</v>
      </c>
      <c r="V87" s="1095">
        <v>0</v>
      </c>
      <c r="W87" s="1095">
        <v>0</v>
      </c>
      <c r="X87" s="1095">
        <v>0</v>
      </c>
      <c r="Y87" s="1095">
        <v>0</v>
      </c>
      <c r="Z87" s="1095">
        <v>0</v>
      </c>
      <c r="AA87" s="1096">
        <v>0</v>
      </c>
      <c r="AB87" s="1083">
        <f t="shared" si="8"/>
        <v>0</v>
      </c>
    </row>
    <row r="88" spans="1:28" ht="15.75" x14ac:dyDescent="0.25">
      <c r="A88" s="1041" t="s">
        <v>443</v>
      </c>
      <c r="B88" s="1054"/>
      <c r="C88" s="1047" t="s">
        <v>444</v>
      </c>
      <c r="D88" s="1095">
        <v>0</v>
      </c>
      <c r="E88" s="1095">
        <v>0</v>
      </c>
      <c r="F88" s="1095">
        <v>0</v>
      </c>
      <c r="G88" s="1095">
        <v>0</v>
      </c>
      <c r="H88" s="1095">
        <v>0</v>
      </c>
      <c r="I88" s="1095">
        <v>0</v>
      </c>
      <c r="J88" s="1095">
        <v>0</v>
      </c>
      <c r="K88" s="1095">
        <v>0</v>
      </c>
      <c r="L88" s="1095">
        <v>0</v>
      </c>
      <c r="M88" s="1095">
        <v>0</v>
      </c>
      <c r="N88" s="1095">
        <v>0</v>
      </c>
      <c r="O88" s="1095">
        <v>0</v>
      </c>
      <c r="P88" s="1095">
        <v>0</v>
      </c>
      <c r="Q88" s="1095">
        <v>0</v>
      </c>
      <c r="R88" s="1095">
        <v>0</v>
      </c>
      <c r="S88" s="1095">
        <v>0</v>
      </c>
      <c r="T88" s="1095">
        <v>0</v>
      </c>
      <c r="U88" s="1095">
        <v>0</v>
      </c>
      <c r="V88" s="1095">
        <v>0</v>
      </c>
      <c r="W88" s="1095">
        <v>0</v>
      </c>
      <c r="X88" s="1095">
        <v>0</v>
      </c>
      <c r="Y88" s="1095">
        <v>0</v>
      </c>
      <c r="Z88" s="1095">
        <v>0</v>
      </c>
      <c r="AA88" s="1096">
        <v>0</v>
      </c>
      <c r="AB88" s="1083">
        <f t="shared" si="8"/>
        <v>0</v>
      </c>
    </row>
    <row r="89" spans="1:28" ht="15.75" x14ac:dyDescent="0.25">
      <c r="A89" s="1041" t="s">
        <v>445</v>
      </c>
      <c r="B89" s="1051"/>
      <c r="C89" s="1047" t="s">
        <v>446</v>
      </c>
      <c r="D89" s="1095">
        <v>35</v>
      </c>
      <c r="E89" s="1095">
        <v>35</v>
      </c>
      <c r="F89" s="1095">
        <v>52.5</v>
      </c>
      <c r="G89" s="1095">
        <v>35</v>
      </c>
      <c r="H89" s="1095">
        <v>35</v>
      </c>
      <c r="I89" s="1095">
        <v>35</v>
      </c>
      <c r="J89" s="1095">
        <v>52.5</v>
      </c>
      <c r="K89" s="1095">
        <v>35</v>
      </c>
      <c r="L89" s="1095">
        <v>70</v>
      </c>
      <c r="M89" s="1095">
        <v>52.5</v>
      </c>
      <c r="N89" s="1095">
        <v>35</v>
      </c>
      <c r="O89" s="1095">
        <v>70</v>
      </c>
      <c r="P89" s="1095">
        <v>35</v>
      </c>
      <c r="Q89" s="1095">
        <v>70</v>
      </c>
      <c r="R89" s="1095">
        <v>52.5</v>
      </c>
      <c r="S89" s="1095">
        <v>35</v>
      </c>
      <c r="T89" s="1095">
        <v>35</v>
      </c>
      <c r="U89" s="1095">
        <v>52.5</v>
      </c>
      <c r="V89" s="1095">
        <v>35</v>
      </c>
      <c r="W89" s="1095">
        <v>35</v>
      </c>
      <c r="X89" s="1095">
        <v>52.5</v>
      </c>
      <c r="Y89" s="1095">
        <v>35</v>
      </c>
      <c r="Z89" s="1095">
        <v>35</v>
      </c>
      <c r="AA89" s="1096">
        <v>35</v>
      </c>
      <c r="AB89" s="1083">
        <f t="shared" si="8"/>
        <v>1050</v>
      </c>
    </row>
    <row r="90" spans="1:28" ht="16.5" thickBot="1" x14ac:dyDescent="0.3">
      <c r="A90" s="1103" t="s">
        <v>447</v>
      </c>
      <c r="B90" s="1060"/>
      <c r="C90" s="1061" t="s">
        <v>448</v>
      </c>
      <c r="D90" s="1104">
        <v>26.25</v>
      </c>
      <c r="E90" s="1104">
        <v>28</v>
      </c>
      <c r="F90" s="1104">
        <v>29.75</v>
      </c>
      <c r="G90" s="1104">
        <v>29.75</v>
      </c>
      <c r="H90" s="1104">
        <v>29.75</v>
      </c>
      <c r="I90" s="1104">
        <v>33.25</v>
      </c>
      <c r="J90" s="1104">
        <v>21</v>
      </c>
      <c r="K90" s="1104">
        <v>31.5</v>
      </c>
      <c r="L90" s="1104">
        <v>33.25</v>
      </c>
      <c r="M90" s="1104">
        <v>24.5</v>
      </c>
      <c r="N90" s="1104">
        <v>21</v>
      </c>
      <c r="O90" s="1104">
        <v>35</v>
      </c>
      <c r="P90" s="1104">
        <v>28</v>
      </c>
      <c r="Q90" s="1104">
        <v>31.5</v>
      </c>
      <c r="R90" s="1104">
        <v>26.25</v>
      </c>
      <c r="S90" s="1104">
        <v>24.5</v>
      </c>
      <c r="T90" s="1104">
        <v>31.5</v>
      </c>
      <c r="U90" s="1104">
        <v>28</v>
      </c>
      <c r="V90" s="1104">
        <v>26.25</v>
      </c>
      <c r="W90" s="1104">
        <v>29.75</v>
      </c>
      <c r="X90" s="1104">
        <v>31.5</v>
      </c>
      <c r="Y90" s="1104">
        <v>28</v>
      </c>
      <c r="Z90" s="1104">
        <v>31.5</v>
      </c>
      <c r="AA90" s="1105">
        <v>31.5</v>
      </c>
      <c r="AB90" s="1106">
        <f t="shared" si="8"/>
        <v>691.25</v>
      </c>
    </row>
    <row r="91" spans="1:28" ht="16.5" thickBot="1" x14ac:dyDescent="0.3">
      <c r="A91" s="1046"/>
      <c r="B91" s="1107"/>
      <c r="C91" s="1058" t="s">
        <v>449</v>
      </c>
      <c r="D91" s="1108">
        <f t="shared" ref="D91:AB91" si="9">SUM(D52:D90)</f>
        <v>2361.9259999999999</v>
      </c>
      <c r="E91" s="1108">
        <f t="shared" si="9"/>
        <v>2454.1799999999998</v>
      </c>
      <c r="F91" s="1108">
        <f t="shared" si="9"/>
        <v>2485.4579999999996</v>
      </c>
      <c r="G91" s="1108">
        <f t="shared" si="9"/>
        <v>2423.83</v>
      </c>
      <c r="H91" s="1108">
        <f t="shared" si="9"/>
        <v>2473.2100000000005</v>
      </c>
      <c r="I91" s="1108">
        <f t="shared" si="9"/>
        <v>2467.6979999999999</v>
      </c>
      <c r="J91" s="1108">
        <f t="shared" si="9"/>
        <v>2611.2159999999999</v>
      </c>
      <c r="K91" s="1108">
        <f t="shared" si="9"/>
        <v>2448.9639999999999</v>
      </c>
      <c r="L91" s="1108">
        <f t="shared" si="9"/>
        <v>2331.8699999999994</v>
      </c>
      <c r="M91" s="1108">
        <f t="shared" si="9"/>
        <v>2405.6880000000001</v>
      </c>
      <c r="N91" s="1108">
        <f t="shared" si="9"/>
        <v>2286.1120000000001</v>
      </c>
      <c r="O91" s="1108">
        <f t="shared" si="9"/>
        <v>2352.0519999999997</v>
      </c>
      <c r="P91" s="1108">
        <f t="shared" si="9"/>
        <v>2306.0039999999999</v>
      </c>
      <c r="Q91" s="1108">
        <f t="shared" si="9"/>
        <v>2373.4879999999998</v>
      </c>
      <c r="R91" s="1108">
        <f t="shared" si="9"/>
        <v>2257.0580000000004</v>
      </c>
      <c r="S91" s="1108">
        <f t="shared" si="9"/>
        <v>2232.06</v>
      </c>
      <c r="T91" s="1108">
        <f t="shared" si="9"/>
        <v>2408.7520000000004</v>
      </c>
      <c r="U91" s="1108">
        <f t="shared" si="9"/>
        <v>2517.8359999999998</v>
      </c>
      <c r="V91" s="1108">
        <f t="shared" si="9"/>
        <v>2542.8179999999998</v>
      </c>
      <c r="W91" s="1108">
        <f t="shared" si="9"/>
        <v>2607.502</v>
      </c>
      <c r="X91" s="1108">
        <f t="shared" si="9"/>
        <v>2398.42</v>
      </c>
      <c r="Y91" s="1108">
        <f t="shared" si="9"/>
        <v>2366.0039999999999</v>
      </c>
      <c r="Z91" s="1108">
        <f t="shared" si="9"/>
        <v>2378.9884999999999</v>
      </c>
      <c r="AA91" s="1109">
        <f t="shared" si="9"/>
        <v>2323.34</v>
      </c>
      <c r="AB91" s="1110">
        <f t="shared" si="9"/>
        <v>57814.474500000004</v>
      </c>
    </row>
  </sheetData>
  <mergeCells count="5">
    <mergeCell ref="A1:AC1"/>
    <mergeCell ref="A2:AC2"/>
    <mergeCell ref="A47:AB47"/>
    <mergeCell ref="A48:AB48"/>
    <mergeCell ref="D49:AB4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J45"/>
  <sheetViews>
    <sheetView showZeros="0" view="pageBreakPreview" zoomScaleNormal="100" zoomScaleSheetLayoutView="100" workbookViewId="0">
      <selection sqref="A1:XFD1048576"/>
    </sheetView>
  </sheetViews>
  <sheetFormatPr defaultRowHeight="12.75" x14ac:dyDescent="0.2"/>
  <cols>
    <col min="1" max="1" width="5" style="2010" customWidth="1"/>
    <col min="2" max="2" width="5.140625" style="2010" customWidth="1"/>
    <col min="3" max="3" width="10.42578125" style="2010" customWidth="1"/>
    <col min="4" max="4" width="6" style="2010" customWidth="1"/>
    <col min="5" max="5" width="3.7109375" style="2010" customWidth="1"/>
    <col min="6" max="6" width="7.28515625" style="2010" customWidth="1"/>
    <col min="7" max="7" width="4.42578125" style="2010" customWidth="1"/>
    <col min="8" max="8" width="6.7109375" style="2010" customWidth="1"/>
    <col min="9" max="10" width="7.85546875" style="2010" customWidth="1"/>
    <col min="11" max="13" width="8.28515625" style="2010" customWidth="1"/>
    <col min="14" max="32" width="7.85546875" style="2010" customWidth="1"/>
    <col min="33" max="79" width="7.5703125" style="2010" customWidth="1"/>
    <col min="80" max="80" width="8.5703125" style="2010" bestFit="1" customWidth="1"/>
    <col min="81" max="81" width="10.85546875" style="2010" customWidth="1"/>
    <col min="82" max="256" width="9.140625" style="2010"/>
    <col min="257" max="257" width="5" style="2010" customWidth="1"/>
    <col min="258" max="258" width="5.140625" style="2010" customWidth="1"/>
    <col min="259" max="259" width="10.42578125" style="2010" customWidth="1"/>
    <col min="260" max="260" width="6" style="2010" customWidth="1"/>
    <col min="261" max="261" width="3.7109375" style="2010" customWidth="1"/>
    <col min="262" max="262" width="7.28515625" style="2010" customWidth="1"/>
    <col min="263" max="263" width="4.42578125" style="2010" customWidth="1"/>
    <col min="264" max="264" width="6.7109375" style="2010" customWidth="1"/>
    <col min="265" max="266" width="7.85546875" style="2010" customWidth="1"/>
    <col min="267" max="269" width="8.28515625" style="2010" customWidth="1"/>
    <col min="270" max="288" width="7.85546875" style="2010" customWidth="1"/>
    <col min="289" max="335" width="7.5703125" style="2010" customWidth="1"/>
    <col min="336" max="336" width="8.5703125" style="2010" bestFit="1" customWidth="1"/>
    <col min="337" max="337" width="10.85546875" style="2010" customWidth="1"/>
    <col min="338" max="512" width="9.140625" style="2010"/>
    <col min="513" max="513" width="5" style="2010" customWidth="1"/>
    <col min="514" max="514" width="5.140625" style="2010" customWidth="1"/>
    <col min="515" max="515" width="10.42578125" style="2010" customWidth="1"/>
    <col min="516" max="516" width="6" style="2010" customWidth="1"/>
    <col min="517" max="517" width="3.7109375" style="2010" customWidth="1"/>
    <col min="518" max="518" width="7.28515625" style="2010" customWidth="1"/>
    <col min="519" max="519" width="4.42578125" style="2010" customWidth="1"/>
    <col min="520" max="520" width="6.7109375" style="2010" customWidth="1"/>
    <col min="521" max="522" width="7.85546875" style="2010" customWidth="1"/>
    <col min="523" max="525" width="8.28515625" style="2010" customWidth="1"/>
    <col min="526" max="544" width="7.85546875" style="2010" customWidth="1"/>
    <col min="545" max="591" width="7.5703125" style="2010" customWidth="1"/>
    <col min="592" max="592" width="8.5703125" style="2010" bestFit="1" customWidth="1"/>
    <col min="593" max="593" width="10.85546875" style="2010" customWidth="1"/>
    <col min="594" max="768" width="9.140625" style="2010"/>
    <col min="769" max="769" width="5" style="2010" customWidth="1"/>
    <col min="770" max="770" width="5.140625" style="2010" customWidth="1"/>
    <col min="771" max="771" width="10.42578125" style="2010" customWidth="1"/>
    <col min="772" max="772" width="6" style="2010" customWidth="1"/>
    <col min="773" max="773" width="3.7109375" style="2010" customWidth="1"/>
    <col min="774" max="774" width="7.28515625" style="2010" customWidth="1"/>
    <col min="775" max="775" width="4.42578125" style="2010" customWidth="1"/>
    <col min="776" max="776" width="6.7109375" style="2010" customWidth="1"/>
    <col min="777" max="778" width="7.85546875" style="2010" customWidth="1"/>
    <col min="779" max="781" width="8.28515625" style="2010" customWidth="1"/>
    <col min="782" max="800" width="7.85546875" style="2010" customWidth="1"/>
    <col min="801" max="847" width="7.5703125" style="2010" customWidth="1"/>
    <col min="848" max="848" width="8.5703125" style="2010" bestFit="1" customWidth="1"/>
    <col min="849" max="849" width="10.85546875" style="2010" customWidth="1"/>
    <col min="850" max="1024" width="9.140625" style="2010"/>
    <col min="1025" max="1025" width="5" style="2010" customWidth="1"/>
    <col min="1026" max="1026" width="5.140625" style="2010" customWidth="1"/>
    <col min="1027" max="1027" width="10.42578125" style="2010" customWidth="1"/>
    <col min="1028" max="1028" width="6" style="2010" customWidth="1"/>
    <col min="1029" max="1029" width="3.7109375" style="2010" customWidth="1"/>
    <col min="1030" max="1030" width="7.28515625" style="2010" customWidth="1"/>
    <col min="1031" max="1031" width="4.42578125" style="2010" customWidth="1"/>
    <col min="1032" max="1032" width="6.7109375" style="2010" customWidth="1"/>
    <col min="1033" max="1034" width="7.85546875" style="2010" customWidth="1"/>
    <col min="1035" max="1037" width="8.28515625" style="2010" customWidth="1"/>
    <col min="1038" max="1056" width="7.85546875" style="2010" customWidth="1"/>
    <col min="1057" max="1103" width="7.5703125" style="2010" customWidth="1"/>
    <col min="1104" max="1104" width="8.5703125" style="2010" bestFit="1" customWidth="1"/>
    <col min="1105" max="1105" width="10.85546875" style="2010" customWidth="1"/>
    <col min="1106" max="1280" width="9.140625" style="2010"/>
    <col min="1281" max="1281" width="5" style="2010" customWidth="1"/>
    <col min="1282" max="1282" width="5.140625" style="2010" customWidth="1"/>
    <col min="1283" max="1283" width="10.42578125" style="2010" customWidth="1"/>
    <col min="1284" max="1284" width="6" style="2010" customWidth="1"/>
    <col min="1285" max="1285" width="3.7109375" style="2010" customWidth="1"/>
    <col min="1286" max="1286" width="7.28515625" style="2010" customWidth="1"/>
    <col min="1287" max="1287" width="4.42578125" style="2010" customWidth="1"/>
    <col min="1288" max="1288" width="6.7109375" style="2010" customWidth="1"/>
    <col min="1289" max="1290" width="7.85546875" style="2010" customWidth="1"/>
    <col min="1291" max="1293" width="8.28515625" style="2010" customWidth="1"/>
    <col min="1294" max="1312" width="7.85546875" style="2010" customWidth="1"/>
    <col min="1313" max="1359" width="7.5703125" style="2010" customWidth="1"/>
    <col min="1360" max="1360" width="8.5703125" style="2010" bestFit="1" customWidth="1"/>
    <col min="1361" max="1361" width="10.85546875" style="2010" customWidth="1"/>
    <col min="1362" max="1536" width="9.140625" style="2010"/>
    <col min="1537" max="1537" width="5" style="2010" customWidth="1"/>
    <col min="1538" max="1538" width="5.140625" style="2010" customWidth="1"/>
    <col min="1539" max="1539" width="10.42578125" style="2010" customWidth="1"/>
    <col min="1540" max="1540" width="6" style="2010" customWidth="1"/>
    <col min="1541" max="1541" width="3.7109375" style="2010" customWidth="1"/>
    <col min="1542" max="1542" width="7.28515625" style="2010" customWidth="1"/>
    <col min="1543" max="1543" width="4.42578125" style="2010" customWidth="1"/>
    <col min="1544" max="1544" width="6.7109375" style="2010" customWidth="1"/>
    <col min="1545" max="1546" width="7.85546875" style="2010" customWidth="1"/>
    <col min="1547" max="1549" width="8.28515625" style="2010" customWidth="1"/>
    <col min="1550" max="1568" width="7.85546875" style="2010" customWidth="1"/>
    <col min="1569" max="1615" width="7.5703125" style="2010" customWidth="1"/>
    <col min="1616" max="1616" width="8.5703125" style="2010" bestFit="1" customWidth="1"/>
    <col min="1617" max="1617" width="10.85546875" style="2010" customWidth="1"/>
    <col min="1618" max="1792" width="9.140625" style="2010"/>
    <col min="1793" max="1793" width="5" style="2010" customWidth="1"/>
    <col min="1794" max="1794" width="5.140625" style="2010" customWidth="1"/>
    <col min="1795" max="1795" width="10.42578125" style="2010" customWidth="1"/>
    <col min="1796" max="1796" width="6" style="2010" customWidth="1"/>
    <col min="1797" max="1797" width="3.7109375" style="2010" customWidth="1"/>
    <col min="1798" max="1798" width="7.28515625" style="2010" customWidth="1"/>
    <col min="1799" max="1799" width="4.42578125" style="2010" customWidth="1"/>
    <col min="1800" max="1800" width="6.7109375" style="2010" customWidth="1"/>
    <col min="1801" max="1802" width="7.85546875" style="2010" customWidth="1"/>
    <col min="1803" max="1805" width="8.28515625" style="2010" customWidth="1"/>
    <col min="1806" max="1824" width="7.85546875" style="2010" customWidth="1"/>
    <col min="1825" max="1871" width="7.5703125" style="2010" customWidth="1"/>
    <col min="1872" max="1872" width="8.5703125" style="2010" bestFit="1" customWidth="1"/>
    <col min="1873" max="1873" width="10.85546875" style="2010" customWidth="1"/>
    <col min="1874" max="2048" width="9.140625" style="2010"/>
    <col min="2049" max="2049" width="5" style="2010" customWidth="1"/>
    <col min="2050" max="2050" width="5.140625" style="2010" customWidth="1"/>
    <col min="2051" max="2051" width="10.42578125" style="2010" customWidth="1"/>
    <col min="2052" max="2052" width="6" style="2010" customWidth="1"/>
    <col min="2053" max="2053" width="3.7109375" style="2010" customWidth="1"/>
    <col min="2054" max="2054" width="7.28515625" style="2010" customWidth="1"/>
    <col min="2055" max="2055" width="4.42578125" style="2010" customWidth="1"/>
    <col min="2056" max="2056" width="6.7109375" style="2010" customWidth="1"/>
    <col min="2057" max="2058" width="7.85546875" style="2010" customWidth="1"/>
    <col min="2059" max="2061" width="8.28515625" style="2010" customWidth="1"/>
    <col min="2062" max="2080" width="7.85546875" style="2010" customWidth="1"/>
    <col min="2081" max="2127" width="7.5703125" style="2010" customWidth="1"/>
    <col min="2128" max="2128" width="8.5703125" style="2010" bestFit="1" customWidth="1"/>
    <col min="2129" max="2129" width="10.85546875" style="2010" customWidth="1"/>
    <col min="2130" max="2304" width="9.140625" style="2010"/>
    <col min="2305" max="2305" width="5" style="2010" customWidth="1"/>
    <col min="2306" max="2306" width="5.140625" style="2010" customWidth="1"/>
    <col min="2307" max="2307" width="10.42578125" style="2010" customWidth="1"/>
    <col min="2308" max="2308" width="6" style="2010" customWidth="1"/>
    <col min="2309" max="2309" width="3.7109375" style="2010" customWidth="1"/>
    <col min="2310" max="2310" width="7.28515625" style="2010" customWidth="1"/>
    <col min="2311" max="2311" width="4.42578125" style="2010" customWidth="1"/>
    <col min="2312" max="2312" width="6.7109375" style="2010" customWidth="1"/>
    <col min="2313" max="2314" width="7.85546875" style="2010" customWidth="1"/>
    <col min="2315" max="2317" width="8.28515625" style="2010" customWidth="1"/>
    <col min="2318" max="2336" width="7.85546875" style="2010" customWidth="1"/>
    <col min="2337" max="2383" width="7.5703125" style="2010" customWidth="1"/>
    <col min="2384" max="2384" width="8.5703125" style="2010" bestFit="1" customWidth="1"/>
    <col min="2385" max="2385" width="10.85546875" style="2010" customWidth="1"/>
    <col min="2386" max="2560" width="9.140625" style="2010"/>
    <col min="2561" max="2561" width="5" style="2010" customWidth="1"/>
    <col min="2562" max="2562" width="5.140625" style="2010" customWidth="1"/>
    <col min="2563" max="2563" width="10.42578125" style="2010" customWidth="1"/>
    <col min="2564" max="2564" width="6" style="2010" customWidth="1"/>
    <col min="2565" max="2565" width="3.7109375" style="2010" customWidth="1"/>
    <col min="2566" max="2566" width="7.28515625" style="2010" customWidth="1"/>
    <col min="2567" max="2567" width="4.42578125" style="2010" customWidth="1"/>
    <col min="2568" max="2568" width="6.7109375" style="2010" customWidth="1"/>
    <col min="2569" max="2570" width="7.85546875" style="2010" customWidth="1"/>
    <col min="2571" max="2573" width="8.28515625" style="2010" customWidth="1"/>
    <col min="2574" max="2592" width="7.85546875" style="2010" customWidth="1"/>
    <col min="2593" max="2639" width="7.5703125" style="2010" customWidth="1"/>
    <col min="2640" max="2640" width="8.5703125" style="2010" bestFit="1" customWidth="1"/>
    <col min="2641" max="2641" width="10.85546875" style="2010" customWidth="1"/>
    <col min="2642" max="2816" width="9.140625" style="2010"/>
    <col min="2817" max="2817" width="5" style="2010" customWidth="1"/>
    <col min="2818" max="2818" width="5.140625" style="2010" customWidth="1"/>
    <col min="2819" max="2819" width="10.42578125" style="2010" customWidth="1"/>
    <col min="2820" max="2820" width="6" style="2010" customWidth="1"/>
    <col min="2821" max="2821" width="3.7109375" style="2010" customWidth="1"/>
    <col min="2822" max="2822" width="7.28515625" style="2010" customWidth="1"/>
    <col min="2823" max="2823" width="4.42578125" style="2010" customWidth="1"/>
    <col min="2824" max="2824" width="6.7109375" style="2010" customWidth="1"/>
    <col min="2825" max="2826" width="7.85546875" style="2010" customWidth="1"/>
    <col min="2827" max="2829" width="8.28515625" style="2010" customWidth="1"/>
    <col min="2830" max="2848" width="7.85546875" style="2010" customWidth="1"/>
    <col min="2849" max="2895" width="7.5703125" style="2010" customWidth="1"/>
    <col min="2896" max="2896" width="8.5703125" style="2010" bestFit="1" customWidth="1"/>
    <col min="2897" max="2897" width="10.85546875" style="2010" customWidth="1"/>
    <col min="2898" max="3072" width="9.140625" style="2010"/>
    <col min="3073" max="3073" width="5" style="2010" customWidth="1"/>
    <col min="3074" max="3074" width="5.140625" style="2010" customWidth="1"/>
    <col min="3075" max="3075" width="10.42578125" style="2010" customWidth="1"/>
    <col min="3076" max="3076" width="6" style="2010" customWidth="1"/>
    <col min="3077" max="3077" width="3.7109375" style="2010" customWidth="1"/>
    <col min="3078" max="3078" width="7.28515625" style="2010" customWidth="1"/>
    <col min="3079" max="3079" width="4.42578125" style="2010" customWidth="1"/>
    <col min="3080" max="3080" width="6.7109375" style="2010" customWidth="1"/>
    <col min="3081" max="3082" width="7.85546875" style="2010" customWidth="1"/>
    <col min="3083" max="3085" width="8.28515625" style="2010" customWidth="1"/>
    <col min="3086" max="3104" width="7.85546875" style="2010" customWidth="1"/>
    <col min="3105" max="3151" width="7.5703125" style="2010" customWidth="1"/>
    <col min="3152" max="3152" width="8.5703125" style="2010" bestFit="1" customWidth="1"/>
    <col min="3153" max="3153" width="10.85546875" style="2010" customWidth="1"/>
    <col min="3154" max="3328" width="9.140625" style="2010"/>
    <col min="3329" max="3329" width="5" style="2010" customWidth="1"/>
    <col min="3330" max="3330" width="5.140625" style="2010" customWidth="1"/>
    <col min="3331" max="3331" width="10.42578125" style="2010" customWidth="1"/>
    <col min="3332" max="3332" width="6" style="2010" customWidth="1"/>
    <col min="3333" max="3333" width="3.7109375" style="2010" customWidth="1"/>
    <col min="3334" max="3334" width="7.28515625" style="2010" customWidth="1"/>
    <col min="3335" max="3335" width="4.42578125" style="2010" customWidth="1"/>
    <col min="3336" max="3336" width="6.7109375" style="2010" customWidth="1"/>
    <col min="3337" max="3338" width="7.85546875" style="2010" customWidth="1"/>
    <col min="3339" max="3341" width="8.28515625" style="2010" customWidth="1"/>
    <col min="3342" max="3360" width="7.85546875" style="2010" customWidth="1"/>
    <col min="3361" max="3407" width="7.5703125" style="2010" customWidth="1"/>
    <col min="3408" max="3408" width="8.5703125" style="2010" bestFit="1" customWidth="1"/>
    <col min="3409" max="3409" width="10.85546875" style="2010" customWidth="1"/>
    <col min="3410" max="3584" width="9.140625" style="2010"/>
    <col min="3585" max="3585" width="5" style="2010" customWidth="1"/>
    <col min="3586" max="3586" width="5.140625" style="2010" customWidth="1"/>
    <col min="3587" max="3587" width="10.42578125" style="2010" customWidth="1"/>
    <col min="3588" max="3588" width="6" style="2010" customWidth="1"/>
    <col min="3589" max="3589" width="3.7109375" style="2010" customWidth="1"/>
    <col min="3590" max="3590" width="7.28515625" style="2010" customWidth="1"/>
    <col min="3591" max="3591" width="4.42578125" style="2010" customWidth="1"/>
    <col min="3592" max="3592" width="6.7109375" style="2010" customWidth="1"/>
    <col min="3593" max="3594" width="7.85546875" style="2010" customWidth="1"/>
    <col min="3595" max="3597" width="8.28515625" style="2010" customWidth="1"/>
    <col min="3598" max="3616" width="7.85546875" style="2010" customWidth="1"/>
    <col min="3617" max="3663" width="7.5703125" style="2010" customWidth="1"/>
    <col min="3664" max="3664" width="8.5703125" style="2010" bestFit="1" customWidth="1"/>
    <col min="3665" max="3665" width="10.85546875" style="2010" customWidth="1"/>
    <col min="3666" max="3840" width="9.140625" style="2010"/>
    <col min="3841" max="3841" width="5" style="2010" customWidth="1"/>
    <col min="3842" max="3842" width="5.140625" style="2010" customWidth="1"/>
    <col min="3843" max="3843" width="10.42578125" style="2010" customWidth="1"/>
    <col min="3844" max="3844" width="6" style="2010" customWidth="1"/>
    <col min="3845" max="3845" width="3.7109375" style="2010" customWidth="1"/>
    <col min="3846" max="3846" width="7.28515625" style="2010" customWidth="1"/>
    <col min="3847" max="3847" width="4.42578125" style="2010" customWidth="1"/>
    <col min="3848" max="3848" width="6.7109375" style="2010" customWidth="1"/>
    <col min="3849" max="3850" width="7.85546875" style="2010" customWidth="1"/>
    <col min="3851" max="3853" width="8.28515625" style="2010" customWidth="1"/>
    <col min="3854" max="3872" width="7.85546875" style="2010" customWidth="1"/>
    <col min="3873" max="3919" width="7.5703125" style="2010" customWidth="1"/>
    <col min="3920" max="3920" width="8.5703125" style="2010" bestFit="1" customWidth="1"/>
    <col min="3921" max="3921" width="10.85546875" style="2010" customWidth="1"/>
    <col min="3922" max="4096" width="9.140625" style="2010"/>
    <col min="4097" max="4097" width="5" style="2010" customWidth="1"/>
    <col min="4098" max="4098" width="5.140625" style="2010" customWidth="1"/>
    <col min="4099" max="4099" width="10.42578125" style="2010" customWidth="1"/>
    <col min="4100" max="4100" width="6" style="2010" customWidth="1"/>
    <col min="4101" max="4101" width="3.7109375" style="2010" customWidth="1"/>
    <col min="4102" max="4102" width="7.28515625" style="2010" customWidth="1"/>
    <col min="4103" max="4103" width="4.42578125" style="2010" customWidth="1"/>
    <col min="4104" max="4104" width="6.7109375" style="2010" customWidth="1"/>
    <col min="4105" max="4106" width="7.85546875" style="2010" customWidth="1"/>
    <col min="4107" max="4109" width="8.28515625" style="2010" customWidth="1"/>
    <col min="4110" max="4128" width="7.85546875" style="2010" customWidth="1"/>
    <col min="4129" max="4175" width="7.5703125" style="2010" customWidth="1"/>
    <col min="4176" max="4176" width="8.5703125" style="2010" bestFit="1" customWidth="1"/>
    <col min="4177" max="4177" width="10.85546875" style="2010" customWidth="1"/>
    <col min="4178" max="4352" width="9.140625" style="2010"/>
    <col min="4353" max="4353" width="5" style="2010" customWidth="1"/>
    <col min="4354" max="4354" width="5.140625" style="2010" customWidth="1"/>
    <col min="4355" max="4355" width="10.42578125" style="2010" customWidth="1"/>
    <col min="4356" max="4356" width="6" style="2010" customWidth="1"/>
    <col min="4357" max="4357" width="3.7109375" style="2010" customWidth="1"/>
    <col min="4358" max="4358" width="7.28515625" style="2010" customWidth="1"/>
    <col min="4359" max="4359" width="4.42578125" style="2010" customWidth="1"/>
    <col min="4360" max="4360" width="6.7109375" style="2010" customWidth="1"/>
    <col min="4361" max="4362" width="7.85546875" style="2010" customWidth="1"/>
    <col min="4363" max="4365" width="8.28515625" style="2010" customWidth="1"/>
    <col min="4366" max="4384" width="7.85546875" style="2010" customWidth="1"/>
    <col min="4385" max="4431" width="7.5703125" style="2010" customWidth="1"/>
    <col min="4432" max="4432" width="8.5703125" style="2010" bestFit="1" customWidth="1"/>
    <col min="4433" max="4433" width="10.85546875" style="2010" customWidth="1"/>
    <col min="4434" max="4608" width="9.140625" style="2010"/>
    <col min="4609" max="4609" width="5" style="2010" customWidth="1"/>
    <col min="4610" max="4610" width="5.140625" style="2010" customWidth="1"/>
    <col min="4611" max="4611" width="10.42578125" style="2010" customWidth="1"/>
    <col min="4612" max="4612" width="6" style="2010" customWidth="1"/>
    <col min="4613" max="4613" width="3.7109375" style="2010" customWidth="1"/>
    <col min="4614" max="4614" width="7.28515625" style="2010" customWidth="1"/>
    <col min="4615" max="4615" width="4.42578125" style="2010" customWidth="1"/>
    <col min="4616" max="4616" width="6.7109375" style="2010" customWidth="1"/>
    <col min="4617" max="4618" width="7.85546875" style="2010" customWidth="1"/>
    <col min="4619" max="4621" width="8.28515625" style="2010" customWidth="1"/>
    <col min="4622" max="4640" width="7.85546875" style="2010" customWidth="1"/>
    <col min="4641" max="4687" width="7.5703125" style="2010" customWidth="1"/>
    <col min="4688" max="4688" width="8.5703125" style="2010" bestFit="1" customWidth="1"/>
    <col min="4689" max="4689" width="10.85546875" style="2010" customWidth="1"/>
    <col min="4690" max="4864" width="9.140625" style="2010"/>
    <col min="4865" max="4865" width="5" style="2010" customWidth="1"/>
    <col min="4866" max="4866" width="5.140625" style="2010" customWidth="1"/>
    <col min="4867" max="4867" width="10.42578125" style="2010" customWidth="1"/>
    <col min="4868" max="4868" width="6" style="2010" customWidth="1"/>
    <col min="4869" max="4869" width="3.7109375" style="2010" customWidth="1"/>
    <col min="4870" max="4870" width="7.28515625" style="2010" customWidth="1"/>
    <col min="4871" max="4871" width="4.42578125" style="2010" customWidth="1"/>
    <col min="4872" max="4872" width="6.7109375" style="2010" customWidth="1"/>
    <col min="4873" max="4874" width="7.85546875" style="2010" customWidth="1"/>
    <col min="4875" max="4877" width="8.28515625" style="2010" customWidth="1"/>
    <col min="4878" max="4896" width="7.85546875" style="2010" customWidth="1"/>
    <col min="4897" max="4943" width="7.5703125" style="2010" customWidth="1"/>
    <col min="4944" max="4944" width="8.5703125" style="2010" bestFit="1" customWidth="1"/>
    <col min="4945" max="4945" width="10.85546875" style="2010" customWidth="1"/>
    <col min="4946" max="5120" width="9.140625" style="2010"/>
    <col min="5121" max="5121" width="5" style="2010" customWidth="1"/>
    <col min="5122" max="5122" width="5.140625" style="2010" customWidth="1"/>
    <col min="5123" max="5123" width="10.42578125" style="2010" customWidth="1"/>
    <col min="5124" max="5124" width="6" style="2010" customWidth="1"/>
    <col min="5125" max="5125" width="3.7109375" style="2010" customWidth="1"/>
    <col min="5126" max="5126" width="7.28515625" style="2010" customWidth="1"/>
    <col min="5127" max="5127" width="4.42578125" style="2010" customWidth="1"/>
    <col min="5128" max="5128" width="6.7109375" style="2010" customWidth="1"/>
    <col min="5129" max="5130" width="7.85546875" style="2010" customWidth="1"/>
    <col min="5131" max="5133" width="8.28515625" style="2010" customWidth="1"/>
    <col min="5134" max="5152" width="7.85546875" style="2010" customWidth="1"/>
    <col min="5153" max="5199" width="7.5703125" style="2010" customWidth="1"/>
    <col min="5200" max="5200" width="8.5703125" style="2010" bestFit="1" customWidth="1"/>
    <col min="5201" max="5201" width="10.85546875" style="2010" customWidth="1"/>
    <col min="5202" max="5376" width="9.140625" style="2010"/>
    <col min="5377" max="5377" width="5" style="2010" customWidth="1"/>
    <col min="5378" max="5378" width="5.140625" style="2010" customWidth="1"/>
    <col min="5379" max="5379" width="10.42578125" style="2010" customWidth="1"/>
    <col min="5380" max="5380" width="6" style="2010" customWidth="1"/>
    <col min="5381" max="5381" width="3.7109375" style="2010" customWidth="1"/>
    <col min="5382" max="5382" width="7.28515625" style="2010" customWidth="1"/>
    <col min="5383" max="5383" width="4.42578125" style="2010" customWidth="1"/>
    <col min="5384" max="5384" width="6.7109375" style="2010" customWidth="1"/>
    <col min="5385" max="5386" width="7.85546875" style="2010" customWidth="1"/>
    <col min="5387" max="5389" width="8.28515625" style="2010" customWidth="1"/>
    <col min="5390" max="5408" width="7.85546875" style="2010" customWidth="1"/>
    <col min="5409" max="5455" width="7.5703125" style="2010" customWidth="1"/>
    <col min="5456" max="5456" width="8.5703125" style="2010" bestFit="1" customWidth="1"/>
    <col min="5457" max="5457" width="10.85546875" style="2010" customWidth="1"/>
    <col min="5458" max="5632" width="9.140625" style="2010"/>
    <col min="5633" max="5633" width="5" style="2010" customWidth="1"/>
    <col min="5634" max="5634" width="5.140625" style="2010" customWidth="1"/>
    <col min="5635" max="5635" width="10.42578125" style="2010" customWidth="1"/>
    <col min="5636" max="5636" width="6" style="2010" customWidth="1"/>
    <col min="5637" max="5637" width="3.7109375" style="2010" customWidth="1"/>
    <col min="5638" max="5638" width="7.28515625" style="2010" customWidth="1"/>
    <col min="5639" max="5639" width="4.42578125" style="2010" customWidth="1"/>
    <col min="5640" max="5640" width="6.7109375" style="2010" customWidth="1"/>
    <col min="5641" max="5642" width="7.85546875" style="2010" customWidth="1"/>
    <col min="5643" max="5645" width="8.28515625" style="2010" customWidth="1"/>
    <col min="5646" max="5664" width="7.85546875" style="2010" customWidth="1"/>
    <col min="5665" max="5711" width="7.5703125" style="2010" customWidth="1"/>
    <col min="5712" max="5712" width="8.5703125" style="2010" bestFit="1" customWidth="1"/>
    <col min="5713" max="5713" width="10.85546875" style="2010" customWidth="1"/>
    <col min="5714" max="5888" width="9.140625" style="2010"/>
    <col min="5889" max="5889" width="5" style="2010" customWidth="1"/>
    <col min="5890" max="5890" width="5.140625" style="2010" customWidth="1"/>
    <col min="5891" max="5891" width="10.42578125" style="2010" customWidth="1"/>
    <col min="5892" max="5892" width="6" style="2010" customWidth="1"/>
    <col min="5893" max="5893" width="3.7109375" style="2010" customWidth="1"/>
    <col min="5894" max="5894" width="7.28515625" style="2010" customWidth="1"/>
    <col min="5895" max="5895" width="4.42578125" style="2010" customWidth="1"/>
    <col min="5896" max="5896" width="6.7109375" style="2010" customWidth="1"/>
    <col min="5897" max="5898" width="7.85546875" style="2010" customWidth="1"/>
    <col min="5899" max="5901" width="8.28515625" style="2010" customWidth="1"/>
    <col min="5902" max="5920" width="7.85546875" style="2010" customWidth="1"/>
    <col min="5921" max="5967" width="7.5703125" style="2010" customWidth="1"/>
    <col min="5968" max="5968" width="8.5703125" style="2010" bestFit="1" customWidth="1"/>
    <col min="5969" max="5969" width="10.85546875" style="2010" customWidth="1"/>
    <col min="5970" max="6144" width="9.140625" style="2010"/>
    <col min="6145" max="6145" width="5" style="2010" customWidth="1"/>
    <col min="6146" max="6146" width="5.140625" style="2010" customWidth="1"/>
    <col min="6147" max="6147" width="10.42578125" style="2010" customWidth="1"/>
    <col min="6148" max="6148" width="6" style="2010" customWidth="1"/>
    <col min="6149" max="6149" width="3.7109375" style="2010" customWidth="1"/>
    <col min="6150" max="6150" width="7.28515625" style="2010" customWidth="1"/>
    <col min="6151" max="6151" width="4.42578125" style="2010" customWidth="1"/>
    <col min="6152" max="6152" width="6.7109375" style="2010" customWidth="1"/>
    <col min="6153" max="6154" width="7.85546875" style="2010" customWidth="1"/>
    <col min="6155" max="6157" width="8.28515625" style="2010" customWidth="1"/>
    <col min="6158" max="6176" width="7.85546875" style="2010" customWidth="1"/>
    <col min="6177" max="6223" width="7.5703125" style="2010" customWidth="1"/>
    <col min="6224" max="6224" width="8.5703125" style="2010" bestFit="1" customWidth="1"/>
    <col min="6225" max="6225" width="10.85546875" style="2010" customWidth="1"/>
    <col min="6226" max="6400" width="9.140625" style="2010"/>
    <col min="6401" max="6401" width="5" style="2010" customWidth="1"/>
    <col min="6402" max="6402" width="5.140625" style="2010" customWidth="1"/>
    <col min="6403" max="6403" width="10.42578125" style="2010" customWidth="1"/>
    <col min="6404" max="6404" width="6" style="2010" customWidth="1"/>
    <col min="6405" max="6405" width="3.7109375" style="2010" customWidth="1"/>
    <col min="6406" max="6406" width="7.28515625" style="2010" customWidth="1"/>
    <col min="6407" max="6407" width="4.42578125" style="2010" customWidth="1"/>
    <col min="6408" max="6408" width="6.7109375" style="2010" customWidth="1"/>
    <col min="6409" max="6410" width="7.85546875" style="2010" customWidth="1"/>
    <col min="6411" max="6413" width="8.28515625" style="2010" customWidth="1"/>
    <col min="6414" max="6432" width="7.85546875" style="2010" customWidth="1"/>
    <col min="6433" max="6479" width="7.5703125" style="2010" customWidth="1"/>
    <col min="6480" max="6480" width="8.5703125" style="2010" bestFit="1" customWidth="1"/>
    <col min="6481" max="6481" width="10.85546875" style="2010" customWidth="1"/>
    <col min="6482" max="6656" width="9.140625" style="2010"/>
    <col min="6657" max="6657" width="5" style="2010" customWidth="1"/>
    <col min="6658" max="6658" width="5.140625" style="2010" customWidth="1"/>
    <col min="6659" max="6659" width="10.42578125" style="2010" customWidth="1"/>
    <col min="6660" max="6660" width="6" style="2010" customWidth="1"/>
    <col min="6661" max="6661" width="3.7109375" style="2010" customWidth="1"/>
    <col min="6662" max="6662" width="7.28515625" style="2010" customWidth="1"/>
    <col min="6663" max="6663" width="4.42578125" style="2010" customWidth="1"/>
    <col min="6664" max="6664" width="6.7109375" style="2010" customWidth="1"/>
    <col min="6665" max="6666" width="7.85546875" style="2010" customWidth="1"/>
    <col min="6667" max="6669" width="8.28515625" style="2010" customWidth="1"/>
    <col min="6670" max="6688" width="7.85546875" style="2010" customWidth="1"/>
    <col min="6689" max="6735" width="7.5703125" style="2010" customWidth="1"/>
    <col min="6736" max="6736" width="8.5703125" style="2010" bestFit="1" customWidth="1"/>
    <col min="6737" max="6737" width="10.85546875" style="2010" customWidth="1"/>
    <col min="6738" max="6912" width="9.140625" style="2010"/>
    <col min="6913" max="6913" width="5" style="2010" customWidth="1"/>
    <col min="6914" max="6914" width="5.140625" style="2010" customWidth="1"/>
    <col min="6915" max="6915" width="10.42578125" style="2010" customWidth="1"/>
    <col min="6916" max="6916" width="6" style="2010" customWidth="1"/>
    <col min="6917" max="6917" width="3.7109375" style="2010" customWidth="1"/>
    <col min="6918" max="6918" width="7.28515625" style="2010" customWidth="1"/>
    <col min="6919" max="6919" width="4.42578125" style="2010" customWidth="1"/>
    <col min="6920" max="6920" width="6.7109375" style="2010" customWidth="1"/>
    <col min="6921" max="6922" width="7.85546875" style="2010" customWidth="1"/>
    <col min="6923" max="6925" width="8.28515625" style="2010" customWidth="1"/>
    <col min="6926" max="6944" width="7.85546875" style="2010" customWidth="1"/>
    <col min="6945" max="6991" width="7.5703125" style="2010" customWidth="1"/>
    <col min="6992" max="6992" width="8.5703125" style="2010" bestFit="1" customWidth="1"/>
    <col min="6993" max="6993" width="10.85546875" style="2010" customWidth="1"/>
    <col min="6994" max="7168" width="9.140625" style="2010"/>
    <col min="7169" max="7169" width="5" style="2010" customWidth="1"/>
    <col min="7170" max="7170" width="5.140625" style="2010" customWidth="1"/>
    <col min="7171" max="7171" width="10.42578125" style="2010" customWidth="1"/>
    <col min="7172" max="7172" width="6" style="2010" customWidth="1"/>
    <col min="7173" max="7173" width="3.7109375" style="2010" customWidth="1"/>
    <col min="7174" max="7174" width="7.28515625" style="2010" customWidth="1"/>
    <col min="7175" max="7175" width="4.42578125" style="2010" customWidth="1"/>
    <col min="7176" max="7176" width="6.7109375" style="2010" customWidth="1"/>
    <col min="7177" max="7178" width="7.85546875" style="2010" customWidth="1"/>
    <col min="7179" max="7181" width="8.28515625" style="2010" customWidth="1"/>
    <col min="7182" max="7200" width="7.85546875" style="2010" customWidth="1"/>
    <col min="7201" max="7247" width="7.5703125" style="2010" customWidth="1"/>
    <col min="7248" max="7248" width="8.5703125" style="2010" bestFit="1" customWidth="1"/>
    <col min="7249" max="7249" width="10.85546875" style="2010" customWidth="1"/>
    <col min="7250" max="7424" width="9.140625" style="2010"/>
    <col min="7425" max="7425" width="5" style="2010" customWidth="1"/>
    <col min="7426" max="7426" width="5.140625" style="2010" customWidth="1"/>
    <col min="7427" max="7427" width="10.42578125" style="2010" customWidth="1"/>
    <col min="7428" max="7428" width="6" style="2010" customWidth="1"/>
    <col min="7429" max="7429" width="3.7109375" style="2010" customWidth="1"/>
    <col min="7430" max="7430" width="7.28515625" style="2010" customWidth="1"/>
    <col min="7431" max="7431" width="4.42578125" style="2010" customWidth="1"/>
    <col min="7432" max="7432" width="6.7109375" style="2010" customWidth="1"/>
    <col min="7433" max="7434" width="7.85546875" style="2010" customWidth="1"/>
    <col min="7435" max="7437" width="8.28515625" style="2010" customWidth="1"/>
    <col min="7438" max="7456" width="7.85546875" style="2010" customWidth="1"/>
    <col min="7457" max="7503" width="7.5703125" style="2010" customWidth="1"/>
    <col min="7504" max="7504" width="8.5703125" style="2010" bestFit="1" customWidth="1"/>
    <col min="7505" max="7505" width="10.85546875" style="2010" customWidth="1"/>
    <col min="7506" max="7680" width="9.140625" style="2010"/>
    <col min="7681" max="7681" width="5" style="2010" customWidth="1"/>
    <col min="7682" max="7682" width="5.140625" style="2010" customWidth="1"/>
    <col min="7683" max="7683" width="10.42578125" style="2010" customWidth="1"/>
    <col min="7684" max="7684" width="6" style="2010" customWidth="1"/>
    <col min="7685" max="7685" width="3.7109375" style="2010" customWidth="1"/>
    <col min="7686" max="7686" width="7.28515625" style="2010" customWidth="1"/>
    <col min="7687" max="7687" width="4.42578125" style="2010" customWidth="1"/>
    <col min="7688" max="7688" width="6.7109375" style="2010" customWidth="1"/>
    <col min="7689" max="7690" width="7.85546875" style="2010" customWidth="1"/>
    <col min="7691" max="7693" width="8.28515625" style="2010" customWidth="1"/>
    <col min="7694" max="7712" width="7.85546875" style="2010" customWidth="1"/>
    <col min="7713" max="7759" width="7.5703125" style="2010" customWidth="1"/>
    <col min="7760" max="7760" width="8.5703125" style="2010" bestFit="1" customWidth="1"/>
    <col min="7761" max="7761" width="10.85546875" style="2010" customWidth="1"/>
    <col min="7762" max="7936" width="9.140625" style="2010"/>
    <col min="7937" max="7937" width="5" style="2010" customWidth="1"/>
    <col min="7938" max="7938" width="5.140625" style="2010" customWidth="1"/>
    <col min="7939" max="7939" width="10.42578125" style="2010" customWidth="1"/>
    <col min="7940" max="7940" width="6" style="2010" customWidth="1"/>
    <col min="7941" max="7941" width="3.7109375" style="2010" customWidth="1"/>
    <col min="7942" max="7942" width="7.28515625" style="2010" customWidth="1"/>
    <col min="7943" max="7943" width="4.42578125" style="2010" customWidth="1"/>
    <col min="7944" max="7944" width="6.7109375" style="2010" customWidth="1"/>
    <col min="7945" max="7946" width="7.85546875" style="2010" customWidth="1"/>
    <col min="7947" max="7949" width="8.28515625" style="2010" customWidth="1"/>
    <col min="7950" max="7968" width="7.85546875" style="2010" customWidth="1"/>
    <col min="7969" max="8015" width="7.5703125" style="2010" customWidth="1"/>
    <col min="8016" max="8016" width="8.5703125" style="2010" bestFit="1" customWidth="1"/>
    <col min="8017" max="8017" width="10.85546875" style="2010" customWidth="1"/>
    <col min="8018" max="8192" width="9.140625" style="2010"/>
    <col min="8193" max="8193" width="5" style="2010" customWidth="1"/>
    <col min="8194" max="8194" width="5.140625" style="2010" customWidth="1"/>
    <col min="8195" max="8195" width="10.42578125" style="2010" customWidth="1"/>
    <col min="8196" max="8196" width="6" style="2010" customWidth="1"/>
    <col min="8197" max="8197" width="3.7109375" style="2010" customWidth="1"/>
    <col min="8198" max="8198" width="7.28515625" style="2010" customWidth="1"/>
    <col min="8199" max="8199" width="4.42578125" style="2010" customWidth="1"/>
    <col min="8200" max="8200" width="6.7109375" style="2010" customWidth="1"/>
    <col min="8201" max="8202" width="7.85546875" style="2010" customWidth="1"/>
    <col min="8203" max="8205" width="8.28515625" style="2010" customWidth="1"/>
    <col min="8206" max="8224" width="7.85546875" style="2010" customWidth="1"/>
    <col min="8225" max="8271" width="7.5703125" style="2010" customWidth="1"/>
    <col min="8272" max="8272" width="8.5703125" style="2010" bestFit="1" customWidth="1"/>
    <col min="8273" max="8273" width="10.85546875" style="2010" customWidth="1"/>
    <col min="8274" max="8448" width="9.140625" style="2010"/>
    <col min="8449" max="8449" width="5" style="2010" customWidth="1"/>
    <col min="8450" max="8450" width="5.140625" style="2010" customWidth="1"/>
    <col min="8451" max="8451" width="10.42578125" style="2010" customWidth="1"/>
    <col min="8452" max="8452" width="6" style="2010" customWidth="1"/>
    <col min="8453" max="8453" width="3.7109375" style="2010" customWidth="1"/>
    <col min="8454" max="8454" width="7.28515625" style="2010" customWidth="1"/>
    <col min="8455" max="8455" width="4.42578125" style="2010" customWidth="1"/>
    <col min="8456" max="8456" width="6.7109375" style="2010" customWidth="1"/>
    <col min="8457" max="8458" width="7.85546875" style="2010" customWidth="1"/>
    <col min="8459" max="8461" width="8.28515625" style="2010" customWidth="1"/>
    <col min="8462" max="8480" width="7.85546875" style="2010" customWidth="1"/>
    <col min="8481" max="8527" width="7.5703125" style="2010" customWidth="1"/>
    <col min="8528" max="8528" width="8.5703125" style="2010" bestFit="1" customWidth="1"/>
    <col min="8529" max="8529" width="10.85546875" style="2010" customWidth="1"/>
    <col min="8530" max="8704" width="9.140625" style="2010"/>
    <col min="8705" max="8705" width="5" style="2010" customWidth="1"/>
    <col min="8706" max="8706" width="5.140625" style="2010" customWidth="1"/>
    <col min="8707" max="8707" width="10.42578125" style="2010" customWidth="1"/>
    <col min="8708" max="8708" width="6" style="2010" customWidth="1"/>
    <col min="8709" max="8709" width="3.7109375" style="2010" customWidth="1"/>
    <col min="8710" max="8710" width="7.28515625" style="2010" customWidth="1"/>
    <col min="8711" max="8711" width="4.42578125" style="2010" customWidth="1"/>
    <col min="8712" max="8712" width="6.7109375" style="2010" customWidth="1"/>
    <col min="8713" max="8714" width="7.85546875" style="2010" customWidth="1"/>
    <col min="8715" max="8717" width="8.28515625" style="2010" customWidth="1"/>
    <col min="8718" max="8736" width="7.85546875" style="2010" customWidth="1"/>
    <col min="8737" max="8783" width="7.5703125" style="2010" customWidth="1"/>
    <col min="8784" max="8784" width="8.5703125" style="2010" bestFit="1" customWidth="1"/>
    <col min="8785" max="8785" width="10.85546875" style="2010" customWidth="1"/>
    <col min="8786" max="8960" width="9.140625" style="2010"/>
    <col min="8961" max="8961" width="5" style="2010" customWidth="1"/>
    <col min="8962" max="8962" width="5.140625" style="2010" customWidth="1"/>
    <col min="8963" max="8963" width="10.42578125" style="2010" customWidth="1"/>
    <col min="8964" max="8964" width="6" style="2010" customWidth="1"/>
    <col min="8965" max="8965" width="3.7109375" style="2010" customWidth="1"/>
    <col min="8966" max="8966" width="7.28515625" style="2010" customWidth="1"/>
    <col min="8967" max="8967" width="4.42578125" style="2010" customWidth="1"/>
    <col min="8968" max="8968" width="6.7109375" style="2010" customWidth="1"/>
    <col min="8969" max="8970" width="7.85546875" style="2010" customWidth="1"/>
    <col min="8971" max="8973" width="8.28515625" style="2010" customWidth="1"/>
    <col min="8974" max="8992" width="7.85546875" style="2010" customWidth="1"/>
    <col min="8993" max="9039" width="7.5703125" style="2010" customWidth="1"/>
    <col min="9040" max="9040" width="8.5703125" style="2010" bestFit="1" customWidth="1"/>
    <col min="9041" max="9041" width="10.85546875" style="2010" customWidth="1"/>
    <col min="9042" max="9216" width="9.140625" style="2010"/>
    <col min="9217" max="9217" width="5" style="2010" customWidth="1"/>
    <col min="9218" max="9218" width="5.140625" style="2010" customWidth="1"/>
    <col min="9219" max="9219" width="10.42578125" style="2010" customWidth="1"/>
    <col min="9220" max="9220" width="6" style="2010" customWidth="1"/>
    <col min="9221" max="9221" width="3.7109375" style="2010" customWidth="1"/>
    <col min="9222" max="9222" width="7.28515625" style="2010" customWidth="1"/>
    <col min="9223" max="9223" width="4.42578125" style="2010" customWidth="1"/>
    <col min="9224" max="9224" width="6.7109375" style="2010" customWidth="1"/>
    <col min="9225" max="9226" width="7.85546875" style="2010" customWidth="1"/>
    <col min="9227" max="9229" width="8.28515625" style="2010" customWidth="1"/>
    <col min="9230" max="9248" width="7.85546875" style="2010" customWidth="1"/>
    <col min="9249" max="9295" width="7.5703125" style="2010" customWidth="1"/>
    <col min="9296" max="9296" width="8.5703125" style="2010" bestFit="1" customWidth="1"/>
    <col min="9297" max="9297" width="10.85546875" style="2010" customWidth="1"/>
    <col min="9298" max="9472" width="9.140625" style="2010"/>
    <col min="9473" max="9473" width="5" style="2010" customWidth="1"/>
    <col min="9474" max="9474" width="5.140625" style="2010" customWidth="1"/>
    <col min="9475" max="9475" width="10.42578125" style="2010" customWidth="1"/>
    <col min="9476" max="9476" width="6" style="2010" customWidth="1"/>
    <col min="9477" max="9477" width="3.7109375" style="2010" customWidth="1"/>
    <col min="9478" max="9478" width="7.28515625" style="2010" customWidth="1"/>
    <col min="9479" max="9479" width="4.42578125" style="2010" customWidth="1"/>
    <col min="9480" max="9480" width="6.7109375" style="2010" customWidth="1"/>
    <col min="9481" max="9482" width="7.85546875" style="2010" customWidth="1"/>
    <col min="9483" max="9485" width="8.28515625" style="2010" customWidth="1"/>
    <col min="9486" max="9504" width="7.85546875" style="2010" customWidth="1"/>
    <col min="9505" max="9551" width="7.5703125" style="2010" customWidth="1"/>
    <col min="9552" max="9552" width="8.5703125" style="2010" bestFit="1" customWidth="1"/>
    <col min="9553" max="9553" width="10.85546875" style="2010" customWidth="1"/>
    <col min="9554" max="9728" width="9.140625" style="2010"/>
    <col min="9729" max="9729" width="5" style="2010" customWidth="1"/>
    <col min="9730" max="9730" width="5.140625" style="2010" customWidth="1"/>
    <col min="9731" max="9731" width="10.42578125" style="2010" customWidth="1"/>
    <col min="9732" max="9732" width="6" style="2010" customWidth="1"/>
    <col min="9733" max="9733" width="3.7109375" style="2010" customWidth="1"/>
    <col min="9734" max="9734" width="7.28515625" style="2010" customWidth="1"/>
    <col min="9735" max="9735" width="4.42578125" style="2010" customWidth="1"/>
    <col min="9736" max="9736" width="6.7109375" style="2010" customWidth="1"/>
    <col min="9737" max="9738" width="7.85546875" style="2010" customWidth="1"/>
    <col min="9739" max="9741" width="8.28515625" style="2010" customWidth="1"/>
    <col min="9742" max="9760" width="7.85546875" style="2010" customWidth="1"/>
    <col min="9761" max="9807" width="7.5703125" style="2010" customWidth="1"/>
    <col min="9808" max="9808" width="8.5703125" style="2010" bestFit="1" customWidth="1"/>
    <col min="9809" max="9809" width="10.85546875" style="2010" customWidth="1"/>
    <col min="9810" max="9984" width="9.140625" style="2010"/>
    <col min="9985" max="9985" width="5" style="2010" customWidth="1"/>
    <col min="9986" max="9986" width="5.140625" style="2010" customWidth="1"/>
    <col min="9987" max="9987" width="10.42578125" style="2010" customWidth="1"/>
    <col min="9988" max="9988" width="6" style="2010" customWidth="1"/>
    <col min="9989" max="9989" width="3.7109375" style="2010" customWidth="1"/>
    <col min="9990" max="9990" width="7.28515625" style="2010" customWidth="1"/>
    <col min="9991" max="9991" width="4.42578125" style="2010" customWidth="1"/>
    <col min="9992" max="9992" width="6.7109375" style="2010" customWidth="1"/>
    <col min="9993" max="9994" width="7.85546875" style="2010" customWidth="1"/>
    <col min="9995" max="9997" width="8.28515625" style="2010" customWidth="1"/>
    <col min="9998" max="10016" width="7.85546875" style="2010" customWidth="1"/>
    <col min="10017" max="10063" width="7.5703125" style="2010" customWidth="1"/>
    <col min="10064" max="10064" width="8.5703125" style="2010" bestFit="1" customWidth="1"/>
    <col min="10065" max="10065" width="10.85546875" style="2010" customWidth="1"/>
    <col min="10066" max="10240" width="9.140625" style="2010"/>
    <col min="10241" max="10241" width="5" style="2010" customWidth="1"/>
    <col min="10242" max="10242" width="5.140625" style="2010" customWidth="1"/>
    <col min="10243" max="10243" width="10.42578125" style="2010" customWidth="1"/>
    <col min="10244" max="10244" width="6" style="2010" customWidth="1"/>
    <col min="10245" max="10245" width="3.7109375" style="2010" customWidth="1"/>
    <col min="10246" max="10246" width="7.28515625" style="2010" customWidth="1"/>
    <col min="10247" max="10247" width="4.42578125" style="2010" customWidth="1"/>
    <col min="10248" max="10248" width="6.7109375" style="2010" customWidth="1"/>
    <col min="10249" max="10250" width="7.85546875" style="2010" customWidth="1"/>
    <col min="10251" max="10253" width="8.28515625" style="2010" customWidth="1"/>
    <col min="10254" max="10272" width="7.85546875" style="2010" customWidth="1"/>
    <col min="10273" max="10319" width="7.5703125" style="2010" customWidth="1"/>
    <col min="10320" max="10320" width="8.5703125" style="2010" bestFit="1" customWidth="1"/>
    <col min="10321" max="10321" width="10.85546875" style="2010" customWidth="1"/>
    <col min="10322" max="10496" width="9.140625" style="2010"/>
    <col min="10497" max="10497" width="5" style="2010" customWidth="1"/>
    <col min="10498" max="10498" width="5.140625" style="2010" customWidth="1"/>
    <col min="10499" max="10499" width="10.42578125" style="2010" customWidth="1"/>
    <col min="10500" max="10500" width="6" style="2010" customWidth="1"/>
    <col min="10501" max="10501" width="3.7109375" style="2010" customWidth="1"/>
    <col min="10502" max="10502" width="7.28515625" style="2010" customWidth="1"/>
    <col min="10503" max="10503" width="4.42578125" style="2010" customWidth="1"/>
    <col min="10504" max="10504" width="6.7109375" style="2010" customWidth="1"/>
    <col min="10505" max="10506" width="7.85546875" style="2010" customWidth="1"/>
    <col min="10507" max="10509" width="8.28515625" style="2010" customWidth="1"/>
    <col min="10510" max="10528" width="7.85546875" style="2010" customWidth="1"/>
    <col min="10529" max="10575" width="7.5703125" style="2010" customWidth="1"/>
    <col min="10576" max="10576" width="8.5703125" style="2010" bestFit="1" customWidth="1"/>
    <col min="10577" max="10577" width="10.85546875" style="2010" customWidth="1"/>
    <col min="10578" max="10752" width="9.140625" style="2010"/>
    <col min="10753" max="10753" width="5" style="2010" customWidth="1"/>
    <col min="10754" max="10754" width="5.140625" style="2010" customWidth="1"/>
    <col min="10755" max="10755" width="10.42578125" style="2010" customWidth="1"/>
    <col min="10756" max="10756" width="6" style="2010" customWidth="1"/>
    <col min="10757" max="10757" width="3.7109375" style="2010" customWidth="1"/>
    <col min="10758" max="10758" width="7.28515625" style="2010" customWidth="1"/>
    <col min="10759" max="10759" width="4.42578125" style="2010" customWidth="1"/>
    <col min="10760" max="10760" width="6.7109375" style="2010" customWidth="1"/>
    <col min="10761" max="10762" width="7.85546875" style="2010" customWidth="1"/>
    <col min="10763" max="10765" width="8.28515625" style="2010" customWidth="1"/>
    <col min="10766" max="10784" width="7.85546875" style="2010" customWidth="1"/>
    <col min="10785" max="10831" width="7.5703125" style="2010" customWidth="1"/>
    <col min="10832" max="10832" width="8.5703125" style="2010" bestFit="1" customWidth="1"/>
    <col min="10833" max="10833" width="10.85546875" style="2010" customWidth="1"/>
    <col min="10834" max="11008" width="9.140625" style="2010"/>
    <col min="11009" max="11009" width="5" style="2010" customWidth="1"/>
    <col min="11010" max="11010" width="5.140625" style="2010" customWidth="1"/>
    <col min="11011" max="11011" width="10.42578125" style="2010" customWidth="1"/>
    <col min="11012" max="11012" width="6" style="2010" customWidth="1"/>
    <col min="11013" max="11013" width="3.7109375" style="2010" customWidth="1"/>
    <col min="11014" max="11014" width="7.28515625" style="2010" customWidth="1"/>
    <col min="11015" max="11015" width="4.42578125" style="2010" customWidth="1"/>
    <col min="11016" max="11016" width="6.7109375" style="2010" customWidth="1"/>
    <col min="11017" max="11018" width="7.85546875" style="2010" customWidth="1"/>
    <col min="11019" max="11021" width="8.28515625" style="2010" customWidth="1"/>
    <col min="11022" max="11040" width="7.85546875" style="2010" customWidth="1"/>
    <col min="11041" max="11087" width="7.5703125" style="2010" customWidth="1"/>
    <col min="11088" max="11088" width="8.5703125" style="2010" bestFit="1" customWidth="1"/>
    <col min="11089" max="11089" width="10.85546875" style="2010" customWidth="1"/>
    <col min="11090" max="11264" width="9.140625" style="2010"/>
    <col min="11265" max="11265" width="5" style="2010" customWidth="1"/>
    <col min="11266" max="11266" width="5.140625" style="2010" customWidth="1"/>
    <col min="11267" max="11267" width="10.42578125" style="2010" customWidth="1"/>
    <col min="11268" max="11268" width="6" style="2010" customWidth="1"/>
    <col min="11269" max="11269" width="3.7109375" style="2010" customWidth="1"/>
    <col min="11270" max="11270" width="7.28515625" style="2010" customWidth="1"/>
    <col min="11271" max="11271" width="4.42578125" style="2010" customWidth="1"/>
    <col min="11272" max="11272" width="6.7109375" style="2010" customWidth="1"/>
    <col min="11273" max="11274" width="7.85546875" style="2010" customWidth="1"/>
    <col min="11275" max="11277" width="8.28515625" style="2010" customWidth="1"/>
    <col min="11278" max="11296" width="7.85546875" style="2010" customWidth="1"/>
    <col min="11297" max="11343" width="7.5703125" style="2010" customWidth="1"/>
    <col min="11344" max="11344" width="8.5703125" style="2010" bestFit="1" customWidth="1"/>
    <col min="11345" max="11345" width="10.85546875" style="2010" customWidth="1"/>
    <col min="11346" max="11520" width="9.140625" style="2010"/>
    <col min="11521" max="11521" width="5" style="2010" customWidth="1"/>
    <col min="11522" max="11522" width="5.140625" style="2010" customWidth="1"/>
    <col min="11523" max="11523" width="10.42578125" style="2010" customWidth="1"/>
    <col min="11524" max="11524" width="6" style="2010" customWidth="1"/>
    <col min="11525" max="11525" width="3.7109375" style="2010" customWidth="1"/>
    <col min="11526" max="11526" width="7.28515625" style="2010" customWidth="1"/>
    <col min="11527" max="11527" width="4.42578125" style="2010" customWidth="1"/>
    <col min="11528" max="11528" width="6.7109375" style="2010" customWidth="1"/>
    <col min="11529" max="11530" width="7.85546875" style="2010" customWidth="1"/>
    <col min="11531" max="11533" width="8.28515625" style="2010" customWidth="1"/>
    <col min="11534" max="11552" width="7.85546875" style="2010" customWidth="1"/>
    <col min="11553" max="11599" width="7.5703125" style="2010" customWidth="1"/>
    <col min="11600" max="11600" width="8.5703125" style="2010" bestFit="1" customWidth="1"/>
    <col min="11601" max="11601" width="10.85546875" style="2010" customWidth="1"/>
    <col min="11602" max="11776" width="9.140625" style="2010"/>
    <col min="11777" max="11777" width="5" style="2010" customWidth="1"/>
    <col min="11778" max="11778" width="5.140625" style="2010" customWidth="1"/>
    <col min="11779" max="11779" width="10.42578125" style="2010" customWidth="1"/>
    <col min="11780" max="11780" width="6" style="2010" customWidth="1"/>
    <col min="11781" max="11781" width="3.7109375" style="2010" customWidth="1"/>
    <col min="11782" max="11782" width="7.28515625" style="2010" customWidth="1"/>
    <col min="11783" max="11783" width="4.42578125" style="2010" customWidth="1"/>
    <col min="11784" max="11784" width="6.7109375" style="2010" customWidth="1"/>
    <col min="11785" max="11786" width="7.85546875" style="2010" customWidth="1"/>
    <col min="11787" max="11789" width="8.28515625" style="2010" customWidth="1"/>
    <col min="11790" max="11808" width="7.85546875" style="2010" customWidth="1"/>
    <col min="11809" max="11855" width="7.5703125" style="2010" customWidth="1"/>
    <col min="11856" max="11856" width="8.5703125" style="2010" bestFit="1" customWidth="1"/>
    <col min="11857" max="11857" width="10.85546875" style="2010" customWidth="1"/>
    <col min="11858" max="12032" width="9.140625" style="2010"/>
    <col min="12033" max="12033" width="5" style="2010" customWidth="1"/>
    <col min="12034" max="12034" width="5.140625" style="2010" customWidth="1"/>
    <col min="12035" max="12035" width="10.42578125" style="2010" customWidth="1"/>
    <col min="12036" max="12036" width="6" style="2010" customWidth="1"/>
    <col min="12037" max="12037" width="3.7109375" style="2010" customWidth="1"/>
    <col min="12038" max="12038" width="7.28515625" style="2010" customWidth="1"/>
    <col min="12039" max="12039" width="4.42578125" style="2010" customWidth="1"/>
    <col min="12040" max="12040" width="6.7109375" style="2010" customWidth="1"/>
    <col min="12041" max="12042" width="7.85546875" style="2010" customWidth="1"/>
    <col min="12043" max="12045" width="8.28515625" style="2010" customWidth="1"/>
    <col min="12046" max="12064" width="7.85546875" style="2010" customWidth="1"/>
    <col min="12065" max="12111" width="7.5703125" style="2010" customWidth="1"/>
    <col min="12112" max="12112" width="8.5703125" style="2010" bestFit="1" customWidth="1"/>
    <col min="12113" max="12113" width="10.85546875" style="2010" customWidth="1"/>
    <col min="12114" max="12288" width="9.140625" style="2010"/>
    <col min="12289" max="12289" width="5" style="2010" customWidth="1"/>
    <col min="12290" max="12290" width="5.140625" style="2010" customWidth="1"/>
    <col min="12291" max="12291" width="10.42578125" style="2010" customWidth="1"/>
    <col min="12292" max="12292" width="6" style="2010" customWidth="1"/>
    <col min="12293" max="12293" width="3.7109375" style="2010" customWidth="1"/>
    <col min="12294" max="12294" width="7.28515625" style="2010" customWidth="1"/>
    <col min="12295" max="12295" width="4.42578125" style="2010" customWidth="1"/>
    <col min="12296" max="12296" width="6.7109375" style="2010" customWidth="1"/>
    <col min="12297" max="12298" width="7.85546875" style="2010" customWidth="1"/>
    <col min="12299" max="12301" width="8.28515625" style="2010" customWidth="1"/>
    <col min="12302" max="12320" width="7.85546875" style="2010" customWidth="1"/>
    <col min="12321" max="12367" width="7.5703125" style="2010" customWidth="1"/>
    <col min="12368" max="12368" width="8.5703125" style="2010" bestFit="1" customWidth="1"/>
    <col min="12369" max="12369" width="10.85546875" style="2010" customWidth="1"/>
    <col min="12370" max="12544" width="9.140625" style="2010"/>
    <col min="12545" max="12545" width="5" style="2010" customWidth="1"/>
    <col min="12546" max="12546" width="5.140625" style="2010" customWidth="1"/>
    <col min="12547" max="12547" width="10.42578125" style="2010" customWidth="1"/>
    <col min="12548" max="12548" width="6" style="2010" customWidth="1"/>
    <col min="12549" max="12549" width="3.7109375" style="2010" customWidth="1"/>
    <col min="12550" max="12550" width="7.28515625" style="2010" customWidth="1"/>
    <col min="12551" max="12551" width="4.42578125" style="2010" customWidth="1"/>
    <col min="12552" max="12552" width="6.7109375" style="2010" customWidth="1"/>
    <col min="12553" max="12554" width="7.85546875" style="2010" customWidth="1"/>
    <col min="12555" max="12557" width="8.28515625" style="2010" customWidth="1"/>
    <col min="12558" max="12576" width="7.85546875" style="2010" customWidth="1"/>
    <col min="12577" max="12623" width="7.5703125" style="2010" customWidth="1"/>
    <col min="12624" max="12624" width="8.5703125" style="2010" bestFit="1" customWidth="1"/>
    <col min="12625" max="12625" width="10.85546875" style="2010" customWidth="1"/>
    <col min="12626" max="12800" width="9.140625" style="2010"/>
    <col min="12801" max="12801" width="5" style="2010" customWidth="1"/>
    <col min="12802" max="12802" width="5.140625" style="2010" customWidth="1"/>
    <col min="12803" max="12803" width="10.42578125" style="2010" customWidth="1"/>
    <col min="12804" max="12804" width="6" style="2010" customWidth="1"/>
    <col min="12805" max="12805" width="3.7109375" style="2010" customWidth="1"/>
    <col min="12806" max="12806" width="7.28515625" style="2010" customWidth="1"/>
    <col min="12807" max="12807" width="4.42578125" style="2010" customWidth="1"/>
    <col min="12808" max="12808" width="6.7109375" style="2010" customWidth="1"/>
    <col min="12809" max="12810" width="7.85546875" style="2010" customWidth="1"/>
    <col min="12811" max="12813" width="8.28515625" style="2010" customWidth="1"/>
    <col min="12814" max="12832" width="7.85546875" style="2010" customWidth="1"/>
    <col min="12833" max="12879" width="7.5703125" style="2010" customWidth="1"/>
    <col min="12880" max="12880" width="8.5703125" style="2010" bestFit="1" customWidth="1"/>
    <col min="12881" max="12881" width="10.85546875" style="2010" customWidth="1"/>
    <col min="12882" max="13056" width="9.140625" style="2010"/>
    <col min="13057" max="13057" width="5" style="2010" customWidth="1"/>
    <col min="13058" max="13058" width="5.140625" style="2010" customWidth="1"/>
    <col min="13059" max="13059" width="10.42578125" style="2010" customWidth="1"/>
    <col min="13060" max="13060" width="6" style="2010" customWidth="1"/>
    <col min="13061" max="13061" width="3.7109375" style="2010" customWidth="1"/>
    <col min="13062" max="13062" width="7.28515625" style="2010" customWidth="1"/>
    <col min="13063" max="13063" width="4.42578125" style="2010" customWidth="1"/>
    <col min="13064" max="13064" width="6.7109375" style="2010" customWidth="1"/>
    <col min="13065" max="13066" width="7.85546875" style="2010" customWidth="1"/>
    <col min="13067" max="13069" width="8.28515625" style="2010" customWidth="1"/>
    <col min="13070" max="13088" width="7.85546875" style="2010" customWidth="1"/>
    <col min="13089" max="13135" width="7.5703125" style="2010" customWidth="1"/>
    <col min="13136" max="13136" width="8.5703125" style="2010" bestFit="1" customWidth="1"/>
    <col min="13137" max="13137" width="10.85546875" style="2010" customWidth="1"/>
    <col min="13138" max="13312" width="9.140625" style="2010"/>
    <col min="13313" max="13313" width="5" style="2010" customWidth="1"/>
    <col min="13314" max="13314" width="5.140625" style="2010" customWidth="1"/>
    <col min="13315" max="13315" width="10.42578125" style="2010" customWidth="1"/>
    <col min="13316" max="13316" width="6" style="2010" customWidth="1"/>
    <col min="13317" max="13317" width="3.7109375" style="2010" customWidth="1"/>
    <col min="13318" max="13318" width="7.28515625" style="2010" customWidth="1"/>
    <col min="13319" max="13319" width="4.42578125" style="2010" customWidth="1"/>
    <col min="13320" max="13320" width="6.7109375" style="2010" customWidth="1"/>
    <col min="13321" max="13322" width="7.85546875" style="2010" customWidth="1"/>
    <col min="13323" max="13325" width="8.28515625" style="2010" customWidth="1"/>
    <col min="13326" max="13344" width="7.85546875" style="2010" customWidth="1"/>
    <col min="13345" max="13391" width="7.5703125" style="2010" customWidth="1"/>
    <col min="13392" max="13392" width="8.5703125" style="2010" bestFit="1" customWidth="1"/>
    <col min="13393" max="13393" width="10.85546875" style="2010" customWidth="1"/>
    <col min="13394" max="13568" width="9.140625" style="2010"/>
    <col min="13569" max="13569" width="5" style="2010" customWidth="1"/>
    <col min="13570" max="13570" width="5.140625" style="2010" customWidth="1"/>
    <col min="13571" max="13571" width="10.42578125" style="2010" customWidth="1"/>
    <col min="13572" max="13572" width="6" style="2010" customWidth="1"/>
    <col min="13573" max="13573" width="3.7109375" style="2010" customWidth="1"/>
    <col min="13574" max="13574" width="7.28515625" style="2010" customWidth="1"/>
    <col min="13575" max="13575" width="4.42578125" style="2010" customWidth="1"/>
    <col min="13576" max="13576" width="6.7109375" style="2010" customWidth="1"/>
    <col min="13577" max="13578" width="7.85546875" style="2010" customWidth="1"/>
    <col min="13579" max="13581" width="8.28515625" style="2010" customWidth="1"/>
    <col min="13582" max="13600" width="7.85546875" style="2010" customWidth="1"/>
    <col min="13601" max="13647" width="7.5703125" style="2010" customWidth="1"/>
    <col min="13648" max="13648" width="8.5703125" style="2010" bestFit="1" customWidth="1"/>
    <col min="13649" max="13649" width="10.85546875" style="2010" customWidth="1"/>
    <col min="13650" max="13824" width="9.140625" style="2010"/>
    <col min="13825" max="13825" width="5" style="2010" customWidth="1"/>
    <col min="13826" max="13826" width="5.140625" style="2010" customWidth="1"/>
    <col min="13827" max="13827" width="10.42578125" style="2010" customWidth="1"/>
    <col min="13828" max="13828" width="6" style="2010" customWidth="1"/>
    <col min="13829" max="13829" width="3.7109375" style="2010" customWidth="1"/>
    <col min="13830" max="13830" width="7.28515625" style="2010" customWidth="1"/>
    <col min="13831" max="13831" width="4.42578125" style="2010" customWidth="1"/>
    <col min="13832" max="13832" width="6.7109375" style="2010" customWidth="1"/>
    <col min="13833" max="13834" width="7.85546875" style="2010" customWidth="1"/>
    <col min="13835" max="13837" width="8.28515625" style="2010" customWidth="1"/>
    <col min="13838" max="13856" width="7.85546875" style="2010" customWidth="1"/>
    <col min="13857" max="13903" width="7.5703125" style="2010" customWidth="1"/>
    <col min="13904" max="13904" width="8.5703125" style="2010" bestFit="1" customWidth="1"/>
    <col min="13905" max="13905" width="10.85546875" style="2010" customWidth="1"/>
    <col min="13906" max="14080" width="9.140625" style="2010"/>
    <col min="14081" max="14081" width="5" style="2010" customWidth="1"/>
    <col min="14082" max="14082" width="5.140625" style="2010" customWidth="1"/>
    <col min="14083" max="14083" width="10.42578125" style="2010" customWidth="1"/>
    <col min="14084" max="14084" width="6" style="2010" customWidth="1"/>
    <col min="14085" max="14085" width="3.7109375" style="2010" customWidth="1"/>
    <col min="14086" max="14086" width="7.28515625" style="2010" customWidth="1"/>
    <col min="14087" max="14087" width="4.42578125" style="2010" customWidth="1"/>
    <col min="14088" max="14088" width="6.7109375" style="2010" customWidth="1"/>
    <col min="14089" max="14090" width="7.85546875" style="2010" customWidth="1"/>
    <col min="14091" max="14093" width="8.28515625" style="2010" customWidth="1"/>
    <col min="14094" max="14112" width="7.85546875" style="2010" customWidth="1"/>
    <col min="14113" max="14159" width="7.5703125" style="2010" customWidth="1"/>
    <col min="14160" max="14160" width="8.5703125" style="2010" bestFit="1" customWidth="1"/>
    <col min="14161" max="14161" width="10.85546875" style="2010" customWidth="1"/>
    <col min="14162" max="14336" width="9.140625" style="2010"/>
    <col min="14337" max="14337" width="5" style="2010" customWidth="1"/>
    <col min="14338" max="14338" width="5.140625" style="2010" customWidth="1"/>
    <col min="14339" max="14339" width="10.42578125" style="2010" customWidth="1"/>
    <col min="14340" max="14340" width="6" style="2010" customWidth="1"/>
    <col min="14341" max="14341" width="3.7109375" style="2010" customWidth="1"/>
    <col min="14342" max="14342" width="7.28515625" style="2010" customWidth="1"/>
    <col min="14343" max="14343" width="4.42578125" style="2010" customWidth="1"/>
    <col min="14344" max="14344" width="6.7109375" style="2010" customWidth="1"/>
    <col min="14345" max="14346" width="7.85546875" style="2010" customWidth="1"/>
    <col min="14347" max="14349" width="8.28515625" style="2010" customWidth="1"/>
    <col min="14350" max="14368" width="7.85546875" style="2010" customWidth="1"/>
    <col min="14369" max="14415" width="7.5703125" style="2010" customWidth="1"/>
    <col min="14416" max="14416" width="8.5703125" style="2010" bestFit="1" customWidth="1"/>
    <col min="14417" max="14417" width="10.85546875" style="2010" customWidth="1"/>
    <col min="14418" max="14592" width="9.140625" style="2010"/>
    <col min="14593" max="14593" width="5" style="2010" customWidth="1"/>
    <col min="14594" max="14594" width="5.140625" style="2010" customWidth="1"/>
    <col min="14595" max="14595" width="10.42578125" style="2010" customWidth="1"/>
    <col min="14596" max="14596" width="6" style="2010" customWidth="1"/>
    <col min="14597" max="14597" width="3.7109375" style="2010" customWidth="1"/>
    <col min="14598" max="14598" width="7.28515625" style="2010" customWidth="1"/>
    <col min="14599" max="14599" width="4.42578125" style="2010" customWidth="1"/>
    <col min="14600" max="14600" width="6.7109375" style="2010" customWidth="1"/>
    <col min="14601" max="14602" width="7.85546875" style="2010" customWidth="1"/>
    <col min="14603" max="14605" width="8.28515625" style="2010" customWidth="1"/>
    <col min="14606" max="14624" width="7.85546875" style="2010" customWidth="1"/>
    <col min="14625" max="14671" width="7.5703125" style="2010" customWidth="1"/>
    <col min="14672" max="14672" width="8.5703125" style="2010" bestFit="1" customWidth="1"/>
    <col min="14673" max="14673" width="10.85546875" style="2010" customWidth="1"/>
    <col min="14674" max="14848" width="9.140625" style="2010"/>
    <col min="14849" max="14849" width="5" style="2010" customWidth="1"/>
    <col min="14850" max="14850" width="5.140625" style="2010" customWidth="1"/>
    <col min="14851" max="14851" width="10.42578125" style="2010" customWidth="1"/>
    <col min="14852" max="14852" width="6" style="2010" customWidth="1"/>
    <col min="14853" max="14853" width="3.7109375" style="2010" customWidth="1"/>
    <col min="14854" max="14854" width="7.28515625" style="2010" customWidth="1"/>
    <col min="14855" max="14855" width="4.42578125" style="2010" customWidth="1"/>
    <col min="14856" max="14856" width="6.7109375" style="2010" customWidth="1"/>
    <col min="14857" max="14858" width="7.85546875" style="2010" customWidth="1"/>
    <col min="14859" max="14861" width="8.28515625" style="2010" customWidth="1"/>
    <col min="14862" max="14880" width="7.85546875" style="2010" customWidth="1"/>
    <col min="14881" max="14927" width="7.5703125" style="2010" customWidth="1"/>
    <col min="14928" max="14928" width="8.5703125" style="2010" bestFit="1" customWidth="1"/>
    <col min="14929" max="14929" width="10.85546875" style="2010" customWidth="1"/>
    <col min="14930" max="15104" width="9.140625" style="2010"/>
    <col min="15105" max="15105" width="5" style="2010" customWidth="1"/>
    <col min="15106" max="15106" width="5.140625" style="2010" customWidth="1"/>
    <col min="15107" max="15107" width="10.42578125" style="2010" customWidth="1"/>
    <col min="15108" max="15108" width="6" style="2010" customWidth="1"/>
    <col min="15109" max="15109" width="3.7109375" style="2010" customWidth="1"/>
    <col min="15110" max="15110" width="7.28515625" style="2010" customWidth="1"/>
    <col min="15111" max="15111" width="4.42578125" style="2010" customWidth="1"/>
    <col min="15112" max="15112" width="6.7109375" style="2010" customWidth="1"/>
    <col min="15113" max="15114" width="7.85546875" style="2010" customWidth="1"/>
    <col min="15115" max="15117" width="8.28515625" style="2010" customWidth="1"/>
    <col min="15118" max="15136" width="7.85546875" style="2010" customWidth="1"/>
    <col min="15137" max="15183" width="7.5703125" style="2010" customWidth="1"/>
    <col min="15184" max="15184" width="8.5703125" style="2010" bestFit="1" customWidth="1"/>
    <col min="15185" max="15185" width="10.85546875" style="2010" customWidth="1"/>
    <col min="15186" max="15360" width="9.140625" style="2010"/>
    <col min="15361" max="15361" width="5" style="2010" customWidth="1"/>
    <col min="15362" max="15362" width="5.140625" style="2010" customWidth="1"/>
    <col min="15363" max="15363" width="10.42578125" style="2010" customWidth="1"/>
    <col min="15364" max="15364" width="6" style="2010" customWidth="1"/>
    <col min="15365" max="15365" width="3.7109375" style="2010" customWidth="1"/>
    <col min="15366" max="15366" width="7.28515625" style="2010" customWidth="1"/>
    <col min="15367" max="15367" width="4.42578125" style="2010" customWidth="1"/>
    <col min="15368" max="15368" width="6.7109375" style="2010" customWidth="1"/>
    <col min="15369" max="15370" width="7.85546875" style="2010" customWidth="1"/>
    <col min="15371" max="15373" width="8.28515625" style="2010" customWidth="1"/>
    <col min="15374" max="15392" width="7.85546875" style="2010" customWidth="1"/>
    <col min="15393" max="15439" width="7.5703125" style="2010" customWidth="1"/>
    <col min="15440" max="15440" width="8.5703125" style="2010" bestFit="1" customWidth="1"/>
    <col min="15441" max="15441" width="10.85546875" style="2010" customWidth="1"/>
    <col min="15442" max="15616" width="9.140625" style="2010"/>
    <col min="15617" max="15617" width="5" style="2010" customWidth="1"/>
    <col min="15618" max="15618" width="5.140625" style="2010" customWidth="1"/>
    <col min="15619" max="15619" width="10.42578125" style="2010" customWidth="1"/>
    <col min="15620" max="15620" width="6" style="2010" customWidth="1"/>
    <col min="15621" max="15621" width="3.7109375" style="2010" customWidth="1"/>
    <col min="15622" max="15622" width="7.28515625" style="2010" customWidth="1"/>
    <col min="15623" max="15623" width="4.42578125" style="2010" customWidth="1"/>
    <col min="15624" max="15624" width="6.7109375" style="2010" customWidth="1"/>
    <col min="15625" max="15626" width="7.85546875" style="2010" customWidth="1"/>
    <col min="15627" max="15629" width="8.28515625" style="2010" customWidth="1"/>
    <col min="15630" max="15648" width="7.85546875" style="2010" customWidth="1"/>
    <col min="15649" max="15695" width="7.5703125" style="2010" customWidth="1"/>
    <col min="15696" max="15696" width="8.5703125" style="2010" bestFit="1" customWidth="1"/>
    <col min="15697" max="15697" width="10.85546875" style="2010" customWidth="1"/>
    <col min="15698" max="15872" width="9.140625" style="2010"/>
    <col min="15873" max="15873" width="5" style="2010" customWidth="1"/>
    <col min="15874" max="15874" width="5.140625" style="2010" customWidth="1"/>
    <col min="15875" max="15875" width="10.42578125" style="2010" customWidth="1"/>
    <col min="15876" max="15876" width="6" style="2010" customWidth="1"/>
    <col min="15877" max="15877" width="3.7109375" style="2010" customWidth="1"/>
    <col min="15878" max="15878" width="7.28515625" style="2010" customWidth="1"/>
    <col min="15879" max="15879" width="4.42578125" style="2010" customWidth="1"/>
    <col min="15880" max="15880" width="6.7109375" style="2010" customWidth="1"/>
    <col min="15881" max="15882" width="7.85546875" style="2010" customWidth="1"/>
    <col min="15883" max="15885" width="8.28515625" style="2010" customWidth="1"/>
    <col min="15886" max="15904" width="7.85546875" style="2010" customWidth="1"/>
    <col min="15905" max="15951" width="7.5703125" style="2010" customWidth="1"/>
    <col min="15952" max="15952" width="8.5703125" style="2010" bestFit="1" customWidth="1"/>
    <col min="15953" max="15953" width="10.85546875" style="2010" customWidth="1"/>
    <col min="15954" max="16128" width="9.140625" style="2010"/>
    <col min="16129" max="16129" width="5" style="2010" customWidth="1"/>
    <col min="16130" max="16130" width="5.140625" style="2010" customWidth="1"/>
    <col min="16131" max="16131" width="10.42578125" style="2010" customWidth="1"/>
    <col min="16132" max="16132" width="6" style="2010" customWidth="1"/>
    <col min="16133" max="16133" width="3.7109375" style="2010" customWidth="1"/>
    <col min="16134" max="16134" width="7.28515625" style="2010" customWidth="1"/>
    <col min="16135" max="16135" width="4.42578125" style="2010" customWidth="1"/>
    <col min="16136" max="16136" width="6.7109375" style="2010" customWidth="1"/>
    <col min="16137" max="16138" width="7.85546875" style="2010" customWidth="1"/>
    <col min="16139" max="16141" width="8.28515625" style="2010" customWidth="1"/>
    <col min="16142" max="16160" width="7.85546875" style="2010" customWidth="1"/>
    <col min="16161" max="16207" width="7.5703125" style="2010" customWidth="1"/>
    <col min="16208" max="16208" width="8.5703125" style="2010" bestFit="1" customWidth="1"/>
    <col min="16209" max="16209" width="10.85546875" style="2010" customWidth="1"/>
    <col min="16210" max="16384" width="9.140625" style="2010"/>
  </cols>
  <sheetData>
    <row r="1" spans="1:83" s="806" customFormat="1" ht="30" customHeight="1" x14ac:dyDescent="0.4">
      <c r="A1" s="834" t="s">
        <v>168</v>
      </c>
    </row>
    <row r="2" spans="1:83" s="806" customFormat="1" ht="26.25" x14ac:dyDescent="0.4">
      <c r="A2" s="835" t="s">
        <v>627</v>
      </c>
      <c r="C2" s="836"/>
      <c r="D2" s="836"/>
      <c r="E2" s="836"/>
      <c r="I2" s="837"/>
      <c r="J2" s="837"/>
      <c r="L2" s="837"/>
      <c r="M2" s="837"/>
      <c r="O2" s="837"/>
      <c r="P2" s="837"/>
      <c r="R2" s="837"/>
      <c r="S2" s="837"/>
      <c r="U2" s="837"/>
      <c r="V2" s="837"/>
      <c r="X2" s="837"/>
      <c r="Y2" s="837"/>
      <c r="AA2" s="837"/>
      <c r="AB2" s="837"/>
      <c r="AD2" s="837"/>
      <c r="AE2" s="837"/>
      <c r="AG2" s="837"/>
      <c r="AH2" s="837"/>
      <c r="AJ2" s="837"/>
      <c r="AK2" s="837"/>
      <c r="AM2" s="837"/>
      <c r="AN2" s="837"/>
      <c r="AP2" s="837"/>
      <c r="AQ2" s="837"/>
      <c r="AS2" s="837"/>
      <c r="AT2" s="837"/>
      <c r="AV2" s="837"/>
      <c r="AW2" s="837"/>
      <c r="AY2" s="837"/>
      <c r="AZ2" s="837"/>
      <c r="BB2" s="837"/>
      <c r="BC2" s="837"/>
      <c r="BE2" s="837"/>
      <c r="BF2" s="837"/>
      <c r="BH2" s="837"/>
      <c r="BI2" s="837"/>
      <c r="BK2" s="837"/>
      <c r="BL2" s="837"/>
      <c r="BN2" s="837"/>
      <c r="BO2" s="837"/>
      <c r="BQ2" s="837"/>
      <c r="BR2" s="837"/>
      <c r="BT2" s="837"/>
      <c r="BU2" s="837"/>
      <c r="BW2" s="837"/>
      <c r="BX2" s="837"/>
      <c r="BZ2" s="837"/>
      <c r="CA2" s="837"/>
    </row>
    <row r="3" spans="1:83" s="838" customFormat="1" ht="15.75" thickBot="1" x14ac:dyDescent="0.25">
      <c r="B3" s="839"/>
      <c r="C3" s="839"/>
      <c r="D3" s="839"/>
      <c r="E3" s="839"/>
      <c r="F3" s="839"/>
      <c r="G3" s="839"/>
      <c r="H3" s="840"/>
      <c r="I3" s="837"/>
      <c r="J3" s="837"/>
      <c r="K3" s="840"/>
      <c r="L3" s="837"/>
      <c r="M3" s="837"/>
      <c r="N3" s="840"/>
      <c r="O3" s="837"/>
      <c r="P3" s="837"/>
      <c r="Q3" s="840"/>
      <c r="R3" s="837"/>
      <c r="S3" s="837"/>
      <c r="T3" s="840"/>
      <c r="U3" s="837"/>
      <c r="V3" s="837"/>
      <c r="W3" s="840"/>
      <c r="X3" s="837"/>
      <c r="Y3" s="837"/>
      <c r="Z3" s="840"/>
      <c r="AA3" s="837"/>
      <c r="AB3" s="837"/>
      <c r="AC3" s="840"/>
      <c r="AD3" s="837"/>
      <c r="AE3" s="837"/>
      <c r="AF3" s="840"/>
      <c r="AG3" s="837"/>
      <c r="AH3" s="837"/>
      <c r="AI3" s="840"/>
      <c r="AJ3" s="837"/>
      <c r="AK3" s="837"/>
      <c r="AL3" s="840"/>
      <c r="AM3" s="837"/>
      <c r="AN3" s="837"/>
      <c r="AO3" s="840"/>
      <c r="AP3" s="837"/>
      <c r="AQ3" s="837"/>
      <c r="AR3" s="840"/>
      <c r="AS3" s="837"/>
      <c r="AT3" s="837"/>
      <c r="AU3" s="840"/>
      <c r="AV3" s="837"/>
      <c r="AW3" s="837"/>
      <c r="AX3" s="840"/>
      <c r="AY3" s="837"/>
      <c r="AZ3" s="837"/>
      <c r="BA3" s="840"/>
      <c r="BB3" s="837"/>
      <c r="BC3" s="837"/>
      <c r="BD3" s="840"/>
      <c r="BE3" s="837"/>
      <c r="BF3" s="837"/>
      <c r="BG3" s="840"/>
      <c r="BH3" s="837"/>
      <c r="BI3" s="837"/>
      <c r="BJ3" s="840"/>
      <c r="BK3" s="837"/>
      <c r="BL3" s="837"/>
      <c r="BM3" s="840"/>
      <c r="BN3" s="837"/>
      <c r="BO3" s="837"/>
      <c r="BP3" s="840"/>
      <c r="BQ3" s="837"/>
      <c r="BR3" s="837"/>
      <c r="BS3" s="840"/>
      <c r="BT3" s="837"/>
      <c r="BU3" s="837"/>
      <c r="BV3" s="840"/>
      <c r="BW3" s="837"/>
      <c r="BX3" s="837"/>
      <c r="BY3" s="840"/>
      <c r="BZ3" s="837"/>
      <c r="CA3" s="837"/>
    </row>
    <row r="4" spans="1:83" s="2010" customFormat="1" ht="13.5" thickBot="1" x14ac:dyDescent="0.25">
      <c r="A4" s="2004" t="s">
        <v>5</v>
      </c>
      <c r="B4" s="2005"/>
      <c r="C4" s="2005"/>
      <c r="D4" s="2005"/>
      <c r="E4" s="2005"/>
      <c r="F4" s="2005"/>
      <c r="G4" s="2006"/>
      <c r="H4" s="2007" t="s">
        <v>169</v>
      </c>
      <c r="I4" s="2008"/>
      <c r="J4" s="2009"/>
      <c r="K4" s="2007" t="s">
        <v>170</v>
      </c>
      <c r="L4" s="2008"/>
      <c r="M4" s="2009"/>
      <c r="N4" s="2007" t="s">
        <v>171</v>
      </c>
      <c r="O4" s="2008"/>
      <c r="P4" s="2009"/>
      <c r="Q4" s="2007" t="s">
        <v>172</v>
      </c>
      <c r="R4" s="2008"/>
      <c r="S4" s="2009"/>
      <c r="T4" s="2007" t="s">
        <v>173</v>
      </c>
      <c r="U4" s="2008"/>
      <c r="V4" s="2009"/>
      <c r="W4" s="2007" t="s">
        <v>174</v>
      </c>
      <c r="X4" s="2008"/>
      <c r="Y4" s="2009"/>
      <c r="Z4" s="2007" t="s">
        <v>175</v>
      </c>
      <c r="AA4" s="2008"/>
      <c r="AB4" s="2009"/>
      <c r="AC4" s="2007" t="s">
        <v>176</v>
      </c>
      <c r="AD4" s="2008"/>
      <c r="AE4" s="2009"/>
      <c r="AF4" s="2007" t="s">
        <v>177</v>
      </c>
      <c r="AG4" s="2008"/>
      <c r="AH4" s="2009"/>
      <c r="AI4" s="2007" t="s">
        <v>178</v>
      </c>
      <c r="AJ4" s="2008"/>
      <c r="AK4" s="2009"/>
      <c r="AL4" s="2007" t="s">
        <v>179</v>
      </c>
      <c r="AM4" s="2008"/>
      <c r="AN4" s="2009"/>
      <c r="AO4" s="2007" t="s">
        <v>180</v>
      </c>
      <c r="AP4" s="2008"/>
      <c r="AQ4" s="2009"/>
      <c r="AR4" s="2007" t="s">
        <v>181</v>
      </c>
      <c r="AS4" s="2008"/>
      <c r="AT4" s="2009"/>
      <c r="AU4" s="2007" t="s">
        <v>182</v>
      </c>
      <c r="AV4" s="2008"/>
      <c r="AW4" s="2009"/>
      <c r="AX4" s="2007" t="s">
        <v>183</v>
      </c>
      <c r="AY4" s="2008"/>
      <c r="AZ4" s="2009"/>
      <c r="BA4" s="2007" t="s">
        <v>184</v>
      </c>
      <c r="BB4" s="2008"/>
      <c r="BC4" s="2009"/>
      <c r="BD4" s="2007" t="s">
        <v>185</v>
      </c>
      <c r="BE4" s="2008"/>
      <c r="BF4" s="2009"/>
      <c r="BG4" s="2007" t="s">
        <v>186</v>
      </c>
      <c r="BH4" s="2008"/>
      <c r="BI4" s="2009"/>
      <c r="BJ4" s="2007" t="s">
        <v>187</v>
      </c>
      <c r="BK4" s="2008"/>
      <c r="BL4" s="2009"/>
      <c r="BM4" s="2007" t="s">
        <v>188</v>
      </c>
      <c r="BN4" s="2008"/>
      <c r="BO4" s="2009"/>
      <c r="BP4" s="2007" t="s">
        <v>189</v>
      </c>
      <c r="BQ4" s="2008"/>
      <c r="BR4" s="2009"/>
      <c r="BS4" s="2007" t="s">
        <v>190</v>
      </c>
      <c r="BT4" s="2008"/>
      <c r="BU4" s="2009"/>
      <c r="BV4" s="2007" t="s">
        <v>191</v>
      </c>
      <c r="BW4" s="2008"/>
      <c r="BX4" s="2009"/>
      <c r="BY4" s="2007" t="s">
        <v>192</v>
      </c>
      <c r="BZ4" s="2008"/>
      <c r="CA4" s="2009"/>
      <c r="CC4" s="2011"/>
      <c r="CE4" s="2012"/>
    </row>
    <row r="5" spans="1:83" s="2010" customFormat="1" ht="12.75" customHeight="1" x14ac:dyDescent="0.2">
      <c r="A5" s="2013" t="s">
        <v>193</v>
      </c>
      <c r="B5" s="2014"/>
      <c r="C5" s="2015" t="s">
        <v>194</v>
      </c>
      <c r="D5" s="2016"/>
      <c r="E5" s="2017"/>
      <c r="F5" s="2017"/>
      <c r="G5" s="2018"/>
      <c r="H5" s="2019" t="s">
        <v>9</v>
      </c>
      <c r="I5" s="2020" t="s">
        <v>10</v>
      </c>
      <c r="J5" s="2021" t="s">
        <v>11</v>
      </c>
      <c r="K5" s="2019" t="s">
        <v>9</v>
      </c>
      <c r="L5" s="2020" t="s">
        <v>10</v>
      </c>
      <c r="M5" s="2021" t="s">
        <v>11</v>
      </c>
      <c r="N5" s="2019" t="s">
        <v>9</v>
      </c>
      <c r="O5" s="2020" t="s">
        <v>10</v>
      </c>
      <c r="P5" s="2021" t="s">
        <v>11</v>
      </c>
      <c r="Q5" s="2019" t="s">
        <v>9</v>
      </c>
      <c r="R5" s="2020" t="s">
        <v>10</v>
      </c>
      <c r="S5" s="2021" t="s">
        <v>11</v>
      </c>
      <c r="T5" s="2019" t="s">
        <v>9</v>
      </c>
      <c r="U5" s="2020" t="s">
        <v>10</v>
      </c>
      <c r="V5" s="2021" t="s">
        <v>11</v>
      </c>
      <c r="W5" s="2019" t="s">
        <v>9</v>
      </c>
      <c r="X5" s="2020" t="s">
        <v>10</v>
      </c>
      <c r="Y5" s="2021" t="s">
        <v>11</v>
      </c>
      <c r="Z5" s="2019" t="s">
        <v>9</v>
      </c>
      <c r="AA5" s="2020" t="s">
        <v>10</v>
      </c>
      <c r="AB5" s="2021" t="s">
        <v>11</v>
      </c>
      <c r="AC5" s="2019" t="s">
        <v>9</v>
      </c>
      <c r="AD5" s="2020" t="s">
        <v>10</v>
      </c>
      <c r="AE5" s="2021" t="s">
        <v>11</v>
      </c>
      <c r="AF5" s="2019" t="s">
        <v>9</v>
      </c>
      <c r="AG5" s="2020" t="s">
        <v>10</v>
      </c>
      <c r="AH5" s="2021" t="s">
        <v>11</v>
      </c>
      <c r="AI5" s="2019" t="s">
        <v>9</v>
      </c>
      <c r="AJ5" s="2020" t="s">
        <v>10</v>
      </c>
      <c r="AK5" s="2021" t="s">
        <v>11</v>
      </c>
      <c r="AL5" s="2019" t="s">
        <v>9</v>
      </c>
      <c r="AM5" s="2020" t="s">
        <v>10</v>
      </c>
      <c r="AN5" s="2021" t="s">
        <v>11</v>
      </c>
      <c r="AO5" s="2019" t="s">
        <v>9</v>
      </c>
      <c r="AP5" s="2020" t="s">
        <v>10</v>
      </c>
      <c r="AQ5" s="2021" t="s">
        <v>11</v>
      </c>
      <c r="AR5" s="2019" t="s">
        <v>9</v>
      </c>
      <c r="AS5" s="2020" t="s">
        <v>10</v>
      </c>
      <c r="AT5" s="2021" t="s">
        <v>11</v>
      </c>
      <c r="AU5" s="2019" t="s">
        <v>9</v>
      </c>
      <c r="AV5" s="2020" t="s">
        <v>10</v>
      </c>
      <c r="AW5" s="2021" t="s">
        <v>11</v>
      </c>
      <c r="AX5" s="2019" t="s">
        <v>9</v>
      </c>
      <c r="AY5" s="2020" t="s">
        <v>10</v>
      </c>
      <c r="AZ5" s="2021" t="s">
        <v>11</v>
      </c>
      <c r="BA5" s="2019" t="s">
        <v>9</v>
      </c>
      <c r="BB5" s="2020" t="s">
        <v>10</v>
      </c>
      <c r="BC5" s="2021" t="s">
        <v>11</v>
      </c>
      <c r="BD5" s="2019" t="s">
        <v>9</v>
      </c>
      <c r="BE5" s="2020" t="s">
        <v>10</v>
      </c>
      <c r="BF5" s="2021" t="s">
        <v>11</v>
      </c>
      <c r="BG5" s="2019" t="s">
        <v>9</v>
      </c>
      <c r="BH5" s="2020" t="s">
        <v>10</v>
      </c>
      <c r="BI5" s="2021" t="s">
        <v>11</v>
      </c>
      <c r="BJ5" s="2019" t="s">
        <v>9</v>
      </c>
      <c r="BK5" s="2020" t="s">
        <v>10</v>
      </c>
      <c r="BL5" s="2021" t="s">
        <v>11</v>
      </c>
      <c r="BM5" s="2019" t="s">
        <v>9</v>
      </c>
      <c r="BN5" s="2020" t="s">
        <v>10</v>
      </c>
      <c r="BO5" s="2021" t="s">
        <v>11</v>
      </c>
      <c r="BP5" s="2019" t="s">
        <v>9</v>
      </c>
      <c r="BQ5" s="2020" t="s">
        <v>10</v>
      </c>
      <c r="BR5" s="2021" t="s">
        <v>11</v>
      </c>
      <c r="BS5" s="2019" t="s">
        <v>9</v>
      </c>
      <c r="BT5" s="2020" t="s">
        <v>10</v>
      </c>
      <c r="BU5" s="2021" t="s">
        <v>11</v>
      </c>
      <c r="BV5" s="2019" t="s">
        <v>9</v>
      </c>
      <c r="BW5" s="2020" t="s">
        <v>10</v>
      </c>
      <c r="BX5" s="2021" t="s">
        <v>11</v>
      </c>
      <c r="BY5" s="2019" t="s">
        <v>9</v>
      </c>
      <c r="BZ5" s="2020" t="s">
        <v>10</v>
      </c>
      <c r="CA5" s="2021" t="s">
        <v>11</v>
      </c>
    </row>
    <row r="6" spans="1:83" s="2010" customFormat="1" ht="13.5" thickBot="1" x14ac:dyDescent="0.25">
      <c r="A6" s="2022"/>
      <c r="B6" s="2023"/>
      <c r="C6" s="2024"/>
      <c r="D6" s="2025"/>
      <c r="E6" s="2026"/>
      <c r="F6" s="2026"/>
      <c r="G6" s="2027"/>
      <c r="H6" s="2028" t="s">
        <v>14</v>
      </c>
      <c r="I6" s="2029" t="s">
        <v>15</v>
      </c>
      <c r="J6" s="2030" t="s">
        <v>69</v>
      </c>
      <c r="K6" s="2028" t="s">
        <v>14</v>
      </c>
      <c r="L6" s="2029" t="s">
        <v>15</v>
      </c>
      <c r="M6" s="2030" t="s">
        <v>69</v>
      </c>
      <c r="N6" s="2028" t="s">
        <v>14</v>
      </c>
      <c r="O6" s="2029" t="s">
        <v>15</v>
      </c>
      <c r="P6" s="2030" t="s">
        <v>69</v>
      </c>
      <c r="Q6" s="2028" t="s">
        <v>14</v>
      </c>
      <c r="R6" s="2029" t="s">
        <v>15</v>
      </c>
      <c r="S6" s="2030" t="s">
        <v>69</v>
      </c>
      <c r="T6" s="2028" t="s">
        <v>14</v>
      </c>
      <c r="U6" s="2029" t="s">
        <v>15</v>
      </c>
      <c r="V6" s="2030" t="s">
        <v>69</v>
      </c>
      <c r="W6" s="2028" t="s">
        <v>14</v>
      </c>
      <c r="X6" s="2029" t="s">
        <v>15</v>
      </c>
      <c r="Y6" s="2030" t="s">
        <v>69</v>
      </c>
      <c r="Z6" s="2028" t="s">
        <v>14</v>
      </c>
      <c r="AA6" s="2029" t="s">
        <v>15</v>
      </c>
      <c r="AB6" s="2030" t="s">
        <v>69</v>
      </c>
      <c r="AC6" s="2028" t="s">
        <v>14</v>
      </c>
      <c r="AD6" s="2029" t="s">
        <v>15</v>
      </c>
      <c r="AE6" s="2030" t="s">
        <v>69</v>
      </c>
      <c r="AF6" s="2028" t="s">
        <v>14</v>
      </c>
      <c r="AG6" s="2029" t="s">
        <v>15</v>
      </c>
      <c r="AH6" s="2030" t="s">
        <v>69</v>
      </c>
      <c r="AI6" s="2028" t="s">
        <v>14</v>
      </c>
      <c r="AJ6" s="2029" t="s">
        <v>15</v>
      </c>
      <c r="AK6" s="2030" t="s">
        <v>69</v>
      </c>
      <c r="AL6" s="2028" t="s">
        <v>14</v>
      </c>
      <c r="AM6" s="2029" t="s">
        <v>15</v>
      </c>
      <c r="AN6" s="2030" t="s">
        <v>69</v>
      </c>
      <c r="AO6" s="2028" t="s">
        <v>14</v>
      </c>
      <c r="AP6" s="2029" t="s">
        <v>15</v>
      </c>
      <c r="AQ6" s="2030" t="s">
        <v>69</v>
      </c>
      <c r="AR6" s="2028" t="s">
        <v>14</v>
      </c>
      <c r="AS6" s="2029" t="s">
        <v>15</v>
      </c>
      <c r="AT6" s="2030" t="s">
        <v>69</v>
      </c>
      <c r="AU6" s="2028" t="s">
        <v>14</v>
      </c>
      <c r="AV6" s="2029" t="s">
        <v>15</v>
      </c>
      <c r="AW6" s="2030" t="s">
        <v>69</v>
      </c>
      <c r="AX6" s="2028" t="s">
        <v>14</v>
      </c>
      <c r="AY6" s="2029" t="s">
        <v>15</v>
      </c>
      <c r="AZ6" s="2030" t="s">
        <v>69</v>
      </c>
      <c r="BA6" s="2028" t="s">
        <v>14</v>
      </c>
      <c r="BB6" s="2029" t="s">
        <v>15</v>
      </c>
      <c r="BC6" s="2030" t="s">
        <v>69</v>
      </c>
      <c r="BD6" s="2028" t="s">
        <v>14</v>
      </c>
      <c r="BE6" s="2029" t="s">
        <v>15</v>
      </c>
      <c r="BF6" s="2030" t="s">
        <v>69</v>
      </c>
      <c r="BG6" s="2028" t="s">
        <v>14</v>
      </c>
      <c r="BH6" s="2029" t="s">
        <v>15</v>
      </c>
      <c r="BI6" s="2030" t="s">
        <v>69</v>
      </c>
      <c r="BJ6" s="2028" t="s">
        <v>14</v>
      </c>
      <c r="BK6" s="2029" t="s">
        <v>15</v>
      </c>
      <c r="BL6" s="2030" t="s">
        <v>69</v>
      </c>
      <c r="BM6" s="2028" t="s">
        <v>14</v>
      </c>
      <c r="BN6" s="2029" t="s">
        <v>15</v>
      </c>
      <c r="BO6" s="2030" t="s">
        <v>69</v>
      </c>
      <c r="BP6" s="2028" t="s">
        <v>14</v>
      </c>
      <c r="BQ6" s="2029" t="s">
        <v>15</v>
      </c>
      <c r="BR6" s="2030" t="s">
        <v>69</v>
      </c>
      <c r="BS6" s="2028" t="s">
        <v>14</v>
      </c>
      <c r="BT6" s="2029" t="s">
        <v>15</v>
      </c>
      <c r="BU6" s="2030" t="s">
        <v>69</v>
      </c>
      <c r="BV6" s="2028" t="s">
        <v>14</v>
      </c>
      <c r="BW6" s="2029" t="s">
        <v>15</v>
      </c>
      <c r="BX6" s="2030" t="s">
        <v>69</v>
      </c>
      <c r="BY6" s="2028" t="s">
        <v>14</v>
      </c>
      <c r="BZ6" s="2029" t="s">
        <v>15</v>
      </c>
      <c r="CA6" s="2030" t="s">
        <v>69</v>
      </c>
    </row>
    <row r="7" spans="1:83" s="2010" customFormat="1" ht="12.75" customHeight="1" x14ac:dyDescent="0.2">
      <c r="A7" s="2031" t="s">
        <v>20</v>
      </c>
      <c r="B7" s="2032"/>
      <c r="C7" s="2033">
        <v>16</v>
      </c>
      <c r="D7" s="2034" t="s">
        <v>18</v>
      </c>
      <c r="E7" s="2035"/>
      <c r="F7" s="2036" t="s">
        <v>17</v>
      </c>
      <c r="G7" s="2037"/>
      <c r="H7" s="2038">
        <f>ROUND(SQRT(I7^2+J7^2)*1000/(SQRT(3)*H10),2)</f>
        <v>8.01</v>
      </c>
      <c r="I7" s="2039">
        <v>1.425</v>
      </c>
      <c r="J7" s="2040">
        <v>0.77300000000000002</v>
      </c>
      <c r="K7" s="2038">
        <f>ROUND(SQRT(L7^2+M7^2)*1000/(SQRT(3)*K10),2)</f>
        <v>7.83</v>
      </c>
      <c r="L7" s="2039">
        <v>1.395</v>
      </c>
      <c r="M7" s="2040">
        <v>0.75700000000000001</v>
      </c>
      <c r="N7" s="2038">
        <f>ROUND(SQRT(O7^2+P7^2)*1000/(SQRT(3)*N10),2)</f>
        <v>7.65</v>
      </c>
      <c r="O7" s="2039">
        <v>1.3640000000000001</v>
      </c>
      <c r="P7" s="2040">
        <v>0.74099999999999999</v>
      </c>
      <c r="Q7" s="2038">
        <f>ROUND(SQRT(R7^2+S7^2)*1000/(SQRT(3)*Q10),2)</f>
        <v>7.7</v>
      </c>
      <c r="R7" s="2039">
        <v>1.373</v>
      </c>
      <c r="S7" s="2040">
        <v>0.746</v>
      </c>
      <c r="T7" s="2038">
        <f>ROUND(SQRT(U7^2+V7^2)*1000/(SQRT(3)*T10),2)</f>
        <v>7.74</v>
      </c>
      <c r="U7" s="2039">
        <v>1.377</v>
      </c>
      <c r="V7" s="2040">
        <v>0.748</v>
      </c>
      <c r="W7" s="2038">
        <f>ROUND(SQRT(X7^2+Y7^2)*1000/(SQRT(3)*W10),2)</f>
        <v>7.97</v>
      </c>
      <c r="X7" s="2039">
        <v>1.421</v>
      </c>
      <c r="Y7" s="2040">
        <v>0.77100000000000002</v>
      </c>
      <c r="Z7" s="2038">
        <f>ROUND(SQRT(AA7^2+AB7^2)*1000/(SQRT(3)*Z10),2)</f>
        <v>8.82</v>
      </c>
      <c r="AA7" s="2039">
        <v>1.569</v>
      </c>
      <c r="AB7" s="2040">
        <v>0.85</v>
      </c>
      <c r="AC7" s="2038">
        <f>ROUND(SQRT(AD7^2+AE7^2)*1000/(SQRT(3)*AC10),2)</f>
        <v>10.029999999999999</v>
      </c>
      <c r="AD7" s="2039">
        <v>1.778</v>
      </c>
      <c r="AE7" s="2040">
        <v>0.96</v>
      </c>
      <c r="AF7" s="2038">
        <f>ROUND(SQRT(AG7^2+AH7^2)*1000/(SQRT(3)*AF10),2)</f>
        <v>10.39</v>
      </c>
      <c r="AG7" s="2039">
        <v>1.831</v>
      </c>
      <c r="AH7" s="2040">
        <v>0.98799999999999999</v>
      </c>
      <c r="AI7" s="2038">
        <f>ROUND(SQRT(AJ7^2+AK7^2)*1000/(SQRT(3)*AI10),2)</f>
        <v>10.57</v>
      </c>
      <c r="AJ7" s="2039">
        <v>1.865</v>
      </c>
      <c r="AK7" s="2040">
        <v>1.006</v>
      </c>
      <c r="AL7" s="2038">
        <f>ROUND(SQRT(AM7^2+AN7^2)*1000/(SQRT(3)*AL10),2)</f>
        <v>10.37</v>
      </c>
      <c r="AM7" s="2039">
        <v>1.831</v>
      </c>
      <c r="AN7" s="2040">
        <v>0.98799999999999999</v>
      </c>
      <c r="AO7" s="2038">
        <f>ROUND(SQRT(AP7^2+AQ7^2)*1000/(SQRT(3)*AO10),2)</f>
        <v>10.07</v>
      </c>
      <c r="AP7" s="2039">
        <v>1.778</v>
      </c>
      <c r="AQ7" s="2040">
        <v>0.96</v>
      </c>
      <c r="AR7" s="2038">
        <f>ROUND(SQRT(AS7^2+AT7^2)*1000/(SQRT(3)*$AO$10),2)</f>
        <v>10.15</v>
      </c>
      <c r="AS7" s="2039">
        <v>1.7909999999999999</v>
      </c>
      <c r="AT7" s="2040">
        <v>0.96699999999999997</v>
      </c>
      <c r="AU7" s="2038">
        <f>ROUND(SQRT(AV7^2+AW7^2)*1000/(SQRT(3)*$AO$10),2)</f>
        <v>9.83</v>
      </c>
      <c r="AV7" s="2039">
        <v>1.7350000000000001</v>
      </c>
      <c r="AW7" s="2040">
        <v>0.93700000000000006</v>
      </c>
      <c r="AX7" s="2038">
        <f>ROUND(SQRT(AY7^2+AZ7^2)*1000/(SQRT(3)*$AO$10),2)</f>
        <v>9.76</v>
      </c>
      <c r="AY7" s="2039">
        <v>1.722</v>
      </c>
      <c r="AZ7" s="2040">
        <v>0.93</v>
      </c>
      <c r="BA7" s="2038">
        <f>ROUND(SQRT(BB7^2+BC7^2)*1000/(SQRT(3)*$AO$10),2)</f>
        <v>10</v>
      </c>
      <c r="BB7" s="2039">
        <v>1.7649999999999999</v>
      </c>
      <c r="BC7" s="2040">
        <v>0.95299999999999996</v>
      </c>
      <c r="BD7" s="2038">
        <f>ROUND(SQRT(BE7^2+BF7^2)*1000/(SQRT(3)*$AO$10),2)</f>
        <v>10.23</v>
      </c>
      <c r="BE7" s="2039">
        <v>1.8049999999999999</v>
      </c>
      <c r="BF7" s="2040">
        <v>0.97399999999999998</v>
      </c>
      <c r="BG7" s="2038">
        <f>ROUND(SQRT(BH7^2+BI7^2)*1000/(SQRT(3)*$AO$10),2)</f>
        <v>10.34</v>
      </c>
      <c r="BH7" s="2039">
        <v>1.8260000000000001</v>
      </c>
      <c r="BI7" s="2040">
        <v>0.98499999999999999</v>
      </c>
      <c r="BJ7" s="2038">
        <f>ROUND(SQRT(BK7^2+BL7^2)*1000/(SQRT(3)*$AO$10),2)</f>
        <v>10.25</v>
      </c>
      <c r="BK7" s="2039">
        <v>1.8089999999999999</v>
      </c>
      <c r="BL7" s="2040">
        <v>0.97599999999999998</v>
      </c>
      <c r="BM7" s="2038">
        <f>ROUND(SQRT(BN7^2+BO7^2)*1000/(SQRT(3)*$AO$10),2)</f>
        <v>9.85</v>
      </c>
      <c r="BN7" s="2039">
        <v>1.7390000000000001</v>
      </c>
      <c r="BO7" s="2040">
        <v>0.93899999999999995</v>
      </c>
      <c r="BP7" s="2038">
        <f>ROUND(SQRT(BQ7^2+BR7^2)*1000/(SQRT(3)*$AO$10),2)</f>
        <v>9.39</v>
      </c>
      <c r="BQ7" s="2039">
        <v>1.6559999999999999</v>
      </c>
      <c r="BR7" s="2040">
        <v>0.89600000000000002</v>
      </c>
      <c r="BS7" s="2038">
        <f>ROUND(SQRT(BT7^2+BU7^2)*1000/(SQRT(3)*$AO$10),2)</f>
        <v>9.34</v>
      </c>
      <c r="BT7" s="2039">
        <v>1.6479999999999999</v>
      </c>
      <c r="BU7" s="2040">
        <v>0.89100000000000001</v>
      </c>
      <c r="BV7" s="2038">
        <f>ROUND(SQRT(BW7^2+BX7^2)*1000/(SQRT(3)*$AO$10),2)</f>
        <v>9.02</v>
      </c>
      <c r="BW7" s="2039">
        <v>1.591</v>
      </c>
      <c r="BX7" s="2040">
        <v>0.86099999999999999</v>
      </c>
      <c r="BY7" s="2038">
        <f>ROUND(SQRT(BZ7^2+CA7^2)*1000/(SQRT(3)*$AO$10),2)</f>
        <v>8.6199999999999992</v>
      </c>
      <c r="BZ7" s="2039">
        <v>1.5209999999999999</v>
      </c>
      <c r="CA7" s="2040">
        <v>0.82399999999999995</v>
      </c>
      <c r="CB7" s="910"/>
      <c r="CC7" s="910"/>
      <c r="CE7" s="2041"/>
    </row>
    <row r="8" spans="1:83" s="2010" customFormat="1" x14ac:dyDescent="0.2">
      <c r="A8" s="2042"/>
      <c r="B8" s="2043"/>
      <c r="C8" s="2044"/>
      <c r="D8" s="2045"/>
      <c r="E8" s="2046"/>
      <c r="F8" s="2047" t="s">
        <v>195</v>
      </c>
      <c r="G8" s="2048"/>
      <c r="H8" s="2049">
        <f>ROUND(SQRT(I8^2+J8^2)*1000/(SQRT(3)*H11),2)</f>
        <v>147.76</v>
      </c>
      <c r="I8" s="2050">
        <v>1.411</v>
      </c>
      <c r="J8" s="2051">
        <v>0.748</v>
      </c>
      <c r="K8" s="2049">
        <f>ROUND(SQRT(L8^2+M8^2)*1000/(SQRT(3)*K11),2)</f>
        <v>143.19999999999999</v>
      </c>
      <c r="L8" s="2050">
        <v>1.38</v>
      </c>
      <c r="M8" s="2051">
        <v>0.73299999999999998</v>
      </c>
      <c r="N8" s="2049">
        <f>ROUND(SQRT(O8^2+P8^2)*1000/(SQRT(3)*N11),2)</f>
        <v>140.08000000000001</v>
      </c>
      <c r="O8" s="2050">
        <v>1.35</v>
      </c>
      <c r="P8" s="2051">
        <v>0.71699999999999997</v>
      </c>
      <c r="Q8" s="2049">
        <f>ROUND(SQRT(R8^2+S8^2)*1000/(SQRT(3)*Q11),2)</f>
        <v>140.94999999999999</v>
      </c>
      <c r="R8" s="2050">
        <v>1.3580000000000001</v>
      </c>
      <c r="S8" s="2051">
        <v>0.72199999999999998</v>
      </c>
      <c r="T8" s="2049">
        <f>ROUND(SQRT(U8^2+V8^2)*1000/(SQRT(3)*T11),2)</f>
        <v>141.44</v>
      </c>
      <c r="U8" s="2050">
        <v>1.363</v>
      </c>
      <c r="V8" s="2051">
        <v>0.72399999999999998</v>
      </c>
      <c r="W8" s="2049">
        <f>ROUND(SQRT(X8^2+Y8^2)*1000/(SQRT(3)*W11),2)</f>
        <v>147.27000000000001</v>
      </c>
      <c r="X8" s="2050">
        <v>1.4059999999999999</v>
      </c>
      <c r="Y8" s="2051">
        <v>0.746</v>
      </c>
      <c r="Z8" s="2049">
        <f>ROUND(SQRT(AA8^2+AB8^2)*1000/(SQRT(3)*Z11),2)</f>
        <v>162.62</v>
      </c>
      <c r="AA8" s="2050">
        <v>1.554</v>
      </c>
      <c r="AB8" s="2051">
        <v>0.82099999999999995</v>
      </c>
      <c r="AC8" s="2049">
        <f>ROUND(SQRT(AD8^2+AE8^2)*1000/(SQRT(3)*AC11),2)</f>
        <v>184.25</v>
      </c>
      <c r="AD8" s="2050">
        <v>1.7629999999999999</v>
      </c>
      <c r="AE8" s="2051">
        <v>0.92600000000000005</v>
      </c>
      <c r="AF8" s="2049">
        <f>ROUND(SQRT(AG8^2+AH8^2)*1000/(SQRT(3)*AF11),2)</f>
        <v>189.63</v>
      </c>
      <c r="AG8" s="2050">
        <v>1.8149999999999999</v>
      </c>
      <c r="AH8" s="2051">
        <v>0.95199999999999996</v>
      </c>
      <c r="AI8" s="2049">
        <f>ROUND(SQRT(AJ8^2+AK8^2)*1000/(SQRT(3)*AI11),2)</f>
        <v>193.23</v>
      </c>
      <c r="AJ8" s="2050">
        <v>1.85</v>
      </c>
      <c r="AK8" s="2051">
        <v>0.96899999999999997</v>
      </c>
      <c r="AL8" s="2049">
        <f>ROUND(SQRT(AM8^2+AN8^2)*1000/(SQRT(3)*AL11),2)</f>
        <v>189.63</v>
      </c>
      <c r="AM8" s="2050">
        <v>1.8149999999999999</v>
      </c>
      <c r="AN8" s="2051">
        <v>0.95199999999999996</v>
      </c>
      <c r="AO8" s="2049">
        <f>ROUND(SQRT(AP8^2+AQ8^2)*1000/(SQRT(3)*AO11),2)</f>
        <v>184.25</v>
      </c>
      <c r="AP8" s="2050">
        <v>1.7629999999999999</v>
      </c>
      <c r="AQ8" s="2051">
        <v>0.92600000000000005</v>
      </c>
      <c r="AR8" s="2049">
        <f>ROUND(SQRT(AS8^2+AT8^2)*1000/(SQRT(3)*$AO$11),2)</f>
        <v>185.57</v>
      </c>
      <c r="AS8" s="2050">
        <v>1.776</v>
      </c>
      <c r="AT8" s="2051">
        <v>0.93200000000000005</v>
      </c>
      <c r="AU8" s="2049">
        <f>ROUND(SQRT(AV8^2+AW8^2)*1000/(SQRT(3)*$AO$11),2)</f>
        <v>179.78</v>
      </c>
      <c r="AV8" s="2050">
        <v>1.72</v>
      </c>
      <c r="AW8" s="2051">
        <v>0.90400000000000003</v>
      </c>
      <c r="AX8" s="2049">
        <f>ROUND(SQRT(AY8^2+AZ8^2)*1000/(SQRT(3)*$AO$11),2)</f>
        <v>178.42</v>
      </c>
      <c r="AY8" s="2050">
        <v>1.7070000000000001</v>
      </c>
      <c r="AZ8" s="2051">
        <v>0.89700000000000002</v>
      </c>
      <c r="BA8" s="2049">
        <f>ROUND(SQRT(BB8^2+BC8^2)*1000/(SQRT(3)*$AO$11),2)</f>
        <v>182.89</v>
      </c>
      <c r="BB8" s="2050">
        <v>1.75</v>
      </c>
      <c r="BC8" s="2051">
        <v>0.91900000000000004</v>
      </c>
      <c r="BD8" s="2049">
        <f>ROUND(SQRT(BE8^2+BF8^2)*1000/(SQRT(3)*$AO$11),2)</f>
        <v>186.94</v>
      </c>
      <c r="BE8" s="2050">
        <v>1.7889999999999999</v>
      </c>
      <c r="BF8" s="2051">
        <v>0.93899999999999995</v>
      </c>
      <c r="BG8" s="2049">
        <f>ROUND(SQRT(BH8^2+BI8^2)*1000/(SQRT(3)*$AO$11),2)</f>
        <v>189.22</v>
      </c>
      <c r="BH8" s="2050">
        <v>1.8109999999999999</v>
      </c>
      <c r="BI8" s="2051">
        <v>0.95</v>
      </c>
      <c r="BJ8" s="2049">
        <f>ROUND(SQRT(BK8^2+BL8^2)*1000/(SQRT(3)*$AO$11),2)</f>
        <v>187.44</v>
      </c>
      <c r="BK8" s="2050">
        <v>1.794</v>
      </c>
      <c r="BL8" s="2051">
        <v>0.94099999999999995</v>
      </c>
      <c r="BM8" s="2049">
        <f>ROUND(SQRT(BN8^2+BO8^2)*1000/(SQRT(3)*$AO$11),2)</f>
        <v>180.2</v>
      </c>
      <c r="BN8" s="2050">
        <v>1.724</v>
      </c>
      <c r="BO8" s="2051">
        <v>0.90600000000000003</v>
      </c>
      <c r="BP8" s="2049">
        <f>ROUND(SQRT(BQ8^2+BR8^2)*1000/(SQRT(3)*$AO$11),2)</f>
        <v>171.63</v>
      </c>
      <c r="BQ8" s="2050">
        <v>1.641</v>
      </c>
      <c r="BR8" s="2051">
        <v>0.86499999999999999</v>
      </c>
      <c r="BS8" s="2049">
        <f>ROUND(SQRT(BT8^2+BU8^2)*1000/(SQRT(3)*$AO$11),2)</f>
        <v>170.76</v>
      </c>
      <c r="BT8" s="2050">
        <v>1.633</v>
      </c>
      <c r="BU8" s="2051">
        <v>0.86</v>
      </c>
      <c r="BV8" s="2049">
        <f>ROUND(SQRT(BW8^2+BX8^2)*1000/(SQRT(3)*$AO$11),2)</f>
        <v>164.89</v>
      </c>
      <c r="BW8" s="2050">
        <v>1.5760000000000001</v>
      </c>
      <c r="BX8" s="2051">
        <v>0.83199999999999996</v>
      </c>
      <c r="BY8" s="2049">
        <f>ROUND(SQRT(BZ8^2+CA8^2)*1000/(SQRT(3)*$AO$11),2)</f>
        <v>157.65</v>
      </c>
      <c r="BZ8" s="2050">
        <v>1.506</v>
      </c>
      <c r="CA8" s="2051">
        <v>0.79700000000000004</v>
      </c>
      <c r="CE8" s="2041"/>
    </row>
    <row r="9" spans="1:83" s="2010" customFormat="1" ht="13.5" customHeight="1" thickBot="1" x14ac:dyDescent="0.25">
      <c r="A9" s="2042"/>
      <c r="B9" s="2043"/>
      <c r="C9" s="2044"/>
      <c r="D9" s="2052"/>
      <c r="E9" s="2053"/>
      <c r="F9" s="2054"/>
      <c r="G9" s="2055"/>
      <c r="H9" s="2056" t="s">
        <v>128</v>
      </c>
      <c r="I9" s="2057" t="s">
        <v>128</v>
      </c>
      <c r="J9" s="2058" t="s">
        <v>128</v>
      </c>
      <c r="K9" s="2056" t="s">
        <v>128</v>
      </c>
      <c r="L9" s="2057" t="s">
        <v>128</v>
      </c>
      <c r="M9" s="2058" t="s">
        <v>128</v>
      </c>
      <c r="N9" s="2056" t="s">
        <v>128</v>
      </c>
      <c r="O9" s="2057" t="s">
        <v>128</v>
      </c>
      <c r="P9" s="2058" t="s">
        <v>128</v>
      </c>
      <c r="Q9" s="2056" t="s">
        <v>128</v>
      </c>
      <c r="R9" s="2057" t="s">
        <v>128</v>
      </c>
      <c r="S9" s="2058" t="s">
        <v>128</v>
      </c>
      <c r="T9" s="2056" t="s">
        <v>128</v>
      </c>
      <c r="U9" s="2057" t="s">
        <v>128</v>
      </c>
      <c r="V9" s="2058" t="s">
        <v>128</v>
      </c>
      <c r="W9" s="2056" t="s">
        <v>128</v>
      </c>
      <c r="X9" s="2057" t="s">
        <v>128</v>
      </c>
      <c r="Y9" s="2058" t="s">
        <v>128</v>
      </c>
      <c r="Z9" s="2056" t="s">
        <v>128</v>
      </c>
      <c r="AA9" s="2057" t="s">
        <v>128</v>
      </c>
      <c r="AB9" s="2058" t="s">
        <v>128</v>
      </c>
      <c r="AC9" s="2056" t="s">
        <v>128</v>
      </c>
      <c r="AD9" s="2057" t="s">
        <v>128</v>
      </c>
      <c r="AE9" s="2058" t="s">
        <v>128</v>
      </c>
      <c r="AF9" s="2056" t="s">
        <v>128</v>
      </c>
      <c r="AG9" s="2057" t="s">
        <v>128</v>
      </c>
      <c r="AH9" s="2058" t="s">
        <v>128</v>
      </c>
      <c r="AI9" s="2056" t="s">
        <v>128</v>
      </c>
      <c r="AJ9" s="2057" t="s">
        <v>128</v>
      </c>
      <c r="AK9" s="2058" t="s">
        <v>128</v>
      </c>
      <c r="AL9" s="2056" t="s">
        <v>128</v>
      </c>
      <c r="AM9" s="2057" t="s">
        <v>128</v>
      </c>
      <c r="AN9" s="2058" t="s">
        <v>128</v>
      </c>
      <c r="AO9" s="2056" t="s">
        <v>128</v>
      </c>
      <c r="AP9" s="2057" t="s">
        <v>128</v>
      </c>
      <c r="AQ9" s="2058" t="s">
        <v>128</v>
      </c>
      <c r="AR9" s="2056" t="s">
        <v>128</v>
      </c>
      <c r="AS9" s="2057" t="s">
        <v>128</v>
      </c>
      <c r="AT9" s="2058" t="s">
        <v>128</v>
      </c>
      <c r="AU9" s="2056" t="s">
        <v>128</v>
      </c>
      <c r="AV9" s="2057" t="s">
        <v>128</v>
      </c>
      <c r="AW9" s="2058" t="s">
        <v>128</v>
      </c>
      <c r="AX9" s="2056" t="s">
        <v>128</v>
      </c>
      <c r="AY9" s="2057" t="s">
        <v>128</v>
      </c>
      <c r="AZ9" s="2058" t="s">
        <v>128</v>
      </c>
      <c r="BA9" s="2056" t="s">
        <v>128</v>
      </c>
      <c r="BB9" s="2057" t="s">
        <v>128</v>
      </c>
      <c r="BC9" s="2058" t="s">
        <v>128</v>
      </c>
      <c r="BD9" s="2056" t="s">
        <v>128</v>
      </c>
      <c r="BE9" s="2057" t="s">
        <v>128</v>
      </c>
      <c r="BF9" s="2058" t="s">
        <v>128</v>
      </c>
      <c r="BG9" s="2056" t="s">
        <v>128</v>
      </c>
      <c r="BH9" s="2057" t="s">
        <v>128</v>
      </c>
      <c r="BI9" s="2058" t="s">
        <v>128</v>
      </c>
      <c r="BJ9" s="2056" t="s">
        <v>128</v>
      </c>
      <c r="BK9" s="2057" t="s">
        <v>128</v>
      </c>
      <c r="BL9" s="2058" t="s">
        <v>128</v>
      </c>
      <c r="BM9" s="2056" t="s">
        <v>128</v>
      </c>
      <c r="BN9" s="2057" t="s">
        <v>128</v>
      </c>
      <c r="BO9" s="2058" t="s">
        <v>128</v>
      </c>
      <c r="BP9" s="2056" t="s">
        <v>128</v>
      </c>
      <c r="BQ9" s="2057" t="s">
        <v>128</v>
      </c>
      <c r="BR9" s="2058" t="s">
        <v>128</v>
      </c>
      <c r="BS9" s="2056" t="s">
        <v>128</v>
      </c>
      <c r="BT9" s="2057" t="s">
        <v>128</v>
      </c>
      <c r="BU9" s="2058" t="s">
        <v>128</v>
      </c>
      <c r="BV9" s="2056" t="s">
        <v>128</v>
      </c>
      <c r="BW9" s="2057" t="s">
        <v>128</v>
      </c>
      <c r="BX9" s="2058" t="s">
        <v>128</v>
      </c>
      <c r="BY9" s="2056" t="s">
        <v>128</v>
      </c>
      <c r="BZ9" s="2057" t="s">
        <v>128</v>
      </c>
      <c r="CA9" s="2058" t="s">
        <v>128</v>
      </c>
    </row>
    <row r="10" spans="1:83" s="2010" customFormat="1" x14ac:dyDescent="0.2">
      <c r="A10" s="2042"/>
      <c r="B10" s="2043"/>
      <c r="C10" s="2044"/>
      <c r="D10" s="2034" t="s">
        <v>22</v>
      </c>
      <c r="E10" s="2035"/>
      <c r="F10" s="2036" t="s">
        <v>17</v>
      </c>
      <c r="G10" s="2037"/>
      <c r="H10" s="2059">
        <v>116.8</v>
      </c>
      <c r="I10" s="2060"/>
      <c r="J10" s="2061"/>
      <c r="K10" s="2059">
        <v>117</v>
      </c>
      <c r="L10" s="2060"/>
      <c r="M10" s="2061"/>
      <c r="N10" s="2059">
        <v>117.1</v>
      </c>
      <c r="O10" s="2060"/>
      <c r="P10" s="2061"/>
      <c r="Q10" s="2059">
        <v>117.1</v>
      </c>
      <c r="R10" s="2060"/>
      <c r="S10" s="2061"/>
      <c r="T10" s="2059">
        <v>116.9</v>
      </c>
      <c r="U10" s="2060"/>
      <c r="V10" s="2061"/>
      <c r="W10" s="2059">
        <v>117.1</v>
      </c>
      <c r="X10" s="2060"/>
      <c r="Y10" s="2061"/>
      <c r="Z10" s="2059">
        <v>116.8</v>
      </c>
      <c r="AA10" s="2060"/>
      <c r="AB10" s="2061"/>
      <c r="AC10" s="2059">
        <v>116.3</v>
      </c>
      <c r="AD10" s="2060"/>
      <c r="AE10" s="2061"/>
      <c r="AF10" s="2059">
        <v>115.6</v>
      </c>
      <c r="AG10" s="2060"/>
      <c r="AH10" s="2061"/>
      <c r="AI10" s="2059">
        <v>115.7</v>
      </c>
      <c r="AJ10" s="2060"/>
      <c r="AK10" s="2061"/>
      <c r="AL10" s="2059">
        <v>115.8</v>
      </c>
      <c r="AM10" s="2060"/>
      <c r="AN10" s="2061"/>
      <c r="AO10" s="2059">
        <v>115.8</v>
      </c>
      <c r="AP10" s="2060"/>
      <c r="AQ10" s="2061"/>
      <c r="AR10" s="2059">
        <v>116.4</v>
      </c>
      <c r="AS10" s="2060"/>
      <c r="AT10" s="2061"/>
      <c r="AU10" s="2059">
        <v>116.3</v>
      </c>
      <c r="AV10" s="2060"/>
      <c r="AW10" s="2061"/>
      <c r="AX10" s="2059">
        <v>116.4</v>
      </c>
      <c r="AY10" s="2060"/>
      <c r="AZ10" s="2061"/>
      <c r="BA10" s="2059">
        <v>116.2</v>
      </c>
      <c r="BB10" s="2060"/>
      <c r="BC10" s="2061"/>
      <c r="BD10" s="2059">
        <v>116.2</v>
      </c>
      <c r="BE10" s="2060"/>
      <c r="BF10" s="2061"/>
      <c r="BG10" s="2059">
        <v>116.3</v>
      </c>
      <c r="BH10" s="2060"/>
      <c r="BI10" s="2061"/>
      <c r="BJ10" s="2059">
        <v>116.4</v>
      </c>
      <c r="BK10" s="2060"/>
      <c r="BL10" s="2061"/>
      <c r="BM10" s="2059">
        <v>116.5</v>
      </c>
      <c r="BN10" s="2060"/>
      <c r="BO10" s="2061"/>
      <c r="BP10" s="2059">
        <v>116.2</v>
      </c>
      <c r="BQ10" s="2060"/>
      <c r="BR10" s="2061"/>
      <c r="BS10" s="2059">
        <v>116.4</v>
      </c>
      <c r="BT10" s="2060"/>
      <c r="BU10" s="2061"/>
      <c r="BV10" s="2059">
        <v>116.3</v>
      </c>
      <c r="BW10" s="2060"/>
      <c r="BX10" s="2061"/>
      <c r="BY10" s="2059">
        <v>116.7</v>
      </c>
      <c r="BZ10" s="2060"/>
      <c r="CA10" s="2061"/>
      <c r="CB10" s="2062"/>
    </row>
    <row r="11" spans="1:83" s="2010" customFormat="1" x14ac:dyDescent="0.2">
      <c r="A11" s="2042"/>
      <c r="B11" s="2043"/>
      <c r="C11" s="2044"/>
      <c r="D11" s="2045"/>
      <c r="E11" s="2046"/>
      <c r="F11" s="2047" t="s">
        <v>195</v>
      </c>
      <c r="G11" s="2048"/>
      <c r="H11" s="2063">
        <v>6.24</v>
      </c>
      <c r="I11" s="2064"/>
      <c r="J11" s="2065"/>
      <c r="K11" s="2063">
        <v>6.3</v>
      </c>
      <c r="L11" s="2064"/>
      <c r="M11" s="2065"/>
      <c r="N11" s="2063">
        <v>6.3</v>
      </c>
      <c r="O11" s="2064"/>
      <c r="P11" s="2065"/>
      <c r="Q11" s="2063">
        <v>6.3</v>
      </c>
      <c r="R11" s="2064"/>
      <c r="S11" s="2065"/>
      <c r="T11" s="2063">
        <v>6.3</v>
      </c>
      <c r="U11" s="2064"/>
      <c r="V11" s="2065"/>
      <c r="W11" s="2063">
        <v>6.24</v>
      </c>
      <c r="X11" s="2064"/>
      <c r="Y11" s="2065"/>
      <c r="Z11" s="2063">
        <v>6.24</v>
      </c>
      <c r="AA11" s="2064"/>
      <c r="AB11" s="2065"/>
      <c r="AC11" s="2063">
        <v>6.24</v>
      </c>
      <c r="AD11" s="2064"/>
      <c r="AE11" s="2065"/>
      <c r="AF11" s="2063">
        <v>6.24</v>
      </c>
      <c r="AG11" s="2064"/>
      <c r="AH11" s="2065"/>
      <c r="AI11" s="2063">
        <v>6.24</v>
      </c>
      <c r="AJ11" s="2064"/>
      <c r="AK11" s="2065"/>
      <c r="AL11" s="2063">
        <v>6.24</v>
      </c>
      <c r="AM11" s="2064"/>
      <c r="AN11" s="2065"/>
      <c r="AO11" s="2063">
        <v>6.24</v>
      </c>
      <c r="AP11" s="2064"/>
      <c r="AQ11" s="2065"/>
      <c r="AR11" s="2063">
        <v>6.24</v>
      </c>
      <c r="AS11" s="2064"/>
      <c r="AT11" s="2065"/>
      <c r="AU11" s="2063">
        <v>6.24</v>
      </c>
      <c r="AV11" s="2064"/>
      <c r="AW11" s="2065"/>
      <c r="AX11" s="2063">
        <v>6.24</v>
      </c>
      <c r="AY11" s="2064"/>
      <c r="AZ11" s="2065"/>
      <c r="BA11" s="2063">
        <v>6.24</v>
      </c>
      <c r="BB11" s="2064"/>
      <c r="BC11" s="2065"/>
      <c r="BD11" s="2063">
        <v>6.24</v>
      </c>
      <c r="BE11" s="2064"/>
      <c r="BF11" s="2065"/>
      <c r="BG11" s="2063">
        <v>6.24</v>
      </c>
      <c r="BH11" s="2064"/>
      <c r="BI11" s="2065"/>
      <c r="BJ11" s="2063">
        <v>6.24</v>
      </c>
      <c r="BK11" s="2064"/>
      <c r="BL11" s="2065"/>
      <c r="BM11" s="2063">
        <v>6.24</v>
      </c>
      <c r="BN11" s="2064"/>
      <c r="BO11" s="2065"/>
      <c r="BP11" s="2063">
        <v>6.24</v>
      </c>
      <c r="BQ11" s="2064"/>
      <c r="BR11" s="2065"/>
      <c r="BS11" s="2063">
        <v>6.24</v>
      </c>
      <c r="BT11" s="2064"/>
      <c r="BU11" s="2065"/>
      <c r="BV11" s="2063">
        <v>6.24</v>
      </c>
      <c r="BW11" s="2064"/>
      <c r="BX11" s="2065"/>
      <c r="BY11" s="2063">
        <v>6.24</v>
      </c>
      <c r="BZ11" s="2064"/>
      <c r="CA11" s="2065"/>
      <c r="CB11" s="2062"/>
    </row>
    <row r="12" spans="1:83" s="2010" customFormat="1" ht="13.5" thickBot="1" x14ac:dyDescent="0.25">
      <c r="A12" s="2042"/>
      <c r="B12" s="2043"/>
      <c r="C12" s="2044"/>
      <c r="D12" s="2052"/>
      <c r="E12" s="2053"/>
      <c r="F12" s="2054"/>
      <c r="G12" s="2066"/>
      <c r="H12" s="2054" t="s">
        <v>128</v>
      </c>
      <c r="I12" s="2055"/>
      <c r="J12" s="2066"/>
      <c r="K12" s="2054" t="s">
        <v>128</v>
      </c>
      <c r="L12" s="2055"/>
      <c r="M12" s="2066"/>
      <c r="N12" s="2054" t="s">
        <v>128</v>
      </c>
      <c r="O12" s="2055"/>
      <c r="P12" s="2066"/>
      <c r="Q12" s="2054" t="s">
        <v>128</v>
      </c>
      <c r="R12" s="2055"/>
      <c r="S12" s="2066"/>
      <c r="T12" s="2054" t="s">
        <v>128</v>
      </c>
      <c r="U12" s="2055"/>
      <c r="V12" s="2066"/>
      <c r="W12" s="2054" t="s">
        <v>128</v>
      </c>
      <c r="X12" s="2055"/>
      <c r="Y12" s="2066"/>
      <c r="Z12" s="2054" t="s">
        <v>128</v>
      </c>
      <c r="AA12" s="2055"/>
      <c r="AB12" s="2066"/>
      <c r="AC12" s="2054" t="s">
        <v>128</v>
      </c>
      <c r="AD12" s="2055"/>
      <c r="AE12" s="2066"/>
      <c r="AF12" s="2054" t="s">
        <v>128</v>
      </c>
      <c r="AG12" s="2055"/>
      <c r="AH12" s="2066"/>
      <c r="AI12" s="2054" t="s">
        <v>128</v>
      </c>
      <c r="AJ12" s="2055"/>
      <c r="AK12" s="2066"/>
      <c r="AL12" s="2054" t="s">
        <v>128</v>
      </c>
      <c r="AM12" s="2055"/>
      <c r="AN12" s="2066"/>
      <c r="AO12" s="2054" t="s">
        <v>128</v>
      </c>
      <c r="AP12" s="2055"/>
      <c r="AQ12" s="2066"/>
      <c r="AR12" s="2054" t="s">
        <v>128</v>
      </c>
      <c r="AS12" s="2055"/>
      <c r="AT12" s="2066"/>
      <c r="AU12" s="2054" t="s">
        <v>128</v>
      </c>
      <c r="AV12" s="2055"/>
      <c r="AW12" s="2066"/>
      <c r="AX12" s="2054" t="s">
        <v>128</v>
      </c>
      <c r="AY12" s="2055"/>
      <c r="AZ12" s="2066"/>
      <c r="BA12" s="2054" t="s">
        <v>128</v>
      </c>
      <c r="BB12" s="2055"/>
      <c r="BC12" s="2066"/>
      <c r="BD12" s="2054" t="s">
        <v>128</v>
      </c>
      <c r="BE12" s="2055"/>
      <c r="BF12" s="2066"/>
      <c r="BG12" s="2054" t="s">
        <v>128</v>
      </c>
      <c r="BH12" s="2055"/>
      <c r="BI12" s="2066"/>
      <c r="BJ12" s="2054" t="s">
        <v>128</v>
      </c>
      <c r="BK12" s="2055"/>
      <c r="BL12" s="2066"/>
      <c r="BM12" s="2054" t="s">
        <v>128</v>
      </c>
      <c r="BN12" s="2055"/>
      <c r="BO12" s="2066"/>
      <c r="BP12" s="2054" t="s">
        <v>128</v>
      </c>
      <c r="BQ12" s="2055"/>
      <c r="BR12" s="2066"/>
      <c r="BS12" s="2054" t="s">
        <v>128</v>
      </c>
      <c r="BT12" s="2055"/>
      <c r="BU12" s="2066"/>
      <c r="BV12" s="2054" t="s">
        <v>128</v>
      </c>
      <c r="BW12" s="2055"/>
      <c r="BX12" s="2066"/>
      <c r="BY12" s="2054" t="s">
        <v>128</v>
      </c>
      <c r="BZ12" s="2055"/>
      <c r="CA12" s="2066"/>
    </row>
    <row r="13" spans="1:83" s="2010" customFormat="1" ht="13.5" thickBot="1" x14ac:dyDescent="0.25">
      <c r="A13" s="2067"/>
      <c r="B13" s="2068"/>
      <c r="C13" s="2069"/>
      <c r="D13" s="2070" t="s">
        <v>21</v>
      </c>
      <c r="E13" s="2071"/>
      <c r="F13" s="2071"/>
      <c r="G13" s="2072"/>
      <c r="H13" s="2073">
        <v>9</v>
      </c>
      <c r="I13" s="2074"/>
      <c r="J13" s="2075"/>
      <c r="K13" s="2073">
        <v>9</v>
      </c>
      <c r="L13" s="2074"/>
      <c r="M13" s="2075"/>
      <c r="N13" s="2073">
        <v>9</v>
      </c>
      <c r="O13" s="2074"/>
      <c r="P13" s="2075"/>
      <c r="Q13" s="2073">
        <v>9</v>
      </c>
      <c r="R13" s="2074"/>
      <c r="S13" s="2075"/>
      <c r="T13" s="2073">
        <v>9</v>
      </c>
      <c r="U13" s="2074"/>
      <c r="V13" s="2075"/>
      <c r="W13" s="2073">
        <v>9</v>
      </c>
      <c r="X13" s="2074"/>
      <c r="Y13" s="2075"/>
      <c r="Z13" s="2073">
        <v>9</v>
      </c>
      <c r="AA13" s="2074"/>
      <c r="AB13" s="2075"/>
      <c r="AC13" s="2073">
        <v>9</v>
      </c>
      <c r="AD13" s="2074"/>
      <c r="AE13" s="2075"/>
      <c r="AF13" s="2073">
        <v>9</v>
      </c>
      <c r="AG13" s="2074"/>
      <c r="AH13" s="2075"/>
      <c r="AI13" s="2073">
        <v>9</v>
      </c>
      <c r="AJ13" s="2074"/>
      <c r="AK13" s="2075"/>
      <c r="AL13" s="2073">
        <v>9</v>
      </c>
      <c r="AM13" s="2074"/>
      <c r="AN13" s="2075"/>
      <c r="AO13" s="2073">
        <v>9</v>
      </c>
      <c r="AP13" s="2074"/>
      <c r="AQ13" s="2075"/>
      <c r="AR13" s="2073">
        <v>9</v>
      </c>
      <c r="AS13" s="2074"/>
      <c r="AT13" s="2075"/>
      <c r="AU13" s="2073">
        <v>9</v>
      </c>
      <c r="AV13" s="2074"/>
      <c r="AW13" s="2075"/>
      <c r="AX13" s="2073">
        <v>9</v>
      </c>
      <c r="AY13" s="2074"/>
      <c r="AZ13" s="2075"/>
      <c r="BA13" s="2073">
        <v>9</v>
      </c>
      <c r="BB13" s="2074"/>
      <c r="BC13" s="2075"/>
      <c r="BD13" s="2073">
        <v>9</v>
      </c>
      <c r="BE13" s="2074"/>
      <c r="BF13" s="2075"/>
      <c r="BG13" s="2073">
        <v>9</v>
      </c>
      <c r="BH13" s="2074"/>
      <c r="BI13" s="2075"/>
      <c r="BJ13" s="2073">
        <v>9</v>
      </c>
      <c r="BK13" s="2074"/>
      <c r="BL13" s="2075"/>
      <c r="BM13" s="2073">
        <v>9</v>
      </c>
      <c r="BN13" s="2074"/>
      <c r="BO13" s="2075"/>
      <c r="BP13" s="2073">
        <v>9</v>
      </c>
      <c r="BQ13" s="2074"/>
      <c r="BR13" s="2075"/>
      <c r="BS13" s="2073">
        <v>9</v>
      </c>
      <c r="BT13" s="2074"/>
      <c r="BU13" s="2075"/>
      <c r="BV13" s="2073">
        <v>9</v>
      </c>
      <c r="BW13" s="2074"/>
      <c r="BX13" s="2075"/>
      <c r="BY13" s="2073">
        <v>9</v>
      </c>
      <c r="BZ13" s="2074"/>
      <c r="CA13" s="2075"/>
    </row>
    <row r="14" spans="1:83" s="2010" customFormat="1" x14ac:dyDescent="0.2">
      <c r="A14" s="2034" t="s">
        <v>24</v>
      </c>
      <c r="B14" s="2035"/>
      <c r="C14" s="2033">
        <v>16</v>
      </c>
      <c r="D14" s="2034" t="s">
        <v>18</v>
      </c>
      <c r="E14" s="2035"/>
      <c r="F14" s="2076" t="s">
        <v>17</v>
      </c>
      <c r="G14" s="2077"/>
      <c r="H14" s="2038">
        <f>ROUND(SQRT(I14^2+J14^2)*1000/(SQRT(3)*H17),2)</f>
        <v>9.14</v>
      </c>
      <c r="I14" s="2039">
        <v>1.6910000000000001</v>
      </c>
      <c r="J14" s="2040">
        <v>0.91400000000000003</v>
      </c>
      <c r="K14" s="2038">
        <f>ROUND(SQRT(L14^2+M14^2)*1000/(SQRT(3)*K17),2)</f>
        <v>8.74</v>
      </c>
      <c r="L14" s="2039">
        <v>1.617</v>
      </c>
      <c r="M14" s="2040">
        <v>0.875</v>
      </c>
      <c r="N14" s="2038">
        <f>ROUND(SQRT(O14^2+P14^2)*1000/(SQRT(3)*N17),2)</f>
        <v>8.57</v>
      </c>
      <c r="O14" s="2039">
        <v>1.587</v>
      </c>
      <c r="P14" s="2040">
        <v>0.85899999999999999</v>
      </c>
      <c r="Q14" s="2038">
        <f>ROUND(SQRT(R14^2+S14^2)*1000/(SQRT(3)*Q17),2)</f>
        <v>8.64</v>
      </c>
      <c r="R14" s="2039">
        <v>1.6</v>
      </c>
      <c r="S14" s="2040">
        <v>0.86599999999999999</v>
      </c>
      <c r="T14" s="2038">
        <f>ROUND(SQRT(U14^2+V14^2)*1000/(SQRT(3)*T17),2)</f>
        <v>8.5500000000000007</v>
      </c>
      <c r="U14" s="2039">
        <v>1.5820000000000001</v>
      </c>
      <c r="V14" s="2040">
        <v>0.85699999999999998</v>
      </c>
      <c r="W14" s="2038">
        <f>ROUND(SQRT(X14^2+Y14^2)*1000/(SQRT(3)*W17),2)</f>
        <v>8.99</v>
      </c>
      <c r="X14" s="2039">
        <v>1.665</v>
      </c>
      <c r="Y14" s="2040">
        <v>0.9</v>
      </c>
      <c r="Z14" s="2038">
        <f>ROUND(SQRT(AA14^2+AB14^2)*1000/(SQRT(3)*Z17),2)</f>
        <v>10.25</v>
      </c>
      <c r="AA14" s="2039">
        <v>1.8919999999999999</v>
      </c>
      <c r="AB14" s="2040">
        <v>1.02</v>
      </c>
      <c r="AC14" s="2038">
        <f>ROUND(SQRT(AD14^2+AE14^2)*1000/(SQRT(3)*AC17),2)</f>
        <v>11.31</v>
      </c>
      <c r="AD14" s="2039">
        <v>2.0739999999999998</v>
      </c>
      <c r="AE14" s="2040">
        <v>1.1160000000000001</v>
      </c>
      <c r="AF14" s="2038">
        <f>ROUND(SQRT(AG14^2+AH14^2)*1000/(SQRT(3)*AF17),2)</f>
        <v>11.75</v>
      </c>
      <c r="AG14" s="2039">
        <v>2.153</v>
      </c>
      <c r="AH14" s="2040">
        <v>1.157</v>
      </c>
      <c r="AI14" s="2038">
        <f>ROUND(SQRT(AJ14^2+AK14^2)*1000/(SQRT(3)*AI17),2)</f>
        <v>11.85</v>
      </c>
      <c r="AJ14" s="2039">
        <v>2.1739999999999999</v>
      </c>
      <c r="AK14" s="2040">
        <v>1.1679999999999999</v>
      </c>
      <c r="AL14" s="2038">
        <f>ROUND(SQRT(AM14^2+AN14^2)*1000/(SQRT(3)*AL17),2)</f>
        <v>11.93</v>
      </c>
      <c r="AM14" s="2039">
        <v>2.1920000000000002</v>
      </c>
      <c r="AN14" s="2040">
        <v>1.1779999999999999</v>
      </c>
      <c r="AO14" s="2038">
        <f>ROUND(SQRT(AP14^2+AQ14^2)*1000/(SQRT(3)*AO17),2)</f>
        <v>11.9</v>
      </c>
      <c r="AP14" s="2039">
        <v>2.1829999999999998</v>
      </c>
      <c r="AQ14" s="2040">
        <v>1.173</v>
      </c>
      <c r="AR14" s="2038">
        <f>ROUND(SQRT(AS14^2+AT14^2)*1000/(SQRT(3)*AR17),2)</f>
        <v>12.01</v>
      </c>
      <c r="AS14" s="2039">
        <v>2.2050000000000001</v>
      </c>
      <c r="AT14" s="2040">
        <v>1.1839999999999999</v>
      </c>
      <c r="AU14" s="2038">
        <f>ROUND(SQRT(AV14^2+AW14^2)*1000/(SQRT(3)*AU17),2)</f>
        <v>11.79</v>
      </c>
      <c r="AV14" s="2039">
        <v>2.1659999999999999</v>
      </c>
      <c r="AW14" s="2040">
        <v>1.1639999999999999</v>
      </c>
      <c r="AX14" s="2038">
        <f>ROUND(SQRT(AY14^2+AZ14^2)*1000/(SQRT(3)*AX17),2)</f>
        <v>11.68</v>
      </c>
      <c r="AY14" s="2039">
        <v>2.1440000000000001</v>
      </c>
      <c r="AZ14" s="2040">
        <v>1.1519999999999999</v>
      </c>
      <c r="BA14" s="2038">
        <f>ROUND(SQRT(BB14^2+BC14^2)*1000/(SQRT(3)*BA17),2)</f>
        <v>11.75</v>
      </c>
      <c r="BB14" s="2039">
        <v>2.1480000000000001</v>
      </c>
      <c r="BC14" s="2040">
        <v>1.155</v>
      </c>
      <c r="BD14" s="2038">
        <f>ROUND(SQRT(BE14^2+BF14^2)*1000/(SQRT(3)*BD17),2)</f>
        <v>12.3</v>
      </c>
      <c r="BE14" s="2039">
        <v>2.2530000000000001</v>
      </c>
      <c r="BF14" s="2040">
        <v>1.2090000000000001</v>
      </c>
      <c r="BG14" s="2038">
        <f>ROUND(SQRT(BH14^2+BI14^2)*1000/(SQRT(3)*BG17),2)</f>
        <v>11.93</v>
      </c>
      <c r="BH14" s="2039">
        <v>2.1869999999999998</v>
      </c>
      <c r="BI14" s="2040">
        <v>1.175</v>
      </c>
      <c r="BJ14" s="2038">
        <f>ROUND(SQRT(BK14^2+BL14^2)*1000/(SQRT(3)*BJ17),2)</f>
        <v>11.89</v>
      </c>
      <c r="BK14" s="2039">
        <v>2.1789999999999998</v>
      </c>
      <c r="BL14" s="2040">
        <v>1.171</v>
      </c>
      <c r="BM14" s="2038">
        <f>ROUND(SQRT(BN14^2+BO14^2)*1000/(SQRT(3)*BM17),2)</f>
        <v>11.9</v>
      </c>
      <c r="BN14" s="2039">
        <v>2.1829999999999998</v>
      </c>
      <c r="BO14" s="2040">
        <v>1.173</v>
      </c>
      <c r="BP14" s="2038">
        <f>ROUND(SQRT(BQ14^2+BR14^2)*1000/(SQRT(3)*BP17),2)</f>
        <v>11.59</v>
      </c>
      <c r="BQ14" s="2039">
        <v>2.1269999999999998</v>
      </c>
      <c r="BR14" s="2040">
        <v>1.143</v>
      </c>
      <c r="BS14" s="2038">
        <f>ROUND(SQRT(BT14^2+BU14^2)*1000/(SQRT(3)*BS17),2)</f>
        <v>11.31</v>
      </c>
      <c r="BT14" s="2039">
        <v>2.0790000000000002</v>
      </c>
      <c r="BU14" s="2040">
        <v>1.1180000000000001</v>
      </c>
      <c r="BV14" s="2038">
        <f>ROUND(SQRT(BW14^2+BX14^2)*1000/(SQRT(3)*BV17),2)</f>
        <v>10.76</v>
      </c>
      <c r="BW14" s="2039">
        <v>1.9830000000000001</v>
      </c>
      <c r="BX14" s="2040">
        <v>1.0680000000000001</v>
      </c>
      <c r="BY14" s="2038">
        <f>ROUND(SQRT(BZ14^2+CA14^2)*1000/(SQRT(3)*BY17),2)</f>
        <v>9.9</v>
      </c>
      <c r="BZ14" s="2039">
        <v>1.8180000000000001</v>
      </c>
      <c r="CA14" s="2040">
        <v>0.98099999999999998</v>
      </c>
      <c r="CB14" s="910"/>
      <c r="CC14" s="910"/>
      <c r="CE14" s="2041"/>
    </row>
    <row r="15" spans="1:83" s="2010" customFormat="1" x14ac:dyDescent="0.2">
      <c r="A15" s="2045"/>
      <c r="B15" s="2046"/>
      <c r="C15" s="2044"/>
      <c r="D15" s="2045"/>
      <c r="E15" s="2046"/>
      <c r="F15" s="2047" t="s">
        <v>195</v>
      </c>
      <c r="G15" s="2048"/>
      <c r="H15" s="2049">
        <f>ROUND(SQRT(I15^2+J15^2)*1000/(SQRT(3)*H18),2)</f>
        <v>173.56</v>
      </c>
      <c r="I15" s="2050">
        <v>1.6759999999999999</v>
      </c>
      <c r="J15" s="2051">
        <v>0.88200000000000001</v>
      </c>
      <c r="K15" s="2049">
        <f>ROUND(SQRT(L15^2+M15^2)*1000/(SQRT(3)*K18),2)</f>
        <v>165.98</v>
      </c>
      <c r="L15" s="2050">
        <v>1.6020000000000001</v>
      </c>
      <c r="M15" s="2051">
        <v>0.84499999999999997</v>
      </c>
      <c r="N15" s="2049">
        <f>ROUND(SQRT(O15^2+P15^2)*1000/(SQRT(3)*N18),2)</f>
        <v>162.91</v>
      </c>
      <c r="O15" s="2050">
        <v>1.5720000000000001</v>
      </c>
      <c r="P15" s="2051">
        <v>0.83</v>
      </c>
      <c r="Q15" s="2049">
        <f>ROUND(SQRT(R15^2+S15^2)*1000/(SQRT(3)*Q18),2)</f>
        <v>164.26</v>
      </c>
      <c r="R15" s="2050">
        <v>1.585</v>
      </c>
      <c r="S15" s="2051">
        <v>0.83699999999999997</v>
      </c>
      <c r="T15" s="2049">
        <f>ROUND(SQRT(U15^2+V15^2)*1000/(SQRT(3)*T18),2)</f>
        <v>162.41999999999999</v>
      </c>
      <c r="U15" s="2050">
        <v>1.5669999999999999</v>
      </c>
      <c r="V15" s="2051">
        <v>0.82799999999999996</v>
      </c>
      <c r="W15" s="2049">
        <f>ROUND(SQRT(X15^2+Y15^2)*1000/(SQRT(3)*W18),2)</f>
        <v>170.9</v>
      </c>
      <c r="X15" s="2050">
        <v>1.65</v>
      </c>
      <c r="Y15" s="2051">
        <v>0.86899999999999999</v>
      </c>
      <c r="Z15" s="2049">
        <f>ROUND(SQRT(AA15^2+AB15^2)*1000/(SQRT(3)*Z18),2)</f>
        <v>194.05</v>
      </c>
      <c r="AA15" s="2050">
        <v>1.8759999999999999</v>
      </c>
      <c r="AB15" s="2051">
        <v>0.98199999999999998</v>
      </c>
      <c r="AC15" s="2049">
        <f>ROUND(SQRT(AD15^2+AE15^2)*1000/(SQRT(3)*AC18),2)</f>
        <v>214.7</v>
      </c>
      <c r="AD15" s="2050">
        <v>2.0579999999999998</v>
      </c>
      <c r="AE15" s="2051">
        <v>1.0720000000000001</v>
      </c>
      <c r="AF15" s="2049">
        <f>ROUND(SQRT(AG15^2+AH15^2)*1000/(SQRT(3)*AF18),2)</f>
        <v>222.85</v>
      </c>
      <c r="AG15" s="2050">
        <v>2.137</v>
      </c>
      <c r="AH15" s="2051">
        <v>1.111</v>
      </c>
      <c r="AI15" s="2049">
        <f>ROUND(SQRT(AJ15^2+AK15^2)*1000/(SQRT(3)*AI18),2)</f>
        <v>225</v>
      </c>
      <c r="AJ15" s="2050">
        <v>2.1579999999999999</v>
      </c>
      <c r="AK15" s="2051">
        <v>1.121</v>
      </c>
      <c r="AL15" s="2049">
        <f>ROUND(SQRT(AM15^2+AN15^2)*1000/(SQRT(3)*AL18),2)</f>
        <v>226.86</v>
      </c>
      <c r="AM15" s="2050">
        <v>2.1760000000000002</v>
      </c>
      <c r="AN15" s="2051">
        <v>1.1299999999999999</v>
      </c>
      <c r="AO15" s="2049">
        <f>ROUND(SQRT(AP15^2+AQ15^2)*1000/(SQRT(3)*AO18),2)</f>
        <v>223.8</v>
      </c>
      <c r="AP15" s="2050">
        <v>2.1669999999999998</v>
      </c>
      <c r="AQ15" s="2051">
        <v>1.1259999999999999</v>
      </c>
      <c r="AR15" s="2049">
        <f>ROUND(SQRT(AS15^2+AT15^2)*1000/(SQRT(3)*AR18),2)</f>
        <v>226.01</v>
      </c>
      <c r="AS15" s="2050">
        <v>2.1890000000000001</v>
      </c>
      <c r="AT15" s="2051">
        <v>1.1359999999999999</v>
      </c>
      <c r="AU15" s="2049">
        <f>ROUND(SQRT(AV15^2+AW15^2)*1000/(SQRT(3)*AU18),2)</f>
        <v>222.04</v>
      </c>
      <c r="AV15" s="2050">
        <v>2.15</v>
      </c>
      <c r="AW15" s="2051">
        <v>1.117</v>
      </c>
      <c r="AX15" s="2049">
        <f>ROUND(SQRT(AY15^2+AZ15^2)*1000/(SQRT(3)*AX18),2)</f>
        <v>219.78</v>
      </c>
      <c r="AY15" s="2050">
        <v>2.1280000000000001</v>
      </c>
      <c r="AZ15" s="2051">
        <v>1.1060000000000001</v>
      </c>
      <c r="BA15" s="2049">
        <f>ROUND(SQRT(BB15^2+BC15^2)*1000/(SQRT(3)*BA18),2)</f>
        <v>220.23</v>
      </c>
      <c r="BB15" s="2050">
        <v>2.1320000000000001</v>
      </c>
      <c r="BC15" s="2051">
        <v>1.109</v>
      </c>
      <c r="BD15" s="2049">
        <f>ROUND(SQRT(BE15^2+BF15^2)*1000/(SQRT(3)*BD18),2)</f>
        <v>230.85</v>
      </c>
      <c r="BE15" s="2050">
        <v>2.2360000000000002</v>
      </c>
      <c r="BF15" s="2051">
        <v>1.1599999999999999</v>
      </c>
      <c r="BG15" s="2049">
        <f>ROUND(SQRT(BH15^2+BI15^2)*1000/(SQRT(3)*BG18),2)</f>
        <v>224.21</v>
      </c>
      <c r="BH15" s="2050">
        <v>2.1709999999999998</v>
      </c>
      <c r="BI15" s="2051">
        <v>1.1279999999999999</v>
      </c>
      <c r="BJ15" s="2049">
        <f>ROUND(SQRT(BK15^2+BL15^2)*1000/(SQRT(3)*BJ18),2)</f>
        <v>223.35</v>
      </c>
      <c r="BK15" s="2050">
        <v>2.1629999999999998</v>
      </c>
      <c r="BL15" s="2051">
        <v>1.123</v>
      </c>
      <c r="BM15" s="2049">
        <f>ROUND(SQRT(BN15^2+BO15^2)*1000/(SQRT(3)*BM18),2)</f>
        <v>223.8</v>
      </c>
      <c r="BN15" s="2050">
        <v>2.1669999999999998</v>
      </c>
      <c r="BO15" s="2051">
        <v>1.1259999999999999</v>
      </c>
      <c r="BP15" s="2049">
        <f>ROUND(SQRT(BQ15^2+BR15^2)*1000/(SQRT(3)*BP18),2)</f>
        <v>218.06</v>
      </c>
      <c r="BQ15" s="2050">
        <v>2.1110000000000002</v>
      </c>
      <c r="BR15" s="2051">
        <v>1.0980000000000001</v>
      </c>
      <c r="BS15" s="2049">
        <f>ROUND(SQRT(BT15^2+BU15^2)*1000/(SQRT(3)*BS18),2)</f>
        <v>213.15</v>
      </c>
      <c r="BT15" s="2050">
        <v>2.0630000000000002</v>
      </c>
      <c r="BU15" s="2051">
        <v>1.0740000000000001</v>
      </c>
      <c r="BV15" s="2049">
        <f>ROUND(SQRT(BW15^2+BX15^2)*1000/(SQRT(3)*BV18),2)</f>
        <v>203.35</v>
      </c>
      <c r="BW15" s="2050">
        <v>1.9670000000000001</v>
      </c>
      <c r="BX15" s="2051">
        <v>1.0269999999999999</v>
      </c>
      <c r="BY15" s="2049">
        <f>ROUND(SQRT(BZ15^2+CA15^2)*1000/(SQRT(3)*BY18),2)</f>
        <v>186.47</v>
      </c>
      <c r="BZ15" s="2050">
        <v>1.802</v>
      </c>
      <c r="CA15" s="2051">
        <v>0.94499999999999995</v>
      </c>
      <c r="CE15" s="2041"/>
    </row>
    <row r="16" spans="1:83" s="2010" customFormat="1" ht="13.5" thickBot="1" x14ac:dyDescent="0.25">
      <c r="A16" s="2045"/>
      <c r="B16" s="2046"/>
      <c r="C16" s="2044"/>
      <c r="D16" s="2052"/>
      <c r="E16" s="2053"/>
      <c r="F16" s="2054"/>
      <c r="G16" s="2066"/>
      <c r="H16" s="2056" t="s">
        <v>128</v>
      </c>
      <c r="I16" s="2057" t="s">
        <v>128</v>
      </c>
      <c r="J16" s="2058" t="s">
        <v>128</v>
      </c>
      <c r="K16" s="2056" t="s">
        <v>128</v>
      </c>
      <c r="L16" s="2057" t="s">
        <v>128</v>
      </c>
      <c r="M16" s="2058" t="s">
        <v>128</v>
      </c>
      <c r="N16" s="2056" t="s">
        <v>128</v>
      </c>
      <c r="O16" s="2057" t="s">
        <v>128</v>
      </c>
      <c r="P16" s="2058" t="s">
        <v>128</v>
      </c>
      <c r="Q16" s="2056" t="s">
        <v>128</v>
      </c>
      <c r="R16" s="2057" t="s">
        <v>128</v>
      </c>
      <c r="S16" s="2058" t="s">
        <v>128</v>
      </c>
      <c r="T16" s="2056" t="s">
        <v>128</v>
      </c>
      <c r="U16" s="2057" t="s">
        <v>128</v>
      </c>
      <c r="V16" s="2058" t="s">
        <v>128</v>
      </c>
      <c r="W16" s="2056" t="s">
        <v>128</v>
      </c>
      <c r="X16" s="2057" t="s">
        <v>128</v>
      </c>
      <c r="Y16" s="2058" t="s">
        <v>128</v>
      </c>
      <c r="Z16" s="2056" t="s">
        <v>128</v>
      </c>
      <c r="AA16" s="2057" t="s">
        <v>128</v>
      </c>
      <c r="AB16" s="2058" t="s">
        <v>128</v>
      </c>
      <c r="AC16" s="2056" t="s">
        <v>128</v>
      </c>
      <c r="AD16" s="2057" t="s">
        <v>128</v>
      </c>
      <c r="AE16" s="2058" t="s">
        <v>128</v>
      </c>
      <c r="AF16" s="2056" t="s">
        <v>128</v>
      </c>
      <c r="AG16" s="2057" t="s">
        <v>128</v>
      </c>
      <c r="AH16" s="2058" t="s">
        <v>128</v>
      </c>
      <c r="AI16" s="2056" t="s">
        <v>128</v>
      </c>
      <c r="AJ16" s="2057" t="s">
        <v>128</v>
      </c>
      <c r="AK16" s="2058" t="s">
        <v>128</v>
      </c>
      <c r="AL16" s="2056" t="s">
        <v>128</v>
      </c>
      <c r="AM16" s="2057" t="s">
        <v>128</v>
      </c>
      <c r="AN16" s="2058" t="s">
        <v>128</v>
      </c>
      <c r="AO16" s="2056" t="s">
        <v>128</v>
      </c>
      <c r="AP16" s="2057" t="s">
        <v>128</v>
      </c>
      <c r="AQ16" s="2058" t="s">
        <v>128</v>
      </c>
      <c r="AR16" s="2056" t="s">
        <v>128</v>
      </c>
      <c r="AS16" s="2057" t="s">
        <v>128</v>
      </c>
      <c r="AT16" s="2058" t="s">
        <v>128</v>
      </c>
      <c r="AU16" s="2056" t="s">
        <v>128</v>
      </c>
      <c r="AV16" s="2057" t="s">
        <v>128</v>
      </c>
      <c r="AW16" s="2058" t="s">
        <v>128</v>
      </c>
      <c r="AX16" s="2056" t="s">
        <v>128</v>
      </c>
      <c r="AY16" s="2057" t="s">
        <v>128</v>
      </c>
      <c r="AZ16" s="2058" t="s">
        <v>128</v>
      </c>
      <c r="BA16" s="2056" t="s">
        <v>128</v>
      </c>
      <c r="BB16" s="2057" t="s">
        <v>128</v>
      </c>
      <c r="BC16" s="2058" t="s">
        <v>128</v>
      </c>
      <c r="BD16" s="2056" t="s">
        <v>128</v>
      </c>
      <c r="BE16" s="2057" t="s">
        <v>128</v>
      </c>
      <c r="BF16" s="2058" t="s">
        <v>128</v>
      </c>
      <c r="BG16" s="2056" t="s">
        <v>128</v>
      </c>
      <c r="BH16" s="2057" t="s">
        <v>128</v>
      </c>
      <c r="BI16" s="2058" t="s">
        <v>128</v>
      </c>
      <c r="BJ16" s="2056" t="s">
        <v>128</v>
      </c>
      <c r="BK16" s="2057" t="s">
        <v>128</v>
      </c>
      <c r="BL16" s="2058" t="s">
        <v>128</v>
      </c>
      <c r="BM16" s="2056" t="s">
        <v>128</v>
      </c>
      <c r="BN16" s="2057" t="s">
        <v>128</v>
      </c>
      <c r="BO16" s="2058" t="s">
        <v>128</v>
      </c>
      <c r="BP16" s="2056" t="s">
        <v>128</v>
      </c>
      <c r="BQ16" s="2057" t="s">
        <v>128</v>
      </c>
      <c r="BR16" s="2058" t="s">
        <v>128</v>
      </c>
      <c r="BS16" s="2056" t="s">
        <v>128</v>
      </c>
      <c r="BT16" s="2057" t="s">
        <v>128</v>
      </c>
      <c r="BU16" s="2058" t="s">
        <v>128</v>
      </c>
      <c r="BV16" s="2056" t="s">
        <v>128</v>
      </c>
      <c r="BW16" s="2057" t="s">
        <v>128</v>
      </c>
      <c r="BX16" s="2058" t="s">
        <v>128</v>
      </c>
      <c r="BY16" s="2056" t="s">
        <v>128</v>
      </c>
      <c r="BZ16" s="2057" t="s">
        <v>128</v>
      </c>
      <c r="CA16" s="2058" t="s">
        <v>128</v>
      </c>
    </row>
    <row r="17" spans="1:88" s="2010" customFormat="1" x14ac:dyDescent="0.2">
      <c r="A17" s="2045"/>
      <c r="B17" s="2046"/>
      <c r="C17" s="2044"/>
      <c r="D17" s="2034" t="s">
        <v>22</v>
      </c>
      <c r="E17" s="2035"/>
      <c r="F17" s="2036" t="s">
        <v>17</v>
      </c>
      <c r="G17" s="2037"/>
      <c r="H17" s="2059">
        <v>121.4</v>
      </c>
      <c r="I17" s="2060"/>
      <c r="J17" s="2061"/>
      <c r="K17" s="2059">
        <v>121.5</v>
      </c>
      <c r="L17" s="2060"/>
      <c r="M17" s="2061"/>
      <c r="N17" s="2059">
        <v>121.6</v>
      </c>
      <c r="O17" s="2060"/>
      <c r="P17" s="2061"/>
      <c r="Q17" s="2059">
        <v>121.6</v>
      </c>
      <c r="R17" s="2060"/>
      <c r="S17" s="2061"/>
      <c r="T17" s="2059">
        <v>121.5</v>
      </c>
      <c r="U17" s="2060"/>
      <c r="V17" s="2061"/>
      <c r="W17" s="2059">
        <v>121.5</v>
      </c>
      <c r="X17" s="2060"/>
      <c r="Y17" s="2061"/>
      <c r="Z17" s="2059">
        <v>121.1</v>
      </c>
      <c r="AA17" s="2060"/>
      <c r="AB17" s="2061"/>
      <c r="AC17" s="2059">
        <v>120.2</v>
      </c>
      <c r="AD17" s="2060"/>
      <c r="AE17" s="2061"/>
      <c r="AF17" s="2059">
        <v>120.1</v>
      </c>
      <c r="AG17" s="2060"/>
      <c r="AH17" s="2061"/>
      <c r="AI17" s="2059">
        <v>120.2</v>
      </c>
      <c r="AJ17" s="2060"/>
      <c r="AK17" s="2061"/>
      <c r="AL17" s="2059">
        <v>120.4</v>
      </c>
      <c r="AM17" s="2060"/>
      <c r="AN17" s="2061"/>
      <c r="AO17" s="2059">
        <v>120.2</v>
      </c>
      <c r="AP17" s="2060"/>
      <c r="AQ17" s="2061"/>
      <c r="AR17" s="2059">
        <v>120.3</v>
      </c>
      <c r="AS17" s="2060"/>
      <c r="AT17" s="2061"/>
      <c r="AU17" s="2059">
        <v>120.4</v>
      </c>
      <c r="AV17" s="2060"/>
      <c r="AW17" s="2061"/>
      <c r="AX17" s="2059">
        <v>120.3</v>
      </c>
      <c r="AY17" s="2060"/>
      <c r="AZ17" s="2061"/>
      <c r="BA17" s="2059">
        <v>119.8</v>
      </c>
      <c r="BB17" s="2060"/>
      <c r="BC17" s="2061"/>
      <c r="BD17" s="2059">
        <v>120</v>
      </c>
      <c r="BE17" s="2060"/>
      <c r="BF17" s="2061"/>
      <c r="BG17" s="2059">
        <v>120.1</v>
      </c>
      <c r="BH17" s="2060"/>
      <c r="BI17" s="2061"/>
      <c r="BJ17" s="2059">
        <v>120.1</v>
      </c>
      <c r="BK17" s="2060"/>
      <c r="BL17" s="2061"/>
      <c r="BM17" s="2059">
        <v>120.2</v>
      </c>
      <c r="BN17" s="2060"/>
      <c r="BO17" s="2061"/>
      <c r="BP17" s="2059">
        <v>120.3</v>
      </c>
      <c r="BQ17" s="2060"/>
      <c r="BR17" s="2061"/>
      <c r="BS17" s="2059">
        <v>120.5</v>
      </c>
      <c r="BT17" s="2060"/>
      <c r="BU17" s="2061"/>
      <c r="BV17" s="2059">
        <v>120.8</v>
      </c>
      <c r="BW17" s="2060"/>
      <c r="BX17" s="2061"/>
      <c r="BY17" s="2059">
        <v>120.5</v>
      </c>
      <c r="BZ17" s="2060"/>
      <c r="CA17" s="2061"/>
      <c r="CB17" s="2078"/>
    </row>
    <row r="18" spans="1:88" s="2010" customFormat="1" x14ac:dyDescent="0.2">
      <c r="A18" s="2045"/>
      <c r="B18" s="2046"/>
      <c r="C18" s="2044"/>
      <c r="D18" s="2045"/>
      <c r="E18" s="2046"/>
      <c r="F18" s="2047" t="s">
        <v>195</v>
      </c>
      <c r="G18" s="2048"/>
      <c r="H18" s="2063">
        <v>6.3</v>
      </c>
      <c r="I18" s="2064"/>
      <c r="J18" s="2065"/>
      <c r="K18" s="2063">
        <v>6.3</v>
      </c>
      <c r="L18" s="2064"/>
      <c r="M18" s="2065"/>
      <c r="N18" s="2063">
        <v>6.3</v>
      </c>
      <c r="O18" s="2064"/>
      <c r="P18" s="2065"/>
      <c r="Q18" s="2063">
        <v>6.3</v>
      </c>
      <c r="R18" s="2064"/>
      <c r="S18" s="2065"/>
      <c r="T18" s="2063">
        <v>6.3</v>
      </c>
      <c r="U18" s="2064"/>
      <c r="V18" s="2065"/>
      <c r="W18" s="2063">
        <v>6.3</v>
      </c>
      <c r="X18" s="2064"/>
      <c r="Y18" s="2065"/>
      <c r="Z18" s="2063">
        <v>6.3</v>
      </c>
      <c r="AA18" s="2064"/>
      <c r="AB18" s="2065"/>
      <c r="AC18" s="2063">
        <v>6.24</v>
      </c>
      <c r="AD18" s="2064"/>
      <c r="AE18" s="2065"/>
      <c r="AF18" s="2063">
        <v>6.24</v>
      </c>
      <c r="AG18" s="2064"/>
      <c r="AH18" s="2065"/>
      <c r="AI18" s="2063">
        <v>6.24</v>
      </c>
      <c r="AJ18" s="2064"/>
      <c r="AK18" s="2065"/>
      <c r="AL18" s="2063">
        <v>6.24</v>
      </c>
      <c r="AM18" s="2064"/>
      <c r="AN18" s="2065"/>
      <c r="AO18" s="2063">
        <v>6.3</v>
      </c>
      <c r="AP18" s="2064"/>
      <c r="AQ18" s="2065"/>
      <c r="AR18" s="2063">
        <v>6.3</v>
      </c>
      <c r="AS18" s="2064"/>
      <c r="AT18" s="2065"/>
      <c r="AU18" s="2063">
        <v>6.3</v>
      </c>
      <c r="AV18" s="2064"/>
      <c r="AW18" s="2065"/>
      <c r="AX18" s="2063">
        <v>6.3</v>
      </c>
      <c r="AY18" s="2064"/>
      <c r="AZ18" s="2065"/>
      <c r="BA18" s="2063">
        <v>6.3</v>
      </c>
      <c r="BB18" s="2064"/>
      <c r="BC18" s="2065"/>
      <c r="BD18" s="2063">
        <v>6.3</v>
      </c>
      <c r="BE18" s="2064"/>
      <c r="BF18" s="2065"/>
      <c r="BG18" s="2063">
        <v>6.3</v>
      </c>
      <c r="BH18" s="2064"/>
      <c r="BI18" s="2065"/>
      <c r="BJ18" s="2063">
        <v>6.3</v>
      </c>
      <c r="BK18" s="2064"/>
      <c r="BL18" s="2065"/>
      <c r="BM18" s="2063">
        <v>6.3</v>
      </c>
      <c r="BN18" s="2064"/>
      <c r="BO18" s="2065"/>
      <c r="BP18" s="2063">
        <v>6.3</v>
      </c>
      <c r="BQ18" s="2064"/>
      <c r="BR18" s="2065"/>
      <c r="BS18" s="2063">
        <v>6.3</v>
      </c>
      <c r="BT18" s="2064"/>
      <c r="BU18" s="2065"/>
      <c r="BV18" s="2063">
        <v>6.3</v>
      </c>
      <c r="BW18" s="2064"/>
      <c r="BX18" s="2065"/>
      <c r="BY18" s="2063">
        <v>6.3</v>
      </c>
      <c r="BZ18" s="2064"/>
      <c r="CA18" s="2065"/>
      <c r="CB18" s="2078"/>
    </row>
    <row r="19" spans="1:88" s="2010" customFormat="1" ht="13.5" thickBot="1" x14ac:dyDescent="0.25">
      <c r="A19" s="2045"/>
      <c r="B19" s="2046"/>
      <c r="C19" s="2044"/>
      <c r="D19" s="2052"/>
      <c r="E19" s="2053"/>
      <c r="F19" s="2054"/>
      <c r="G19" s="2066"/>
      <c r="H19" s="2054" t="s">
        <v>128</v>
      </c>
      <c r="I19" s="2055"/>
      <c r="J19" s="2066"/>
      <c r="K19" s="2054" t="s">
        <v>128</v>
      </c>
      <c r="L19" s="2055"/>
      <c r="M19" s="2066"/>
      <c r="N19" s="2054" t="s">
        <v>128</v>
      </c>
      <c r="O19" s="2055"/>
      <c r="P19" s="2066"/>
      <c r="Q19" s="2054" t="s">
        <v>128</v>
      </c>
      <c r="R19" s="2055"/>
      <c r="S19" s="2066"/>
      <c r="T19" s="2054" t="s">
        <v>128</v>
      </c>
      <c r="U19" s="2055"/>
      <c r="V19" s="2066"/>
      <c r="W19" s="2054" t="s">
        <v>128</v>
      </c>
      <c r="X19" s="2055"/>
      <c r="Y19" s="2066"/>
      <c r="Z19" s="2054" t="s">
        <v>128</v>
      </c>
      <c r="AA19" s="2055"/>
      <c r="AB19" s="2066"/>
      <c r="AC19" s="2054" t="s">
        <v>128</v>
      </c>
      <c r="AD19" s="2055"/>
      <c r="AE19" s="2066"/>
      <c r="AF19" s="2054" t="s">
        <v>128</v>
      </c>
      <c r="AG19" s="2055"/>
      <c r="AH19" s="2066"/>
      <c r="AI19" s="2054" t="s">
        <v>128</v>
      </c>
      <c r="AJ19" s="2055"/>
      <c r="AK19" s="2066"/>
      <c r="AL19" s="2054" t="s">
        <v>128</v>
      </c>
      <c r="AM19" s="2055"/>
      <c r="AN19" s="2066"/>
      <c r="AO19" s="2054" t="s">
        <v>128</v>
      </c>
      <c r="AP19" s="2055"/>
      <c r="AQ19" s="2066"/>
      <c r="AR19" s="2054" t="s">
        <v>128</v>
      </c>
      <c r="AS19" s="2055"/>
      <c r="AT19" s="2066"/>
      <c r="AU19" s="2054" t="s">
        <v>128</v>
      </c>
      <c r="AV19" s="2055"/>
      <c r="AW19" s="2066"/>
      <c r="AX19" s="2054" t="s">
        <v>128</v>
      </c>
      <c r="AY19" s="2055"/>
      <c r="AZ19" s="2066"/>
      <c r="BA19" s="2054" t="s">
        <v>128</v>
      </c>
      <c r="BB19" s="2055"/>
      <c r="BC19" s="2066"/>
      <c r="BD19" s="2054" t="s">
        <v>128</v>
      </c>
      <c r="BE19" s="2055"/>
      <c r="BF19" s="2066"/>
      <c r="BG19" s="2054" t="s">
        <v>128</v>
      </c>
      <c r="BH19" s="2055"/>
      <c r="BI19" s="2066"/>
      <c r="BJ19" s="2054" t="s">
        <v>128</v>
      </c>
      <c r="BK19" s="2055"/>
      <c r="BL19" s="2066"/>
      <c r="BM19" s="2054" t="s">
        <v>128</v>
      </c>
      <c r="BN19" s="2055"/>
      <c r="BO19" s="2066"/>
      <c r="BP19" s="2054" t="s">
        <v>128</v>
      </c>
      <c r="BQ19" s="2055"/>
      <c r="BR19" s="2066"/>
      <c r="BS19" s="2054" t="s">
        <v>128</v>
      </c>
      <c r="BT19" s="2055"/>
      <c r="BU19" s="2066"/>
      <c r="BV19" s="2054" t="s">
        <v>128</v>
      </c>
      <c r="BW19" s="2055"/>
      <c r="BX19" s="2066"/>
      <c r="BY19" s="2054" t="s">
        <v>128</v>
      </c>
      <c r="BZ19" s="2055"/>
      <c r="CA19" s="2066"/>
    </row>
    <row r="20" spans="1:88" s="2010" customFormat="1" ht="13.5" thickBot="1" x14ac:dyDescent="0.25">
      <c r="A20" s="2052"/>
      <c r="B20" s="2053"/>
      <c r="C20" s="2069"/>
      <c r="D20" s="2070" t="s">
        <v>21</v>
      </c>
      <c r="E20" s="2071"/>
      <c r="F20" s="2071"/>
      <c r="G20" s="2072"/>
      <c r="H20" s="2073">
        <v>9</v>
      </c>
      <c r="I20" s="2074"/>
      <c r="J20" s="2075"/>
      <c r="K20" s="2073">
        <v>9</v>
      </c>
      <c r="L20" s="2074"/>
      <c r="M20" s="2075"/>
      <c r="N20" s="2073">
        <v>9</v>
      </c>
      <c r="O20" s="2074"/>
      <c r="P20" s="2075"/>
      <c r="Q20" s="2073">
        <v>9</v>
      </c>
      <c r="R20" s="2074"/>
      <c r="S20" s="2075"/>
      <c r="T20" s="2073">
        <v>9</v>
      </c>
      <c r="U20" s="2074"/>
      <c r="V20" s="2075"/>
      <c r="W20" s="2073">
        <v>9</v>
      </c>
      <c r="X20" s="2074"/>
      <c r="Y20" s="2075"/>
      <c r="Z20" s="2073">
        <v>9</v>
      </c>
      <c r="AA20" s="2074"/>
      <c r="AB20" s="2075"/>
      <c r="AC20" s="2073">
        <v>9</v>
      </c>
      <c r="AD20" s="2074"/>
      <c r="AE20" s="2075"/>
      <c r="AF20" s="2073">
        <v>9</v>
      </c>
      <c r="AG20" s="2074"/>
      <c r="AH20" s="2075"/>
      <c r="AI20" s="2073">
        <v>9</v>
      </c>
      <c r="AJ20" s="2074"/>
      <c r="AK20" s="2075"/>
      <c r="AL20" s="2073">
        <v>9</v>
      </c>
      <c r="AM20" s="2074"/>
      <c r="AN20" s="2075"/>
      <c r="AO20" s="2073">
        <v>9</v>
      </c>
      <c r="AP20" s="2074"/>
      <c r="AQ20" s="2075"/>
      <c r="AR20" s="2073">
        <v>9</v>
      </c>
      <c r="AS20" s="2074"/>
      <c r="AT20" s="2075"/>
      <c r="AU20" s="2073">
        <v>9</v>
      </c>
      <c r="AV20" s="2074"/>
      <c r="AW20" s="2075"/>
      <c r="AX20" s="2073">
        <v>9</v>
      </c>
      <c r="AY20" s="2074"/>
      <c r="AZ20" s="2075"/>
      <c r="BA20" s="2073">
        <v>9</v>
      </c>
      <c r="BB20" s="2074"/>
      <c r="BC20" s="2075"/>
      <c r="BD20" s="2073">
        <v>9</v>
      </c>
      <c r="BE20" s="2074"/>
      <c r="BF20" s="2075"/>
      <c r="BG20" s="2073">
        <v>9</v>
      </c>
      <c r="BH20" s="2074"/>
      <c r="BI20" s="2075"/>
      <c r="BJ20" s="2073">
        <v>9</v>
      </c>
      <c r="BK20" s="2074"/>
      <c r="BL20" s="2075"/>
      <c r="BM20" s="2073">
        <v>9</v>
      </c>
      <c r="BN20" s="2074"/>
      <c r="BO20" s="2075"/>
      <c r="BP20" s="2073">
        <v>7</v>
      </c>
      <c r="BQ20" s="2074"/>
      <c r="BR20" s="2075"/>
      <c r="BS20" s="2073">
        <v>9</v>
      </c>
      <c r="BT20" s="2074"/>
      <c r="BU20" s="2075"/>
      <c r="BV20" s="2073">
        <v>9</v>
      </c>
      <c r="BW20" s="2074"/>
      <c r="BX20" s="2075"/>
      <c r="BY20" s="2073">
        <v>9</v>
      </c>
      <c r="BZ20" s="2074"/>
      <c r="CA20" s="2075"/>
    </row>
    <row r="21" spans="1:88" s="277" customFormat="1" x14ac:dyDescent="0.2">
      <c r="A21" s="2034" t="s">
        <v>48</v>
      </c>
      <c r="B21" s="2035"/>
      <c r="C21" s="2079"/>
      <c r="D21" s="2080" t="s">
        <v>18</v>
      </c>
      <c r="E21" s="2081"/>
      <c r="F21" s="2082"/>
      <c r="G21" s="2083"/>
      <c r="H21" s="2084">
        <f>ROUND(SQRT(I21^2+J21^2)*1000/(SQRT(3)*H22),2)</f>
        <v>71.41</v>
      </c>
      <c r="I21" s="2085">
        <v>4.8000000000000001E-2</v>
      </c>
      <c r="J21" s="2051">
        <v>1.2E-2</v>
      </c>
      <c r="K21" s="2084">
        <f>ROUND(SQRT(L21^2+M21^2)*1000/(SQRT(3)*K22),2)</f>
        <v>71.41</v>
      </c>
      <c r="L21" s="2085">
        <v>4.8000000000000001E-2</v>
      </c>
      <c r="M21" s="2051">
        <v>1.2E-2</v>
      </c>
      <c r="N21" s="2084">
        <f>ROUND(SQRT(O21^2+P21^2)*1000/(SQRT(3)*N22),2)</f>
        <v>71.41</v>
      </c>
      <c r="O21" s="2085">
        <v>4.8000000000000001E-2</v>
      </c>
      <c r="P21" s="2051">
        <v>1.2E-2</v>
      </c>
      <c r="Q21" s="2084">
        <f>ROUND(SQRT(R21^2+S21^2)*1000/(SQRT(3)*Q22),2)</f>
        <v>71.41</v>
      </c>
      <c r="R21" s="2085">
        <v>4.8000000000000001E-2</v>
      </c>
      <c r="S21" s="2051">
        <v>1.2E-2</v>
      </c>
      <c r="T21" s="2084">
        <f>ROUND(SQRT(U21^2+V21^2)*1000/(SQRT(3)*T22),2)</f>
        <v>71.41</v>
      </c>
      <c r="U21" s="2085">
        <v>4.8000000000000001E-2</v>
      </c>
      <c r="V21" s="2051">
        <v>1.2E-2</v>
      </c>
      <c r="W21" s="2084">
        <f>ROUND(SQRT(X21^2+Y21^2)*1000/(SQRT(3)*W22),2)</f>
        <v>88.32</v>
      </c>
      <c r="X21" s="2085">
        <v>0.06</v>
      </c>
      <c r="Y21" s="2051">
        <v>1.2E-2</v>
      </c>
      <c r="Z21" s="2084">
        <f>ROUND(SQRT(AA21^2+AB21^2)*1000/(SQRT(3)*Z22),2)</f>
        <v>88.32</v>
      </c>
      <c r="AA21" s="2085">
        <v>0.06</v>
      </c>
      <c r="AB21" s="2051">
        <v>1.2E-2</v>
      </c>
      <c r="AC21" s="2084">
        <f>ROUND(SQRT(AD21^2+AE21^2)*1000/(SQRT(3)*AC22),2)</f>
        <v>71.41</v>
      </c>
      <c r="AD21" s="2085">
        <v>4.8000000000000001E-2</v>
      </c>
      <c r="AE21" s="2051">
        <v>1.2E-2</v>
      </c>
      <c r="AF21" s="2084">
        <f>ROUND(SQRT(AG21^2+AH21^2)*1000/(SQRT(3)*AF22),2)</f>
        <v>54.77</v>
      </c>
      <c r="AG21" s="2085">
        <v>3.5999999999999997E-2</v>
      </c>
      <c r="AH21" s="2051">
        <v>1.2E-2</v>
      </c>
      <c r="AI21" s="2084">
        <f>ROUND(SQRT(AJ21^2+AK21^2)*1000/(SQRT(3)*AI22),2)</f>
        <v>180.83</v>
      </c>
      <c r="AJ21" s="2085">
        <v>3.5999999999999997E-2</v>
      </c>
      <c r="AK21" s="2051">
        <v>0.12</v>
      </c>
      <c r="AL21" s="2084">
        <f>ROUND(SQRT(AM21^2+AN21^2)*1000/(SQRT(3)*AL22),2)</f>
        <v>54.77</v>
      </c>
      <c r="AM21" s="2085">
        <v>3.5999999999999997E-2</v>
      </c>
      <c r="AN21" s="2051">
        <v>1.2E-2</v>
      </c>
      <c r="AO21" s="2084">
        <f>ROUND(SQRT(AP21^2+AQ21^2)*1000/(SQRT(3)*AO22),2)</f>
        <v>71.41</v>
      </c>
      <c r="AP21" s="2085">
        <v>4.8000000000000001E-2</v>
      </c>
      <c r="AQ21" s="2051">
        <v>1.2E-2</v>
      </c>
      <c r="AR21" s="2084">
        <f>ROUND(SQRT(AS21^2+AT21^2)*1000/(SQRT(3)*AR22),2)</f>
        <v>54.77</v>
      </c>
      <c r="AS21" s="2085">
        <v>3.5999999999999997E-2</v>
      </c>
      <c r="AT21" s="2051">
        <v>1.2E-2</v>
      </c>
      <c r="AU21" s="2084">
        <f>ROUND(SQRT(AV21^2+AW21^2)*1000/(SQRT(3)*AU22),2)</f>
        <v>54.77</v>
      </c>
      <c r="AV21" s="2085">
        <v>3.5999999999999997E-2</v>
      </c>
      <c r="AW21" s="2051">
        <v>1.2E-2</v>
      </c>
      <c r="AX21" s="2084">
        <f>ROUND(SQRT(AY21^2+AZ21^2)*1000/(SQRT(3)*AX22),2)</f>
        <v>54.77</v>
      </c>
      <c r="AY21" s="2085">
        <v>3.5999999999999997E-2</v>
      </c>
      <c r="AZ21" s="2051">
        <v>1.2E-2</v>
      </c>
      <c r="BA21" s="2084">
        <f>ROUND(SQRT(BB21^2+BC21^2)*1000/(SQRT(3)*BA22),2)</f>
        <v>54.77</v>
      </c>
      <c r="BB21" s="2085">
        <v>3.5999999999999997E-2</v>
      </c>
      <c r="BC21" s="2051">
        <v>1.2E-2</v>
      </c>
      <c r="BD21" s="2084">
        <f>ROUND(SQRT(BE21^2+BF21^2)*1000/(SQRT(3)*BD22),2)</f>
        <v>54.77</v>
      </c>
      <c r="BE21" s="2085">
        <v>3.5999999999999997E-2</v>
      </c>
      <c r="BF21" s="2051">
        <v>1.2E-2</v>
      </c>
      <c r="BG21" s="2084">
        <f>ROUND(SQRT(BH21^2+BI21^2)*1000/(SQRT(3)*BG22),2)</f>
        <v>54.77</v>
      </c>
      <c r="BH21" s="2085">
        <v>3.5999999999999997E-2</v>
      </c>
      <c r="BI21" s="2051">
        <v>1.2E-2</v>
      </c>
      <c r="BJ21" s="2084">
        <f>ROUND(SQRT(BK21^2+BL21^2)*1000/(SQRT(3)*BJ22),2)</f>
        <v>38.729999999999997</v>
      </c>
      <c r="BK21" s="2085">
        <v>2.4E-2</v>
      </c>
      <c r="BL21" s="2051">
        <v>1.2E-2</v>
      </c>
      <c r="BM21" s="2084">
        <f>ROUND(SQRT(BN21^2+BO21^2)*1000/(SQRT(3)*BM22),2)</f>
        <v>71.41</v>
      </c>
      <c r="BN21" s="2085">
        <v>4.8000000000000001E-2</v>
      </c>
      <c r="BO21" s="2051">
        <v>1.2E-2</v>
      </c>
      <c r="BP21" s="2084">
        <f>ROUND(SQRT(BQ21^2+BR21^2)*1000/(SQRT(3)*BP22),2)</f>
        <v>38.729999999999997</v>
      </c>
      <c r="BQ21" s="2085">
        <v>2.4E-2</v>
      </c>
      <c r="BR21" s="2051">
        <v>1.2E-2</v>
      </c>
      <c r="BS21" s="2084">
        <f>ROUND(SQRT(BT21^2+BU21^2)*1000/(SQRT(3)*BS22),2)</f>
        <v>54.77</v>
      </c>
      <c r="BT21" s="2085">
        <v>3.5999999999999997E-2</v>
      </c>
      <c r="BU21" s="2051">
        <v>1.2E-2</v>
      </c>
      <c r="BV21" s="2084">
        <f>ROUND(SQRT(BW21^2+BX21^2)*1000/(SQRT(3)*BV22),2)</f>
        <v>54.77</v>
      </c>
      <c r="BW21" s="2085">
        <v>3.5999999999999997E-2</v>
      </c>
      <c r="BX21" s="2051">
        <v>1.2E-2</v>
      </c>
      <c r="BY21" s="2084">
        <f>ROUND(SQRT(BZ21^2+CA21^2)*1000/(SQRT(3)*BY22),2)</f>
        <v>54.77</v>
      </c>
      <c r="BZ21" s="2085">
        <v>3.5999999999999997E-2</v>
      </c>
      <c r="CA21" s="2051">
        <v>1.2E-2</v>
      </c>
      <c r="CB21" s="2086"/>
      <c r="CC21" s="2086"/>
      <c r="CE21" s="2087"/>
      <c r="CF21" s="841"/>
      <c r="CG21" s="841"/>
      <c r="CJ21" s="278"/>
    </row>
    <row r="22" spans="1:88" s="277" customFormat="1" ht="13.5" thickBot="1" x14ac:dyDescent="0.25">
      <c r="A22" s="2052"/>
      <c r="B22" s="2053"/>
      <c r="C22" s="2088"/>
      <c r="D22" s="2089" t="s">
        <v>22</v>
      </c>
      <c r="E22" s="2090"/>
      <c r="F22" s="2091"/>
      <c r="G22" s="2092"/>
      <c r="H22" s="2093">
        <v>0.4</v>
      </c>
      <c r="I22" s="2094"/>
      <c r="J22" s="2095"/>
      <c r="K22" s="2093">
        <v>0.4</v>
      </c>
      <c r="L22" s="2094"/>
      <c r="M22" s="2095"/>
      <c r="N22" s="2093">
        <v>0.4</v>
      </c>
      <c r="O22" s="2094"/>
      <c r="P22" s="2095"/>
      <c r="Q22" s="2093">
        <v>0.4</v>
      </c>
      <c r="R22" s="2094"/>
      <c r="S22" s="2095"/>
      <c r="T22" s="2093">
        <v>0.4</v>
      </c>
      <c r="U22" s="2094"/>
      <c r="V22" s="2095"/>
      <c r="W22" s="2093">
        <v>0.4</v>
      </c>
      <c r="X22" s="2094"/>
      <c r="Y22" s="2095"/>
      <c r="Z22" s="2093">
        <v>0.4</v>
      </c>
      <c r="AA22" s="2094"/>
      <c r="AB22" s="2095"/>
      <c r="AC22" s="2093">
        <v>0.4</v>
      </c>
      <c r="AD22" s="2094"/>
      <c r="AE22" s="2095"/>
      <c r="AF22" s="2093">
        <v>0.4</v>
      </c>
      <c r="AG22" s="2094"/>
      <c r="AH22" s="2095"/>
      <c r="AI22" s="2093">
        <v>0.4</v>
      </c>
      <c r="AJ22" s="2094"/>
      <c r="AK22" s="2095"/>
      <c r="AL22" s="2093">
        <v>0.4</v>
      </c>
      <c r="AM22" s="2094"/>
      <c r="AN22" s="2095"/>
      <c r="AO22" s="2093">
        <v>0.4</v>
      </c>
      <c r="AP22" s="2094"/>
      <c r="AQ22" s="2095"/>
      <c r="AR22" s="2093">
        <v>0.4</v>
      </c>
      <c r="AS22" s="2094"/>
      <c r="AT22" s="2095"/>
      <c r="AU22" s="2093">
        <v>0.4</v>
      </c>
      <c r="AV22" s="2094"/>
      <c r="AW22" s="2095"/>
      <c r="AX22" s="2093">
        <v>0.4</v>
      </c>
      <c r="AY22" s="2094"/>
      <c r="AZ22" s="2095"/>
      <c r="BA22" s="2093">
        <v>0.4</v>
      </c>
      <c r="BB22" s="2094"/>
      <c r="BC22" s="2095"/>
      <c r="BD22" s="2093">
        <v>0.4</v>
      </c>
      <c r="BE22" s="2094"/>
      <c r="BF22" s="2095"/>
      <c r="BG22" s="2093">
        <v>0.4</v>
      </c>
      <c r="BH22" s="2094"/>
      <c r="BI22" s="2095"/>
      <c r="BJ22" s="2093">
        <v>0.4</v>
      </c>
      <c r="BK22" s="2094"/>
      <c r="BL22" s="2095"/>
      <c r="BM22" s="2093">
        <v>0.4</v>
      </c>
      <c r="BN22" s="2094"/>
      <c r="BO22" s="2095"/>
      <c r="BP22" s="2093">
        <v>0.4</v>
      </c>
      <c r="BQ22" s="2094"/>
      <c r="BR22" s="2095"/>
      <c r="BS22" s="2093">
        <v>0.4</v>
      </c>
      <c r="BT22" s="2094"/>
      <c r="BU22" s="2095"/>
      <c r="BV22" s="2093">
        <v>0.4</v>
      </c>
      <c r="BW22" s="2094"/>
      <c r="BX22" s="2095"/>
      <c r="BY22" s="2093">
        <v>0.4</v>
      </c>
      <c r="BZ22" s="2094"/>
      <c r="CA22" s="2095"/>
    </row>
    <row r="23" spans="1:88" s="277" customFormat="1" x14ac:dyDescent="0.2">
      <c r="A23" s="2034" t="s">
        <v>49</v>
      </c>
      <c r="B23" s="2035"/>
      <c r="C23" s="2079"/>
      <c r="D23" s="2080" t="s">
        <v>18</v>
      </c>
      <c r="E23" s="2081"/>
      <c r="F23" s="2082"/>
      <c r="G23" s="2083"/>
      <c r="H23" s="2084">
        <f>ROUND(SQRT(I23^2+J23^2)*1000/(SQRT(3)*H24),2)</f>
        <v>178.87</v>
      </c>
      <c r="I23" s="2085">
        <v>2.4E-2</v>
      </c>
      <c r="J23" s="2051">
        <v>0.12</v>
      </c>
      <c r="K23" s="2084">
        <f>ROUND(SQRT(L23^2+M23^2)*1000/(SQRT(3)*K24),2)</f>
        <v>178.87</v>
      </c>
      <c r="L23" s="2085">
        <v>2.4E-2</v>
      </c>
      <c r="M23" s="2051">
        <v>0.12</v>
      </c>
      <c r="N23" s="2084">
        <f>ROUND(SQRT(O23^2+P23^2)*1000/(SQRT(3)*N24),2)</f>
        <v>183.12</v>
      </c>
      <c r="O23" s="2085">
        <v>3.5999999999999997E-2</v>
      </c>
      <c r="P23" s="2051">
        <v>0.12</v>
      </c>
      <c r="Q23" s="2084">
        <f>ROUND(SQRT(R23^2+S23^2)*1000/(SQRT(3)*Q24),2)</f>
        <v>183.12</v>
      </c>
      <c r="R23" s="2085">
        <v>3.5999999999999997E-2</v>
      </c>
      <c r="S23" s="2051">
        <v>0.12</v>
      </c>
      <c r="T23" s="2084">
        <f>ROUND(SQRT(U23^2+V23^2)*1000/(SQRT(3)*T24),2)</f>
        <v>178.87</v>
      </c>
      <c r="U23" s="2085">
        <v>2.4E-2</v>
      </c>
      <c r="V23" s="2051">
        <v>0.12</v>
      </c>
      <c r="W23" s="2084">
        <f>ROUND(SQRT(X23^2+Y23^2)*1000/(SQRT(3)*W24),2)</f>
        <v>183.12</v>
      </c>
      <c r="X23" s="2085">
        <v>3.5999999999999997E-2</v>
      </c>
      <c r="Y23" s="2051">
        <v>0.12</v>
      </c>
      <c r="Z23" s="2084">
        <f>ROUND(SQRT(AA23^2+AB23^2)*1000/(SQRT(3)*Z24),2)</f>
        <v>188.91</v>
      </c>
      <c r="AA23" s="2085">
        <v>4.8000000000000001E-2</v>
      </c>
      <c r="AB23" s="2051">
        <v>0.12</v>
      </c>
      <c r="AC23" s="2084">
        <f>ROUND(SQRT(AD23^2+AE23^2)*1000/(SQRT(3)*AC24),2)</f>
        <v>183.12</v>
      </c>
      <c r="AD23" s="2085">
        <v>3.5999999999999997E-2</v>
      </c>
      <c r="AE23" s="2051">
        <v>0.12</v>
      </c>
      <c r="AF23" s="2084">
        <f>ROUND(SQRT(AG23^2+AH23^2)*1000/(SQRT(3)*AF24),2)</f>
        <v>178.87</v>
      </c>
      <c r="AG23" s="2085">
        <v>2.4E-2</v>
      </c>
      <c r="AH23" s="2051">
        <v>0.12</v>
      </c>
      <c r="AI23" s="2084">
        <f>ROUND(SQRT(AJ23^2+AK23^2)*1000/(SQRT(3)*AI24),2)</f>
        <v>183.12</v>
      </c>
      <c r="AJ23" s="2085">
        <v>3.5999999999999997E-2</v>
      </c>
      <c r="AK23" s="2051">
        <v>0.12</v>
      </c>
      <c r="AL23" s="2084">
        <f>ROUND(SQRT(AM23^2+AN23^2)*1000/(SQRT(3)*AL24),2)</f>
        <v>178.87</v>
      </c>
      <c r="AM23" s="2085">
        <v>2.4E-2</v>
      </c>
      <c r="AN23" s="2051">
        <v>0.12</v>
      </c>
      <c r="AO23" s="2084">
        <f>ROUND(SQRT(AP23^2+AQ23^2)*1000/(SQRT(3)*AO24),2)</f>
        <v>183.12</v>
      </c>
      <c r="AP23" s="2085">
        <v>3.5999999999999997E-2</v>
      </c>
      <c r="AQ23" s="2051">
        <v>0.12</v>
      </c>
      <c r="AR23" s="2084">
        <f>ROUND(SQRT(AS23^2+AT23^2)*1000/(SQRT(3)*AR24),2)</f>
        <v>178.87</v>
      </c>
      <c r="AS23" s="2085">
        <v>2.4E-2</v>
      </c>
      <c r="AT23" s="2051">
        <v>0.12</v>
      </c>
      <c r="AU23" s="2084">
        <f>ROUND(SQRT(AV23^2+AW23^2)*1000/(SQRT(3)*AU24),2)</f>
        <v>178.87</v>
      </c>
      <c r="AV23" s="2085">
        <v>2.4E-2</v>
      </c>
      <c r="AW23" s="2051">
        <v>0.12</v>
      </c>
      <c r="AX23" s="2084">
        <f>ROUND(SQRT(AY23^2+AZ23^2)*1000/(SQRT(3)*AX24),2)</f>
        <v>178.87</v>
      </c>
      <c r="AY23" s="2085">
        <v>2.4E-2</v>
      </c>
      <c r="AZ23" s="2051">
        <v>0.12</v>
      </c>
      <c r="BA23" s="2084">
        <f>ROUND(SQRT(BB23^2+BC23^2)*1000/(SQRT(3)*BA24),2)</f>
        <v>183.12</v>
      </c>
      <c r="BB23" s="2085">
        <v>3.5999999999999997E-2</v>
      </c>
      <c r="BC23" s="2051">
        <v>0.12</v>
      </c>
      <c r="BD23" s="2084">
        <f>ROUND(SQRT(BE23^2+BF23^2)*1000/(SQRT(3)*BD24),2)</f>
        <v>178.87</v>
      </c>
      <c r="BE23" s="2085">
        <v>2.4E-2</v>
      </c>
      <c r="BF23" s="2051">
        <v>0.12</v>
      </c>
      <c r="BG23" s="2084">
        <f>ROUND(SQRT(BH23^2+BI23^2)*1000/(SQRT(3)*BG24),2)</f>
        <v>178.87</v>
      </c>
      <c r="BH23" s="2085">
        <v>2.4E-2</v>
      </c>
      <c r="BI23" s="2051">
        <v>0.12</v>
      </c>
      <c r="BJ23" s="2084">
        <f>ROUND(SQRT(BK23^2+BL23^2)*1000/(SQRT(3)*BJ24),2)</f>
        <v>183.12</v>
      </c>
      <c r="BK23" s="2085">
        <v>3.5999999999999997E-2</v>
      </c>
      <c r="BL23" s="2051">
        <v>0.12</v>
      </c>
      <c r="BM23" s="2084">
        <f>ROUND(SQRT(BN23^2+BO23^2)*1000/(SQRT(3)*BM24),2)</f>
        <v>178.87</v>
      </c>
      <c r="BN23" s="2085">
        <v>2.4E-2</v>
      </c>
      <c r="BO23" s="2051">
        <v>0.12</v>
      </c>
      <c r="BP23" s="2084">
        <f>ROUND(SQRT(BQ23^2+BR23^2)*1000/(SQRT(3)*BP24),2)</f>
        <v>183.12</v>
      </c>
      <c r="BQ23" s="2085">
        <v>3.5999999999999997E-2</v>
      </c>
      <c r="BR23" s="2051">
        <v>0.12</v>
      </c>
      <c r="BS23" s="2084">
        <f>ROUND(SQRT(BT23^2+BU23^2)*1000/(SQRT(3)*BS24),2)</f>
        <v>178.87</v>
      </c>
      <c r="BT23" s="2085">
        <v>2.4E-2</v>
      </c>
      <c r="BU23" s="2051">
        <v>0.12</v>
      </c>
      <c r="BV23" s="2084">
        <f>ROUND(SQRT(BW23^2+BX23^2)*1000/(SQRT(3)*BV24),2)</f>
        <v>178.87</v>
      </c>
      <c r="BW23" s="2085">
        <v>2.4E-2</v>
      </c>
      <c r="BX23" s="2051">
        <v>0.12</v>
      </c>
      <c r="BY23" s="2084">
        <f>ROUND(SQRT(BZ23^2+CA23^2)*1000/(SQRT(3)*BY24),2)</f>
        <v>392.2</v>
      </c>
      <c r="BZ23" s="2085">
        <v>0.24</v>
      </c>
      <c r="CA23" s="2051">
        <v>0.12</v>
      </c>
      <c r="CB23" s="2086"/>
      <c r="CC23" s="2086"/>
      <c r="CE23" s="2087"/>
      <c r="CF23" s="841"/>
      <c r="CG23" s="841"/>
      <c r="CJ23" s="278"/>
    </row>
    <row r="24" spans="1:88" s="277" customFormat="1" ht="13.5" thickBot="1" x14ac:dyDescent="0.25">
      <c r="A24" s="2052"/>
      <c r="B24" s="2053"/>
      <c r="C24" s="2088"/>
      <c r="D24" s="2089" t="s">
        <v>22</v>
      </c>
      <c r="E24" s="2090"/>
      <c r="F24" s="2091"/>
      <c r="G24" s="2092"/>
      <c r="H24" s="2093">
        <v>0.39500000000000002</v>
      </c>
      <c r="I24" s="2094"/>
      <c r="J24" s="2095"/>
      <c r="K24" s="2093">
        <v>0.39500000000000002</v>
      </c>
      <c r="L24" s="2094"/>
      <c r="M24" s="2095"/>
      <c r="N24" s="2093">
        <v>0.39500000000000002</v>
      </c>
      <c r="O24" s="2094"/>
      <c r="P24" s="2095"/>
      <c r="Q24" s="2093">
        <v>0.39500000000000002</v>
      </c>
      <c r="R24" s="2094"/>
      <c r="S24" s="2095"/>
      <c r="T24" s="2093">
        <v>0.39500000000000002</v>
      </c>
      <c r="U24" s="2094"/>
      <c r="V24" s="2095"/>
      <c r="W24" s="2093">
        <v>0.39500000000000002</v>
      </c>
      <c r="X24" s="2094"/>
      <c r="Y24" s="2095"/>
      <c r="Z24" s="2093">
        <v>0.39500000000000002</v>
      </c>
      <c r="AA24" s="2094"/>
      <c r="AB24" s="2095"/>
      <c r="AC24" s="2093">
        <v>0.39500000000000002</v>
      </c>
      <c r="AD24" s="2094"/>
      <c r="AE24" s="2095"/>
      <c r="AF24" s="2093">
        <v>0.39500000000000002</v>
      </c>
      <c r="AG24" s="2094"/>
      <c r="AH24" s="2095"/>
      <c r="AI24" s="2093">
        <v>0.39500000000000002</v>
      </c>
      <c r="AJ24" s="2094"/>
      <c r="AK24" s="2095"/>
      <c r="AL24" s="2093">
        <v>0.39500000000000002</v>
      </c>
      <c r="AM24" s="2094"/>
      <c r="AN24" s="2095"/>
      <c r="AO24" s="2093">
        <v>0.39500000000000002</v>
      </c>
      <c r="AP24" s="2094"/>
      <c r="AQ24" s="2095"/>
      <c r="AR24" s="2093">
        <v>0.39500000000000002</v>
      </c>
      <c r="AS24" s="2094"/>
      <c r="AT24" s="2095"/>
      <c r="AU24" s="2093">
        <v>0.39500000000000002</v>
      </c>
      <c r="AV24" s="2094"/>
      <c r="AW24" s="2095"/>
      <c r="AX24" s="2093">
        <v>0.39500000000000002</v>
      </c>
      <c r="AY24" s="2094"/>
      <c r="AZ24" s="2095"/>
      <c r="BA24" s="2093">
        <v>0.39500000000000002</v>
      </c>
      <c r="BB24" s="2094"/>
      <c r="BC24" s="2095"/>
      <c r="BD24" s="2093">
        <v>0.39500000000000002</v>
      </c>
      <c r="BE24" s="2094"/>
      <c r="BF24" s="2095"/>
      <c r="BG24" s="2093">
        <v>0.39500000000000002</v>
      </c>
      <c r="BH24" s="2094"/>
      <c r="BI24" s="2095"/>
      <c r="BJ24" s="2093">
        <v>0.39500000000000002</v>
      </c>
      <c r="BK24" s="2094"/>
      <c r="BL24" s="2095"/>
      <c r="BM24" s="2093">
        <v>0.39500000000000002</v>
      </c>
      <c r="BN24" s="2094"/>
      <c r="BO24" s="2095"/>
      <c r="BP24" s="2093">
        <v>0.39500000000000002</v>
      </c>
      <c r="BQ24" s="2094"/>
      <c r="BR24" s="2095"/>
      <c r="BS24" s="2093">
        <v>0.39500000000000002</v>
      </c>
      <c r="BT24" s="2094"/>
      <c r="BU24" s="2095"/>
      <c r="BV24" s="2093">
        <v>0.39500000000000002</v>
      </c>
      <c r="BW24" s="2094"/>
      <c r="BX24" s="2095"/>
      <c r="BY24" s="2093">
        <v>0.39500000000000002</v>
      </c>
      <c r="BZ24" s="2094"/>
      <c r="CA24" s="2095"/>
    </row>
    <row r="25" spans="1:88" s="2010" customFormat="1" x14ac:dyDescent="0.2">
      <c r="A25" s="2096" t="s">
        <v>25</v>
      </c>
      <c r="B25" s="2096"/>
      <c r="C25" s="2097"/>
      <c r="D25" s="2098" t="s">
        <v>17</v>
      </c>
      <c r="E25" s="2099"/>
      <c r="F25" s="2099"/>
      <c r="G25" s="2099"/>
      <c r="H25" s="2084">
        <f>H14+H7</f>
        <v>17.149999999999999</v>
      </c>
      <c r="I25" s="2085">
        <f>I7+I14+I21+I23</f>
        <v>3.1880000000000002</v>
      </c>
      <c r="J25" s="2100">
        <f>J7+J14+J21+J23</f>
        <v>1.819</v>
      </c>
      <c r="K25" s="2084">
        <f>K14+K7</f>
        <v>16.57</v>
      </c>
      <c r="L25" s="2085">
        <f>L7+L14+L21+L23</f>
        <v>3.0840000000000001</v>
      </c>
      <c r="M25" s="2100">
        <f>M7+M14+M21+M23</f>
        <v>1.7640000000000002</v>
      </c>
      <c r="N25" s="2084">
        <f>N14+N7</f>
        <v>16.22</v>
      </c>
      <c r="O25" s="2085">
        <f>O7+O14+O21+O23</f>
        <v>3.0350000000000001</v>
      </c>
      <c r="P25" s="2100">
        <f>P7+P14+P21+P23</f>
        <v>1.7320000000000002</v>
      </c>
      <c r="Q25" s="2084">
        <f>Q14+Q7</f>
        <v>16.34</v>
      </c>
      <c r="R25" s="2085">
        <f>R7+R14+R21+R23</f>
        <v>3.0569999999999999</v>
      </c>
      <c r="S25" s="2100">
        <f>S7+S14+S21+S23</f>
        <v>1.7440000000000002</v>
      </c>
      <c r="T25" s="2084">
        <f>T14+T7</f>
        <v>16.29</v>
      </c>
      <c r="U25" s="2085">
        <f>U7+U14+U21+U23</f>
        <v>3.0310000000000001</v>
      </c>
      <c r="V25" s="2100">
        <f>V7+V14+V21+V23</f>
        <v>1.7370000000000001</v>
      </c>
      <c r="W25" s="2084">
        <f>W14+W7</f>
        <v>16.96</v>
      </c>
      <c r="X25" s="2085">
        <f>X7+X14+X21+X23</f>
        <v>3.1820000000000004</v>
      </c>
      <c r="Y25" s="2100">
        <f>Y7+Y14+Y21+Y23</f>
        <v>1.8029999999999999</v>
      </c>
      <c r="Z25" s="2084">
        <f>Z14+Z7</f>
        <v>19.07</v>
      </c>
      <c r="AA25" s="2085">
        <f>AA7+AA14+AA21+AA23</f>
        <v>3.569</v>
      </c>
      <c r="AB25" s="2100">
        <f>AB7+AB14+AB21+AB23</f>
        <v>2.0020000000000002</v>
      </c>
      <c r="AC25" s="2084">
        <f>AC14+AC7</f>
        <v>21.34</v>
      </c>
      <c r="AD25" s="2085">
        <f>AD7+AD14+AD21+AD23</f>
        <v>3.9359999999999999</v>
      </c>
      <c r="AE25" s="2100">
        <f>AE7+AE14+AE21+AE23</f>
        <v>2.2080000000000002</v>
      </c>
      <c r="AF25" s="2084">
        <f>AF14+AF7</f>
        <v>22.14</v>
      </c>
      <c r="AG25" s="2085">
        <f>AG7+AG14+AG21+AG23</f>
        <v>4.0439999999999996</v>
      </c>
      <c r="AH25" s="2100">
        <f>AH7+AH14+AH21+AH23</f>
        <v>2.2770000000000001</v>
      </c>
      <c r="AI25" s="2084">
        <f>AI14+AI7</f>
        <v>22.42</v>
      </c>
      <c r="AJ25" s="2085">
        <f>AJ7+AJ14+AJ21+AJ23</f>
        <v>4.1109999999999989</v>
      </c>
      <c r="AK25" s="2100">
        <f>AK7+AK14+AK21+AK23</f>
        <v>2.4140000000000001</v>
      </c>
      <c r="AL25" s="2084">
        <f>AL14+AL7</f>
        <v>22.299999999999997</v>
      </c>
      <c r="AM25" s="2085">
        <f>AM7+AM14+AM21+AM23</f>
        <v>4.0829999999999993</v>
      </c>
      <c r="AN25" s="2100">
        <f>AN7+AN14+AN21+AN23</f>
        <v>2.298</v>
      </c>
      <c r="AO25" s="2084">
        <f>AO14+AO7</f>
        <v>21.97</v>
      </c>
      <c r="AP25" s="2085">
        <f>AP7+AP14+AP21+AP23</f>
        <v>4.044999999999999</v>
      </c>
      <c r="AQ25" s="2100">
        <f>AQ7+AQ14+AQ21+AQ23</f>
        <v>2.2650000000000001</v>
      </c>
      <c r="AR25" s="2084">
        <f>AR14+AR7</f>
        <v>22.16</v>
      </c>
      <c r="AS25" s="2085">
        <f>AS7+AS14+AS21+AS23</f>
        <v>4.056</v>
      </c>
      <c r="AT25" s="2100">
        <f>AT7+AT14+AT21+AT23</f>
        <v>2.2829999999999999</v>
      </c>
      <c r="AU25" s="2084">
        <f>AU14+AU7</f>
        <v>21.619999999999997</v>
      </c>
      <c r="AV25" s="2085">
        <f>AV7+AV14+AV21+AV23</f>
        <v>3.9609999999999999</v>
      </c>
      <c r="AW25" s="2100">
        <f>AW7+AW14+AW21+AW23</f>
        <v>2.2330000000000001</v>
      </c>
      <c r="AX25" s="2084">
        <f>AX14+AX7</f>
        <v>21.439999999999998</v>
      </c>
      <c r="AY25" s="2085">
        <f>AY7+AY14+AY21+AY23</f>
        <v>3.9260000000000002</v>
      </c>
      <c r="AZ25" s="2100">
        <f>AZ7+AZ14+AZ21+AZ23</f>
        <v>2.214</v>
      </c>
      <c r="BA25" s="2084">
        <f>BA14+BA7</f>
        <v>21.75</v>
      </c>
      <c r="BB25" s="2085">
        <f>BB7+BB14+BB21+BB23</f>
        <v>3.9850000000000003</v>
      </c>
      <c r="BC25" s="2100">
        <f>BC7+BC14+BC21+BC23</f>
        <v>2.2400000000000002</v>
      </c>
      <c r="BD25" s="2084">
        <f>BD14+BD7</f>
        <v>22.53</v>
      </c>
      <c r="BE25" s="2085">
        <f>BE7+BE14+BE21+BE23</f>
        <v>4.1179999999999994</v>
      </c>
      <c r="BF25" s="2100">
        <f>BF7+BF14+BF21+BF23</f>
        <v>2.3149999999999999</v>
      </c>
      <c r="BG25" s="2084">
        <f>BG14+BG7</f>
        <v>22.27</v>
      </c>
      <c r="BH25" s="2085">
        <f>BH7+BH14+BH21+BH23</f>
        <v>4.0729999999999995</v>
      </c>
      <c r="BI25" s="2100">
        <f>BI7+BI14+BI21+BI23</f>
        <v>2.2920000000000003</v>
      </c>
      <c r="BJ25" s="2084">
        <f>BJ14+BJ7</f>
        <v>22.14</v>
      </c>
      <c r="BK25" s="2085">
        <f>BK7+BK14+BK21+BK23</f>
        <v>4.0479999999999992</v>
      </c>
      <c r="BL25" s="2100">
        <f>BL7+BL14+BL21+BL23</f>
        <v>2.2790000000000004</v>
      </c>
      <c r="BM25" s="2084">
        <f>BM14+BM7</f>
        <v>21.75</v>
      </c>
      <c r="BN25" s="2085">
        <f>BN7+BN14+BN21+BN23</f>
        <v>3.9939999999999998</v>
      </c>
      <c r="BO25" s="2100">
        <f>BO7+BO14+BO21+BO23</f>
        <v>2.2440000000000002</v>
      </c>
      <c r="BP25" s="2084">
        <f>BP14+BP7</f>
        <v>20.98</v>
      </c>
      <c r="BQ25" s="2085">
        <f>BQ7+BQ14+BQ21+BQ23</f>
        <v>3.8429999999999995</v>
      </c>
      <c r="BR25" s="2100">
        <f>BR7+BR14+BR21+BR23</f>
        <v>2.1710000000000003</v>
      </c>
      <c r="BS25" s="2084">
        <f>BS14+BS7</f>
        <v>20.65</v>
      </c>
      <c r="BT25" s="2085">
        <f>BT7+BT14+BT21+BT23</f>
        <v>3.7870000000000004</v>
      </c>
      <c r="BU25" s="2100">
        <f>BU7+BU14+BU21+BU23</f>
        <v>2.1410000000000005</v>
      </c>
      <c r="BV25" s="2084">
        <f>BV14+BV7</f>
        <v>19.78</v>
      </c>
      <c r="BW25" s="2085">
        <f>BW7+BW14+BW21+BW23</f>
        <v>3.6339999999999999</v>
      </c>
      <c r="BX25" s="2100">
        <f>BX7+BX14+BX21+BX23</f>
        <v>2.0609999999999999</v>
      </c>
      <c r="BY25" s="2084">
        <f>BY14+BY7</f>
        <v>18.52</v>
      </c>
      <c r="BZ25" s="2085">
        <f>BZ7+BZ14+BZ21+BZ23</f>
        <v>3.6150000000000002</v>
      </c>
      <c r="CA25" s="2100">
        <f>CA7+CA14+CA21+CA23</f>
        <v>1.9369999999999998</v>
      </c>
    </row>
    <row r="26" spans="1:88" s="2010" customFormat="1" ht="13.5" thickBot="1" x14ac:dyDescent="0.25">
      <c r="A26" s="2101"/>
      <c r="B26" s="2101"/>
      <c r="C26" s="2102"/>
      <c r="D26" s="2103" t="s">
        <v>195</v>
      </c>
      <c r="E26" s="2104"/>
      <c r="F26" s="2104"/>
      <c r="G26" s="2104"/>
      <c r="H26" s="2105">
        <f>H15+H8</f>
        <v>321.32</v>
      </c>
      <c r="I26" s="2106">
        <f>I8+I15+I21+I23</f>
        <v>3.1589999999999998</v>
      </c>
      <c r="J26" s="2107">
        <f>J8+J15+J21+J23</f>
        <v>1.762</v>
      </c>
      <c r="K26" s="2105">
        <f>K15+K8</f>
        <v>309.17999999999995</v>
      </c>
      <c r="L26" s="2106">
        <f>L8+L15+L21+L23</f>
        <v>3.0540000000000003</v>
      </c>
      <c r="M26" s="2107">
        <f>M8+M15+M21+M23</f>
        <v>1.71</v>
      </c>
      <c r="N26" s="2105">
        <f>N15+N8</f>
        <v>302.99</v>
      </c>
      <c r="O26" s="2106">
        <f>O8+O15+O21+O23</f>
        <v>3.0060000000000002</v>
      </c>
      <c r="P26" s="2107">
        <f>P8+P15+P21+P23</f>
        <v>1.6789999999999998</v>
      </c>
      <c r="Q26" s="2105">
        <f>Q15+Q8</f>
        <v>305.20999999999998</v>
      </c>
      <c r="R26" s="2106">
        <f>R8+R15+R21+R23</f>
        <v>3.0270000000000001</v>
      </c>
      <c r="S26" s="2107">
        <f>S8+S15+S21+S23</f>
        <v>1.6909999999999998</v>
      </c>
      <c r="T26" s="2105">
        <f>T15+T8</f>
        <v>303.86</v>
      </c>
      <c r="U26" s="2106">
        <f>U8+U15+U21+U23</f>
        <v>3.0019999999999998</v>
      </c>
      <c r="V26" s="2107">
        <f>V8+V15+V21+V23</f>
        <v>1.6840000000000002</v>
      </c>
      <c r="W26" s="2105">
        <f>W15+W8</f>
        <v>318.17</v>
      </c>
      <c r="X26" s="2106">
        <f>X8+X15+X21+X23</f>
        <v>3.1520000000000001</v>
      </c>
      <c r="Y26" s="2107">
        <f>Y8+Y15+Y21+Y23</f>
        <v>1.7469999999999999</v>
      </c>
      <c r="Z26" s="2105">
        <f>Z15+Z8</f>
        <v>356.67</v>
      </c>
      <c r="AA26" s="2106">
        <f>AA8+AA15+AA21+AA23</f>
        <v>3.5379999999999998</v>
      </c>
      <c r="AB26" s="2107">
        <f>AB8+AB15+AB21+AB23</f>
        <v>1.9350000000000001</v>
      </c>
      <c r="AC26" s="2105">
        <f>AC15+AC8</f>
        <v>398.95</v>
      </c>
      <c r="AD26" s="2106">
        <f>AD8+AD15+AD21+AD23</f>
        <v>3.9049999999999998</v>
      </c>
      <c r="AE26" s="2107">
        <f>AE8+AE15+AE21+AE23</f>
        <v>2.1300000000000003</v>
      </c>
      <c r="AF26" s="2105">
        <f>AF15+AF8</f>
        <v>412.48</v>
      </c>
      <c r="AG26" s="2106">
        <f>AG8+AG15+AG21+AG23</f>
        <v>4.0119999999999996</v>
      </c>
      <c r="AH26" s="2107">
        <f>AH8+AH15+AH21+AH23</f>
        <v>2.1949999999999998</v>
      </c>
      <c r="AI26" s="2105">
        <f>AI15+AI8</f>
        <v>418.23</v>
      </c>
      <c r="AJ26" s="2106">
        <f>AJ8+AJ15+AJ21+AJ23</f>
        <v>4.0799999999999992</v>
      </c>
      <c r="AK26" s="2107">
        <f>AK8+AK15+AK21+AK23</f>
        <v>2.33</v>
      </c>
      <c r="AL26" s="2105">
        <f>AL15+AL8</f>
        <v>416.49</v>
      </c>
      <c r="AM26" s="2106">
        <f>AM8+AM15+AM21+AM23</f>
        <v>4.0510000000000002</v>
      </c>
      <c r="AN26" s="2107">
        <f>AN8+AN15+AN21+AN23</f>
        <v>2.214</v>
      </c>
      <c r="AO26" s="2105">
        <f>AO15+AO8</f>
        <v>408.05</v>
      </c>
      <c r="AP26" s="2106">
        <f>AP8+AP15+AP21+AP23</f>
        <v>4.0139999999999993</v>
      </c>
      <c r="AQ26" s="2107">
        <f>AQ8+AQ15+AQ21+AQ23</f>
        <v>2.1840000000000002</v>
      </c>
      <c r="AR26" s="2105">
        <f>AR15+AR8</f>
        <v>411.58</v>
      </c>
      <c r="AS26" s="2106">
        <f>AS8+AS15+AS21+AS23</f>
        <v>4.0249999999999995</v>
      </c>
      <c r="AT26" s="2107">
        <f>AT8+AT15+AT21+AT23</f>
        <v>2.2000000000000002</v>
      </c>
      <c r="AU26" s="2105">
        <f>AU15+AU8</f>
        <v>401.82</v>
      </c>
      <c r="AV26" s="2106">
        <f>AV8+AV15+AV21+AV23</f>
        <v>3.93</v>
      </c>
      <c r="AW26" s="2107">
        <f>AW8+AW15+AW21+AW23</f>
        <v>2.153</v>
      </c>
      <c r="AX26" s="2105">
        <f>AX15+AX8</f>
        <v>398.2</v>
      </c>
      <c r="AY26" s="2106">
        <f>AY8+AY15+AY21+AY23</f>
        <v>3.895</v>
      </c>
      <c r="AZ26" s="2107">
        <f>AZ8+AZ15+AZ21+AZ23</f>
        <v>2.1350000000000002</v>
      </c>
      <c r="BA26" s="2105">
        <f>BA15+BA8</f>
        <v>403.12</v>
      </c>
      <c r="BB26" s="2106">
        <f>BB8+BB15+BB21+BB23</f>
        <v>3.9540000000000002</v>
      </c>
      <c r="BC26" s="2107">
        <f>BC8+BC15+BC21+BC23</f>
        <v>2.16</v>
      </c>
      <c r="BD26" s="2105">
        <f>BD15+BD8</f>
        <v>417.78999999999996</v>
      </c>
      <c r="BE26" s="2106">
        <f>BE8+BE15+BE21+BE23</f>
        <v>4.085</v>
      </c>
      <c r="BF26" s="2107">
        <f>BF8+BF15+BF21+BF23</f>
        <v>2.2309999999999999</v>
      </c>
      <c r="BG26" s="2105">
        <f>BG15+BG8</f>
        <v>413.43</v>
      </c>
      <c r="BH26" s="2106">
        <f>BH8+BH15+BH21+BH23</f>
        <v>4.0419999999999998</v>
      </c>
      <c r="BI26" s="2107">
        <f>BI8+BI15+BI21+BI23</f>
        <v>2.21</v>
      </c>
      <c r="BJ26" s="2105">
        <f>BJ15+BJ8</f>
        <v>410.78999999999996</v>
      </c>
      <c r="BK26" s="2106">
        <f>BK8+BK15+BK21+BK23</f>
        <v>4.0169999999999995</v>
      </c>
      <c r="BL26" s="2107">
        <f>BL8+BL15+BL21+BL23</f>
        <v>2.1960000000000002</v>
      </c>
      <c r="BM26" s="2105">
        <f>BM15+BM8</f>
        <v>404</v>
      </c>
      <c r="BN26" s="2106">
        <f>BN8+BN15+BN21+BN23</f>
        <v>3.9630000000000001</v>
      </c>
      <c r="BO26" s="2107">
        <f>BO8+BO15+BO21+BO23</f>
        <v>2.1640000000000001</v>
      </c>
      <c r="BP26" s="2105">
        <f>BP15+BP8</f>
        <v>389.69</v>
      </c>
      <c r="BQ26" s="2106">
        <f>BQ8+BQ15+BQ21+BQ23</f>
        <v>3.8120000000000003</v>
      </c>
      <c r="BR26" s="2107">
        <f>BR8+BR15+BR21+BR23</f>
        <v>2.0950000000000002</v>
      </c>
      <c r="BS26" s="2105">
        <f>BS15+BS8</f>
        <v>383.90999999999997</v>
      </c>
      <c r="BT26" s="2106">
        <f>BT8+BT15+BT21+BT23</f>
        <v>3.7560000000000002</v>
      </c>
      <c r="BU26" s="2107">
        <f>BU8+BU15+BU21+BU23</f>
        <v>2.0660000000000003</v>
      </c>
      <c r="BV26" s="2105">
        <f>BV15+BV8</f>
        <v>368.24</v>
      </c>
      <c r="BW26" s="2106">
        <f>BW8+BW15+BW21+BW23</f>
        <v>3.6030000000000002</v>
      </c>
      <c r="BX26" s="2107">
        <f>BX8+BX15+BX21+BX23</f>
        <v>1.9910000000000001</v>
      </c>
      <c r="BY26" s="2105">
        <f>BY15+BY8</f>
        <v>344.12</v>
      </c>
      <c r="BZ26" s="2106">
        <f>BZ8+BZ15+BZ21+BZ23</f>
        <v>3.5839999999999996</v>
      </c>
      <c r="CA26" s="2107">
        <f>CA8+CA15+CA21+CA23</f>
        <v>1.8740000000000001</v>
      </c>
    </row>
    <row r="27" spans="1:88" s="2010" customFormat="1" x14ac:dyDescent="0.2">
      <c r="A27" s="2108" t="s">
        <v>20</v>
      </c>
      <c r="B27" s="2109" t="s">
        <v>196</v>
      </c>
      <c r="C27" s="2110">
        <f>(I7+L7+O7+R7+U7+X7+AA7+AD7+AG7+AJ7+AM7+AP7+AS7+AV7+AY7+BB7+BE7+BH7+BK7+BN7+BQ7+BT7+BW7+BZ7)/SQRT((I7+L7+O7+R7+U7+X7+AA7+AD7+AG7+AJ7+AM7+AP7+AS7+AV7+AY7+BB7+BE7+BH7+BK7+BN7+BQ7+BT7+BW7+BZ7)^2+(J7+M7+P7+S7+V7+Y7+AB7+AE7+AH7+AK7+AN7+AQ7+AT7+AW7+BC7+AZ7+BF7+BI7+BL7+BO7+BR7+BU7+BX7+CA7)^2)</f>
        <v>0.87963696560161031</v>
      </c>
      <c r="D27" s="2111" t="s">
        <v>197</v>
      </c>
      <c r="E27" s="2112">
        <f>(J7+M7+P7+S7+V7+Y7+AB7+AE7+AH7+AK7+AN7+AQ7+AT7+AW7+BC7+AZ7+BF7+BI7+BL7+BO7+BR7+BU7+BX7+CA7)/(I7+L7+O7+R7+U7+X7+AA7+AD7+AG7+AJ7+AM7+AP7+AS7+AV7+AY7+BB7+BE7+BH7+BK7+BN7+BQ7+BT7+BW7+BZ7)</f>
        <v>0.5407295216458412</v>
      </c>
      <c r="F27" s="2112"/>
      <c r="G27" s="2113"/>
      <c r="H27" s="2114"/>
      <c r="I27" s="2115"/>
      <c r="J27" s="2116"/>
      <c r="K27" s="2114"/>
      <c r="L27" s="2115"/>
      <c r="M27" s="2116"/>
      <c r="N27" s="2114"/>
      <c r="O27" s="2115"/>
      <c r="P27" s="2116"/>
      <c r="Q27" s="2114"/>
      <c r="R27" s="2115"/>
      <c r="S27" s="2116"/>
      <c r="T27" s="2114"/>
      <c r="U27" s="2115"/>
      <c r="V27" s="2116"/>
      <c r="W27" s="2114"/>
      <c r="X27" s="2115"/>
      <c r="Y27" s="2116"/>
      <c r="Z27" s="2114"/>
      <c r="AA27" s="2115"/>
      <c r="AB27" s="2116"/>
      <c r="AC27" s="2114"/>
      <c r="AD27" s="2115"/>
      <c r="AE27" s="2116"/>
      <c r="AF27" s="2114"/>
      <c r="AG27" s="2115"/>
      <c r="AH27" s="2116"/>
      <c r="AI27" s="2114"/>
      <c r="AJ27" s="2115"/>
      <c r="AK27" s="2116"/>
      <c r="AL27" s="2114"/>
      <c r="AM27" s="2115"/>
      <c r="AN27" s="2116"/>
      <c r="AO27" s="2114"/>
      <c r="AP27" s="2115"/>
      <c r="AQ27" s="2116"/>
      <c r="AR27" s="2114"/>
      <c r="AS27" s="2115"/>
      <c r="AT27" s="2116"/>
      <c r="AU27" s="2114"/>
      <c r="AV27" s="2115"/>
      <c r="AW27" s="2116"/>
      <c r="AX27" s="2114"/>
      <c r="AY27" s="2115"/>
      <c r="AZ27" s="2116"/>
      <c r="BA27" s="2114"/>
      <c r="BB27" s="2115"/>
      <c r="BC27" s="2116"/>
      <c r="BD27" s="2114"/>
      <c r="BE27" s="2115"/>
      <c r="BF27" s="2116"/>
      <c r="BG27" s="2114"/>
      <c r="BH27" s="2115"/>
      <c r="BI27" s="2116"/>
      <c r="BJ27" s="2114"/>
      <c r="BK27" s="2115"/>
      <c r="BL27" s="2116"/>
      <c r="BM27" s="2114"/>
      <c r="BN27" s="2115"/>
      <c r="BO27" s="2116"/>
      <c r="BP27" s="2114"/>
      <c r="BQ27" s="2115"/>
      <c r="BR27" s="2116"/>
      <c r="BS27" s="2114"/>
      <c r="BT27" s="2115"/>
      <c r="BU27" s="2116"/>
      <c r="BV27" s="2114"/>
      <c r="BW27" s="2115"/>
      <c r="BX27" s="2116"/>
      <c r="BY27" s="2114"/>
      <c r="BZ27" s="2115"/>
      <c r="CA27" s="2116"/>
    </row>
    <row r="28" spans="1:88" s="2010" customFormat="1" ht="12.75" customHeight="1" thickBot="1" x14ac:dyDescent="0.25">
      <c r="A28" s="2117" t="s">
        <v>145</v>
      </c>
      <c r="B28" s="2118" t="s">
        <v>196</v>
      </c>
      <c r="C28" s="2119">
        <f>(I14+L14+O14+R14+U14+X14+AA14+AD14+AG14+AJ14+AM14+AP14+AS14+AV14+AY14+BB14+BE14+BH14+BK14+BN14+BQ14+BT14+BW14+BZ14)/SQRT((I14+L14+O14+R14+U14+X14+AA14+AD14+AG14+AJ14+AM14+AP14+AS14+AV14+AY14+BB14+BE14+BH14+BK14+BN14+BQ14+BT14+BW14+BZ14)^2+(J14+M14+P14+S14+V14+Y14+AB14+AE14+AH14+AK14+AN14+AQ14+AT14+AW14+BC14+AZ14+BF14+BI14+BL14+BO14+BR14+BU14+BX14+CA14)^2)</f>
        <v>0.88052187664507131</v>
      </c>
      <c r="D28" s="2120" t="s">
        <v>197</v>
      </c>
      <c r="E28" s="2121">
        <f>(J14+M14+P14+S14+V14+Y14+AB14+AE14+AH14+AK14+AN14+AQ14+AT14+AW14+BC14+AZ14+BF14+BI14+BL14+BO14+BR14+BU14+BX14+CA14)/(I14+L14+O14+R14+U14+X14+AA14+AD14+AG14+AJ14+AM14+AP14+AS14+AV14+AY14+BB14+BE14+BH14+BK14+BN14+BQ14+BT14+BW14+BZ14)</f>
        <v>0.53832337830499977</v>
      </c>
      <c r="F28" s="2121"/>
      <c r="G28" s="2122"/>
      <c r="H28" s="2117"/>
      <c r="I28" s="2118"/>
      <c r="J28" s="2122"/>
      <c r="K28" s="2117"/>
      <c r="L28" s="2118"/>
      <c r="M28" s="2122"/>
      <c r="N28" s="2117"/>
      <c r="O28" s="2118"/>
      <c r="P28" s="2122"/>
      <c r="Q28" s="2117"/>
      <c r="R28" s="2118"/>
      <c r="S28" s="2122"/>
      <c r="T28" s="2117"/>
      <c r="U28" s="2118"/>
      <c r="V28" s="2122"/>
      <c r="W28" s="2117"/>
      <c r="X28" s="2118"/>
      <c r="Y28" s="2122"/>
      <c r="Z28" s="2117"/>
      <c r="AA28" s="2118"/>
      <c r="AB28" s="2122"/>
      <c r="AC28" s="2117"/>
      <c r="AD28" s="2118"/>
      <c r="AE28" s="2122"/>
      <c r="AF28" s="2117"/>
      <c r="AG28" s="2118"/>
      <c r="AH28" s="2122"/>
      <c r="AI28" s="2117"/>
      <c r="AJ28" s="2118"/>
      <c r="AK28" s="2122"/>
      <c r="AL28" s="2117"/>
      <c r="AM28" s="2118"/>
      <c r="AN28" s="2122"/>
      <c r="AO28" s="2117"/>
      <c r="AP28" s="2118"/>
      <c r="AQ28" s="2122"/>
      <c r="AR28" s="2117"/>
      <c r="AS28" s="2118"/>
      <c r="AT28" s="2122"/>
      <c r="AU28" s="2117"/>
      <c r="AV28" s="2118"/>
      <c r="AW28" s="2122"/>
      <c r="AX28" s="2117"/>
      <c r="AY28" s="2118"/>
      <c r="AZ28" s="2122"/>
      <c r="BA28" s="2117"/>
      <c r="BB28" s="2118"/>
      <c r="BC28" s="2122"/>
      <c r="BD28" s="2117"/>
      <c r="BE28" s="2118"/>
      <c r="BF28" s="2122"/>
      <c r="BG28" s="2117"/>
      <c r="BH28" s="2118"/>
      <c r="BI28" s="2122"/>
      <c r="BJ28" s="2117"/>
      <c r="BK28" s="2118"/>
      <c r="BL28" s="2122"/>
      <c r="BM28" s="2117"/>
      <c r="BN28" s="2118"/>
      <c r="BO28" s="2122"/>
      <c r="BP28" s="2117"/>
      <c r="BQ28" s="2118"/>
      <c r="BR28" s="2122"/>
      <c r="BS28" s="2117"/>
      <c r="BT28" s="2118"/>
      <c r="BU28" s="2122"/>
      <c r="BV28" s="2117"/>
      <c r="BW28" s="2118"/>
      <c r="BX28" s="2122"/>
      <c r="BY28" s="2117"/>
      <c r="BZ28" s="2118"/>
      <c r="CA28" s="2122"/>
    </row>
    <row r="29" spans="1:88" s="2010" customFormat="1" x14ac:dyDescent="0.2">
      <c r="A29" s="2123" t="s">
        <v>28</v>
      </c>
      <c r="B29" s="2124"/>
      <c r="C29" s="2125"/>
      <c r="D29" s="2126" t="s">
        <v>29</v>
      </c>
      <c r="E29" s="2127"/>
      <c r="F29" s="2128" t="s">
        <v>30</v>
      </c>
      <c r="G29" s="2129"/>
      <c r="H29" s="2130" t="s">
        <v>9</v>
      </c>
      <c r="I29" s="2131" t="s">
        <v>10</v>
      </c>
      <c r="J29" s="2132" t="s">
        <v>11</v>
      </c>
      <c r="K29" s="2130" t="s">
        <v>9</v>
      </c>
      <c r="L29" s="2131" t="s">
        <v>10</v>
      </c>
      <c r="M29" s="2132" t="s">
        <v>11</v>
      </c>
      <c r="N29" s="2130" t="s">
        <v>9</v>
      </c>
      <c r="O29" s="2131" t="s">
        <v>10</v>
      </c>
      <c r="P29" s="2132" t="s">
        <v>11</v>
      </c>
      <c r="Q29" s="2130" t="s">
        <v>9</v>
      </c>
      <c r="R29" s="2131" t="s">
        <v>10</v>
      </c>
      <c r="S29" s="2132" t="s">
        <v>11</v>
      </c>
      <c r="T29" s="2130" t="s">
        <v>9</v>
      </c>
      <c r="U29" s="2131" t="s">
        <v>10</v>
      </c>
      <c r="V29" s="2132" t="s">
        <v>11</v>
      </c>
      <c r="W29" s="2130" t="s">
        <v>9</v>
      </c>
      <c r="X29" s="2131" t="s">
        <v>10</v>
      </c>
      <c r="Y29" s="2132" t="s">
        <v>11</v>
      </c>
      <c r="Z29" s="2130" t="s">
        <v>9</v>
      </c>
      <c r="AA29" s="2131" t="s">
        <v>10</v>
      </c>
      <c r="AB29" s="2132" t="s">
        <v>11</v>
      </c>
      <c r="AC29" s="2130" t="s">
        <v>9</v>
      </c>
      <c r="AD29" s="2131" t="s">
        <v>10</v>
      </c>
      <c r="AE29" s="2132" t="s">
        <v>11</v>
      </c>
      <c r="AF29" s="2130" t="s">
        <v>9</v>
      </c>
      <c r="AG29" s="2131" t="s">
        <v>10</v>
      </c>
      <c r="AH29" s="2132" t="s">
        <v>11</v>
      </c>
      <c r="AI29" s="2130" t="s">
        <v>9</v>
      </c>
      <c r="AJ29" s="2131" t="s">
        <v>10</v>
      </c>
      <c r="AK29" s="2132" t="s">
        <v>11</v>
      </c>
      <c r="AL29" s="2130" t="s">
        <v>9</v>
      </c>
      <c r="AM29" s="2131" t="s">
        <v>10</v>
      </c>
      <c r="AN29" s="2132" t="s">
        <v>11</v>
      </c>
      <c r="AO29" s="2130" t="s">
        <v>9</v>
      </c>
      <c r="AP29" s="2131" t="s">
        <v>10</v>
      </c>
      <c r="AQ29" s="2132" t="s">
        <v>11</v>
      </c>
      <c r="AR29" s="2130" t="s">
        <v>9</v>
      </c>
      <c r="AS29" s="2131" t="s">
        <v>10</v>
      </c>
      <c r="AT29" s="2132" t="s">
        <v>11</v>
      </c>
      <c r="AU29" s="2130" t="s">
        <v>9</v>
      </c>
      <c r="AV29" s="2131" t="s">
        <v>10</v>
      </c>
      <c r="AW29" s="2132" t="s">
        <v>11</v>
      </c>
      <c r="AX29" s="2130" t="s">
        <v>9</v>
      </c>
      <c r="AY29" s="2131" t="s">
        <v>10</v>
      </c>
      <c r="AZ29" s="2132" t="s">
        <v>11</v>
      </c>
      <c r="BA29" s="2130" t="s">
        <v>9</v>
      </c>
      <c r="BB29" s="2131" t="s">
        <v>10</v>
      </c>
      <c r="BC29" s="2132" t="s">
        <v>11</v>
      </c>
      <c r="BD29" s="2130" t="s">
        <v>9</v>
      </c>
      <c r="BE29" s="2131" t="s">
        <v>10</v>
      </c>
      <c r="BF29" s="2132" t="s">
        <v>11</v>
      </c>
      <c r="BG29" s="2130" t="s">
        <v>9</v>
      </c>
      <c r="BH29" s="2131" t="s">
        <v>10</v>
      </c>
      <c r="BI29" s="2132" t="s">
        <v>11</v>
      </c>
      <c r="BJ29" s="2130" t="s">
        <v>9</v>
      </c>
      <c r="BK29" s="2131" t="s">
        <v>10</v>
      </c>
      <c r="BL29" s="2132" t="s">
        <v>11</v>
      </c>
      <c r="BM29" s="2130" t="s">
        <v>9</v>
      </c>
      <c r="BN29" s="2131" t="s">
        <v>10</v>
      </c>
      <c r="BO29" s="2132" t="s">
        <v>11</v>
      </c>
      <c r="BP29" s="2130" t="s">
        <v>9</v>
      </c>
      <c r="BQ29" s="2131" t="s">
        <v>10</v>
      </c>
      <c r="BR29" s="2132" t="s">
        <v>11</v>
      </c>
      <c r="BS29" s="2130" t="s">
        <v>9</v>
      </c>
      <c r="BT29" s="2131" t="s">
        <v>10</v>
      </c>
      <c r="BU29" s="2132" t="s">
        <v>11</v>
      </c>
      <c r="BV29" s="2130" t="s">
        <v>9</v>
      </c>
      <c r="BW29" s="2131" t="s">
        <v>10</v>
      </c>
      <c r="BX29" s="2132" t="s">
        <v>11</v>
      </c>
      <c r="BY29" s="2130" t="s">
        <v>9</v>
      </c>
      <c r="BZ29" s="2131" t="s">
        <v>10</v>
      </c>
      <c r="CA29" s="2132" t="s">
        <v>11</v>
      </c>
    </row>
    <row r="30" spans="1:88" s="2010" customFormat="1" ht="13.5" thickBot="1" x14ac:dyDescent="0.25">
      <c r="A30" s="2133" t="s">
        <v>198</v>
      </c>
      <c r="B30" s="2133"/>
      <c r="C30" s="2134"/>
      <c r="D30" s="2135" t="s">
        <v>32</v>
      </c>
      <c r="E30" s="2135" t="s">
        <v>33</v>
      </c>
      <c r="F30" s="2135" t="s">
        <v>32</v>
      </c>
      <c r="G30" s="2136" t="s">
        <v>33</v>
      </c>
      <c r="H30" s="2028" t="s">
        <v>14</v>
      </c>
      <c r="I30" s="2029" t="s">
        <v>15</v>
      </c>
      <c r="J30" s="2030" t="s">
        <v>69</v>
      </c>
      <c r="K30" s="2028" t="s">
        <v>14</v>
      </c>
      <c r="L30" s="2029" t="s">
        <v>15</v>
      </c>
      <c r="M30" s="2030" t="s">
        <v>69</v>
      </c>
      <c r="N30" s="2028" t="s">
        <v>14</v>
      </c>
      <c r="O30" s="2029" t="s">
        <v>15</v>
      </c>
      <c r="P30" s="2030" t="s">
        <v>69</v>
      </c>
      <c r="Q30" s="2028" t="s">
        <v>14</v>
      </c>
      <c r="R30" s="2029" t="s">
        <v>15</v>
      </c>
      <c r="S30" s="2030" t="s">
        <v>69</v>
      </c>
      <c r="T30" s="2028" t="s">
        <v>14</v>
      </c>
      <c r="U30" s="2029" t="s">
        <v>15</v>
      </c>
      <c r="V30" s="2030" t="s">
        <v>69</v>
      </c>
      <c r="W30" s="2028" t="s">
        <v>14</v>
      </c>
      <c r="X30" s="2029" t="s">
        <v>15</v>
      </c>
      <c r="Y30" s="2030" t="s">
        <v>69</v>
      </c>
      <c r="Z30" s="2028" t="s">
        <v>14</v>
      </c>
      <c r="AA30" s="2029" t="s">
        <v>15</v>
      </c>
      <c r="AB30" s="2030" t="s">
        <v>69</v>
      </c>
      <c r="AC30" s="2028" t="s">
        <v>14</v>
      </c>
      <c r="AD30" s="2029" t="s">
        <v>15</v>
      </c>
      <c r="AE30" s="2030" t="s">
        <v>69</v>
      </c>
      <c r="AF30" s="2028" t="s">
        <v>14</v>
      </c>
      <c r="AG30" s="2029" t="s">
        <v>15</v>
      </c>
      <c r="AH30" s="2030" t="s">
        <v>69</v>
      </c>
      <c r="AI30" s="2028" t="s">
        <v>14</v>
      </c>
      <c r="AJ30" s="2029" t="s">
        <v>15</v>
      </c>
      <c r="AK30" s="2030" t="s">
        <v>69</v>
      </c>
      <c r="AL30" s="2028" t="s">
        <v>14</v>
      </c>
      <c r="AM30" s="2029" t="s">
        <v>15</v>
      </c>
      <c r="AN30" s="2030" t="s">
        <v>69</v>
      </c>
      <c r="AO30" s="2028" t="s">
        <v>14</v>
      </c>
      <c r="AP30" s="2029" t="s">
        <v>15</v>
      </c>
      <c r="AQ30" s="2030" t="s">
        <v>69</v>
      </c>
      <c r="AR30" s="2028" t="s">
        <v>14</v>
      </c>
      <c r="AS30" s="2029" t="s">
        <v>15</v>
      </c>
      <c r="AT30" s="2030" t="s">
        <v>69</v>
      </c>
      <c r="AU30" s="2028" t="s">
        <v>14</v>
      </c>
      <c r="AV30" s="2029" t="s">
        <v>15</v>
      </c>
      <c r="AW30" s="2030" t="s">
        <v>69</v>
      </c>
      <c r="AX30" s="2028" t="s">
        <v>14</v>
      </c>
      <c r="AY30" s="2029" t="s">
        <v>15</v>
      </c>
      <c r="AZ30" s="2030" t="s">
        <v>69</v>
      </c>
      <c r="BA30" s="2028" t="s">
        <v>14</v>
      </c>
      <c r="BB30" s="2029" t="s">
        <v>15</v>
      </c>
      <c r="BC30" s="2030" t="s">
        <v>69</v>
      </c>
      <c r="BD30" s="2028" t="s">
        <v>14</v>
      </c>
      <c r="BE30" s="2029" t="s">
        <v>15</v>
      </c>
      <c r="BF30" s="2030" t="s">
        <v>69</v>
      </c>
      <c r="BG30" s="2028" t="s">
        <v>14</v>
      </c>
      <c r="BH30" s="2029" t="s">
        <v>15</v>
      </c>
      <c r="BI30" s="2030" t="s">
        <v>69</v>
      </c>
      <c r="BJ30" s="2028" t="s">
        <v>14</v>
      </c>
      <c r="BK30" s="2029" t="s">
        <v>15</v>
      </c>
      <c r="BL30" s="2030" t="s">
        <v>69</v>
      </c>
      <c r="BM30" s="2028" t="s">
        <v>14</v>
      </c>
      <c r="BN30" s="2029" t="s">
        <v>15</v>
      </c>
      <c r="BO30" s="2030" t="s">
        <v>69</v>
      </c>
      <c r="BP30" s="2028" t="s">
        <v>14</v>
      </c>
      <c r="BQ30" s="2029" t="s">
        <v>15</v>
      </c>
      <c r="BR30" s="2030" t="s">
        <v>69</v>
      </c>
      <c r="BS30" s="2028" t="s">
        <v>14</v>
      </c>
      <c r="BT30" s="2029" t="s">
        <v>15</v>
      </c>
      <c r="BU30" s="2030" t="s">
        <v>69</v>
      </c>
      <c r="BV30" s="2028" t="s">
        <v>14</v>
      </c>
      <c r="BW30" s="2029" t="s">
        <v>15</v>
      </c>
      <c r="BX30" s="2030" t="s">
        <v>69</v>
      </c>
      <c r="BY30" s="2028" t="s">
        <v>14</v>
      </c>
      <c r="BZ30" s="2029" t="s">
        <v>15</v>
      </c>
      <c r="CA30" s="2030" t="s">
        <v>69</v>
      </c>
    </row>
    <row r="31" spans="1:88" s="2010" customFormat="1" x14ac:dyDescent="0.2">
      <c r="A31" s="2137" t="s">
        <v>199</v>
      </c>
      <c r="B31" s="2138"/>
      <c r="C31" s="2139"/>
      <c r="D31" s="2140"/>
      <c r="E31" s="2141"/>
      <c r="F31" s="2142"/>
      <c r="G31" s="2143"/>
      <c r="H31" s="2144">
        <f>ROUND(SQRT(I31^2+J31^2)*1000/(SQRT(3)*H$11),2)</f>
        <v>39.11</v>
      </c>
      <c r="I31" s="2145">
        <v>-0.39700000000000002</v>
      </c>
      <c r="J31" s="2146">
        <v>-0.14499999999999999</v>
      </c>
      <c r="K31" s="2144">
        <f>ROUND(SQRT(L31^2+M31^2)*1000/(SQRT(3)*K$11),2)</f>
        <v>39.17</v>
      </c>
      <c r="L31" s="2145">
        <v>-0.36399999999999999</v>
      </c>
      <c r="M31" s="2146">
        <v>-0.224</v>
      </c>
      <c r="N31" s="2144">
        <f>ROUND(SQRT(O31^2+P31^2)*1000/(SQRT(3)*N$11),2)</f>
        <v>38.44</v>
      </c>
      <c r="O31" s="2145">
        <v>-0.35899999999999999</v>
      </c>
      <c r="P31" s="2146">
        <v>-0.217</v>
      </c>
      <c r="Q31" s="2144">
        <f>ROUND(SQRT(R31^2+S31^2)*1000/(SQRT(3)*Q$11),2)</f>
        <v>36.04</v>
      </c>
      <c r="R31" s="2145">
        <v>-0.36099999999999999</v>
      </c>
      <c r="S31" s="2146">
        <v>-0.156</v>
      </c>
      <c r="T31" s="2144">
        <f>ROUND(SQRT(U31^2+V31^2)*1000/(SQRT(3)*T$11),2)</f>
        <v>38.44</v>
      </c>
      <c r="U31" s="2145">
        <v>-0.36599999999999999</v>
      </c>
      <c r="V31" s="2146">
        <v>-0.20499999999999999</v>
      </c>
      <c r="W31" s="2144">
        <f>ROUND(SQRT(X31^2+Y31^2)*1000/(SQRT(3)*W$11),2)</f>
        <v>38.68</v>
      </c>
      <c r="X31" s="2145">
        <v>-0.36599999999999999</v>
      </c>
      <c r="Y31" s="2146">
        <v>-0.20200000000000001</v>
      </c>
      <c r="Z31" s="2144">
        <f>ROUND(SQRT(AA31^2+AB31^2)*1000/(SQRT(3)*Z$11),2)</f>
        <v>40.01</v>
      </c>
      <c r="AA31" s="2145">
        <v>-0.38500000000000001</v>
      </c>
      <c r="AB31" s="2146">
        <v>-0.19700000000000001</v>
      </c>
      <c r="AC31" s="2144">
        <f>ROUND(SQRT(AD31^2+AE31^2)*1000/(SQRT(3)*AC$11),2)</f>
        <v>48.34</v>
      </c>
      <c r="AD31" s="2145">
        <v>-0.47099999999999997</v>
      </c>
      <c r="AE31" s="2146">
        <v>-0.22600000000000001</v>
      </c>
      <c r="AF31" s="2144">
        <f>ROUND(SQRT(AG31^2+AH31^2)*1000/(SQRT(3)*AF$11),2)</f>
        <v>41.23</v>
      </c>
      <c r="AG31" s="2145">
        <v>-0.41699999999999998</v>
      </c>
      <c r="AH31" s="2146">
        <v>-0.157</v>
      </c>
      <c r="AI31" s="2144">
        <f>ROUND(SQRT(AJ31^2+AK31^2)*1000/(SQRT(3)*AI$11),2)</f>
        <v>42.34</v>
      </c>
      <c r="AJ31" s="2145">
        <v>-0.434</v>
      </c>
      <c r="AK31" s="2146">
        <v>-0.14499999999999999</v>
      </c>
      <c r="AL31" s="2144">
        <f>ROUND(SQRT(AM31^2+AN31^2)*1000/(SQRT(3)*AL$11),2)</f>
        <v>43.2</v>
      </c>
      <c r="AM31" s="2145">
        <v>-0.42599999999999999</v>
      </c>
      <c r="AN31" s="2146">
        <v>-0.191</v>
      </c>
      <c r="AO31" s="2144">
        <f>ROUND(SQRT(AP31^2+AQ31^2)*1000/(SQRT(3)*AO$11),2)</f>
        <v>41.58</v>
      </c>
      <c r="AP31" s="2145">
        <v>-0.42399999999999999</v>
      </c>
      <c r="AQ31" s="2146">
        <v>-0.14899999999999999</v>
      </c>
      <c r="AR31" s="2144">
        <f>ROUND(SQRT(AS31^2+AT31^2)*1000/(SQRT(3)*AR$18),2)</f>
        <v>51.52</v>
      </c>
      <c r="AS31" s="2145">
        <v>-0.39100000000000001</v>
      </c>
      <c r="AT31" s="2146">
        <v>-0.40400000000000003</v>
      </c>
      <c r="AU31" s="2144">
        <f>ROUND(SQRT(AV31^2+AW31^2)*1000/(SQRT(3)*AU$18),2)</f>
        <v>44.32</v>
      </c>
      <c r="AV31" s="2145">
        <v>-0.42699999999999999</v>
      </c>
      <c r="AW31" s="2146">
        <v>-0.22700000000000001</v>
      </c>
      <c r="AX31" s="2144">
        <f>ROUND(SQRT(AY31^2+AZ31^2)*1000/(SQRT(3)*AX$18),2)</f>
        <v>43.85</v>
      </c>
      <c r="AY31" s="2145">
        <v>-0.42799999999999999</v>
      </c>
      <c r="AZ31" s="2146">
        <v>-0.214</v>
      </c>
      <c r="BA31" s="2144">
        <f>ROUND(SQRT(BB31^2+BC31^2)*1000/(SQRT(3)*BA$18),2)</f>
        <v>46.19</v>
      </c>
      <c r="BB31" s="2145">
        <v>-0.45100000000000001</v>
      </c>
      <c r="BC31" s="2146">
        <v>-0.22500000000000001</v>
      </c>
      <c r="BD31" s="2144">
        <f>ROUND(SQRT(BE31^2+BF31^2)*1000/(SQRT(3)*BD$18),2)</f>
        <v>46.52</v>
      </c>
      <c r="BE31" s="2145">
        <v>-0.46300000000000002</v>
      </c>
      <c r="BF31" s="2146">
        <v>-0.20799999999999999</v>
      </c>
      <c r="BG31" s="2144">
        <f>ROUND(SQRT(BH31^2+BI31^2)*1000/(SQRT(3)*BG$18),2)</f>
        <v>49.43</v>
      </c>
      <c r="BH31" s="2145">
        <v>-0.47799999999999998</v>
      </c>
      <c r="BI31" s="2146">
        <v>-0.25</v>
      </c>
      <c r="BJ31" s="2144">
        <f>ROUND(SQRT(BK31^2+BL31^2)*1000/(SQRT(3)*BJ$18),2)</f>
        <v>51.17</v>
      </c>
      <c r="BK31" s="2145">
        <v>-0.50600000000000001</v>
      </c>
      <c r="BL31" s="2146">
        <v>-0.23599999999999999</v>
      </c>
      <c r="BM31" s="2144">
        <f>ROUND(SQRT(BN31^2+BO31^2)*1000/(SQRT(3)*BM$18),2)</f>
        <v>52.64</v>
      </c>
      <c r="BN31" s="2145">
        <v>-0.50800000000000001</v>
      </c>
      <c r="BO31" s="2146">
        <v>-0.26800000000000002</v>
      </c>
      <c r="BP31" s="2144">
        <f>ROUND(SQRT(BQ31^2+BR31^2)*1000/(SQRT(3)*BP$18),2)</f>
        <v>49.41</v>
      </c>
      <c r="BQ31" s="2145">
        <v>-0.48899999999999999</v>
      </c>
      <c r="BR31" s="2146">
        <v>-0.22700000000000001</v>
      </c>
      <c r="BS31" s="2144">
        <f>ROUND(SQRT(BT31^2+BU31^2)*1000/(SQRT(3)*BS$18),2)</f>
        <v>49.36</v>
      </c>
      <c r="BT31" s="2145">
        <v>-0.48799999999999999</v>
      </c>
      <c r="BU31" s="2146">
        <v>-0.22800000000000001</v>
      </c>
      <c r="BV31" s="2144">
        <f>ROUND(SQRT(BW31^2+BX31^2)*1000/(SQRT(3)*BV$18),2)</f>
        <v>47.07</v>
      </c>
      <c r="BW31" s="2145">
        <v>-0.435</v>
      </c>
      <c r="BX31" s="2146">
        <v>-0.27300000000000002</v>
      </c>
      <c r="BY31" s="2144">
        <f>ROUND(SQRT(BZ31^2+CA31^2)*1000/(SQRT(3)*BY$18),2)</f>
        <v>41.84</v>
      </c>
      <c r="BZ31" s="2145">
        <v>-0.376</v>
      </c>
      <c r="CA31" s="2146">
        <v>-0.25900000000000001</v>
      </c>
      <c r="CB31" s="2086"/>
      <c r="CC31" s="2086"/>
      <c r="CF31" s="841"/>
      <c r="CG31" s="841"/>
      <c r="CJ31" s="278"/>
    </row>
    <row r="32" spans="1:88" s="2010" customFormat="1" x14ac:dyDescent="0.2">
      <c r="A32" s="2147" t="s">
        <v>200</v>
      </c>
      <c r="B32" s="2148"/>
      <c r="C32" s="2149"/>
      <c r="D32" s="2150"/>
      <c r="E32" s="2151"/>
      <c r="F32" s="2152"/>
      <c r="G32" s="2153"/>
      <c r="H32" s="2154">
        <f>ROUND(SQRT(I32^2+J32^2)*1000/(SQRT(3)*H$11),2)</f>
        <v>69.84</v>
      </c>
      <c r="I32" s="2155">
        <v>-0.63500000000000001</v>
      </c>
      <c r="J32" s="2156">
        <v>-0.40799999999999997</v>
      </c>
      <c r="K32" s="2154">
        <f>ROUND(SQRT(L32^2+M32^2)*1000/(SQRT(3)*K$11),2)</f>
        <v>65.72</v>
      </c>
      <c r="L32" s="2155">
        <v>-0.627</v>
      </c>
      <c r="M32" s="2156">
        <v>-0.34799999999999998</v>
      </c>
      <c r="N32" s="2154">
        <f>ROUND(SQRT(O32^2+P32^2)*1000/(SQRT(3)*N$11),2)</f>
        <v>63.2</v>
      </c>
      <c r="O32" s="2155">
        <v>-0.62</v>
      </c>
      <c r="P32" s="2156">
        <v>-0.30199999999999999</v>
      </c>
      <c r="Q32" s="2154">
        <f>ROUND(SQRT(R32^2+S32^2)*1000/(SQRT(3)*Q$11),2)</f>
        <v>64.75</v>
      </c>
      <c r="R32" s="2155">
        <v>-0.61599999999999999</v>
      </c>
      <c r="S32" s="2156">
        <v>-0.34599999999999997</v>
      </c>
      <c r="T32" s="2154">
        <f>ROUND(SQRT(U32^2+V32^2)*1000/(SQRT(3)*T$11),2)</f>
        <v>63.65</v>
      </c>
      <c r="U32" s="2155">
        <v>-0.625</v>
      </c>
      <c r="V32" s="2156">
        <v>-0.30299999999999999</v>
      </c>
      <c r="W32" s="2154">
        <f>ROUND(SQRT(X32^2+Y32^2)*1000/(SQRT(3)*W$11),2)</f>
        <v>67.819999999999993</v>
      </c>
      <c r="X32" s="2155">
        <v>-0.64400000000000002</v>
      </c>
      <c r="Y32" s="2156">
        <v>-0.35</v>
      </c>
      <c r="Z32" s="2154">
        <f>ROUND(SQRT(AA32^2+AB32^2)*1000/(SQRT(3)*Z$11),2)</f>
        <v>77.14</v>
      </c>
      <c r="AA32" s="2155">
        <v>-0.71</v>
      </c>
      <c r="AB32" s="2156">
        <v>-0.437</v>
      </c>
      <c r="AC32" s="2154">
        <f>ROUND(SQRT(AD32^2+AE32^2)*1000/(SQRT(3)*AC$11),2)</f>
        <v>84.2</v>
      </c>
      <c r="AD32" s="2155">
        <v>-0.80200000000000005</v>
      </c>
      <c r="AE32" s="2156">
        <v>-0.43</v>
      </c>
      <c r="AF32" s="2154">
        <f>ROUND(SQRT(AG32^2+AH32^2)*1000/(SQRT(3)*AF$11),2)</f>
        <v>95.94</v>
      </c>
      <c r="AG32" s="2155">
        <v>-0.872</v>
      </c>
      <c r="AH32" s="2156">
        <v>-0.56100000000000005</v>
      </c>
      <c r="AI32" s="2154">
        <f>ROUND(SQRT(AJ32^2+AK32^2)*1000/(SQRT(3)*AI$11),2)</f>
        <v>95.37</v>
      </c>
      <c r="AJ32" s="2155">
        <v>-0.90300000000000002</v>
      </c>
      <c r="AK32" s="2156">
        <v>-0.497</v>
      </c>
      <c r="AL32" s="2154">
        <f>ROUND(SQRT(AM32^2+AN32^2)*1000/(SQRT(3)*AL$11),2)</f>
        <v>91.87</v>
      </c>
      <c r="AM32" s="2155">
        <v>-0.85199999999999998</v>
      </c>
      <c r="AN32" s="2156">
        <v>-0.51</v>
      </c>
      <c r="AO32" s="2154">
        <f>ROUND(SQRT(AP32^2+AQ32^2)*1000/(SQRT(3)*AO$11),2)</f>
        <v>88.8</v>
      </c>
      <c r="AP32" s="2155">
        <v>-0.81299999999999994</v>
      </c>
      <c r="AQ32" s="2156">
        <v>-0.51</v>
      </c>
      <c r="AR32" s="2154">
        <f>ROUND(SQRT(AS32^2+AT32^2)*1000/(SQRT(3)*AR$18),2)</f>
        <v>80.22</v>
      </c>
      <c r="AS32" s="2155">
        <v>-0.82199999999999995</v>
      </c>
      <c r="AT32" s="2156">
        <v>-0.30099999999999999</v>
      </c>
      <c r="AU32" s="2154">
        <f>ROUND(SQRT(AV32^2+AW32^2)*1000/(SQRT(3)*AU$18),2)</f>
        <v>86.95</v>
      </c>
      <c r="AV32" s="2155">
        <v>-0.81599999999999995</v>
      </c>
      <c r="AW32" s="2156">
        <v>-0.48399999999999999</v>
      </c>
      <c r="AX32" s="2154">
        <f>ROUND(SQRT(AY32^2+AZ32^2)*1000/(SQRT(3)*AX$18),2)</f>
        <v>84.27</v>
      </c>
      <c r="AY32" s="2155">
        <v>-0.79800000000000004</v>
      </c>
      <c r="AZ32" s="2156">
        <v>-0.45700000000000002</v>
      </c>
      <c r="BA32" s="2154">
        <f>ROUND(SQRT(BB32^2+BC32^2)*1000/(SQRT(3)*BA$18),2)</f>
        <v>85.11</v>
      </c>
      <c r="BB32" s="2155">
        <v>-0.79500000000000004</v>
      </c>
      <c r="BC32" s="2156">
        <v>-0.48</v>
      </c>
      <c r="BD32" s="2154">
        <f>ROUND(SQRT(BE32^2+BF32^2)*1000/(SQRT(3)*BD$18),2)</f>
        <v>87.56</v>
      </c>
      <c r="BE32" s="2155">
        <v>-0.79500000000000004</v>
      </c>
      <c r="BF32" s="2156">
        <v>-0.53</v>
      </c>
      <c r="BG32" s="2154">
        <f>ROUND(SQRT(BH32^2+BI32^2)*1000/(SQRT(3)*BG$18),2)</f>
        <v>91.08</v>
      </c>
      <c r="BH32" s="2155">
        <v>-0.86799999999999999</v>
      </c>
      <c r="BI32" s="2156">
        <v>-0.48399999999999999</v>
      </c>
      <c r="BJ32" s="2154">
        <f>ROUND(SQRT(BK32^2+BL32^2)*1000/(SQRT(3)*BJ$18),2)</f>
        <v>83.4</v>
      </c>
      <c r="BK32" s="2155">
        <v>-0.78700000000000003</v>
      </c>
      <c r="BL32" s="2156">
        <v>-0.45700000000000002</v>
      </c>
      <c r="BM32" s="2154">
        <f>ROUND(SQRT(BN32^2+BO32^2)*1000/(SQRT(3)*BM$18),2)</f>
        <v>79.45</v>
      </c>
      <c r="BN32" s="2155">
        <v>-0.747</v>
      </c>
      <c r="BO32" s="2156">
        <v>-0.44</v>
      </c>
      <c r="BP32" s="2154">
        <f>ROUND(SQRT(BQ32^2+BR32^2)*1000/(SQRT(3)*BP$18),2)</f>
        <v>76.31</v>
      </c>
      <c r="BQ32" s="2155">
        <v>-0.70699999999999996</v>
      </c>
      <c r="BR32" s="2156">
        <v>-0.44</v>
      </c>
      <c r="BS32" s="2154">
        <f>ROUND(SQRT(BT32^2+BU32^2)*1000/(SQRT(3)*BS$18),2)</f>
        <v>73.430000000000007</v>
      </c>
      <c r="BT32" s="2155">
        <v>-0.68600000000000005</v>
      </c>
      <c r="BU32" s="2156">
        <v>-0.41399999999999998</v>
      </c>
      <c r="BV32" s="2154">
        <f>ROUND(SQRT(BW32^2+BX32^2)*1000/(SQRT(3)*BV$18),2)</f>
        <v>68.040000000000006</v>
      </c>
      <c r="BW32" s="2155">
        <v>-0.68</v>
      </c>
      <c r="BX32" s="2156">
        <v>-0.29799999999999999</v>
      </c>
      <c r="BY32" s="2154">
        <f>ROUND(SQRT(BZ32^2+CA32^2)*1000/(SQRT(3)*BY$18),2)</f>
        <v>72.91</v>
      </c>
      <c r="BZ32" s="2155">
        <v>-0.73099999999999998</v>
      </c>
      <c r="CA32" s="2156">
        <v>-0.314</v>
      </c>
      <c r="CB32" s="2086"/>
      <c r="CC32" s="2086"/>
      <c r="CF32" s="841"/>
      <c r="CG32" s="841"/>
      <c r="CJ32" s="278"/>
    </row>
    <row r="33" spans="1:88" s="2010" customFormat="1" x14ac:dyDescent="0.2">
      <c r="A33" s="2147" t="s">
        <v>201</v>
      </c>
      <c r="B33" s="2148"/>
      <c r="C33" s="2149"/>
      <c r="D33" s="2157"/>
      <c r="E33" s="2158"/>
      <c r="F33" s="2158"/>
      <c r="G33" s="2159"/>
      <c r="H33" s="2154">
        <f>ROUND(SQRT(I33^2+J33^2)*1000/(SQRT(3)*H$11),2)</f>
        <v>24.75</v>
      </c>
      <c r="I33" s="2155">
        <v>-0.23799999999999999</v>
      </c>
      <c r="J33" s="2156">
        <v>-0.122</v>
      </c>
      <c r="K33" s="2154">
        <f>ROUND(SQRT(L33^2+M33^2)*1000/(SQRT(3)*K$11),2)</f>
        <v>25.86</v>
      </c>
      <c r="L33" s="2155">
        <v>-0.25900000000000001</v>
      </c>
      <c r="M33" s="2156">
        <v>-0.112</v>
      </c>
      <c r="N33" s="2154">
        <f>ROUND(SQRT(O33^2+P33^2)*1000/(SQRT(3)*N$11),2)</f>
        <v>25.58</v>
      </c>
      <c r="O33" s="2155">
        <v>-0.24199999999999999</v>
      </c>
      <c r="P33" s="2156">
        <v>-0.13900000000000001</v>
      </c>
      <c r="Q33" s="2154">
        <f>ROUND(SQRT(R33^2+S33^2)*1000/(SQRT(3)*Q$11),2)</f>
        <v>27.01</v>
      </c>
      <c r="R33" s="2155">
        <v>-0.25</v>
      </c>
      <c r="S33" s="2156">
        <v>-0.156</v>
      </c>
      <c r="T33" s="2154">
        <f>ROUND(SQRT(U33^2+V33^2)*1000/(SQRT(3)*T$11),2)</f>
        <v>25.2</v>
      </c>
      <c r="U33" s="2155">
        <v>-0.23899999999999999</v>
      </c>
      <c r="V33" s="2156">
        <v>-0.13600000000000001</v>
      </c>
      <c r="W33" s="2154">
        <f>ROUND(SQRT(X33^2+Y33^2)*1000/(SQRT(3)*W$11),2)</f>
        <v>25.61</v>
      </c>
      <c r="X33" s="2155">
        <v>-0.249</v>
      </c>
      <c r="Y33" s="2156">
        <v>-0.121</v>
      </c>
      <c r="Z33" s="2154">
        <f>ROUND(SQRT(AA33^2+AB33^2)*1000/(SQRT(3)*Z$11),2)</f>
        <v>31.22</v>
      </c>
      <c r="AA33" s="2155">
        <v>-0.311</v>
      </c>
      <c r="AB33" s="2156">
        <v>-0.13100000000000001</v>
      </c>
      <c r="AC33" s="2154">
        <f>ROUND(SQRT(AD33^2+AE33^2)*1000/(SQRT(3)*AC$11),2)</f>
        <v>36.14</v>
      </c>
      <c r="AD33" s="2155">
        <v>-0.33900000000000002</v>
      </c>
      <c r="AE33" s="2156">
        <v>-0.19400000000000001</v>
      </c>
      <c r="AF33" s="2154">
        <f>ROUND(SQRT(AG33^2+AH33^2)*1000/(SQRT(3)*AF$11),2)</f>
        <v>38.74</v>
      </c>
      <c r="AG33" s="2155">
        <v>-0.38900000000000001</v>
      </c>
      <c r="AH33" s="2156">
        <v>-0.155</v>
      </c>
      <c r="AI33" s="2154">
        <f>ROUND(SQRT(AJ33^2+AK33^2)*1000/(SQRT(3)*AI$11),2)</f>
        <v>37.549999999999997</v>
      </c>
      <c r="AJ33" s="2155">
        <v>-0.379</v>
      </c>
      <c r="AK33" s="2156">
        <v>-0.14499999999999999</v>
      </c>
      <c r="AL33" s="2154">
        <f>ROUND(SQRT(AM33^2+AN33^2)*1000/(SQRT(3)*AL$11),2)</f>
        <v>40.19</v>
      </c>
      <c r="AM33" s="2155">
        <v>-0.40100000000000002</v>
      </c>
      <c r="AN33" s="2156">
        <v>-0.16700000000000001</v>
      </c>
      <c r="AO33" s="2154">
        <f>ROUND(SQRT(AP33^2+AQ33^2)*1000/(SQRT(3)*AO$11),2)</f>
        <v>40.71</v>
      </c>
      <c r="AP33" s="2155">
        <v>-0.38500000000000001</v>
      </c>
      <c r="AQ33" s="2156">
        <v>-0.21299999999999999</v>
      </c>
      <c r="AR33" s="2154">
        <f>ROUND(SQRT(AS33^2+AT33^2)*1000/(SQRT(3)*AR$18),2)</f>
        <v>41.51</v>
      </c>
      <c r="AS33" s="2155">
        <v>-0.42099999999999999</v>
      </c>
      <c r="AT33" s="2156">
        <v>-0.16700000000000001</v>
      </c>
      <c r="AU33" s="2154">
        <f>ROUND(SQRT(AV33^2+AW33^2)*1000/(SQRT(3)*AU$18),2)</f>
        <v>33.729999999999997</v>
      </c>
      <c r="AV33" s="2155">
        <v>-0.34200000000000003</v>
      </c>
      <c r="AW33" s="2156">
        <v>-0.13600000000000001</v>
      </c>
      <c r="AX33" s="2154">
        <f>ROUND(SQRT(AY33^2+AZ33^2)*1000/(SQRT(3)*AX$18),2)</f>
        <v>34.22</v>
      </c>
      <c r="AY33" s="2155">
        <v>-0.34200000000000003</v>
      </c>
      <c r="AZ33" s="2156">
        <v>-0.15</v>
      </c>
      <c r="BA33" s="2154">
        <f>ROUND(SQRT(BB33^2+BC33^2)*1000/(SQRT(3)*BA$18),2)</f>
        <v>35.49</v>
      </c>
      <c r="BB33" s="2155">
        <v>-0.36299999999999999</v>
      </c>
      <c r="BC33" s="2156">
        <v>-0.13500000000000001</v>
      </c>
      <c r="BD33" s="2154">
        <f>ROUND(SQRT(BE33^2+BF33^2)*1000/(SQRT(3)*BD$18),2)</f>
        <v>37.99</v>
      </c>
      <c r="BE33" s="2155">
        <v>-0.39300000000000002</v>
      </c>
      <c r="BF33" s="2156">
        <v>-0.13200000000000001</v>
      </c>
      <c r="BG33" s="2154">
        <f>ROUND(SQRT(BH33^2+BI33^2)*1000/(SQRT(3)*BG$18),2)</f>
        <v>32.880000000000003</v>
      </c>
      <c r="BH33" s="2155">
        <v>-0.33200000000000002</v>
      </c>
      <c r="BI33" s="2156">
        <v>-0.13600000000000001</v>
      </c>
      <c r="BJ33" s="2154">
        <f>ROUND(SQRT(BK33^2+BL33^2)*1000/(SQRT(3)*BJ$18),2)</f>
        <v>37.81</v>
      </c>
      <c r="BK33" s="2155">
        <v>-0.375</v>
      </c>
      <c r="BL33" s="2156">
        <v>-0.17199999999999999</v>
      </c>
      <c r="BM33" s="2154">
        <f>ROUND(SQRT(BN33^2+BO33^2)*1000/(SQRT(3)*BM$18),2)</f>
        <v>31.96</v>
      </c>
      <c r="BN33" s="2155">
        <v>-0.32600000000000001</v>
      </c>
      <c r="BO33" s="2156">
        <v>-0.124</v>
      </c>
      <c r="BP33" s="2154">
        <f>ROUND(SQRT(BQ33^2+BR33^2)*1000/(SQRT(3)*BP$18),2)</f>
        <v>33.17</v>
      </c>
      <c r="BQ33" s="2155">
        <v>-0.34</v>
      </c>
      <c r="BR33" s="2156">
        <v>-0.124</v>
      </c>
      <c r="BS33" s="2154">
        <f>ROUND(SQRT(BT33^2+BU33^2)*1000/(SQRT(3)*BS$18),2)</f>
        <v>32.61</v>
      </c>
      <c r="BT33" s="2155">
        <v>-0.32500000000000001</v>
      </c>
      <c r="BU33" s="2156">
        <v>-0.14499999999999999</v>
      </c>
      <c r="BV33" s="2154">
        <f>ROUND(SQRT(BW33^2+BX33^2)*1000/(SQRT(3)*BV$18),2)</f>
        <v>33.86</v>
      </c>
      <c r="BW33" s="2155">
        <v>-0.32600000000000001</v>
      </c>
      <c r="BX33" s="2156">
        <v>-0.17399999999999999</v>
      </c>
      <c r="BY33" s="2154">
        <f>ROUND(SQRT(BZ33^2+CA33^2)*1000/(SQRT(3)*BY$18),2)</f>
        <v>28.89</v>
      </c>
      <c r="BZ33" s="2155">
        <v>-0.28199999999999997</v>
      </c>
      <c r="CA33" s="2156">
        <v>-0.14099999999999999</v>
      </c>
      <c r="CB33" s="2086"/>
      <c r="CC33" s="2086"/>
      <c r="CF33" s="841"/>
      <c r="CG33" s="841"/>
      <c r="CJ33" s="278"/>
    </row>
    <row r="34" spans="1:88" s="2010" customFormat="1" x14ac:dyDescent="0.2">
      <c r="A34" s="2147" t="s">
        <v>202</v>
      </c>
      <c r="B34" s="2148"/>
      <c r="C34" s="2149"/>
      <c r="D34" s="2157"/>
      <c r="E34" s="2158"/>
      <c r="F34" s="2158"/>
      <c r="G34" s="2159"/>
      <c r="H34" s="2154">
        <f>ROUND(SQRT(I34^2+J34^2)*1000/(SQRT(3)*H$11),2)</f>
        <v>10.29</v>
      </c>
      <c r="I34" s="2155">
        <v>-9.2999999999999999E-2</v>
      </c>
      <c r="J34" s="2156">
        <v>-6.0999999999999999E-2</v>
      </c>
      <c r="K34" s="2154">
        <f>ROUND(SQRT(L34^2+M34^2)*1000/(SQRT(3)*K$11),2)</f>
        <v>8.24</v>
      </c>
      <c r="L34" s="2155">
        <v>-8.2000000000000003E-2</v>
      </c>
      <c r="M34" s="2156">
        <v>-3.6999999999999998E-2</v>
      </c>
      <c r="N34" s="2154">
        <f>ROUND(SQRT(O34^2+P34^2)*1000/(SQRT(3)*N$11),2)</f>
        <v>8.5399999999999991</v>
      </c>
      <c r="O34" s="2155">
        <v>-8.1000000000000003E-2</v>
      </c>
      <c r="P34" s="2156">
        <v>-4.5999999999999999E-2</v>
      </c>
      <c r="Q34" s="2154">
        <f>ROUND(SQRT(R34^2+S34^2)*1000/(SQRT(3)*Q$11),2)</f>
        <v>8.98</v>
      </c>
      <c r="R34" s="2155">
        <v>-8.3000000000000004E-2</v>
      </c>
      <c r="S34" s="2156">
        <v>-5.1999999999999998E-2</v>
      </c>
      <c r="T34" s="2154">
        <f>ROUND(SQRT(U34^2+V34^2)*1000/(SQRT(3)*T$11),2)</f>
        <v>9.9</v>
      </c>
      <c r="U34" s="2155">
        <v>-8.4000000000000005E-2</v>
      </c>
      <c r="V34" s="2156">
        <v>-6.8000000000000005E-2</v>
      </c>
      <c r="W34" s="2154">
        <f>ROUND(SQRT(X34^2+Y34^2)*1000/(SQRT(3)*W$11),2)</f>
        <v>9.91</v>
      </c>
      <c r="X34" s="2155">
        <v>-8.7999999999999995E-2</v>
      </c>
      <c r="Y34" s="2156">
        <v>-6.0999999999999999E-2</v>
      </c>
      <c r="Z34" s="2154">
        <f>ROUND(SQRT(AA34^2+AB34^2)*1000/(SQRT(3)*Z$11),2)</f>
        <v>9.19</v>
      </c>
      <c r="AA34" s="2155">
        <v>-8.8999999999999996E-2</v>
      </c>
      <c r="AB34" s="2156">
        <v>-4.3999999999999997E-2</v>
      </c>
      <c r="AC34" s="2154">
        <f>ROUND(SQRT(AD34^2+AE34^2)*1000/(SQRT(3)*AC$11),2)</f>
        <v>11.27</v>
      </c>
      <c r="AD34" s="2155">
        <v>-0.10299999999999999</v>
      </c>
      <c r="AE34" s="2156">
        <v>-6.5000000000000002E-2</v>
      </c>
      <c r="AF34" s="2154">
        <f>ROUND(SQRT(AG34^2+AH34^2)*1000/(SQRT(3)*AF$11),2)</f>
        <v>11.09</v>
      </c>
      <c r="AG34" s="2155">
        <v>-0.1</v>
      </c>
      <c r="AH34" s="2156">
        <v>-6.6000000000000003E-2</v>
      </c>
      <c r="AI34" s="2154">
        <f>ROUND(SQRT(AJ34^2+AK34^2)*1000/(SQRT(3)*AI$11),2)</f>
        <v>10.73</v>
      </c>
      <c r="AJ34" s="2155">
        <v>-9.8000000000000004E-2</v>
      </c>
      <c r="AK34" s="2156">
        <v>-6.2E-2</v>
      </c>
      <c r="AL34" s="2154">
        <f>ROUND(SQRT(AM34^2+AN34^2)*1000/(SQRT(3)*AL$11),2)</f>
        <v>11.4</v>
      </c>
      <c r="AM34" s="2155">
        <v>-0.1</v>
      </c>
      <c r="AN34" s="2156">
        <v>-7.1999999999999995E-2</v>
      </c>
      <c r="AO34" s="2154">
        <f>ROUND(SQRT(AP34^2+AQ34^2)*1000/(SQRT(3)*AO$11),2)</f>
        <v>9.48</v>
      </c>
      <c r="AP34" s="2155">
        <v>-9.2999999999999999E-2</v>
      </c>
      <c r="AQ34" s="2156">
        <v>-4.2999999999999997E-2</v>
      </c>
      <c r="AR34" s="2154">
        <f>ROUND(SQRT(AS34^2+AT34^2)*1000/(SQRT(3)*AR$18),2)</f>
        <v>10.58</v>
      </c>
      <c r="AS34" s="2155">
        <v>-0.105</v>
      </c>
      <c r="AT34" s="2156">
        <v>-4.8000000000000001E-2</v>
      </c>
      <c r="AU34" s="2154">
        <f>ROUND(SQRT(AV34^2+AW34^2)*1000/(SQRT(3)*AU$18),2)</f>
        <v>10.050000000000001</v>
      </c>
      <c r="AV34" s="2155">
        <v>-0.1</v>
      </c>
      <c r="AW34" s="2156">
        <v>-4.4999999999999998E-2</v>
      </c>
      <c r="AX34" s="2154">
        <f>ROUND(SQRT(AY34^2+AZ34^2)*1000/(SQRT(3)*AX$18),2)</f>
        <v>11.11</v>
      </c>
      <c r="AY34" s="2155">
        <v>-0.10299999999999999</v>
      </c>
      <c r="AZ34" s="2156">
        <v>-6.4000000000000001E-2</v>
      </c>
      <c r="BA34" s="2154">
        <f>ROUND(SQRT(BB34^2+BC34^2)*1000/(SQRT(3)*BA$18),2)</f>
        <v>11.41</v>
      </c>
      <c r="BB34" s="2155">
        <v>-0.105</v>
      </c>
      <c r="BC34" s="2156">
        <v>-6.7000000000000004E-2</v>
      </c>
      <c r="BD34" s="2154">
        <f>ROUND(SQRT(BE34^2+BF34^2)*1000/(SQRT(3)*BD$18),2)</f>
        <v>10.63</v>
      </c>
      <c r="BE34" s="2155">
        <v>-0.10100000000000001</v>
      </c>
      <c r="BF34" s="2156">
        <v>-5.7000000000000002E-2</v>
      </c>
      <c r="BG34" s="2154">
        <f>ROUND(SQRT(BH34^2+BI34^2)*1000/(SQRT(3)*BG$18),2)</f>
        <v>10.78</v>
      </c>
      <c r="BH34" s="2155">
        <v>-9.6000000000000002E-2</v>
      </c>
      <c r="BI34" s="2156">
        <v>-6.8000000000000005E-2</v>
      </c>
      <c r="BJ34" s="2154">
        <f>ROUND(SQRT(BK34^2+BL34^2)*1000/(SQRT(3)*BJ$18),2)</f>
        <v>11.04</v>
      </c>
      <c r="BK34" s="2155">
        <v>-0.10199999999999999</v>
      </c>
      <c r="BL34" s="2156">
        <v>-6.4000000000000001E-2</v>
      </c>
      <c r="BM34" s="2154">
        <f>ROUND(SQRT(BN34^2+BO34^2)*1000/(SQRT(3)*BM$18),2)</f>
        <v>10.32</v>
      </c>
      <c r="BN34" s="2155">
        <v>-9.4E-2</v>
      </c>
      <c r="BO34" s="2156">
        <v>-6.2E-2</v>
      </c>
      <c r="BP34" s="2154">
        <f>ROUND(SQRT(BQ34^2+BR34^2)*1000/(SQRT(3)*BP$18),2)</f>
        <v>9.42</v>
      </c>
      <c r="BQ34" s="2155">
        <v>-8.2000000000000003E-2</v>
      </c>
      <c r="BR34" s="2156">
        <v>-6.2E-2</v>
      </c>
      <c r="BS34" s="2154">
        <f>ROUND(SQRT(BT34^2+BU34^2)*1000/(SQRT(3)*BS$18),2)</f>
        <v>10.63</v>
      </c>
      <c r="BT34" s="2155">
        <v>-9.8000000000000004E-2</v>
      </c>
      <c r="BU34" s="2156">
        <v>-6.2E-2</v>
      </c>
      <c r="BV34" s="2154">
        <f>ROUND(SQRT(BW34^2+BX34^2)*1000/(SQRT(3)*BV$18),2)</f>
        <v>11.31</v>
      </c>
      <c r="BW34" s="2155">
        <v>-9.8000000000000004E-2</v>
      </c>
      <c r="BX34" s="2156">
        <v>-7.4999999999999997E-2</v>
      </c>
      <c r="BY34" s="2154">
        <f>ROUND(SQRT(BZ34^2+CA34^2)*1000/(SQRT(3)*BY$18),2)</f>
        <v>9.8699999999999992</v>
      </c>
      <c r="BZ34" s="2155">
        <v>-8.1000000000000003E-2</v>
      </c>
      <c r="CA34" s="2156">
        <v>-7.0999999999999994E-2</v>
      </c>
      <c r="CB34" s="2086"/>
      <c r="CC34" s="2086"/>
      <c r="CF34" s="841"/>
      <c r="CG34" s="841"/>
      <c r="CJ34" s="278"/>
    </row>
    <row r="35" spans="1:88" s="2169" customFormat="1" ht="13.5" thickBot="1" x14ac:dyDescent="0.25">
      <c r="A35" s="2160" t="s">
        <v>203</v>
      </c>
      <c r="B35" s="2161"/>
      <c r="C35" s="2162"/>
      <c r="D35" s="2163"/>
      <c r="E35" s="2164"/>
      <c r="F35" s="2164"/>
      <c r="G35" s="2165"/>
      <c r="H35" s="2166">
        <f>SUM(H31:H34)</f>
        <v>143.98999999999998</v>
      </c>
      <c r="I35" s="2167">
        <f>SUM(I31:I34)</f>
        <v>-1.363</v>
      </c>
      <c r="J35" s="2168">
        <f>SUM(J31:J34)</f>
        <v>-0.73599999999999999</v>
      </c>
      <c r="K35" s="2166">
        <f t="shared" ref="K35:BV35" si="0">SUM(K31:K34)</f>
        <v>138.99</v>
      </c>
      <c r="L35" s="2167">
        <f t="shared" si="0"/>
        <v>-1.3320000000000001</v>
      </c>
      <c r="M35" s="2168">
        <f t="shared" si="0"/>
        <v>-0.72099999999999997</v>
      </c>
      <c r="N35" s="2166">
        <f t="shared" si="0"/>
        <v>135.76</v>
      </c>
      <c r="O35" s="2167">
        <f t="shared" si="0"/>
        <v>-1.302</v>
      </c>
      <c r="P35" s="2168">
        <f t="shared" si="0"/>
        <v>-0.70400000000000007</v>
      </c>
      <c r="Q35" s="2166">
        <f t="shared" si="0"/>
        <v>136.78</v>
      </c>
      <c r="R35" s="2167">
        <f t="shared" si="0"/>
        <v>-1.3099999999999998</v>
      </c>
      <c r="S35" s="2168">
        <f t="shared" si="0"/>
        <v>-0.71000000000000008</v>
      </c>
      <c r="T35" s="2166">
        <f t="shared" si="0"/>
        <v>137.19</v>
      </c>
      <c r="U35" s="2167">
        <f t="shared" si="0"/>
        <v>-1.3140000000000001</v>
      </c>
      <c r="V35" s="2168">
        <f t="shared" si="0"/>
        <v>-0.71199999999999997</v>
      </c>
      <c r="W35" s="2166">
        <f t="shared" si="0"/>
        <v>142.02000000000001</v>
      </c>
      <c r="X35" s="2167">
        <f t="shared" si="0"/>
        <v>-1.347</v>
      </c>
      <c r="Y35" s="2168">
        <f t="shared" si="0"/>
        <v>-0.73399999999999999</v>
      </c>
      <c r="Z35" s="2166">
        <f t="shared" si="0"/>
        <v>157.56</v>
      </c>
      <c r="AA35" s="2167">
        <f t="shared" si="0"/>
        <v>-1.4949999999999999</v>
      </c>
      <c r="AB35" s="2168">
        <f t="shared" si="0"/>
        <v>-0.80900000000000005</v>
      </c>
      <c r="AC35" s="2166">
        <f t="shared" si="0"/>
        <v>179.95000000000002</v>
      </c>
      <c r="AD35" s="2167">
        <f t="shared" si="0"/>
        <v>-1.7150000000000001</v>
      </c>
      <c r="AE35" s="2168">
        <f t="shared" si="0"/>
        <v>-0.91500000000000004</v>
      </c>
      <c r="AF35" s="2166">
        <f t="shared" si="0"/>
        <v>187</v>
      </c>
      <c r="AG35" s="2167">
        <f t="shared" si="0"/>
        <v>-1.778</v>
      </c>
      <c r="AH35" s="2168">
        <f t="shared" si="0"/>
        <v>-0.93900000000000006</v>
      </c>
      <c r="AI35" s="2166">
        <f t="shared" si="0"/>
        <v>185.98999999999998</v>
      </c>
      <c r="AJ35" s="2167">
        <f t="shared" si="0"/>
        <v>-1.8140000000000001</v>
      </c>
      <c r="AK35" s="2168">
        <f t="shared" si="0"/>
        <v>-0.84899999999999998</v>
      </c>
      <c r="AL35" s="2166">
        <f t="shared" si="0"/>
        <v>186.66</v>
      </c>
      <c r="AM35" s="2167">
        <f t="shared" si="0"/>
        <v>-1.7790000000000001</v>
      </c>
      <c r="AN35" s="2168">
        <f t="shared" si="0"/>
        <v>-0.94000000000000006</v>
      </c>
      <c r="AO35" s="2166">
        <f t="shared" si="0"/>
        <v>180.57</v>
      </c>
      <c r="AP35" s="2167">
        <f t="shared" si="0"/>
        <v>-1.7149999999999999</v>
      </c>
      <c r="AQ35" s="2168">
        <f t="shared" si="0"/>
        <v>-0.91500000000000004</v>
      </c>
      <c r="AR35" s="2166">
        <f t="shared" si="0"/>
        <v>183.83</v>
      </c>
      <c r="AS35" s="2167">
        <f t="shared" si="0"/>
        <v>-1.7390000000000001</v>
      </c>
      <c r="AT35" s="2168">
        <f t="shared" si="0"/>
        <v>-0.92000000000000015</v>
      </c>
      <c r="AU35" s="2166">
        <f t="shared" si="0"/>
        <v>175.05</v>
      </c>
      <c r="AV35" s="2167">
        <f t="shared" si="0"/>
        <v>-1.6850000000000001</v>
      </c>
      <c r="AW35" s="2168">
        <f t="shared" si="0"/>
        <v>-0.89200000000000002</v>
      </c>
      <c r="AX35" s="2166">
        <f t="shared" si="0"/>
        <v>173.45</v>
      </c>
      <c r="AY35" s="2167">
        <f t="shared" si="0"/>
        <v>-1.671</v>
      </c>
      <c r="AZ35" s="2168">
        <f t="shared" si="0"/>
        <v>-0.88500000000000001</v>
      </c>
      <c r="BA35" s="2166">
        <f t="shared" si="0"/>
        <v>178.20000000000002</v>
      </c>
      <c r="BB35" s="2167">
        <f t="shared" si="0"/>
        <v>-1.714</v>
      </c>
      <c r="BC35" s="2168">
        <f t="shared" si="0"/>
        <v>-0.90700000000000003</v>
      </c>
      <c r="BD35" s="2166">
        <f t="shared" si="0"/>
        <v>182.70000000000002</v>
      </c>
      <c r="BE35" s="2167">
        <f t="shared" si="0"/>
        <v>-1.752</v>
      </c>
      <c r="BF35" s="2168">
        <f t="shared" si="0"/>
        <v>-0.92700000000000005</v>
      </c>
      <c r="BG35" s="2166">
        <f t="shared" si="0"/>
        <v>184.17</v>
      </c>
      <c r="BH35" s="2167">
        <f t="shared" si="0"/>
        <v>-1.7740000000000002</v>
      </c>
      <c r="BI35" s="2168">
        <f t="shared" si="0"/>
        <v>-0.93799999999999994</v>
      </c>
      <c r="BJ35" s="2166">
        <f t="shared" si="0"/>
        <v>183.42</v>
      </c>
      <c r="BK35" s="2167">
        <f t="shared" si="0"/>
        <v>-1.7700000000000002</v>
      </c>
      <c r="BL35" s="2168">
        <f t="shared" si="0"/>
        <v>-0.92900000000000005</v>
      </c>
      <c r="BM35" s="2166">
        <f t="shared" si="0"/>
        <v>174.37</v>
      </c>
      <c r="BN35" s="2167">
        <f t="shared" si="0"/>
        <v>-1.675</v>
      </c>
      <c r="BO35" s="2168">
        <f t="shared" si="0"/>
        <v>-0.89399999999999991</v>
      </c>
      <c r="BP35" s="2166">
        <f t="shared" si="0"/>
        <v>168.30999999999997</v>
      </c>
      <c r="BQ35" s="2167">
        <f t="shared" si="0"/>
        <v>-1.6180000000000001</v>
      </c>
      <c r="BR35" s="2168">
        <f t="shared" si="0"/>
        <v>-0.85299999999999998</v>
      </c>
      <c r="BS35" s="2166">
        <f t="shared" si="0"/>
        <v>166.03</v>
      </c>
      <c r="BT35" s="2167">
        <f t="shared" si="0"/>
        <v>-1.597</v>
      </c>
      <c r="BU35" s="2168">
        <f t="shared" si="0"/>
        <v>-0.84899999999999998</v>
      </c>
      <c r="BV35" s="2166">
        <f t="shared" si="0"/>
        <v>160.28000000000003</v>
      </c>
      <c r="BW35" s="2167">
        <f>SUM(BW31:BW34)</f>
        <v>-1.5390000000000001</v>
      </c>
      <c r="BX35" s="2168">
        <f>SUM(BX31:BX34)</f>
        <v>-0.81999999999999984</v>
      </c>
      <c r="BY35" s="2166">
        <f>SUM(BY31:BY34)</f>
        <v>153.51</v>
      </c>
      <c r="BZ35" s="2167">
        <f>SUM(BZ31:BZ34)</f>
        <v>-1.47</v>
      </c>
      <c r="CA35" s="2168">
        <f>SUM(CA31:CA34)</f>
        <v>-0.78499999999999992</v>
      </c>
      <c r="CB35" s="2086"/>
      <c r="CC35" s="2086"/>
      <c r="CF35" s="841"/>
      <c r="CG35" s="841"/>
    </row>
    <row r="36" spans="1:88" s="2010" customFormat="1" x14ac:dyDescent="0.2">
      <c r="A36" s="2137" t="s">
        <v>204</v>
      </c>
      <c r="B36" s="2138"/>
      <c r="C36" s="2139"/>
      <c r="D36" s="2140"/>
      <c r="E36" s="2141"/>
      <c r="F36" s="2142"/>
      <c r="G36" s="2143"/>
      <c r="H36" s="2144">
        <f>ROUND(SQRT(I36^2+J36^2)*1000/(SQRT(3)*H$18),2)</f>
        <v>9.41</v>
      </c>
      <c r="I36" s="2145">
        <v>-5.2999999999999999E-2</v>
      </c>
      <c r="J36" s="2146">
        <v>-8.7999999999999995E-2</v>
      </c>
      <c r="K36" s="2144">
        <f>ROUND(SQRT(L36^2+M36^2)*1000/(SQRT(3)*K$18),2)</f>
        <v>5.01</v>
      </c>
      <c r="L36" s="2145">
        <v>-4.7E-2</v>
      </c>
      <c r="M36" s="2146">
        <v>-2.8000000000000001E-2</v>
      </c>
      <c r="N36" s="2144">
        <f>ROUND(SQRT(O36^2+P36^2)*1000/(SQRT(3)*N$18),2)</f>
        <v>5.73</v>
      </c>
      <c r="O36" s="2145">
        <v>-4.8000000000000001E-2</v>
      </c>
      <c r="P36" s="2146">
        <v>-0.04</v>
      </c>
      <c r="Q36" s="2144">
        <f>ROUND(SQRT(R36^2+S36^2)*1000/(SQRT(3)*Q$18),2)</f>
        <v>5.35</v>
      </c>
      <c r="R36" s="2145">
        <v>-4.5999999999999999E-2</v>
      </c>
      <c r="S36" s="2146">
        <v>-3.5999999999999997E-2</v>
      </c>
      <c r="T36" s="2144">
        <f>ROUND(SQRT(U36^2+V36^2)*1000/(SQRT(3)*T$18),2)</f>
        <v>6.09</v>
      </c>
      <c r="U36" s="2145">
        <v>-4.8000000000000001E-2</v>
      </c>
      <c r="V36" s="2146">
        <v>-4.5999999999999999E-2</v>
      </c>
      <c r="W36" s="2144">
        <f>ROUND(SQRT(X36^2+Y36^2)*1000/(SQRT(3)*W$18),2)</f>
        <v>6.16</v>
      </c>
      <c r="X36" s="2145">
        <v>-0.05</v>
      </c>
      <c r="Y36" s="2146">
        <v>-4.4999999999999998E-2</v>
      </c>
      <c r="Z36" s="2144">
        <f>ROUND(SQRT(AA36^2+AB36^2)*1000/(SQRT(3)*Z$18),2)</f>
        <v>6</v>
      </c>
      <c r="AA36" s="2145">
        <v>-5.6000000000000001E-2</v>
      </c>
      <c r="AB36" s="2146">
        <v>-3.4000000000000002E-2</v>
      </c>
      <c r="AC36" s="2144">
        <f>ROUND(SQRT(AD36^2+AE36^2)*1000/(SQRT(3)*AC$18),2)</f>
        <v>7.58</v>
      </c>
      <c r="AD36" s="2145">
        <v>-7.1999999999999995E-2</v>
      </c>
      <c r="AE36" s="2146">
        <v>-3.9E-2</v>
      </c>
      <c r="AF36" s="2144">
        <f>ROUND(SQRT(AG36^2+AH36^2)*1000/(SQRT(3)*AF$18),2)</f>
        <v>8.86</v>
      </c>
      <c r="AG36" s="2145">
        <v>-4.5999999999999999E-2</v>
      </c>
      <c r="AH36" s="2146">
        <v>-8.4000000000000005E-2</v>
      </c>
      <c r="AI36" s="2144">
        <f>ROUND(SQRT(AJ36^2+AK36^2)*1000/(SQRT(3)*AI$18),2)</f>
        <v>8.08</v>
      </c>
      <c r="AJ36" s="2145">
        <v>-6.7000000000000004E-2</v>
      </c>
      <c r="AK36" s="2146">
        <v>-5.6000000000000001E-2</v>
      </c>
      <c r="AL36" s="2144">
        <f>ROUND(SQRT(AM36^2+AN36^2)*1000/(SQRT(3)*AL$18),2)</f>
        <v>9.31</v>
      </c>
      <c r="AM36" s="2145">
        <v>-4.7E-2</v>
      </c>
      <c r="AN36" s="2146">
        <v>-8.8999999999999996E-2</v>
      </c>
      <c r="AO36" s="2144">
        <f>ROUND(SQRT(AP36^2+AQ36^2)*1000/(SQRT(3)*AO$18),2)</f>
        <v>8.27</v>
      </c>
      <c r="AP36" s="2145">
        <v>-7.0000000000000007E-2</v>
      </c>
      <c r="AQ36" s="2146">
        <v>-5.7000000000000002E-2</v>
      </c>
      <c r="AR36" s="2144">
        <f>ROUND(SQRT(AS36^2+AT36^2)*1000/(SQRT(3)*AR$18),2)</f>
        <v>6.88</v>
      </c>
      <c r="AS36" s="2145">
        <v>-0.05</v>
      </c>
      <c r="AT36" s="2146">
        <v>-5.6000000000000001E-2</v>
      </c>
      <c r="AU36" s="2144">
        <f>ROUND(SQRT(AV36^2+AW36^2)*1000/(SQRT(3)*AU$18),2)</f>
        <v>7.06</v>
      </c>
      <c r="AV36" s="2145">
        <v>-5.5E-2</v>
      </c>
      <c r="AW36" s="2146">
        <v>-5.3999999999999999E-2</v>
      </c>
      <c r="AX36" s="2144">
        <f>ROUND(SQRT(AY36^2+AZ36^2)*1000/(SQRT(3)*AX$18),2)</f>
        <v>6.87</v>
      </c>
      <c r="AY36" s="2145">
        <v>-5.1999999999999998E-2</v>
      </c>
      <c r="AZ36" s="2146">
        <v>-5.3999999999999999E-2</v>
      </c>
      <c r="BA36" s="2144">
        <f>ROUND(SQRT(BB36^2+BC36^2)*1000/(SQRT(3)*BA$18),2)</f>
        <v>6.74</v>
      </c>
      <c r="BB36" s="2145">
        <v>-0.05</v>
      </c>
      <c r="BC36" s="2146">
        <v>-5.3999999999999999E-2</v>
      </c>
      <c r="BD36" s="2144">
        <f>ROUND(SQRT(BE36^2+BF36^2)*1000/(SQRT(3)*BD$18),2)</f>
        <v>6.7</v>
      </c>
      <c r="BE36" s="2145">
        <v>-4.7E-2</v>
      </c>
      <c r="BF36" s="2146">
        <v>-5.6000000000000001E-2</v>
      </c>
      <c r="BG36" s="2144">
        <f>ROUND(SQRT(BH36^2+BI36^2)*1000/(SQRT(3)*BG$18),2)</f>
        <v>8.73</v>
      </c>
      <c r="BH36" s="2145">
        <v>-4.4999999999999998E-2</v>
      </c>
      <c r="BI36" s="2146">
        <v>-8.4000000000000005E-2</v>
      </c>
      <c r="BJ36" s="2144">
        <f>ROUND(SQRT(BK36^2+BL36^2)*1000/(SQRT(3)*BJ$18),2)</f>
        <v>8.25</v>
      </c>
      <c r="BK36" s="2145">
        <v>-6.8000000000000005E-2</v>
      </c>
      <c r="BL36" s="2146">
        <v>-5.8999999999999997E-2</v>
      </c>
      <c r="BM36" s="2144">
        <f>ROUND(SQRT(BN36^2+BO36^2)*1000/(SQRT(3)*BM$18),2)</f>
        <v>6.61</v>
      </c>
      <c r="BN36" s="2145">
        <v>-4.9000000000000002E-2</v>
      </c>
      <c r="BO36" s="2146">
        <v>-5.2999999999999999E-2</v>
      </c>
      <c r="BP36" s="2144">
        <f>ROUND(SQRT(BQ36^2+BR36^2)*1000/(SQRT(3)*BP$18),2)</f>
        <v>8.2100000000000009</v>
      </c>
      <c r="BQ36" s="2145">
        <v>-4.9000000000000002E-2</v>
      </c>
      <c r="BR36" s="2146">
        <v>-7.4999999999999997E-2</v>
      </c>
      <c r="BS36" s="2144">
        <f>ROUND(SQRT(BT36^2+BU36^2)*1000/(SQRT(3)*BS$18),2)</f>
        <v>9.66</v>
      </c>
      <c r="BT36" s="2145">
        <v>-7.1999999999999995E-2</v>
      </c>
      <c r="BU36" s="2146">
        <v>-7.6999999999999999E-2</v>
      </c>
      <c r="BV36" s="2144">
        <f>ROUND(SQRT(BW36^2+BX36^2)*1000/(SQRT(3)*BV$18),2)</f>
        <v>11.33</v>
      </c>
      <c r="BW36" s="2145">
        <v>-7.3999999999999996E-2</v>
      </c>
      <c r="BX36" s="2146">
        <v>-9.9000000000000005E-2</v>
      </c>
      <c r="BY36" s="2144">
        <f>ROUND(SQRT(BZ36^2+CA36^2)*1000/(SQRT(3)*BY$18),2)</f>
        <v>8.5399999999999991</v>
      </c>
      <c r="BZ36" s="2145">
        <v>-4.5999999999999999E-2</v>
      </c>
      <c r="CA36" s="2146">
        <v>-8.1000000000000003E-2</v>
      </c>
      <c r="CB36" s="2086"/>
      <c r="CC36" s="2086"/>
      <c r="CF36" s="841"/>
      <c r="CG36" s="841"/>
      <c r="CJ36" s="278"/>
    </row>
    <row r="37" spans="1:88" s="2010" customFormat="1" x14ac:dyDescent="0.2">
      <c r="A37" s="2147" t="s">
        <v>205</v>
      </c>
      <c r="B37" s="2148"/>
      <c r="C37" s="2149"/>
      <c r="D37" s="2170"/>
      <c r="E37" s="2171"/>
      <c r="F37" s="2172"/>
      <c r="G37" s="2173"/>
      <c r="H37" s="2154">
        <f>ROUND(SQRT(I37^2+J37^2)*1000/(SQRT(3)*H$18),2)</f>
        <v>82.68</v>
      </c>
      <c r="I37" s="2155">
        <v>-0.84799999999999998</v>
      </c>
      <c r="J37" s="2156">
        <v>-0.308</v>
      </c>
      <c r="K37" s="2154">
        <f>ROUND(SQRT(L37^2+M37^2)*1000/(SQRT(3)*K$18),2)</f>
        <v>76.56</v>
      </c>
      <c r="L37" s="2155">
        <v>-0.77700000000000002</v>
      </c>
      <c r="M37" s="2156">
        <v>-0.307</v>
      </c>
      <c r="N37" s="2154">
        <f>ROUND(SQRT(O37^2+P37^2)*1000/(SQRT(3)*N$18),2)</f>
        <v>77.67</v>
      </c>
      <c r="O37" s="2155">
        <v>-0.76</v>
      </c>
      <c r="P37" s="2156">
        <v>-0.375</v>
      </c>
      <c r="Q37" s="2154">
        <f>ROUND(SQRT(R37^2+S37^2)*1000/(SQRT(3)*Q$18),2)</f>
        <v>77.8</v>
      </c>
      <c r="R37" s="2155">
        <v>-0.752</v>
      </c>
      <c r="S37" s="2156">
        <v>-0.39400000000000002</v>
      </c>
      <c r="T37" s="2154">
        <f>ROUND(SQRT(U37^2+V37^2)*1000/(SQRT(3)*T$18),2)</f>
        <v>78.3</v>
      </c>
      <c r="U37" s="2155">
        <v>-0.79100000000000004</v>
      </c>
      <c r="V37" s="2156">
        <v>-0.32300000000000001</v>
      </c>
      <c r="W37" s="2154">
        <f>ROUND(SQRT(X37^2+Y37^2)*1000/(SQRT(3)*W$18),2)</f>
        <v>79.39</v>
      </c>
      <c r="X37" s="2155">
        <v>-0.80700000000000005</v>
      </c>
      <c r="Y37" s="2156">
        <v>-0.315</v>
      </c>
      <c r="Z37" s="2154">
        <f>ROUND(SQRT(AA37^2+AB37^2)*1000/(SQRT(3)*Z$18),2)</f>
        <v>89.96</v>
      </c>
      <c r="AA37" s="2155">
        <v>-0.91900000000000004</v>
      </c>
      <c r="AB37" s="2156">
        <v>-0.34499999999999997</v>
      </c>
      <c r="AC37" s="2154">
        <f>ROUND(SQRT(AD37^2+AE37^2)*1000/(SQRT(3)*AC$18),2)</f>
        <v>103.57</v>
      </c>
      <c r="AD37" s="2155">
        <v>-0.95799999999999996</v>
      </c>
      <c r="AE37" s="2156">
        <v>-0.57899999999999996</v>
      </c>
      <c r="AF37" s="2154">
        <f>ROUND(SQRT(AG37^2+AH37^2)*1000/(SQRT(3)*AF$18),2)</f>
        <v>111.23</v>
      </c>
      <c r="AG37" s="2155">
        <v>-1.0720000000000001</v>
      </c>
      <c r="AH37" s="2156">
        <v>-0.54400000000000004</v>
      </c>
      <c r="AI37" s="2154">
        <f>ROUND(SQRT(AJ37^2+AK37^2)*1000/(SQRT(3)*AI$18),2)</f>
        <v>117.95</v>
      </c>
      <c r="AJ37" s="2155">
        <v>-1.05</v>
      </c>
      <c r="AK37" s="2156">
        <v>-0.72299999999999998</v>
      </c>
      <c r="AL37" s="2154">
        <f>ROUND(SQRT(AM37^2+AN37^2)*1000/(SQRT(3)*AL$18),2)</f>
        <v>114.72</v>
      </c>
      <c r="AM37" s="2155">
        <v>-1.139</v>
      </c>
      <c r="AN37" s="2156">
        <v>-0.49</v>
      </c>
      <c r="AO37" s="2154">
        <f>ROUND(SQRT(AP37^2+AQ37^2)*1000/(SQRT(3)*AO$18),2)</f>
        <v>119.75</v>
      </c>
      <c r="AP37" s="2155">
        <v>-1.077</v>
      </c>
      <c r="AQ37" s="2156">
        <v>-0.74</v>
      </c>
      <c r="AR37" s="2154">
        <f>ROUND(SQRT(AS37^2+AT37^2)*1000/(SQRT(3)*AR$18),2)</f>
        <v>111.55</v>
      </c>
      <c r="AS37" s="2155">
        <v>-0.97099999999999997</v>
      </c>
      <c r="AT37" s="2156">
        <v>-0.73399999999999999</v>
      </c>
      <c r="AU37" s="2154">
        <f>ROUND(SQRT(AV37^2+AW37^2)*1000/(SQRT(3)*AU$18),2)</f>
        <v>110.32</v>
      </c>
      <c r="AV37" s="2155">
        <v>-1.1000000000000001</v>
      </c>
      <c r="AW37" s="2156">
        <v>-0.48899999999999999</v>
      </c>
      <c r="AX37" s="2154">
        <f>ROUND(SQRT(AY37^2+AZ37^2)*1000/(SQRT(3)*AX$18),2)</f>
        <v>108.63</v>
      </c>
      <c r="AY37" s="2155">
        <v>-1.0820000000000001</v>
      </c>
      <c r="AZ37" s="2156">
        <v>-0.48399999999999999</v>
      </c>
      <c r="BA37" s="2154">
        <f>ROUND(SQRT(BB37^2+BC37^2)*1000/(SQRT(3)*BA$18),2)</f>
        <v>111.35</v>
      </c>
      <c r="BB37" s="2155">
        <v>-1.089</v>
      </c>
      <c r="BC37" s="2156">
        <v>-0.53900000000000003</v>
      </c>
      <c r="BD37" s="2154">
        <f>ROUND(SQRT(BE37^2+BF37^2)*1000/(SQRT(3)*BD$18),2)</f>
        <v>118.47</v>
      </c>
      <c r="BE37" s="2155">
        <v>-1.071</v>
      </c>
      <c r="BF37" s="2156">
        <v>-0.72399999999999998</v>
      </c>
      <c r="BG37" s="2154">
        <f>ROUND(SQRT(BH37^2+BI37^2)*1000/(SQRT(3)*BG$18),2)</f>
        <v>108.54</v>
      </c>
      <c r="BH37" s="2155">
        <v>-1.0509999999999999</v>
      </c>
      <c r="BI37" s="2156">
        <v>-0.54600000000000004</v>
      </c>
      <c r="BJ37" s="2154">
        <f>ROUND(SQRT(BK37^2+BL37^2)*1000/(SQRT(3)*BJ$18),2)</f>
        <v>118.5</v>
      </c>
      <c r="BK37" s="2155">
        <v>-1.0409999999999999</v>
      </c>
      <c r="BL37" s="2156">
        <v>-0.76700000000000002</v>
      </c>
      <c r="BM37" s="2154">
        <f>ROUND(SQRT(BN37^2+BO37^2)*1000/(SQRT(3)*BM$18),2)</f>
        <v>100.3</v>
      </c>
      <c r="BN37" s="2155">
        <v>-0.98499999999999999</v>
      </c>
      <c r="BO37" s="2156">
        <v>-0.47699999999999998</v>
      </c>
      <c r="BP37" s="2154">
        <f>ROUND(SQRT(BQ37^2+BR37^2)*1000/(SQRT(3)*BP$18),2)</f>
        <v>112.57</v>
      </c>
      <c r="BQ37" s="2155">
        <v>-1.0249999999999999</v>
      </c>
      <c r="BR37" s="2156">
        <v>-0.67700000000000005</v>
      </c>
      <c r="BS37" s="2154">
        <f>ROUND(SQRT(BT37^2+BU37^2)*1000/(SQRT(3)*BS$18),2)</f>
        <v>112.26</v>
      </c>
      <c r="BT37" s="2155">
        <v>-1.008</v>
      </c>
      <c r="BU37" s="2156">
        <v>-0.69599999999999995</v>
      </c>
      <c r="BV37" s="2154">
        <f>ROUND(SQRT(BW37^2+BX37^2)*1000/(SQRT(3)*BV$18),2)</f>
        <v>97.22</v>
      </c>
      <c r="BW37" s="2155">
        <v>-0.96299999999999997</v>
      </c>
      <c r="BX37" s="2156">
        <v>-0.44500000000000001</v>
      </c>
      <c r="BY37" s="2154">
        <f>ROUND(SQRT(BZ37^2+CA37^2)*1000/(SQRT(3)*BY$18),2)</f>
        <v>78.8</v>
      </c>
      <c r="BZ37" s="2155">
        <v>-0.75800000000000001</v>
      </c>
      <c r="CA37" s="2156">
        <v>-0.40600000000000003</v>
      </c>
      <c r="CB37" s="2086"/>
      <c r="CC37" s="2086"/>
      <c r="CF37" s="841"/>
      <c r="CG37" s="841"/>
      <c r="CJ37" s="278"/>
    </row>
    <row r="38" spans="1:88" s="2010" customFormat="1" x14ac:dyDescent="0.2">
      <c r="A38" s="2147" t="s">
        <v>206</v>
      </c>
      <c r="B38" s="2148"/>
      <c r="C38" s="2149"/>
      <c r="D38" s="2170"/>
      <c r="E38" s="2171"/>
      <c r="F38" s="2172"/>
      <c r="G38" s="2173"/>
      <c r="H38" s="2154">
        <f>ROUND(SQRT(I38^2+J38^2)*1000/(SQRT(3)*H$18),2)</f>
        <v>31.18</v>
      </c>
      <c r="I38" s="2155">
        <v>-0.247</v>
      </c>
      <c r="J38" s="2156">
        <v>-0.23400000000000001</v>
      </c>
      <c r="K38" s="2154">
        <f>ROUND(SQRT(L38^2+M38^2)*1000/(SQRT(3)*K$18),2)</f>
        <v>30.59</v>
      </c>
      <c r="L38" s="2155">
        <v>-0.28299999999999997</v>
      </c>
      <c r="M38" s="2156">
        <v>-0.17699999999999999</v>
      </c>
      <c r="N38" s="2154">
        <f>ROUND(SQRT(O38^2+P38^2)*1000/(SQRT(3)*N$18),2)</f>
        <v>30.37</v>
      </c>
      <c r="O38" s="2155">
        <v>-0.253</v>
      </c>
      <c r="P38" s="2156">
        <v>-0.214</v>
      </c>
      <c r="Q38" s="2154">
        <f>ROUND(SQRT(R38^2+S38^2)*1000/(SQRT(3)*Q$18),2)</f>
        <v>32.54</v>
      </c>
      <c r="R38" s="2155">
        <v>-0.27300000000000002</v>
      </c>
      <c r="S38" s="2156">
        <v>-0.22700000000000001</v>
      </c>
      <c r="T38" s="2154">
        <f>ROUND(SQRT(U38^2+V38^2)*1000/(SQRT(3)*T$18),2)</f>
        <v>30.49</v>
      </c>
      <c r="U38" s="2155">
        <v>-0.224</v>
      </c>
      <c r="V38" s="2156">
        <v>-0.246</v>
      </c>
      <c r="W38" s="2154">
        <f>ROUND(SQRT(X38^2+Y38^2)*1000/(SQRT(3)*W$18),2)</f>
        <v>35.909999999999997</v>
      </c>
      <c r="X38" s="2155">
        <v>-0.252</v>
      </c>
      <c r="Y38" s="2156">
        <v>-0.3</v>
      </c>
      <c r="Z38" s="2154">
        <f>ROUND(SQRT(AA38^2+AB38^2)*1000/(SQRT(3)*Z$18),2)</f>
        <v>32.020000000000003</v>
      </c>
      <c r="AA38" s="2155">
        <v>-0.29699999999999999</v>
      </c>
      <c r="AB38" s="2156">
        <v>-0.184</v>
      </c>
      <c r="AC38" s="2154">
        <f>ROUND(SQRT(AD38^2+AE38^2)*1000/(SQRT(3)*AC$18),2)</f>
        <v>39.880000000000003</v>
      </c>
      <c r="AD38" s="2155">
        <v>-0.34599999999999997</v>
      </c>
      <c r="AE38" s="2156">
        <v>-0.25700000000000001</v>
      </c>
      <c r="AF38" s="2154">
        <f>ROUND(SQRT(AG38^2+AH38^2)*1000/(SQRT(3)*AF$18),2)</f>
        <v>40.270000000000003</v>
      </c>
      <c r="AG38" s="2155">
        <v>-0.33400000000000002</v>
      </c>
      <c r="AH38" s="2156">
        <v>-0.27900000000000003</v>
      </c>
      <c r="AI38" s="2154">
        <f>ROUND(SQRT(AJ38^2+AK38^2)*1000/(SQRT(3)*AI$18),2)</f>
        <v>37.549999999999997</v>
      </c>
      <c r="AJ38" s="2155">
        <v>-0.40200000000000002</v>
      </c>
      <c r="AK38" s="2156">
        <v>-5.6000000000000001E-2</v>
      </c>
      <c r="AL38" s="2154">
        <f>ROUND(SQRT(AM38^2+AN38^2)*1000/(SQRT(3)*AL$18),2)</f>
        <v>42.33</v>
      </c>
      <c r="AM38" s="2155">
        <v>-0.34799999999999998</v>
      </c>
      <c r="AN38" s="2156">
        <v>-0.29699999999999999</v>
      </c>
      <c r="AO38" s="2154">
        <f>ROUND(SQRT(AP38^2+AQ38^2)*1000/(SQRT(3)*AO$18),2)</f>
        <v>39.020000000000003</v>
      </c>
      <c r="AP38" s="2155">
        <v>-0.42199999999999999</v>
      </c>
      <c r="AQ38" s="2156">
        <v>-5.7000000000000002E-2</v>
      </c>
      <c r="AR38" s="2154">
        <f>ROUND(SQRT(AS38^2+AT38^2)*1000/(SQRT(3)*AR$18),2)</f>
        <v>42.34</v>
      </c>
      <c r="AS38" s="2155">
        <v>-0.44800000000000001</v>
      </c>
      <c r="AT38" s="2156">
        <v>-0.113</v>
      </c>
      <c r="AU38" s="2154">
        <f>ROUND(SQRT(AV38^2+AW38^2)*1000/(SQRT(3)*AU$18),2)</f>
        <v>42.87</v>
      </c>
      <c r="AV38" s="2155">
        <v>-0.36699999999999999</v>
      </c>
      <c r="AW38" s="2156">
        <v>-0.28999999999999998</v>
      </c>
      <c r="AX38" s="2154">
        <f>ROUND(SQRT(AY38^2+AZ38^2)*1000/(SQRT(3)*AX$18),2)</f>
        <v>47.77</v>
      </c>
      <c r="AY38" s="2155">
        <v>-0.378</v>
      </c>
      <c r="AZ38" s="2156">
        <v>-0.35899999999999999</v>
      </c>
      <c r="BA38" s="2154">
        <f>ROUND(SQRT(BB38^2+BC38^2)*1000/(SQRT(3)*BA$18),2)</f>
        <v>42.46</v>
      </c>
      <c r="BB38" s="2155">
        <v>-0.36299999999999999</v>
      </c>
      <c r="BC38" s="2156">
        <v>-0.28799999999999998</v>
      </c>
      <c r="BD38" s="2154">
        <f>ROUND(SQRT(BE38^2+BF38^2)*1000/(SQRT(3)*BD$18),2)</f>
        <v>40.65</v>
      </c>
      <c r="BE38" s="2155">
        <v>-0.442</v>
      </c>
      <c r="BF38" s="2156">
        <v>-3.6999999999999998E-2</v>
      </c>
      <c r="BG38" s="2154">
        <f>ROUND(SQRT(BH38^2+BI38^2)*1000/(SQRT(3)*BG$18),2)</f>
        <v>43.24</v>
      </c>
      <c r="BH38" s="2155">
        <v>-0.47</v>
      </c>
      <c r="BI38" s="2156">
        <v>-4.2000000000000003E-2</v>
      </c>
      <c r="BJ38" s="2154">
        <f>ROUND(SQRT(BK38^2+BL38^2)*1000/(SQRT(3)*BJ$18),2)</f>
        <v>39.78</v>
      </c>
      <c r="BK38" s="2155">
        <v>-0.43</v>
      </c>
      <c r="BL38" s="2156">
        <v>-5.8999999999999997E-2</v>
      </c>
      <c r="BM38" s="2154">
        <f>ROUND(SQRT(BN38^2+BO38^2)*1000/(SQRT(3)*BM$18),2)</f>
        <v>58.32</v>
      </c>
      <c r="BN38" s="2155">
        <v>-0.51700000000000002</v>
      </c>
      <c r="BO38" s="2156">
        <v>-0.371</v>
      </c>
      <c r="BP38" s="2154">
        <f>ROUND(SQRT(BQ38^2+BR38^2)*1000/(SQRT(3)*BP$18),2)</f>
        <v>38.65</v>
      </c>
      <c r="BQ38" s="2155">
        <v>-0.41499999999999998</v>
      </c>
      <c r="BR38" s="2156">
        <v>-7.4999999999999997E-2</v>
      </c>
      <c r="BS38" s="2154">
        <f>ROUND(SQRT(BT38^2+BU38^2)*1000/(SQRT(3)*BS$18),2)</f>
        <v>39.880000000000003</v>
      </c>
      <c r="BT38" s="2155">
        <v>-0.432</v>
      </c>
      <c r="BU38" s="2156">
        <v>-5.1999999999999998E-2</v>
      </c>
      <c r="BV38" s="2154">
        <f>ROUND(SQRT(BW38^2+BX38^2)*1000/(SQRT(3)*BV$18),2)</f>
        <v>41.06</v>
      </c>
      <c r="BW38" s="2155">
        <v>-0.36199999999999999</v>
      </c>
      <c r="BX38" s="2156">
        <v>-0.26400000000000001</v>
      </c>
      <c r="BY38" s="2154">
        <f>ROUND(SQRT(BZ38^2+CA38^2)*1000/(SQRT(3)*BY$18),2)</f>
        <v>34.56</v>
      </c>
      <c r="BZ38" s="2155">
        <v>-0.27600000000000002</v>
      </c>
      <c r="CA38" s="2156">
        <v>-0.25700000000000001</v>
      </c>
      <c r="CB38" s="2086"/>
      <c r="CC38" s="2086"/>
      <c r="CF38" s="841"/>
      <c r="CG38" s="841"/>
    </row>
    <row r="39" spans="1:88" s="2010" customFormat="1" x14ac:dyDescent="0.2">
      <c r="A39" s="2147" t="s">
        <v>207</v>
      </c>
      <c r="B39" s="2148"/>
      <c r="C39" s="2149"/>
      <c r="D39" s="2170"/>
      <c r="E39" s="2171"/>
      <c r="F39" s="2172"/>
      <c r="G39" s="2173"/>
      <c r="H39" s="2154">
        <f>ROUND(SQRT(I39^2+J39^2)*1000/(SQRT(3)*H$18),2)</f>
        <v>41.53</v>
      </c>
      <c r="I39" s="2174">
        <v>-0.45100000000000001</v>
      </c>
      <c r="J39" s="2175">
        <v>-4.3999999999999997E-2</v>
      </c>
      <c r="K39" s="2154">
        <f>ROUND(SQRT(L39^2+M39^2)*1000/(SQRT(3)*K$18),2)</f>
        <v>42.43</v>
      </c>
      <c r="L39" s="2174">
        <v>-0.42399999999999999</v>
      </c>
      <c r="M39" s="2175">
        <v>-0.186</v>
      </c>
      <c r="N39" s="2154">
        <f>ROUND(SQRT(O39^2+P39^2)*1000/(SQRT(3)*N$18),2)</f>
        <v>39.39</v>
      </c>
      <c r="O39" s="2174">
        <v>-0.42799999999999999</v>
      </c>
      <c r="P39" s="2175">
        <v>-0.04</v>
      </c>
      <c r="Q39" s="2154">
        <f>ROUND(SQRT(R39^2+S39^2)*1000/(SQRT(3)*Q$18),2)</f>
        <v>39.74</v>
      </c>
      <c r="R39" s="2174">
        <v>-0.433</v>
      </c>
      <c r="S39" s="2175">
        <v>-2.4E-2</v>
      </c>
      <c r="T39" s="2154">
        <f>ROUND(SQRT(U39^2+V39^2)*1000/(SQRT(3)*T$18),2)</f>
        <v>39.81</v>
      </c>
      <c r="U39" s="2174">
        <v>-0.432</v>
      </c>
      <c r="V39" s="2175">
        <v>-4.5999999999999999E-2</v>
      </c>
      <c r="W39" s="2154">
        <f>ROUND(SQRT(X39^2+Y39^2)*1000/(SQRT(3)*W$18),2)</f>
        <v>41.81</v>
      </c>
      <c r="X39" s="2174">
        <v>-0.45400000000000001</v>
      </c>
      <c r="Y39" s="2175">
        <v>-4.4999999999999998E-2</v>
      </c>
      <c r="Z39" s="2154">
        <f>ROUND(SQRT(AA39^2+AB39^2)*1000/(SQRT(3)*Z$18),2)</f>
        <v>50.52</v>
      </c>
      <c r="AA39" s="2174">
        <v>-0.501</v>
      </c>
      <c r="AB39" s="2175">
        <v>-0.23</v>
      </c>
      <c r="AC39" s="2154">
        <f>ROUND(SQRT(AD39^2+AE39^2)*1000/(SQRT(3)*AC$18),2)</f>
        <v>46.68</v>
      </c>
      <c r="AD39" s="2174">
        <v>-0.503</v>
      </c>
      <c r="AE39" s="2175">
        <v>-3.9E-2</v>
      </c>
      <c r="AF39" s="2154">
        <f>ROUND(SQRT(AG39^2+AH39^2)*1000/(SQRT(3)*AF$18),2)</f>
        <v>44.49</v>
      </c>
      <c r="AG39" s="2174">
        <v>-0.47899999999999998</v>
      </c>
      <c r="AH39" s="2175">
        <v>-4.2000000000000003E-2</v>
      </c>
      <c r="AI39" s="2154">
        <f>ROUND(SQRT(AJ39^2+AK39^2)*1000/(SQRT(3)*AI$18),2)</f>
        <v>43.7</v>
      </c>
      <c r="AJ39" s="2174">
        <v>-0.46899999999999997</v>
      </c>
      <c r="AK39" s="2175">
        <v>-5.6000000000000001E-2</v>
      </c>
      <c r="AL39" s="2154">
        <f>ROUND(SQRT(AM39^2+AN39^2)*1000/(SQRT(3)*AL$18),2)</f>
        <v>44.15</v>
      </c>
      <c r="AM39" s="2174">
        <v>-0.47499999999999998</v>
      </c>
      <c r="AN39" s="2175">
        <v>-4.4999999999999998E-2</v>
      </c>
      <c r="AO39" s="2154">
        <f>ROUND(SQRT(AP39^2+AQ39^2)*1000/(SQRT(3)*AO$18),2)</f>
        <v>40.93</v>
      </c>
      <c r="AP39" s="2174">
        <v>-0.44500000000000001</v>
      </c>
      <c r="AQ39" s="2175">
        <v>-3.7999999999999999E-2</v>
      </c>
      <c r="AR39" s="2154">
        <f>ROUND(SQRT(AS39^2+AT39^2)*1000/(SQRT(3)*AR$18),2)</f>
        <v>45.93</v>
      </c>
      <c r="AS39" s="2174">
        <v>-0.498</v>
      </c>
      <c r="AT39" s="2175">
        <v>-5.6000000000000001E-2</v>
      </c>
      <c r="AU39" s="2154">
        <f>ROUND(SQRT(AV39^2+AW39^2)*1000/(SQRT(3)*AU$18),2)</f>
        <v>43.08</v>
      </c>
      <c r="AV39" s="2174">
        <v>-0.46700000000000003</v>
      </c>
      <c r="AW39" s="2175">
        <v>-5.3999999999999999E-2</v>
      </c>
      <c r="AX39" s="2154">
        <f>ROUND(SQRT(AY39^2+AZ39^2)*1000/(SQRT(3)*AX$18),2)</f>
        <v>42.65</v>
      </c>
      <c r="AY39" s="2174">
        <v>-0.46400000000000002</v>
      </c>
      <c r="AZ39" s="2175">
        <v>-3.5999999999999997E-2</v>
      </c>
      <c r="BA39" s="2154">
        <f>ROUND(SQRT(BB39^2+BC39^2)*1000/(SQRT(3)*BA$18),2)</f>
        <v>43.36</v>
      </c>
      <c r="BB39" s="2174">
        <v>-0.47</v>
      </c>
      <c r="BC39" s="2175">
        <v>-5.3999999999999999E-2</v>
      </c>
      <c r="BD39" s="2154">
        <f>ROUND(SQRT(BE39^2+BF39^2)*1000/(SQRT(3)*BD$18),2)</f>
        <v>43.01</v>
      </c>
      <c r="BE39" s="2174">
        <v>-0.46600000000000003</v>
      </c>
      <c r="BF39" s="2175">
        <v>-5.6000000000000001E-2</v>
      </c>
      <c r="BG39" s="2154">
        <f>ROUND(SQRT(BH39^2+BI39^2)*1000/(SQRT(3)*BG$18),2)</f>
        <v>50.8</v>
      </c>
      <c r="BH39" s="2174">
        <v>-0.47</v>
      </c>
      <c r="BI39" s="2175">
        <v>-0.29399999999999998</v>
      </c>
      <c r="BJ39" s="2154">
        <f>ROUND(SQRT(BK39^2+BL39^2)*1000/(SQRT(3)*BJ$18),2)</f>
        <v>43.86</v>
      </c>
      <c r="BK39" s="2174">
        <v>-0.47499999999999998</v>
      </c>
      <c r="BL39" s="2175">
        <v>-5.8999999999999997E-2</v>
      </c>
      <c r="BM39" s="2154">
        <f>ROUND(SQRT(BN39^2+BO39^2)*1000/(SQRT(3)*BM$18),2)</f>
        <v>47.63</v>
      </c>
      <c r="BN39" s="2174">
        <v>-0.51700000000000002</v>
      </c>
      <c r="BO39" s="2175">
        <v>-5.2999999999999999E-2</v>
      </c>
      <c r="BP39" s="2154">
        <f>ROUND(SQRT(BQ39^2+BR39^2)*1000/(SQRT(3)*BP$18),2)</f>
        <v>47.51</v>
      </c>
      <c r="BQ39" s="2174">
        <v>-0.51300000000000001</v>
      </c>
      <c r="BR39" s="2175">
        <v>-7.4999999999999997E-2</v>
      </c>
      <c r="BS39" s="2154">
        <f>ROUND(SQRT(BT39^2+BU39^2)*1000/(SQRT(3)*BS$18),2)</f>
        <v>44.25</v>
      </c>
      <c r="BT39" s="2174">
        <v>-0.48</v>
      </c>
      <c r="BU39" s="2175">
        <v>-5.1999999999999998E-2</v>
      </c>
      <c r="BV39" s="2154">
        <f>ROUND(SQRT(BW39^2+BX39^2)*1000/(SQRT(3)*BV$18),2)</f>
        <v>45.49</v>
      </c>
      <c r="BW39" s="2174">
        <v>-0.49399999999999999</v>
      </c>
      <c r="BX39" s="2175">
        <v>-4.9000000000000002E-2</v>
      </c>
      <c r="BY39" s="2154">
        <f>ROUND(SQRT(BZ39^2+CA39^2)*1000/(SQRT(3)*BY$18),2)</f>
        <v>40.130000000000003</v>
      </c>
      <c r="BZ39" s="2174">
        <v>-0.436</v>
      </c>
      <c r="CA39" s="2175">
        <v>-4.1000000000000002E-2</v>
      </c>
      <c r="CB39" s="2086"/>
      <c r="CC39" s="2086"/>
      <c r="CF39" s="841"/>
      <c r="CG39" s="841"/>
    </row>
    <row r="40" spans="1:88" s="2010" customFormat="1" x14ac:dyDescent="0.2">
      <c r="A40" s="2147" t="s">
        <v>208</v>
      </c>
      <c r="B40" s="2148"/>
      <c r="C40" s="2149"/>
      <c r="D40" s="2170"/>
      <c r="E40" s="2171"/>
      <c r="F40" s="2172"/>
      <c r="G40" s="2173"/>
      <c r="H40" s="2154">
        <f>ROUND(SQRT(I40^2+J40^2)*1000/(SQRT(3)*H$18),2)</f>
        <v>9.41</v>
      </c>
      <c r="I40" s="2176">
        <v>-5.2999999999999999E-2</v>
      </c>
      <c r="J40" s="2177">
        <v>-8.7999999999999995E-2</v>
      </c>
      <c r="K40" s="2154">
        <f>ROUND(SQRT(L40^2+M40^2)*1000/(SQRT(3)*K$18),2)</f>
        <v>5.01</v>
      </c>
      <c r="L40" s="2176">
        <v>-4.7E-2</v>
      </c>
      <c r="M40" s="2177">
        <v>-2.8000000000000001E-2</v>
      </c>
      <c r="N40" s="2154">
        <f>ROUND(SQRT(O40^2+P40^2)*1000/(SQRT(3)*N$18),2)</f>
        <v>5.73</v>
      </c>
      <c r="O40" s="2176">
        <v>-4.8000000000000001E-2</v>
      </c>
      <c r="P40" s="2177">
        <v>-0.04</v>
      </c>
      <c r="Q40" s="2154">
        <f>ROUND(SQRT(R40^2+S40^2)*1000/(SQRT(3)*Q$18),2)</f>
        <v>5.35</v>
      </c>
      <c r="R40" s="2176">
        <v>-4.5999999999999999E-2</v>
      </c>
      <c r="S40" s="2177">
        <v>-3.5999999999999997E-2</v>
      </c>
      <c r="T40" s="2154">
        <f>ROUND(SQRT(U40^2+V40^2)*1000/(SQRT(3)*T$18),2)</f>
        <v>6.09</v>
      </c>
      <c r="U40" s="2176">
        <v>-4.8000000000000001E-2</v>
      </c>
      <c r="V40" s="2177">
        <v>-4.5999999999999999E-2</v>
      </c>
      <c r="W40" s="2154">
        <f>ROUND(SQRT(X40^2+Y40^2)*1000/(SQRT(3)*W$18),2)</f>
        <v>6.16</v>
      </c>
      <c r="X40" s="2176">
        <v>-0.05</v>
      </c>
      <c r="Y40" s="2177">
        <v>-4.4999999999999998E-2</v>
      </c>
      <c r="Z40" s="2154">
        <f>ROUND(SQRT(AA40^2+AB40^2)*1000/(SQRT(3)*Z$18),2)</f>
        <v>8.14</v>
      </c>
      <c r="AA40" s="2176">
        <v>-5.6000000000000001E-2</v>
      </c>
      <c r="AB40" s="2177">
        <v>-6.9000000000000006E-2</v>
      </c>
      <c r="AC40" s="2154">
        <f>ROUND(SQRT(AD40^2+AE40^2)*1000/(SQRT(3)*AC$18),2)</f>
        <v>13.8</v>
      </c>
      <c r="AD40" s="2176">
        <v>-0.14399999999999999</v>
      </c>
      <c r="AE40" s="2177">
        <v>-3.9E-2</v>
      </c>
      <c r="AF40" s="2154">
        <f>ROUND(SQRT(AG40^2+AH40^2)*1000/(SQRT(3)*AF$18),2)</f>
        <v>17.28</v>
      </c>
      <c r="AG40" s="2176">
        <v>-0.182</v>
      </c>
      <c r="AH40" s="2177">
        <v>-4.2000000000000003E-2</v>
      </c>
      <c r="AI40" s="2154">
        <f>ROUND(SQRT(AJ40^2+AK40^2)*1000/(SQRT(3)*AI$18),2)</f>
        <v>16.100000000000001</v>
      </c>
      <c r="AJ40" s="2176">
        <v>-0.13400000000000001</v>
      </c>
      <c r="AK40" s="2177">
        <v>-0.111</v>
      </c>
      <c r="AL40" s="2154">
        <f>ROUND(SQRT(AM40^2+AN40^2)*1000/(SQRT(3)*AL$18),2)</f>
        <v>15.51</v>
      </c>
      <c r="AM40" s="2176">
        <v>-0.14199999999999999</v>
      </c>
      <c r="AN40" s="2177">
        <v>-8.8999999999999996E-2</v>
      </c>
      <c r="AO40" s="2154">
        <f>ROUND(SQRT(AP40^2+AQ40^2)*1000/(SQRT(3)*AO$18),2)</f>
        <v>14.97</v>
      </c>
      <c r="AP40" s="2176">
        <v>-0.11700000000000001</v>
      </c>
      <c r="AQ40" s="2177">
        <v>-0.114</v>
      </c>
      <c r="AR40" s="2154">
        <f>ROUND(SQRT(AS40^2+AT40^2)*1000/(SQRT(3)*AR$18),2)</f>
        <v>18.95</v>
      </c>
      <c r="AS40" s="2176">
        <v>-0.19900000000000001</v>
      </c>
      <c r="AT40" s="2177">
        <v>-5.6000000000000001E-2</v>
      </c>
      <c r="AU40" s="2154">
        <f>ROUND(SQRT(AV40^2+AW40^2)*1000/(SQRT(3)*AU$18),2)</f>
        <v>16.04</v>
      </c>
      <c r="AV40" s="2176">
        <v>-0.13700000000000001</v>
      </c>
      <c r="AW40" s="2177">
        <v>-0.109</v>
      </c>
      <c r="AX40" s="2154">
        <f>ROUND(SQRT(AY40^2+AZ40^2)*1000/(SQRT(3)*AX$18),2)</f>
        <v>12.82</v>
      </c>
      <c r="AY40" s="2176">
        <v>-0.129</v>
      </c>
      <c r="AZ40" s="2177">
        <v>-5.3999999999999999E-2</v>
      </c>
      <c r="BA40" s="2154">
        <f>ROUND(SQRT(BB40^2+BC40^2)*1000/(SQRT(3)*BA$18),2)</f>
        <v>12.39</v>
      </c>
      <c r="BB40" s="2176">
        <v>-0.124</v>
      </c>
      <c r="BC40" s="2177">
        <v>-5.3999999999999999E-2</v>
      </c>
      <c r="BD40" s="2154">
        <f>ROUND(SQRT(BE40^2+BF40^2)*1000/(SQRT(3)*BD$18),2)</f>
        <v>22.91</v>
      </c>
      <c r="BE40" s="2176">
        <v>-0.186</v>
      </c>
      <c r="BF40" s="2177">
        <v>-0.16700000000000001</v>
      </c>
      <c r="BG40" s="2154">
        <f>ROUND(SQRT(BH40^2+BI40^2)*1000/(SQRT(3)*BG$18),2)</f>
        <v>10.96</v>
      </c>
      <c r="BH40" s="2176">
        <v>-0.112</v>
      </c>
      <c r="BI40" s="2177">
        <v>-4.2000000000000003E-2</v>
      </c>
      <c r="BJ40" s="2154">
        <f>ROUND(SQRT(BK40^2+BL40^2)*1000/(SQRT(3)*BJ$18),2)</f>
        <v>11.68</v>
      </c>
      <c r="BK40" s="2176">
        <v>-0.113</v>
      </c>
      <c r="BL40" s="2177">
        <v>-5.8999999999999997E-2</v>
      </c>
      <c r="BM40" s="2154">
        <f>ROUND(SQRT(BN40^2+BO40^2)*1000/(SQRT(3)*BM$18),2)</f>
        <v>8.34</v>
      </c>
      <c r="BN40" s="2176">
        <v>-7.3999999999999996E-2</v>
      </c>
      <c r="BO40" s="2177">
        <v>-5.2999999999999999E-2</v>
      </c>
      <c r="BP40" s="2154">
        <f>ROUND(SQRT(BQ40^2+BR40^2)*1000/(SQRT(3)*BP$18),2)</f>
        <v>9.59</v>
      </c>
      <c r="BQ40" s="2176">
        <v>-7.2999999999999995E-2</v>
      </c>
      <c r="BR40" s="2177">
        <v>-7.4999999999999997E-2</v>
      </c>
      <c r="BS40" s="2154">
        <f>ROUND(SQRT(BT40^2+BU40^2)*1000/(SQRT(3)*BS$18),2)</f>
        <v>8.32</v>
      </c>
      <c r="BT40" s="2176">
        <v>-4.8000000000000001E-2</v>
      </c>
      <c r="BU40" s="2177">
        <v>-7.6999999999999999E-2</v>
      </c>
      <c r="BV40" s="2154">
        <f>ROUND(SQRT(BW40^2+BX40^2)*1000/(SQRT(3)*BV$18),2)</f>
        <v>6.35</v>
      </c>
      <c r="BW40" s="2176">
        <v>-4.9000000000000002E-2</v>
      </c>
      <c r="BX40" s="2177">
        <v>-4.9000000000000002E-2</v>
      </c>
      <c r="BY40" s="2154">
        <f>ROUND(SQRT(BZ40^2+CA40^2)*1000/(SQRT(3)*BY$18),2)</f>
        <v>5.65</v>
      </c>
      <c r="BZ40" s="2176">
        <v>-4.5999999999999999E-2</v>
      </c>
      <c r="CA40" s="2177">
        <v>-4.1000000000000002E-2</v>
      </c>
      <c r="CB40" s="2086"/>
      <c r="CC40" s="2086"/>
      <c r="CF40" s="841"/>
      <c r="CG40" s="841"/>
    </row>
    <row r="41" spans="1:88" s="2169" customFormat="1" ht="13.5" thickBot="1" x14ac:dyDescent="0.25">
      <c r="A41" s="2160" t="s">
        <v>209</v>
      </c>
      <c r="B41" s="2161"/>
      <c r="C41" s="2162"/>
      <c r="D41" s="2163"/>
      <c r="E41" s="2164"/>
      <c r="F41" s="2164"/>
      <c r="G41" s="2165"/>
      <c r="H41" s="2178">
        <f t="shared" ref="H41:BS41" si="1">SUM(H36:H40)</f>
        <v>174.21</v>
      </c>
      <c r="I41" s="2167">
        <f t="shared" si="1"/>
        <v>-1.6520000000000001</v>
      </c>
      <c r="J41" s="2168">
        <f t="shared" si="1"/>
        <v>-0.76200000000000001</v>
      </c>
      <c r="K41" s="2178">
        <f t="shared" si="1"/>
        <v>159.6</v>
      </c>
      <c r="L41" s="2167">
        <f t="shared" si="1"/>
        <v>-1.5779999999999998</v>
      </c>
      <c r="M41" s="2168">
        <f t="shared" si="1"/>
        <v>-0.72599999999999998</v>
      </c>
      <c r="N41" s="2178">
        <f t="shared" si="1"/>
        <v>158.89000000000001</v>
      </c>
      <c r="O41" s="2167">
        <f t="shared" si="1"/>
        <v>-1.5369999999999999</v>
      </c>
      <c r="P41" s="2168">
        <f t="shared" si="1"/>
        <v>-0.70900000000000007</v>
      </c>
      <c r="Q41" s="2178">
        <f t="shared" si="1"/>
        <v>160.78</v>
      </c>
      <c r="R41" s="2167">
        <f t="shared" si="1"/>
        <v>-1.5500000000000003</v>
      </c>
      <c r="S41" s="2168">
        <f t="shared" si="1"/>
        <v>-0.71700000000000008</v>
      </c>
      <c r="T41" s="2178">
        <f t="shared" si="1"/>
        <v>160.78</v>
      </c>
      <c r="U41" s="2167">
        <f t="shared" si="1"/>
        <v>-1.5430000000000001</v>
      </c>
      <c r="V41" s="2168">
        <f t="shared" si="1"/>
        <v>-0.70700000000000007</v>
      </c>
      <c r="W41" s="2178">
        <f t="shared" si="1"/>
        <v>169.42999999999998</v>
      </c>
      <c r="X41" s="2167">
        <f t="shared" si="1"/>
        <v>-1.613</v>
      </c>
      <c r="Y41" s="2168">
        <f t="shared" si="1"/>
        <v>-0.75</v>
      </c>
      <c r="Z41" s="2178">
        <f t="shared" si="1"/>
        <v>186.64</v>
      </c>
      <c r="AA41" s="2167">
        <f t="shared" si="1"/>
        <v>-1.8290000000000002</v>
      </c>
      <c r="AB41" s="2168">
        <f t="shared" si="1"/>
        <v>-0.86199999999999988</v>
      </c>
      <c r="AC41" s="2178">
        <f t="shared" si="1"/>
        <v>211.51000000000002</v>
      </c>
      <c r="AD41" s="2167">
        <f t="shared" si="1"/>
        <v>-2.0230000000000001</v>
      </c>
      <c r="AE41" s="2168">
        <f t="shared" si="1"/>
        <v>-0.95300000000000007</v>
      </c>
      <c r="AF41" s="2178">
        <f t="shared" si="1"/>
        <v>222.13000000000002</v>
      </c>
      <c r="AG41" s="2167">
        <f t="shared" si="1"/>
        <v>-2.113</v>
      </c>
      <c r="AH41" s="2168">
        <f t="shared" si="1"/>
        <v>-0.9910000000000001</v>
      </c>
      <c r="AI41" s="2178">
        <f t="shared" si="1"/>
        <v>223.37999999999997</v>
      </c>
      <c r="AJ41" s="2167">
        <f t="shared" si="1"/>
        <v>-2.1219999999999999</v>
      </c>
      <c r="AK41" s="2168">
        <f t="shared" si="1"/>
        <v>-1.0020000000000002</v>
      </c>
      <c r="AL41" s="2178">
        <f t="shared" si="1"/>
        <v>226.02</v>
      </c>
      <c r="AM41" s="2167">
        <f t="shared" si="1"/>
        <v>-2.1509999999999998</v>
      </c>
      <c r="AN41" s="2168">
        <f t="shared" si="1"/>
        <v>-1.01</v>
      </c>
      <c r="AO41" s="2178">
        <f t="shared" si="1"/>
        <v>222.94000000000003</v>
      </c>
      <c r="AP41" s="2167">
        <f t="shared" si="1"/>
        <v>-2.1309999999999998</v>
      </c>
      <c r="AQ41" s="2168">
        <f t="shared" si="1"/>
        <v>-1.0060000000000002</v>
      </c>
      <c r="AR41" s="2178">
        <f t="shared" si="1"/>
        <v>225.64999999999998</v>
      </c>
      <c r="AS41" s="2167">
        <f t="shared" si="1"/>
        <v>-2.1659999999999999</v>
      </c>
      <c r="AT41" s="2168">
        <f t="shared" si="1"/>
        <v>-1.0150000000000001</v>
      </c>
      <c r="AU41" s="2178">
        <f t="shared" si="1"/>
        <v>219.36999999999998</v>
      </c>
      <c r="AV41" s="2167">
        <f t="shared" si="1"/>
        <v>-2.1260000000000003</v>
      </c>
      <c r="AW41" s="2168">
        <f t="shared" si="1"/>
        <v>-0.996</v>
      </c>
      <c r="AX41" s="2178">
        <f t="shared" si="1"/>
        <v>218.74</v>
      </c>
      <c r="AY41" s="2167">
        <f t="shared" si="1"/>
        <v>-2.105</v>
      </c>
      <c r="AZ41" s="2168">
        <f t="shared" si="1"/>
        <v>-0.9870000000000001</v>
      </c>
      <c r="BA41" s="2178">
        <f t="shared" si="1"/>
        <v>216.29999999999995</v>
      </c>
      <c r="BB41" s="2167">
        <f t="shared" si="1"/>
        <v>-2.0960000000000001</v>
      </c>
      <c r="BC41" s="2168">
        <f t="shared" si="1"/>
        <v>-0.9890000000000001</v>
      </c>
      <c r="BD41" s="2178">
        <f t="shared" si="1"/>
        <v>231.73999999999998</v>
      </c>
      <c r="BE41" s="2167">
        <f t="shared" si="1"/>
        <v>-2.2119999999999997</v>
      </c>
      <c r="BF41" s="2168">
        <f t="shared" si="1"/>
        <v>-1.04</v>
      </c>
      <c r="BG41" s="2178">
        <f t="shared" si="1"/>
        <v>222.27</v>
      </c>
      <c r="BH41" s="2167">
        <f t="shared" si="1"/>
        <v>-2.1479999999999997</v>
      </c>
      <c r="BI41" s="2168">
        <f t="shared" si="1"/>
        <v>-1.008</v>
      </c>
      <c r="BJ41" s="2178">
        <f t="shared" si="1"/>
        <v>222.07</v>
      </c>
      <c r="BK41" s="2167">
        <f t="shared" si="1"/>
        <v>-2.1269999999999998</v>
      </c>
      <c r="BL41" s="2168">
        <f t="shared" si="1"/>
        <v>-1.0029999999999999</v>
      </c>
      <c r="BM41" s="2178">
        <f t="shared" si="1"/>
        <v>221.2</v>
      </c>
      <c r="BN41" s="2167">
        <f t="shared" si="1"/>
        <v>-2.1419999999999999</v>
      </c>
      <c r="BO41" s="2168">
        <f t="shared" si="1"/>
        <v>-1.0070000000000001</v>
      </c>
      <c r="BP41" s="2178">
        <f t="shared" si="1"/>
        <v>216.53</v>
      </c>
      <c r="BQ41" s="2167">
        <f t="shared" si="1"/>
        <v>-2.0749999999999997</v>
      </c>
      <c r="BR41" s="2168">
        <f t="shared" si="1"/>
        <v>-0.97699999999999987</v>
      </c>
      <c r="BS41" s="2178">
        <f t="shared" si="1"/>
        <v>214.37</v>
      </c>
      <c r="BT41" s="2167">
        <f t="shared" ref="BT41:BY41" si="2">SUM(BT36:BT40)</f>
        <v>-2.04</v>
      </c>
      <c r="BU41" s="2168">
        <f t="shared" si="2"/>
        <v>-0.95399999999999996</v>
      </c>
      <c r="BV41" s="2178">
        <f t="shared" si="2"/>
        <v>201.45000000000002</v>
      </c>
      <c r="BW41" s="2167">
        <f t="shared" si="2"/>
        <v>-1.9419999999999999</v>
      </c>
      <c r="BX41" s="2168">
        <f t="shared" si="2"/>
        <v>-0.90600000000000014</v>
      </c>
      <c r="BY41" s="2178">
        <f t="shared" si="2"/>
        <v>167.68</v>
      </c>
      <c r="BZ41" s="2167">
        <f>SUM(BZ36:BZ40)</f>
        <v>-1.5620000000000001</v>
      </c>
      <c r="CA41" s="2168">
        <f>SUM(CA36:CA40)</f>
        <v>-0.82600000000000007</v>
      </c>
      <c r="CB41" s="2086"/>
      <c r="CC41" s="2086"/>
    </row>
    <row r="42" spans="1:88" s="2010" customFormat="1" x14ac:dyDescent="0.2"/>
    <row r="43" spans="1:88" s="2010" customFormat="1" x14ac:dyDescent="0.2"/>
    <row r="44" spans="1:88" s="2010" customFormat="1" x14ac:dyDescent="0.2"/>
    <row r="45" spans="1:88" s="2010" customFormat="1" x14ac:dyDescent="0.2">
      <c r="I45" s="2010">
        <v>-1</v>
      </c>
    </row>
  </sheetData>
  <mergeCells count="320">
    <mergeCell ref="AC4:AE4"/>
    <mergeCell ref="AF4:AH4"/>
    <mergeCell ref="AI4:AK4"/>
    <mergeCell ref="AL4:AN4"/>
    <mergeCell ref="A4:G4"/>
    <mergeCell ref="H4:J4"/>
    <mergeCell ref="K4:M4"/>
    <mergeCell ref="N4:P4"/>
    <mergeCell ref="Q4:S4"/>
    <mergeCell ref="T4:V4"/>
    <mergeCell ref="BY4:CA4"/>
    <mergeCell ref="A5:B6"/>
    <mergeCell ref="C5:C6"/>
    <mergeCell ref="D5:G6"/>
    <mergeCell ref="A7:B13"/>
    <mergeCell ref="C7:C13"/>
    <mergeCell ref="D7:E9"/>
    <mergeCell ref="F7:G7"/>
    <mergeCell ref="F8:G8"/>
    <mergeCell ref="F9:G9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Z10:AB10"/>
    <mergeCell ref="AC10:AE10"/>
    <mergeCell ref="AF10:AH10"/>
    <mergeCell ref="AI10:AK10"/>
    <mergeCell ref="D10:E12"/>
    <mergeCell ref="F10:G10"/>
    <mergeCell ref="H10:J10"/>
    <mergeCell ref="K10:M10"/>
    <mergeCell ref="N10:P10"/>
    <mergeCell ref="Q10:S10"/>
    <mergeCell ref="BV10:BX10"/>
    <mergeCell ref="BY10:CA10"/>
    <mergeCell ref="F11:G11"/>
    <mergeCell ref="H11:J11"/>
    <mergeCell ref="K11:M11"/>
    <mergeCell ref="N11:P11"/>
    <mergeCell ref="Q11:S11"/>
    <mergeCell ref="T11:V11"/>
    <mergeCell ref="W11:Y11"/>
    <mergeCell ref="Z11:AB11"/>
    <mergeCell ref="BD10:BF10"/>
    <mergeCell ref="BG10:BI10"/>
    <mergeCell ref="BJ10:BL10"/>
    <mergeCell ref="BM10:BO10"/>
    <mergeCell ref="BP10:BR10"/>
    <mergeCell ref="BS10:BU10"/>
    <mergeCell ref="AL10:AN10"/>
    <mergeCell ref="AO10:AQ10"/>
    <mergeCell ref="AR10:AT10"/>
    <mergeCell ref="AU10:AW10"/>
    <mergeCell ref="AX10:AZ10"/>
    <mergeCell ref="BA10:BC10"/>
    <mergeCell ref="T10:V10"/>
    <mergeCell ref="W10:Y10"/>
    <mergeCell ref="F12:G12"/>
    <mergeCell ref="H12:J12"/>
    <mergeCell ref="K12:M12"/>
    <mergeCell ref="N12:P12"/>
    <mergeCell ref="Q12:S12"/>
    <mergeCell ref="AU11:AW11"/>
    <mergeCell ref="AX11:AZ11"/>
    <mergeCell ref="BA11:BC11"/>
    <mergeCell ref="BD11:BF11"/>
    <mergeCell ref="AC11:AE11"/>
    <mergeCell ref="AF11:AH11"/>
    <mergeCell ref="AI11:AK11"/>
    <mergeCell ref="AL11:AN11"/>
    <mergeCell ref="AO11:AQ11"/>
    <mergeCell ref="AR11:AT11"/>
    <mergeCell ref="Z12:AB12"/>
    <mergeCell ref="AC12:AE12"/>
    <mergeCell ref="AF12:AH12"/>
    <mergeCell ref="AI12:AK12"/>
    <mergeCell ref="BM11:BO11"/>
    <mergeCell ref="BP11:BR11"/>
    <mergeCell ref="BS11:BU11"/>
    <mergeCell ref="BV11:BX11"/>
    <mergeCell ref="BY11:CA11"/>
    <mergeCell ref="BG11:BI11"/>
    <mergeCell ref="BJ11:BL11"/>
    <mergeCell ref="BV12:BX12"/>
    <mergeCell ref="BY12:CA12"/>
    <mergeCell ref="D13:G13"/>
    <mergeCell ref="H13:J13"/>
    <mergeCell ref="K13:M13"/>
    <mergeCell ref="N13:P13"/>
    <mergeCell ref="Q13:S13"/>
    <mergeCell ref="T13:V13"/>
    <mergeCell ref="W13:Y13"/>
    <mergeCell ref="Z13:AB13"/>
    <mergeCell ref="BD12:BF12"/>
    <mergeCell ref="BG12:BI12"/>
    <mergeCell ref="BJ12:BL12"/>
    <mergeCell ref="BM12:BO12"/>
    <mergeCell ref="BP12:BR12"/>
    <mergeCell ref="BS12:BU12"/>
    <mergeCell ref="AL12:AN12"/>
    <mergeCell ref="AO12:AQ12"/>
    <mergeCell ref="AR12:AT12"/>
    <mergeCell ref="AU12:AW12"/>
    <mergeCell ref="AX12:AZ12"/>
    <mergeCell ref="BA12:BC12"/>
    <mergeCell ref="T12:V12"/>
    <mergeCell ref="W12:Y12"/>
    <mergeCell ref="BM13:BO13"/>
    <mergeCell ref="BP13:BR13"/>
    <mergeCell ref="BS13:BU13"/>
    <mergeCell ref="BV13:BX13"/>
    <mergeCell ref="BY13:CA13"/>
    <mergeCell ref="A14:B20"/>
    <mergeCell ref="C14:C20"/>
    <mergeCell ref="D14:E16"/>
    <mergeCell ref="F14:G14"/>
    <mergeCell ref="F15:G15"/>
    <mergeCell ref="AU13:AW13"/>
    <mergeCell ref="AX13:AZ13"/>
    <mergeCell ref="BA13:BC13"/>
    <mergeCell ref="BD13:BF13"/>
    <mergeCell ref="BG13:BI13"/>
    <mergeCell ref="BJ13:BL13"/>
    <mergeCell ref="AC13:AE13"/>
    <mergeCell ref="AF13:AH13"/>
    <mergeCell ref="AI13:AK13"/>
    <mergeCell ref="AL13:AN13"/>
    <mergeCell ref="AO13:AQ13"/>
    <mergeCell ref="AR13:AT13"/>
    <mergeCell ref="F16:G16"/>
    <mergeCell ref="D17:E19"/>
    <mergeCell ref="F17:G17"/>
    <mergeCell ref="H17:J17"/>
    <mergeCell ref="K17:M17"/>
    <mergeCell ref="N17:P17"/>
    <mergeCell ref="F19:G19"/>
    <mergeCell ref="H19:J19"/>
    <mergeCell ref="K19:M19"/>
    <mergeCell ref="N19:P19"/>
    <mergeCell ref="F18:G18"/>
    <mergeCell ref="H18:J18"/>
    <mergeCell ref="K18:M18"/>
    <mergeCell ref="N18:P18"/>
    <mergeCell ref="Q18:S18"/>
    <mergeCell ref="T18:V18"/>
    <mergeCell ref="W18:Y18"/>
    <mergeCell ref="BA17:BC17"/>
    <mergeCell ref="BD17:BF17"/>
    <mergeCell ref="AI17:AK17"/>
    <mergeCell ref="AL17:AN17"/>
    <mergeCell ref="AO17:AQ17"/>
    <mergeCell ref="AR17:AT17"/>
    <mergeCell ref="AU17:AW17"/>
    <mergeCell ref="AX17:AZ17"/>
    <mergeCell ref="Q17:S17"/>
    <mergeCell ref="T17:V17"/>
    <mergeCell ref="W17:Y17"/>
    <mergeCell ref="Z17:AB17"/>
    <mergeCell ref="AC17:AE17"/>
    <mergeCell ref="AF17:AH17"/>
    <mergeCell ref="Z18:AB18"/>
    <mergeCell ref="AC18:AE18"/>
    <mergeCell ref="AF18:AH18"/>
    <mergeCell ref="AI18:AK18"/>
    <mergeCell ref="AL18:AN18"/>
    <mergeCell ref="AO18:AQ18"/>
    <mergeCell ref="BS17:BU17"/>
    <mergeCell ref="BV17:BX17"/>
    <mergeCell ref="BY17:CA17"/>
    <mergeCell ref="BG17:BI17"/>
    <mergeCell ref="BJ17:BL17"/>
    <mergeCell ref="BM17:BO17"/>
    <mergeCell ref="BP17:BR17"/>
    <mergeCell ref="BJ18:BL18"/>
    <mergeCell ref="BM18:BO18"/>
    <mergeCell ref="BP18:BR18"/>
    <mergeCell ref="BS18:BU18"/>
    <mergeCell ref="BV18:BX18"/>
    <mergeCell ref="BY18:CA18"/>
    <mergeCell ref="AR18:AT18"/>
    <mergeCell ref="AU18:AW18"/>
    <mergeCell ref="AX18:AZ18"/>
    <mergeCell ref="BA18:BC18"/>
    <mergeCell ref="BD18:BF18"/>
    <mergeCell ref="BG18:BI18"/>
    <mergeCell ref="D20:G20"/>
    <mergeCell ref="H20:J20"/>
    <mergeCell ref="K20:M20"/>
    <mergeCell ref="N20:P20"/>
    <mergeCell ref="Q20:S20"/>
    <mergeCell ref="T20:V20"/>
    <mergeCell ref="W20:Y20"/>
    <mergeCell ref="BA19:BC19"/>
    <mergeCell ref="BD19:BF19"/>
    <mergeCell ref="AI19:AK19"/>
    <mergeCell ref="AL19:AN19"/>
    <mergeCell ref="AO19:AQ19"/>
    <mergeCell ref="AR19:AT19"/>
    <mergeCell ref="AU19:AW19"/>
    <mergeCell ref="AX19:AZ19"/>
    <mergeCell ref="Q19:S19"/>
    <mergeCell ref="T19:V19"/>
    <mergeCell ref="W19:Y19"/>
    <mergeCell ref="Z19:AB19"/>
    <mergeCell ref="AC19:AE19"/>
    <mergeCell ref="AF19:AH19"/>
    <mergeCell ref="Z20:AB20"/>
    <mergeCell ref="AC20:AE20"/>
    <mergeCell ref="AF20:AH20"/>
    <mergeCell ref="AI20:AK20"/>
    <mergeCell ref="AL20:AN20"/>
    <mergeCell ref="AO20:AQ20"/>
    <mergeCell ref="BS19:BU19"/>
    <mergeCell ref="BV19:BX19"/>
    <mergeCell ref="BY19:CA19"/>
    <mergeCell ref="BG19:BI19"/>
    <mergeCell ref="BJ19:BL19"/>
    <mergeCell ref="BM19:BO19"/>
    <mergeCell ref="BP19:BR19"/>
    <mergeCell ref="BJ20:BL20"/>
    <mergeCell ref="BM20:BO20"/>
    <mergeCell ref="BP20:BR20"/>
    <mergeCell ref="BS20:BU20"/>
    <mergeCell ref="BV20:BX20"/>
    <mergeCell ref="BY20:CA20"/>
    <mergeCell ref="AR20:AT20"/>
    <mergeCell ref="AU20:AW20"/>
    <mergeCell ref="AX20:AZ20"/>
    <mergeCell ref="BA20:BC20"/>
    <mergeCell ref="BD20:BF20"/>
    <mergeCell ref="BG20:BI20"/>
    <mergeCell ref="Q22:S22"/>
    <mergeCell ref="T22:V22"/>
    <mergeCell ref="W22:Y22"/>
    <mergeCell ref="Z22:AB22"/>
    <mergeCell ref="A21:B22"/>
    <mergeCell ref="C21:C22"/>
    <mergeCell ref="D21:E21"/>
    <mergeCell ref="F21:G22"/>
    <mergeCell ref="D22:E22"/>
    <mergeCell ref="H22:J22"/>
    <mergeCell ref="BM22:BO22"/>
    <mergeCell ref="BP22:BR22"/>
    <mergeCell ref="BS22:BU22"/>
    <mergeCell ref="BV22:BX22"/>
    <mergeCell ref="BY22:CA22"/>
    <mergeCell ref="A23:B24"/>
    <mergeCell ref="C23:C24"/>
    <mergeCell ref="D23:E23"/>
    <mergeCell ref="F23:G24"/>
    <mergeCell ref="D24:E24"/>
    <mergeCell ref="AU22:AW22"/>
    <mergeCell ref="AX22:AZ22"/>
    <mergeCell ref="BA22:BC22"/>
    <mergeCell ref="BD22:BF22"/>
    <mergeCell ref="BG22:BI22"/>
    <mergeCell ref="BJ22:BL22"/>
    <mergeCell ref="AC22:AE22"/>
    <mergeCell ref="AF22:AH22"/>
    <mergeCell ref="AI22:AK22"/>
    <mergeCell ref="AL22:AN22"/>
    <mergeCell ref="AO22:AQ22"/>
    <mergeCell ref="AR22:AT22"/>
    <mergeCell ref="K22:M22"/>
    <mergeCell ref="N22:P22"/>
    <mergeCell ref="BM24:BO24"/>
    <mergeCell ref="BP24:BR24"/>
    <mergeCell ref="BS24:BU24"/>
    <mergeCell ref="BV24:BX24"/>
    <mergeCell ref="BY24:CA24"/>
    <mergeCell ref="AR24:AT24"/>
    <mergeCell ref="AU24:AW24"/>
    <mergeCell ref="AX24:AZ24"/>
    <mergeCell ref="BA24:BC24"/>
    <mergeCell ref="BD24:BF24"/>
    <mergeCell ref="BG24:BI24"/>
    <mergeCell ref="A25:C26"/>
    <mergeCell ref="D25:G25"/>
    <mergeCell ref="D26:G26"/>
    <mergeCell ref="E27:F27"/>
    <mergeCell ref="E28:F28"/>
    <mergeCell ref="A29:C29"/>
    <mergeCell ref="D29:E29"/>
    <mergeCell ref="F29:G29"/>
    <mergeCell ref="BJ24:BL24"/>
    <mergeCell ref="Z24:AB24"/>
    <mergeCell ref="AC24:AE24"/>
    <mergeCell ref="AF24:AH24"/>
    <mergeCell ref="AI24:AK24"/>
    <mergeCell ref="AL24:AN24"/>
    <mergeCell ref="AO24:AQ24"/>
    <mergeCell ref="H24:J24"/>
    <mergeCell ref="K24:M24"/>
    <mergeCell ref="N24:P24"/>
    <mergeCell ref="Q24:S24"/>
    <mergeCell ref="T24:V24"/>
    <mergeCell ref="W24:Y24"/>
    <mergeCell ref="A36:C36"/>
    <mergeCell ref="A37:C37"/>
    <mergeCell ref="A38:C38"/>
    <mergeCell ref="A39:C39"/>
    <mergeCell ref="A40:C40"/>
    <mergeCell ref="A41:C41"/>
    <mergeCell ref="A30:C30"/>
    <mergeCell ref="A31:C31"/>
    <mergeCell ref="A32:C32"/>
    <mergeCell ref="A33:C33"/>
    <mergeCell ref="A34:C34"/>
    <mergeCell ref="A35:C35"/>
  </mergeCells>
  <pageMargins left="0.35433070866141736" right="0.39370078740157483" top="0.35433070866141736" bottom="0.15748031496062992" header="0.15748031496062992" footer="0.15748031496062992"/>
  <pageSetup paperSize="8" scale="3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F35"/>
  <sheetViews>
    <sheetView showZeros="0" view="pageBreakPreview" zoomScaleNormal="100" zoomScaleSheetLayoutView="100" workbookViewId="0">
      <pane xSplit="7" topLeftCell="H1" activePane="topRight" state="frozen"/>
      <selection activeCell="A2" sqref="A2"/>
      <selection pane="topRight" sqref="A1:XFD1048576"/>
    </sheetView>
  </sheetViews>
  <sheetFormatPr defaultRowHeight="12.75" x14ac:dyDescent="0.2"/>
  <cols>
    <col min="1" max="2" width="13.28515625" style="806" customWidth="1"/>
    <col min="3" max="3" width="12.140625" style="806" customWidth="1"/>
    <col min="4" max="4" width="8.7109375" style="806" customWidth="1"/>
    <col min="5" max="5" width="4.7109375" style="806" customWidth="1"/>
    <col min="6" max="6" width="8.7109375" style="806" customWidth="1"/>
    <col min="7" max="7" width="7.140625" style="806" customWidth="1"/>
    <col min="8" max="8" width="10" style="806" customWidth="1"/>
    <col min="9" max="79" width="8.7109375" style="806" customWidth="1"/>
    <col min="80" max="256" width="9.140625" style="806"/>
    <col min="257" max="258" width="13.28515625" style="806" customWidth="1"/>
    <col min="259" max="259" width="12.140625" style="806" customWidth="1"/>
    <col min="260" max="260" width="8.7109375" style="806" customWidth="1"/>
    <col min="261" max="261" width="4.7109375" style="806" customWidth="1"/>
    <col min="262" max="262" width="8.7109375" style="806" customWidth="1"/>
    <col min="263" max="263" width="7.140625" style="806" customWidth="1"/>
    <col min="264" max="264" width="10" style="806" customWidth="1"/>
    <col min="265" max="335" width="8.7109375" style="806" customWidth="1"/>
    <col min="336" max="512" width="9.140625" style="806"/>
    <col min="513" max="514" width="13.28515625" style="806" customWidth="1"/>
    <col min="515" max="515" width="12.140625" style="806" customWidth="1"/>
    <col min="516" max="516" width="8.7109375" style="806" customWidth="1"/>
    <col min="517" max="517" width="4.7109375" style="806" customWidth="1"/>
    <col min="518" max="518" width="8.7109375" style="806" customWidth="1"/>
    <col min="519" max="519" width="7.140625" style="806" customWidth="1"/>
    <col min="520" max="520" width="10" style="806" customWidth="1"/>
    <col min="521" max="591" width="8.7109375" style="806" customWidth="1"/>
    <col min="592" max="768" width="9.140625" style="806"/>
    <col min="769" max="770" width="13.28515625" style="806" customWidth="1"/>
    <col min="771" max="771" width="12.140625" style="806" customWidth="1"/>
    <col min="772" max="772" width="8.7109375" style="806" customWidth="1"/>
    <col min="773" max="773" width="4.7109375" style="806" customWidth="1"/>
    <col min="774" max="774" width="8.7109375" style="806" customWidth="1"/>
    <col min="775" max="775" width="7.140625" style="806" customWidth="1"/>
    <col min="776" max="776" width="10" style="806" customWidth="1"/>
    <col min="777" max="847" width="8.7109375" style="806" customWidth="1"/>
    <col min="848" max="1024" width="9.140625" style="806"/>
    <col min="1025" max="1026" width="13.28515625" style="806" customWidth="1"/>
    <col min="1027" max="1027" width="12.140625" style="806" customWidth="1"/>
    <col min="1028" max="1028" width="8.7109375" style="806" customWidth="1"/>
    <col min="1029" max="1029" width="4.7109375" style="806" customWidth="1"/>
    <col min="1030" max="1030" width="8.7109375" style="806" customWidth="1"/>
    <col min="1031" max="1031" width="7.140625" style="806" customWidth="1"/>
    <col min="1032" max="1032" width="10" style="806" customWidth="1"/>
    <col min="1033" max="1103" width="8.7109375" style="806" customWidth="1"/>
    <col min="1104" max="1280" width="9.140625" style="806"/>
    <col min="1281" max="1282" width="13.28515625" style="806" customWidth="1"/>
    <col min="1283" max="1283" width="12.140625" style="806" customWidth="1"/>
    <col min="1284" max="1284" width="8.7109375" style="806" customWidth="1"/>
    <col min="1285" max="1285" width="4.7109375" style="806" customWidth="1"/>
    <col min="1286" max="1286" width="8.7109375" style="806" customWidth="1"/>
    <col min="1287" max="1287" width="7.140625" style="806" customWidth="1"/>
    <col min="1288" max="1288" width="10" style="806" customWidth="1"/>
    <col min="1289" max="1359" width="8.7109375" style="806" customWidth="1"/>
    <col min="1360" max="1536" width="9.140625" style="806"/>
    <col min="1537" max="1538" width="13.28515625" style="806" customWidth="1"/>
    <col min="1539" max="1539" width="12.140625" style="806" customWidth="1"/>
    <col min="1540" max="1540" width="8.7109375" style="806" customWidth="1"/>
    <col min="1541" max="1541" width="4.7109375" style="806" customWidth="1"/>
    <col min="1542" max="1542" width="8.7109375" style="806" customWidth="1"/>
    <col min="1543" max="1543" width="7.140625" style="806" customWidth="1"/>
    <col min="1544" max="1544" width="10" style="806" customWidth="1"/>
    <col min="1545" max="1615" width="8.7109375" style="806" customWidth="1"/>
    <col min="1616" max="1792" width="9.140625" style="806"/>
    <col min="1793" max="1794" width="13.28515625" style="806" customWidth="1"/>
    <col min="1795" max="1795" width="12.140625" style="806" customWidth="1"/>
    <col min="1796" max="1796" width="8.7109375" style="806" customWidth="1"/>
    <col min="1797" max="1797" width="4.7109375" style="806" customWidth="1"/>
    <col min="1798" max="1798" width="8.7109375" style="806" customWidth="1"/>
    <col min="1799" max="1799" width="7.140625" style="806" customWidth="1"/>
    <col min="1800" max="1800" width="10" style="806" customWidth="1"/>
    <col min="1801" max="1871" width="8.7109375" style="806" customWidth="1"/>
    <col min="1872" max="2048" width="9.140625" style="806"/>
    <col min="2049" max="2050" width="13.28515625" style="806" customWidth="1"/>
    <col min="2051" max="2051" width="12.140625" style="806" customWidth="1"/>
    <col min="2052" max="2052" width="8.7109375" style="806" customWidth="1"/>
    <col min="2053" max="2053" width="4.7109375" style="806" customWidth="1"/>
    <col min="2054" max="2054" width="8.7109375" style="806" customWidth="1"/>
    <col min="2055" max="2055" width="7.140625" style="806" customWidth="1"/>
    <col min="2056" max="2056" width="10" style="806" customWidth="1"/>
    <col min="2057" max="2127" width="8.7109375" style="806" customWidth="1"/>
    <col min="2128" max="2304" width="9.140625" style="806"/>
    <col min="2305" max="2306" width="13.28515625" style="806" customWidth="1"/>
    <col min="2307" max="2307" width="12.140625" style="806" customWidth="1"/>
    <col min="2308" max="2308" width="8.7109375" style="806" customWidth="1"/>
    <col min="2309" max="2309" width="4.7109375" style="806" customWidth="1"/>
    <col min="2310" max="2310" width="8.7109375" style="806" customWidth="1"/>
    <col min="2311" max="2311" width="7.140625" style="806" customWidth="1"/>
    <col min="2312" max="2312" width="10" style="806" customWidth="1"/>
    <col min="2313" max="2383" width="8.7109375" style="806" customWidth="1"/>
    <col min="2384" max="2560" width="9.140625" style="806"/>
    <col min="2561" max="2562" width="13.28515625" style="806" customWidth="1"/>
    <col min="2563" max="2563" width="12.140625" style="806" customWidth="1"/>
    <col min="2564" max="2564" width="8.7109375" style="806" customWidth="1"/>
    <col min="2565" max="2565" width="4.7109375" style="806" customWidth="1"/>
    <col min="2566" max="2566" width="8.7109375" style="806" customWidth="1"/>
    <col min="2567" max="2567" width="7.140625" style="806" customWidth="1"/>
    <col min="2568" max="2568" width="10" style="806" customWidth="1"/>
    <col min="2569" max="2639" width="8.7109375" style="806" customWidth="1"/>
    <col min="2640" max="2816" width="9.140625" style="806"/>
    <col min="2817" max="2818" width="13.28515625" style="806" customWidth="1"/>
    <col min="2819" max="2819" width="12.140625" style="806" customWidth="1"/>
    <col min="2820" max="2820" width="8.7109375" style="806" customWidth="1"/>
    <col min="2821" max="2821" width="4.7109375" style="806" customWidth="1"/>
    <col min="2822" max="2822" width="8.7109375" style="806" customWidth="1"/>
    <col min="2823" max="2823" width="7.140625" style="806" customWidth="1"/>
    <col min="2824" max="2824" width="10" style="806" customWidth="1"/>
    <col min="2825" max="2895" width="8.7109375" style="806" customWidth="1"/>
    <col min="2896" max="3072" width="9.140625" style="806"/>
    <col min="3073" max="3074" width="13.28515625" style="806" customWidth="1"/>
    <col min="3075" max="3075" width="12.140625" style="806" customWidth="1"/>
    <col min="3076" max="3076" width="8.7109375" style="806" customWidth="1"/>
    <col min="3077" max="3077" width="4.7109375" style="806" customWidth="1"/>
    <col min="3078" max="3078" width="8.7109375" style="806" customWidth="1"/>
    <col min="3079" max="3079" width="7.140625" style="806" customWidth="1"/>
    <col min="3080" max="3080" width="10" style="806" customWidth="1"/>
    <col min="3081" max="3151" width="8.7109375" style="806" customWidth="1"/>
    <col min="3152" max="3328" width="9.140625" style="806"/>
    <col min="3329" max="3330" width="13.28515625" style="806" customWidth="1"/>
    <col min="3331" max="3331" width="12.140625" style="806" customWidth="1"/>
    <col min="3332" max="3332" width="8.7109375" style="806" customWidth="1"/>
    <col min="3333" max="3333" width="4.7109375" style="806" customWidth="1"/>
    <col min="3334" max="3334" width="8.7109375" style="806" customWidth="1"/>
    <col min="3335" max="3335" width="7.140625" style="806" customWidth="1"/>
    <col min="3336" max="3336" width="10" style="806" customWidth="1"/>
    <col min="3337" max="3407" width="8.7109375" style="806" customWidth="1"/>
    <col min="3408" max="3584" width="9.140625" style="806"/>
    <col min="3585" max="3586" width="13.28515625" style="806" customWidth="1"/>
    <col min="3587" max="3587" width="12.140625" style="806" customWidth="1"/>
    <col min="3588" max="3588" width="8.7109375" style="806" customWidth="1"/>
    <col min="3589" max="3589" width="4.7109375" style="806" customWidth="1"/>
    <col min="3590" max="3590" width="8.7109375" style="806" customWidth="1"/>
    <col min="3591" max="3591" width="7.140625" style="806" customWidth="1"/>
    <col min="3592" max="3592" width="10" style="806" customWidth="1"/>
    <col min="3593" max="3663" width="8.7109375" style="806" customWidth="1"/>
    <col min="3664" max="3840" width="9.140625" style="806"/>
    <col min="3841" max="3842" width="13.28515625" style="806" customWidth="1"/>
    <col min="3843" max="3843" width="12.140625" style="806" customWidth="1"/>
    <col min="3844" max="3844" width="8.7109375" style="806" customWidth="1"/>
    <col min="3845" max="3845" width="4.7109375" style="806" customWidth="1"/>
    <col min="3846" max="3846" width="8.7109375" style="806" customWidth="1"/>
    <col min="3847" max="3847" width="7.140625" style="806" customWidth="1"/>
    <col min="3848" max="3848" width="10" style="806" customWidth="1"/>
    <col min="3849" max="3919" width="8.7109375" style="806" customWidth="1"/>
    <col min="3920" max="4096" width="9.140625" style="806"/>
    <col min="4097" max="4098" width="13.28515625" style="806" customWidth="1"/>
    <col min="4099" max="4099" width="12.140625" style="806" customWidth="1"/>
    <col min="4100" max="4100" width="8.7109375" style="806" customWidth="1"/>
    <col min="4101" max="4101" width="4.7109375" style="806" customWidth="1"/>
    <col min="4102" max="4102" width="8.7109375" style="806" customWidth="1"/>
    <col min="4103" max="4103" width="7.140625" style="806" customWidth="1"/>
    <col min="4104" max="4104" width="10" style="806" customWidth="1"/>
    <col min="4105" max="4175" width="8.7109375" style="806" customWidth="1"/>
    <col min="4176" max="4352" width="9.140625" style="806"/>
    <col min="4353" max="4354" width="13.28515625" style="806" customWidth="1"/>
    <col min="4355" max="4355" width="12.140625" style="806" customWidth="1"/>
    <col min="4356" max="4356" width="8.7109375" style="806" customWidth="1"/>
    <col min="4357" max="4357" width="4.7109375" style="806" customWidth="1"/>
    <col min="4358" max="4358" width="8.7109375" style="806" customWidth="1"/>
    <col min="4359" max="4359" width="7.140625" style="806" customWidth="1"/>
    <col min="4360" max="4360" width="10" style="806" customWidth="1"/>
    <col min="4361" max="4431" width="8.7109375" style="806" customWidth="1"/>
    <col min="4432" max="4608" width="9.140625" style="806"/>
    <col min="4609" max="4610" width="13.28515625" style="806" customWidth="1"/>
    <col min="4611" max="4611" width="12.140625" style="806" customWidth="1"/>
    <col min="4612" max="4612" width="8.7109375" style="806" customWidth="1"/>
    <col min="4613" max="4613" width="4.7109375" style="806" customWidth="1"/>
    <col min="4614" max="4614" width="8.7109375" style="806" customWidth="1"/>
    <col min="4615" max="4615" width="7.140625" style="806" customWidth="1"/>
    <col min="4616" max="4616" width="10" style="806" customWidth="1"/>
    <col min="4617" max="4687" width="8.7109375" style="806" customWidth="1"/>
    <col min="4688" max="4864" width="9.140625" style="806"/>
    <col min="4865" max="4866" width="13.28515625" style="806" customWidth="1"/>
    <col min="4867" max="4867" width="12.140625" style="806" customWidth="1"/>
    <col min="4868" max="4868" width="8.7109375" style="806" customWidth="1"/>
    <col min="4869" max="4869" width="4.7109375" style="806" customWidth="1"/>
    <col min="4870" max="4870" width="8.7109375" style="806" customWidth="1"/>
    <col min="4871" max="4871" width="7.140625" style="806" customWidth="1"/>
    <col min="4872" max="4872" width="10" style="806" customWidth="1"/>
    <col min="4873" max="4943" width="8.7109375" style="806" customWidth="1"/>
    <col min="4944" max="5120" width="9.140625" style="806"/>
    <col min="5121" max="5122" width="13.28515625" style="806" customWidth="1"/>
    <col min="5123" max="5123" width="12.140625" style="806" customWidth="1"/>
    <col min="5124" max="5124" width="8.7109375" style="806" customWidth="1"/>
    <col min="5125" max="5125" width="4.7109375" style="806" customWidth="1"/>
    <col min="5126" max="5126" width="8.7109375" style="806" customWidth="1"/>
    <col min="5127" max="5127" width="7.140625" style="806" customWidth="1"/>
    <col min="5128" max="5128" width="10" style="806" customWidth="1"/>
    <col min="5129" max="5199" width="8.7109375" style="806" customWidth="1"/>
    <col min="5200" max="5376" width="9.140625" style="806"/>
    <col min="5377" max="5378" width="13.28515625" style="806" customWidth="1"/>
    <col min="5379" max="5379" width="12.140625" style="806" customWidth="1"/>
    <col min="5380" max="5380" width="8.7109375" style="806" customWidth="1"/>
    <col min="5381" max="5381" width="4.7109375" style="806" customWidth="1"/>
    <col min="5382" max="5382" width="8.7109375" style="806" customWidth="1"/>
    <col min="5383" max="5383" width="7.140625" style="806" customWidth="1"/>
    <col min="5384" max="5384" width="10" style="806" customWidth="1"/>
    <col min="5385" max="5455" width="8.7109375" style="806" customWidth="1"/>
    <col min="5456" max="5632" width="9.140625" style="806"/>
    <col min="5633" max="5634" width="13.28515625" style="806" customWidth="1"/>
    <col min="5635" max="5635" width="12.140625" style="806" customWidth="1"/>
    <col min="5636" max="5636" width="8.7109375" style="806" customWidth="1"/>
    <col min="5637" max="5637" width="4.7109375" style="806" customWidth="1"/>
    <col min="5638" max="5638" width="8.7109375" style="806" customWidth="1"/>
    <col min="5639" max="5639" width="7.140625" style="806" customWidth="1"/>
    <col min="5640" max="5640" width="10" style="806" customWidth="1"/>
    <col min="5641" max="5711" width="8.7109375" style="806" customWidth="1"/>
    <col min="5712" max="5888" width="9.140625" style="806"/>
    <col min="5889" max="5890" width="13.28515625" style="806" customWidth="1"/>
    <col min="5891" max="5891" width="12.140625" style="806" customWidth="1"/>
    <col min="5892" max="5892" width="8.7109375" style="806" customWidth="1"/>
    <col min="5893" max="5893" width="4.7109375" style="806" customWidth="1"/>
    <col min="5894" max="5894" width="8.7109375" style="806" customWidth="1"/>
    <col min="5895" max="5895" width="7.140625" style="806" customWidth="1"/>
    <col min="5896" max="5896" width="10" style="806" customWidth="1"/>
    <col min="5897" max="5967" width="8.7109375" style="806" customWidth="1"/>
    <col min="5968" max="6144" width="9.140625" style="806"/>
    <col min="6145" max="6146" width="13.28515625" style="806" customWidth="1"/>
    <col min="6147" max="6147" width="12.140625" style="806" customWidth="1"/>
    <col min="6148" max="6148" width="8.7109375" style="806" customWidth="1"/>
    <col min="6149" max="6149" width="4.7109375" style="806" customWidth="1"/>
    <col min="6150" max="6150" width="8.7109375" style="806" customWidth="1"/>
    <col min="6151" max="6151" width="7.140625" style="806" customWidth="1"/>
    <col min="6152" max="6152" width="10" style="806" customWidth="1"/>
    <col min="6153" max="6223" width="8.7109375" style="806" customWidth="1"/>
    <col min="6224" max="6400" width="9.140625" style="806"/>
    <col min="6401" max="6402" width="13.28515625" style="806" customWidth="1"/>
    <col min="6403" max="6403" width="12.140625" style="806" customWidth="1"/>
    <col min="6404" max="6404" width="8.7109375" style="806" customWidth="1"/>
    <col min="6405" max="6405" width="4.7109375" style="806" customWidth="1"/>
    <col min="6406" max="6406" width="8.7109375" style="806" customWidth="1"/>
    <col min="6407" max="6407" width="7.140625" style="806" customWidth="1"/>
    <col min="6408" max="6408" width="10" style="806" customWidth="1"/>
    <col min="6409" max="6479" width="8.7109375" style="806" customWidth="1"/>
    <col min="6480" max="6656" width="9.140625" style="806"/>
    <col min="6657" max="6658" width="13.28515625" style="806" customWidth="1"/>
    <col min="6659" max="6659" width="12.140625" style="806" customWidth="1"/>
    <col min="6660" max="6660" width="8.7109375" style="806" customWidth="1"/>
    <col min="6661" max="6661" width="4.7109375" style="806" customWidth="1"/>
    <col min="6662" max="6662" width="8.7109375" style="806" customWidth="1"/>
    <col min="6663" max="6663" width="7.140625" style="806" customWidth="1"/>
    <col min="6664" max="6664" width="10" style="806" customWidth="1"/>
    <col min="6665" max="6735" width="8.7109375" style="806" customWidth="1"/>
    <col min="6736" max="6912" width="9.140625" style="806"/>
    <col min="6913" max="6914" width="13.28515625" style="806" customWidth="1"/>
    <col min="6915" max="6915" width="12.140625" style="806" customWidth="1"/>
    <col min="6916" max="6916" width="8.7109375" style="806" customWidth="1"/>
    <col min="6917" max="6917" width="4.7109375" style="806" customWidth="1"/>
    <col min="6918" max="6918" width="8.7109375" style="806" customWidth="1"/>
    <col min="6919" max="6919" width="7.140625" style="806" customWidth="1"/>
    <col min="6920" max="6920" width="10" style="806" customWidth="1"/>
    <col min="6921" max="6991" width="8.7109375" style="806" customWidth="1"/>
    <col min="6992" max="7168" width="9.140625" style="806"/>
    <col min="7169" max="7170" width="13.28515625" style="806" customWidth="1"/>
    <col min="7171" max="7171" width="12.140625" style="806" customWidth="1"/>
    <col min="7172" max="7172" width="8.7109375" style="806" customWidth="1"/>
    <col min="7173" max="7173" width="4.7109375" style="806" customWidth="1"/>
    <col min="7174" max="7174" width="8.7109375" style="806" customWidth="1"/>
    <col min="7175" max="7175" width="7.140625" style="806" customWidth="1"/>
    <col min="7176" max="7176" width="10" style="806" customWidth="1"/>
    <col min="7177" max="7247" width="8.7109375" style="806" customWidth="1"/>
    <col min="7248" max="7424" width="9.140625" style="806"/>
    <col min="7425" max="7426" width="13.28515625" style="806" customWidth="1"/>
    <col min="7427" max="7427" width="12.140625" style="806" customWidth="1"/>
    <col min="7428" max="7428" width="8.7109375" style="806" customWidth="1"/>
    <col min="7429" max="7429" width="4.7109375" style="806" customWidth="1"/>
    <col min="7430" max="7430" width="8.7109375" style="806" customWidth="1"/>
    <col min="7431" max="7431" width="7.140625" style="806" customWidth="1"/>
    <col min="7432" max="7432" width="10" style="806" customWidth="1"/>
    <col min="7433" max="7503" width="8.7109375" style="806" customWidth="1"/>
    <col min="7504" max="7680" width="9.140625" style="806"/>
    <col min="7681" max="7682" width="13.28515625" style="806" customWidth="1"/>
    <col min="7683" max="7683" width="12.140625" style="806" customWidth="1"/>
    <col min="7684" max="7684" width="8.7109375" style="806" customWidth="1"/>
    <col min="7685" max="7685" width="4.7109375" style="806" customWidth="1"/>
    <col min="7686" max="7686" width="8.7109375" style="806" customWidth="1"/>
    <col min="7687" max="7687" width="7.140625" style="806" customWidth="1"/>
    <col min="7688" max="7688" width="10" style="806" customWidth="1"/>
    <col min="7689" max="7759" width="8.7109375" style="806" customWidth="1"/>
    <col min="7760" max="7936" width="9.140625" style="806"/>
    <col min="7937" max="7938" width="13.28515625" style="806" customWidth="1"/>
    <col min="7939" max="7939" width="12.140625" style="806" customWidth="1"/>
    <col min="7940" max="7940" width="8.7109375" style="806" customWidth="1"/>
    <col min="7941" max="7941" width="4.7109375" style="806" customWidth="1"/>
    <col min="7942" max="7942" width="8.7109375" style="806" customWidth="1"/>
    <col min="7943" max="7943" width="7.140625" style="806" customWidth="1"/>
    <col min="7944" max="7944" width="10" style="806" customWidth="1"/>
    <col min="7945" max="8015" width="8.7109375" style="806" customWidth="1"/>
    <col min="8016" max="8192" width="9.140625" style="806"/>
    <col min="8193" max="8194" width="13.28515625" style="806" customWidth="1"/>
    <col min="8195" max="8195" width="12.140625" style="806" customWidth="1"/>
    <col min="8196" max="8196" width="8.7109375" style="806" customWidth="1"/>
    <col min="8197" max="8197" width="4.7109375" style="806" customWidth="1"/>
    <col min="8198" max="8198" width="8.7109375" style="806" customWidth="1"/>
    <col min="8199" max="8199" width="7.140625" style="806" customWidth="1"/>
    <col min="8200" max="8200" width="10" style="806" customWidth="1"/>
    <col min="8201" max="8271" width="8.7109375" style="806" customWidth="1"/>
    <col min="8272" max="8448" width="9.140625" style="806"/>
    <col min="8449" max="8450" width="13.28515625" style="806" customWidth="1"/>
    <col min="8451" max="8451" width="12.140625" style="806" customWidth="1"/>
    <col min="8452" max="8452" width="8.7109375" style="806" customWidth="1"/>
    <col min="8453" max="8453" width="4.7109375" style="806" customWidth="1"/>
    <col min="8454" max="8454" width="8.7109375" style="806" customWidth="1"/>
    <col min="8455" max="8455" width="7.140625" style="806" customWidth="1"/>
    <col min="8456" max="8456" width="10" style="806" customWidth="1"/>
    <col min="8457" max="8527" width="8.7109375" style="806" customWidth="1"/>
    <col min="8528" max="8704" width="9.140625" style="806"/>
    <col min="8705" max="8706" width="13.28515625" style="806" customWidth="1"/>
    <col min="8707" max="8707" width="12.140625" style="806" customWidth="1"/>
    <col min="8708" max="8708" width="8.7109375" style="806" customWidth="1"/>
    <col min="8709" max="8709" width="4.7109375" style="806" customWidth="1"/>
    <col min="8710" max="8710" width="8.7109375" style="806" customWidth="1"/>
    <col min="8711" max="8711" width="7.140625" style="806" customWidth="1"/>
    <col min="8712" max="8712" width="10" style="806" customWidth="1"/>
    <col min="8713" max="8783" width="8.7109375" style="806" customWidth="1"/>
    <col min="8784" max="8960" width="9.140625" style="806"/>
    <col min="8961" max="8962" width="13.28515625" style="806" customWidth="1"/>
    <col min="8963" max="8963" width="12.140625" style="806" customWidth="1"/>
    <col min="8964" max="8964" width="8.7109375" style="806" customWidth="1"/>
    <col min="8965" max="8965" width="4.7109375" style="806" customWidth="1"/>
    <col min="8966" max="8966" width="8.7109375" style="806" customWidth="1"/>
    <col min="8967" max="8967" width="7.140625" style="806" customWidth="1"/>
    <col min="8968" max="8968" width="10" style="806" customWidth="1"/>
    <col min="8969" max="9039" width="8.7109375" style="806" customWidth="1"/>
    <col min="9040" max="9216" width="9.140625" style="806"/>
    <col min="9217" max="9218" width="13.28515625" style="806" customWidth="1"/>
    <col min="9219" max="9219" width="12.140625" style="806" customWidth="1"/>
    <col min="9220" max="9220" width="8.7109375" style="806" customWidth="1"/>
    <col min="9221" max="9221" width="4.7109375" style="806" customWidth="1"/>
    <col min="9222" max="9222" width="8.7109375" style="806" customWidth="1"/>
    <col min="9223" max="9223" width="7.140625" style="806" customWidth="1"/>
    <col min="9224" max="9224" width="10" style="806" customWidth="1"/>
    <col min="9225" max="9295" width="8.7109375" style="806" customWidth="1"/>
    <col min="9296" max="9472" width="9.140625" style="806"/>
    <col min="9473" max="9474" width="13.28515625" style="806" customWidth="1"/>
    <col min="9475" max="9475" width="12.140625" style="806" customWidth="1"/>
    <col min="9476" max="9476" width="8.7109375" style="806" customWidth="1"/>
    <col min="9477" max="9477" width="4.7109375" style="806" customWidth="1"/>
    <col min="9478" max="9478" width="8.7109375" style="806" customWidth="1"/>
    <col min="9479" max="9479" width="7.140625" style="806" customWidth="1"/>
    <col min="9480" max="9480" width="10" style="806" customWidth="1"/>
    <col min="9481" max="9551" width="8.7109375" style="806" customWidth="1"/>
    <col min="9552" max="9728" width="9.140625" style="806"/>
    <col min="9729" max="9730" width="13.28515625" style="806" customWidth="1"/>
    <col min="9731" max="9731" width="12.140625" style="806" customWidth="1"/>
    <col min="9732" max="9732" width="8.7109375" style="806" customWidth="1"/>
    <col min="9733" max="9733" width="4.7109375" style="806" customWidth="1"/>
    <col min="9734" max="9734" width="8.7109375" style="806" customWidth="1"/>
    <col min="9735" max="9735" width="7.140625" style="806" customWidth="1"/>
    <col min="9736" max="9736" width="10" style="806" customWidth="1"/>
    <col min="9737" max="9807" width="8.7109375" style="806" customWidth="1"/>
    <col min="9808" max="9984" width="9.140625" style="806"/>
    <col min="9985" max="9986" width="13.28515625" style="806" customWidth="1"/>
    <col min="9987" max="9987" width="12.140625" style="806" customWidth="1"/>
    <col min="9988" max="9988" width="8.7109375" style="806" customWidth="1"/>
    <col min="9989" max="9989" width="4.7109375" style="806" customWidth="1"/>
    <col min="9990" max="9990" width="8.7109375" style="806" customWidth="1"/>
    <col min="9991" max="9991" width="7.140625" style="806" customWidth="1"/>
    <col min="9992" max="9992" width="10" style="806" customWidth="1"/>
    <col min="9993" max="10063" width="8.7109375" style="806" customWidth="1"/>
    <col min="10064" max="10240" width="9.140625" style="806"/>
    <col min="10241" max="10242" width="13.28515625" style="806" customWidth="1"/>
    <col min="10243" max="10243" width="12.140625" style="806" customWidth="1"/>
    <col min="10244" max="10244" width="8.7109375" style="806" customWidth="1"/>
    <col min="10245" max="10245" width="4.7109375" style="806" customWidth="1"/>
    <col min="10246" max="10246" width="8.7109375" style="806" customWidth="1"/>
    <col min="10247" max="10247" width="7.140625" style="806" customWidth="1"/>
    <col min="10248" max="10248" width="10" style="806" customWidth="1"/>
    <col min="10249" max="10319" width="8.7109375" style="806" customWidth="1"/>
    <col min="10320" max="10496" width="9.140625" style="806"/>
    <col min="10497" max="10498" width="13.28515625" style="806" customWidth="1"/>
    <col min="10499" max="10499" width="12.140625" style="806" customWidth="1"/>
    <col min="10500" max="10500" width="8.7109375" style="806" customWidth="1"/>
    <col min="10501" max="10501" width="4.7109375" style="806" customWidth="1"/>
    <col min="10502" max="10502" width="8.7109375" style="806" customWidth="1"/>
    <col min="10503" max="10503" width="7.140625" style="806" customWidth="1"/>
    <col min="10504" max="10504" width="10" style="806" customWidth="1"/>
    <col min="10505" max="10575" width="8.7109375" style="806" customWidth="1"/>
    <col min="10576" max="10752" width="9.140625" style="806"/>
    <col min="10753" max="10754" width="13.28515625" style="806" customWidth="1"/>
    <col min="10755" max="10755" width="12.140625" style="806" customWidth="1"/>
    <col min="10756" max="10756" width="8.7109375" style="806" customWidth="1"/>
    <col min="10757" max="10757" width="4.7109375" style="806" customWidth="1"/>
    <col min="10758" max="10758" width="8.7109375" style="806" customWidth="1"/>
    <col min="10759" max="10759" width="7.140625" style="806" customWidth="1"/>
    <col min="10760" max="10760" width="10" style="806" customWidth="1"/>
    <col min="10761" max="10831" width="8.7109375" style="806" customWidth="1"/>
    <col min="10832" max="11008" width="9.140625" style="806"/>
    <col min="11009" max="11010" width="13.28515625" style="806" customWidth="1"/>
    <col min="11011" max="11011" width="12.140625" style="806" customWidth="1"/>
    <col min="11012" max="11012" width="8.7109375" style="806" customWidth="1"/>
    <col min="11013" max="11013" width="4.7109375" style="806" customWidth="1"/>
    <col min="11014" max="11014" width="8.7109375" style="806" customWidth="1"/>
    <col min="11015" max="11015" width="7.140625" style="806" customWidth="1"/>
    <col min="11016" max="11016" width="10" style="806" customWidth="1"/>
    <col min="11017" max="11087" width="8.7109375" style="806" customWidth="1"/>
    <col min="11088" max="11264" width="9.140625" style="806"/>
    <col min="11265" max="11266" width="13.28515625" style="806" customWidth="1"/>
    <col min="11267" max="11267" width="12.140625" style="806" customWidth="1"/>
    <col min="11268" max="11268" width="8.7109375" style="806" customWidth="1"/>
    <col min="11269" max="11269" width="4.7109375" style="806" customWidth="1"/>
    <col min="11270" max="11270" width="8.7109375" style="806" customWidth="1"/>
    <col min="11271" max="11271" width="7.140625" style="806" customWidth="1"/>
    <col min="11272" max="11272" width="10" style="806" customWidth="1"/>
    <col min="11273" max="11343" width="8.7109375" style="806" customWidth="1"/>
    <col min="11344" max="11520" width="9.140625" style="806"/>
    <col min="11521" max="11522" width="13.28515625" style="806" customWidth="1"/>
    <col min="11523" max="11523" width="12.140625" style="806" customWidth="1"/>
    <col min="11524" max="11524" width="8.7109375" style="806" customWidth="1"/>
    <col min="11525" max="11525" width="4.7109375" style="806" customWidth="1"/>
    <col min="11526" max="11526" width="8.7109375" style="806" customWidth="1"/>
    <col min="11527" max="11527" width="7.140625" style="806" customWidth="1"/>
    <col min="11528" max="11528" width="10" style="806" customWidth="1"/>
    <col min="11529" max="11599" width="8.7109375" style="806" customWidth="1"/>
    <col min="11600" max="11776" width="9.140625" style="806"/>
    <col min="11777" max="11778" width="13.28515625" style="806" customWidth="1"/>
    <col min="11779" max="11779" width="12.140625" style="806" customWidth="1"/>
    <col min="11780" max="11780" width="8.7109375" style="806" customWidth="1"/>
    <col min="11781" max="11781" width="4.7109375" style="806" customWidth="1"/>
    <col min="11782" max="11782" width="8.7109375" style="806" customWidth="1"/>
    <col min="11783" max="11783" width="7.140625" style="806" customWidth="1"/>
    <col min="11784" max="11784" width="10" style="806" customWidth="1"/>
    <col min="11785" max="11855" width="8.7109375" style="806" customWidth="1"/>
    <col min="11856" max="12032" width="9.140625" style="806"/>
    <col min="12033" max="12034" width="13.28515625" style="806" customWidth="1"/>
    <col min="12035" max="12035" width="12.140625" style="806" customWidth="1"/>
    <col min="12036" max="12036" width="8.7109375" style="806" customWidth="1"/>
    <col min="12037" max="12037" width="4.7109375" style="806" customWidth="1"/>
    <col min="12038" max="12038" width="8.7109375" style="806" customWidth="1"/>
    <col min="12039" max="12039" width="7.140625" style="806" customWidth="1"/>
    <col min="12040" max="12040" width="10" style="806" customWidth="1"/>
    <col min="12041" max="12111" width="8.7109375" style="806" customWidth="1"/>
    <col min="12112" max="12288" width="9.140625" style="806"/>
    <col min="12289" max="12290" width="13.28515625" style="806" customWidth="1"/>
    <col min="12291" max="12291" width="12.140625" style="806" customWidth="1"/>
    <col min="12292" max="12292" width="8.7109375" style="806" customWidth="1"/>
    <col min="12293" max="12293" width="4.7109375" style="806" customWidth="1"/>
    <col min="12294" max="12294" width="8.7109375" style="806" customWidth="1"/>
    <col min="12295" max="12295" width="7.140625" style="806" customWidth="1"/>
    <col min="12296" max="12296" width="10" style="806" customWidth="1"/>
    <col min="12297" max="12367" width="8.7109375" style="806" customWidth="1"/>
    <col min="12368" max="12544" width="9.140625" style="806"/>
    <col min="12545" max="12546" width="13.28515625" style="806" customWidth="1"/>
    <col min="12547" max="12547" width="12.140625" style="806" customWidth="1"/>
    <col min="12548" max="12548" width="8.7109375" style="806" customWidth="1"/>
    <col min="12549" max="12549" width="4.7109375" style="806" customWidth="1"/>
    <col min="12550" max="12550" width="8.7109375" style="806" customWidth="1"/>
    <col min="12551" max="12551" width="7.140625" style="806" customWidth="1"/>
    <col min="12552" max="12552" width="10" style="806" customWidth="1"/>
    <col min="12553" max="12623" width="8.7109375" style="806" customWidth="1"/>
    <col min="12624" max="12800" width="9.140625" style="806"/>
    <col min="12801" max="12802" width="13.28515625" style="806" customWidth="1"/>
    <col min="12803" max="12803" width="12.140625" style="806" customWidth="1"/>
    <col min="12804" max="12804" width="8.7109375" style="806" customWidth="1"/>
    <col min="12805" max="12805" width="4.7109375" style="806" customWidth="1"/>
    <col min="12806" max="12806" width="8.7109375" style="806" customWidth="1"/>
    <col min="12807" max="12807" width="7.140625" style="806" customWidth="1"/>
    <col min="12808" max="12808" width="10" style="806" customWidth="1"/>
    <col min="12809" max="12879" width="8.7109375" style="806" customWidth="1"/>
    <col min="12880" max="13056" width="9.140625" style="806"/>
    <col min="13057" max="13058" width="13.28515625" style="806" customWidth="1"/>
    <col min="13059" max="13059" width="12.140625" style="806" customWidth="1"/>
    <col min="13060" max="13060" width="8.7109375" style="806" customWidth="1"/>
    <col min="13061" max="13061" width="4.7109375" style="806" customWidth="1"/>
    <col min="13062" max="13062" width="8.7109375" style="806" customWidth="1"/>
    <col min="13063" max="13063" width="7.140625" style="806" customWidth="1"/>
    <col min="13064" max="13064" width="10" style="806" customWidth="1"/>
    <col min="13065" max="13135" width="8.7109375" style="806" customWidth="1"/>
    <col min="13136" max="13312" width="9.140625" style="806"/>
    <col min="13313" max="13314" width="13.28515625" style="806" customWidth="1"/>
    <col min="13315" max="13315" width="12.140625" style="806" customWidth="1"/>
    <col min="13316" max="13316" width="8.7109375" style="806" customWidth="1"/>
    <col min="13317" max="13317" width="4.7109375" style="806" customWidth="1"/>
    <col min="13318" max="13318" width="8.7109375" style="806" customWidth="1"/>
    <col min="13319" max="13319" width="7.140625" style="806" customWidth="1"/>
    <col min="13320" max="13320" width="10" style="806" customWidth="1"/>
    <col min="13321" max="13391" width="8.7109375" style="806" customWidth="1"/>
    <col min="13392" max="13568" width="9.140625" style="806"/>
    <col min="13569" max="13570" width="13.28515625" style="806" customWidth="1"/>
    <col min="13571" max="13571" width="12.140625" style="806" customWidth="1"/>
    <col min="13572" max="13572" width="8.7109375" style="806" customWidth="1"/>
    <col min="13573" max="13573" width="4.7109375" style="806" customWidth="1"/>
    <col min="13574" max="13574" width="8.7109375" style="806" customWidth="1"/>
    <col min="13575" max="13575" width="7.140625" style="806" customWidth="1"/>
    <col min="13576" max="13576" width="10" style="806" customWidth="1"/>
    <col min="13577" max="13647" width="8.7109375" style="806" customWidth="1"/>
    <col min="13648" max="13824" width="9.140625" style="806"/>
    <col min="13825" max="13826" width="13.28515625" style="806" customWidth="1"/>
    <col min="13827" max="13827" width="12.140625" style="806" customWidth="1"/>
    <col min="13828" max="13828" width="8.7109375" style="806" customWidth="1"/>
    <col min="13829" max="13829" width="4.7109375" style="806" customWidth="1"/>
    <col min="13830" max="13830" width="8.7109375" style="806" customWidth="1"/>
    <col min="13831" max="13831" width="7.140625" style="806" customWidth="1"/>
    <col min="13832" max="13832" width="10" style="806" customWidth="1"/>
    <col min="13833" max="13903" width="8.7109375" style="806" customWidth="1"/>
    <col min="13904" max="14080" width="9.140625" style="806"/>
    <col min="14081" max="14082" width="13.28515625" style="806" customWidth="1"/>
    <col min="14083" max="14083" width="12.140625" style="806" customWidth="1"/>
    <col min="14084" max="14084" width="8.7109375" style="806" customWidth="1"/>
    <col min="14085" max="14085" width="4.7109375" style="806" customWidth="1"/>
    <col min="14086" max="14086" width="8.7109375" style="806" customWidth="1"/>
    <col min="14087" max="14087" width="7.140625" style="806" customWidth="1"/>
    <col min="14088" max="14088" width="10" style="806" customWidth="1"/>
    <col min="14089" max="14159" width="8.7109375" style="806" customWidth="1"/>
    <col min="14160" max="14336" width="9.140625" style="806"/>
    <col min="14337" max="14338" width="13.28515625" style="806" customWidth="1"/>
    <col min="14339" max="14339" width="12.140625" style="806" customWidth="1"/>
    <col min="14340" max="14340" width="8.7109375" style="806" customWidth="1"/>
    <col min="14341" max="14341" width="4.7109375" style="806" customWidth="1"/>
    <col min="14342" max="14342" width="8.7109375" style="806" customWidth="1"/>
    <col min="14343" max="14343" width="7.140625" style="806" customWidth="1"/>
    <col min="14344" max="14344" width="10" style="806" customWidth="1"/>
    <col min="14345" max="14415" width="8.7109375" style="806" customWidth="1"/>
    <col min="14416" max="14592" width="9.140625" style="806"/>
    <col min="14593" max="14594" width="13.28515625" style="806" customWidth="1"/>
    <col min="14595" max="14595" width="12.140625" style="806" customWidth="1"/>
    <col min="14596" max="14596" width="8.7109375" style="806" customWidth="1"/>
    <col min="14597" max="14597" width="4.7109375" style="806" customWidth="1"/>
    <col min="14598" max="14598" width="8.7109375" style="806" customWidth="1"/>
    <col min="14599" max="14599" width="7.140625" style="806" customWidth="1"/>
    <col min="14600" max="14600" width="10" style="806" customWidth="1"/>
    <col min="14601" max="14671" width="8.7109375" style="806" customWidth="1"/>
    <col min="14672" max="14848" width="9.140625" style="806"/>
    <col min="14849" max="14850" width="13.28515625" style="806" customWidth="1"/>
    <col min="14851" max="14851" width="12.140625" style="806" customWidth="1"/>
    <col min="14852" max="14852" width="8.7109375" style="806" customWidth="1"/>
    <col min="14853" max="14853" width="4.7109375" style="806" customWidth="1"/>
    <col min="14854" max="14854" width="8.7109375" style="806" customWidth="1"/>
    <col min="14855" max="14855" width="7.140625" style="806" customWidth="1"/>
    <col min="14856" max="14856" width="10" style="806" customWidth="1"/>
    <col min="14857" max="14927" width="8.7109375" style="806" customWidth="1"/>
    <col min="14928" max="15104" width="9.140625" style="806"/>
    <col min="15105" max="15106" width="13.28515625" style="806" customWidth="1"/>
    <col min="15107" max="15107" width="12.140625" style="806" customWidth="1"/>
    <col min="15108" max="15108" width="8.7109375" style="806" customWidth="1"/>
    <col min="15109" max="15109" width="4.7109375" style="806" customWidth="1"/>
    <col min="15110" max="15110" width="8.7109375" style="806" customWidth="1"/>
    <col min="15111" max="15111" width="7.140625" style="806" customWidth="1"/>
    <col min="15112" max="15112" width="10" style="806" customWidth="1"/>
    <col min="15113" max="15183" width="8.7109375" style="806" customWidth="1"/>
    <col min="15184" max="15360" width="9.140625" style="806"/>
    <col min="15361" max="15362" width="13.28515625" style="806" customWidth="1"/>
    <col min="15363" max="15363" width="12.140625" style="806" customWidth="1"/>
    <col min="15364" max="15364" width="8.7109375" style="806" customWidth="1"/>
    <col min="15365" max="15365" width="4.7109375" style="806" customWidth="1"/>
    <col min="15366" max="15366" width="8.7109375" style="806" customWidth="1"/>
    <col min="15367" max="15367" width="7.140625" style="806" customWidth="1"/>
    <col min="15368" max="15368" width="10" style="806" customWidth="1"/>
    <col min="15369" max="15439" width="8.7109375" style="806" customWidth="1"/>
    <col min="15440" max="15616" width="9.140625" style="806"/>
    <col min="15617" max="15618" width="13.28515625" style="806" customWidth="1"/>
    <col min="15619" max="15619" width="12.140625" style="806" customWidth="1"/>
    <col min="15620" max="15620" width="8.7109375" style="806" customWidth="1"/>
    <col min="15621" max="15621" width="4.7109375" style="806" customWidth="1"/>
    <col min="15622" max="15622" width="8.7109375" style="806" customWidth="1"/>
    <col min="15623" max="15623" width="7.140625" style="806" customWidth="1"/>
    <col min="15624" max="15624" width="10" style="806" customWidth="1"/>
    <col min="15625" max="15695" width="8.7109375" style="806" customWidth="1"/>
    <col min="15696" max="15872" width="9.140625" style="806"/>
    <col min="15873" max="15874" width="13.28515625" style="806" customWidth="1"/>
    <col min="15875" max="15875" width="12.140625" style="806" customWidth="1"/>
    <col min="15876" max="15876" width="8.7109375" style="806" customWidth="1"/>
    <col min="15877" max="15877" width="4.7109375" style="806" customWidth="1"/>
    <col min="15878" max="15878" width="8.7109375" style="806" customWidth="1"/>
    <col min="15879" max="15879" width="7.140625" style="806" customWidth="1"/>
    <col min="15880" max="15880" width="10" style="806" customWidth="1"/>
    <col min="15881" max="15951" width="8.7109375" style="806" customWidth="1"/>
    <col min="15952" max="16128" width="9.140625" style="806"/>
    <col min="16129" max="16130" width="13.28515625" style="806" customWidth="1"/>
    <col min="16131" max="16131" width="12.140625" style="806" customWidth="1"/>
    <col min="16132" max="16132" width="8.7109375" style="806" customWidth="1"/>
    <col min="16133" max="16133" width="4.7109375" style="806" customWidth="1"/>
    <col min="16134" max="16134" width="8.7109375" style="806" customWidth="1"/>
    <col min="16135" max="16135" width="7.140625" style="806" customWidth="1"/>
    <col min="16136" max="16136" width="10" style="806" customWidth="1"/>
    <col min="16137" max="16207" width="8.7109375" style="806" customWidth="1"/>
    <col min="16208" max="16384" width="9.140625" style="806"/>
  </cols>
  <sheetData>
    <row r="1" spans="1:84" ht="26.25" x14ac:dyDescent="0.4">
      <c r="A1" s="834" t="s">
        <v>210</v>
      </c>
    </row>
    <row r="2" spans="1:84" ht="26.25" x14ac:dyDescent="0.4">
      <c r="A2" s="835" t="s">
        <v>627</v>
      </c>
    </row>
    <row r="3" spans="1:84" s="673" customFormat="1" ht="18" thickBot="1" x14ac:dyDescent="0.35">
      <c r="A3" s="665"/>
      <c r="B3" s="666"/>
      <c r="C3" s="666"/>
      <c r="D3" s="666"/>
      <c r="E3" s="666"/>
      <c r="F3" s="668"/>
      <c r="G3" s="666"/>
      <c r="H3" s="666"/>
      <c r="I3" s="665"/>
      <c r="J3" s="665"/>
      <c r="K3" s="666"/>
      <c r="L3" s="665"/>
      <c r="M3" s="665"/>
      <c r="N3" s="666"/>
      <c r="O3" s="665"/>
      <c r="P3" s="665"/>
      <c r="Q3" s="666"/>
      <c r="R3" s="665"/>
      <c r="S3" s="665"/>
      <c r="T3" s="666"/>
      <c r="U3" s="665"/>
      <c r="V3" s="665"/>
      <c r="W3" s="666"/>
      <c r="X3" s="665"/>
      <c r="Y3" s="665"/>
      <c r="Z3" s="666"/>
      <c r="AA3" s="665"/>
      <c r="AB3" s="665"/>
      <c r="AC3" s="666"/>
      <c r="AD3" s="665"/>
      <c r="AE3" s="665"/>
      <c r="AF3" s="666"/>
      <c r="AG3" s="665"/>
      <c r="AH3" s="665"/>
      <c r="AI3" s="666"/>
      <c r="AJ3" s="665"/>
      <c r="AK3" s="665"/>
      <c r="AL3" s="666"/>
      <c r="AM3" s="665"/>
      <c r="AN3" s="665"/>
      <c r="AO3" s="666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/>
      <c r="BJ3" s="665"/>
      <c r="BK3" s="665"/>
      <c r="BL3" s="665"/>
      <c r="BM3" s="665"/>
      <c r="BN3" s="665"/>
      <c r="BO3" s="665"/>
      <c r="BP3" s="665"/>
      <c r="BQ3" s="665"/>
      <c r="BR3" s="665"/>
      <c r="BS3" s="665"/>
      <c r="BT3" s="665"/>
      <c r="BU3" s="665"/>
      <c r="BV3" s="665"/>
      <c r="BW3" s="665"/>
      <c r="BX3" s="666"/>
      <c r="BY3" s="666"/>
      <c r="BZ3" s="1838"/>
      <c r="CA3" s="1838"/>
      <c r="CB3" s="672"/>
      <c r="CC3" s="672"/>
    </row>
    <row r="4" spans="1:84" s="673" customFormat="1" ht="16.5" customHeight="1" thickBot="1" x14ac:dyDescent="0.3">
      <c r="A4" s="1794" t="s">
        <v>5</v>
      </c>
      <c r="B4" s="1795"/>
      <c r="C4" s="1795"/>
      <c r="D4" s="1795"/>
      <c r="E4" s="1795"/>
      <c r="F4" s="1795"/>
      <c r="G4" s="1796"/>
      <c r="H4" s="1779" t="s">
        <v>169</v>
      </c>
      <c r="I4" s="1780"/>
      <c r="J4" s="1781"/>
      <c r="K4" s="1779" t="s">
        <v>170</v>
      </c>
      <c r="L4" s="1780"/>
      <c r="M4" s="1781"/>
      <c r="N4" s="1779" t="s">
        <v>171</v>
      </c>
      <c r="O4" s="1780"/>
      <c r="P4" s="1781"/>
      <c r="Q4" s="1779" t="s">
        <v>172</v>
      </c>
      <c r="R4" s="1780"/>
      <c r="S4" s="1781"/>
      <c r="T4" s="1779" t="s">
        <v>173</v>
      </c>
      <c r="U4" s="1780"/>
      <c r="V4" s="1781"/>
      <c r="W4" s="1779" t="s">
        <v>174</v>
      </c>
      <c r="X4" s="1780"/>
      <c r="Y4" s="1781"/>
      <c r="Z4" s="1779" t="s">
        <v>175</v>
      </c>
      <c r="AA4" s="1780"/>
      <c r="AB4" s="1781"/>
      <c r="AC4" s="1779" t="s">
        <v>176</v>
      </c>
      <c r="AD4" s="1780"/>
      <c r="AE4" s="1781"/>
      <c r="AF4" s="1779" t="s">
        <v>177</v>
      </c>
      <c r="AG4" s="1780"/>
      <c r="AH4" s="1781"/>
      <c r="AI4" s="1779" t="s">
        <v>178</v>
      </c>
      <c r="AJ4" s="1780"/>
      <c r="AK4" s="1781"/>
      <c r="AL4" s="1779" t="s">
        <v>179</v>
      </c>
      <c r="AM4" s="1780"/>
      <c r="AN4" s="1781"/>
      <c r="AO4" s="1779" t="s">
        <v>180</v>
      </c>
      <c r="AP4" s="1780"/>
      <c r="AQ4" s="1781"/>
      <c r="AR4" s="1779" t="s">
        <v>181</v>
      </c>
      <c r="AS4" s="1780"/>
      <c r="AT4" s="1781"/>
      <c r="AU4" s="1779" t="s">
        <v>182</v>
      </c>
      <c r="AV4" s="1780"/>
      <c r="AW4" s="1781"/>
      <c r="AX4" s="1779" t="s">
        <v>183</v>
      </c>
      <c r="AY4" s="1780"/>
      <c r="AZ4" s="1781"/>
      <c r="BA4" s="1779" t="s">
        <v>184</v>
      </c>
      <c r="BB4" s="1780"/>
      <c r="BC4" s="1781"/>
      <c r="BD4" s="1779" t="s">
        <v>185</v>
      </c>
      <c r="BE4" s="1780"/>
      <c r="BF4" s="1781"/>
      <c r="BG4" s="1779" t="s">
        <v>186</v>
      </c>
      <c r="BH4" s="1780"/>
      <c r="BI4" s="1781"/>
      <c r="BJ4" s="1779" t="s">
        <v>187</v>
      </c>
      <c r="BK4" s="1780"/>
      <c r="BL4" s="1781"/>
      <c r="BM4" s="1779" t="s">
        <v>188</v>
      </c>
      <c r="BN4" s="1780"/>
      <c r="BO4" s="1781"/>
      <c r="BP4" s="1779" t="s">
        <v>189</v>
      </c>
      <c r="BQ4" s="1780"/>
      <c r="BR4" s="1781"/>
      <c r="BS4" s="1779" t="s">
        <v>190</v>
      </c>
      <c r="BT4" s="1780"/>
      <c r="BU4" s="1781"/>
      <c r="BV4" s="1779" t="s">
        <v>191</v>
      </c>
      <c r="BW4" s="1780"/>
      <c r="BX4" s="1781"/>
      <c r="BY4" s="1779" t="s">
        <v>211</v>
      </c>
      <c r="BZ4" s="1780"/>
      <c r="CA4" s="1781"/>
      <c r="CB4" s="672"/>
      <c r="CC4" s="672"/>
    </row>
    <row r="5" spans="1:84" s="673" customFormat="1" ht="16.5" customHeight="1" x14ac:dyDescent="0.25">
      <c r="A5" s="1782" t="s">
        <v>142</v>
      </c>
      <c r="B5" s="1783"/>
      <c r="C5" s="1786" t="s">
        <v>143</v>
      </c>
      <c r="D5" s="1788"/>
      <c r="E5" s="1789"/>
      <c r="F5" s="1789"/>
      <c r="G5" s="1790"/>
      <c r="H5" s="842" t="s">
        <v>9</v>
      </c>
      <c r="I5" s="676" t="s">
        <v>10</v>
      </c>
      <c r="J5" s="677" t="s">
        <v>11</v>
      </c>
      <c r="K5" s="675" t="s">
        <v>9</v>
      </c>
      <c r="L5" s="676" t="s">
        <v>10</v>
      </c>
      <c r="M5" s="677" t="s">
        <v>11</v>
      </c>
      <c r="N5" s="675" t="s">
        <v>9</v>
      </c>
      <c r="O5" s="676" t="s">
        <v>10</v>
      </c>
      <c r="P5" s="677" t="s">
        <v>11</v>
      </c>
      <c r="Q5" s="675" t="s">
        <v>9</v>
      </c>
      <c r="R5" s="676" t="s">
        <v>10</v>
      </c>
      <c r="S5" s="677" t="s">
        <v>11</v>
      </c>
      <c r="T5" s="675" t="s">
        <v>9</v>
      </c>
      <c r="U5" s="676" t="s">
        <v>10</v>
      </c>
      <c r="V5" s="677" t="s">
        <v>11</v>
      </c>
      <c r="W5" s="675" t="s">
        <v>9</v>
      </c>
      <c r="X5" s="676" t="s">
        <v>10</v>
      </c>
      <c r="Y5" s="677" t="s">
        <v>11</v>
      </c>
      <c r="Z5" s="675" t="s">
        <v>9</v>
      </c>
      <c r="AA5" s="676" t="s">
        <v>10</v>
      </c>
      <c r="AB5" s="677" t="s">
        <v>11</v>
      </c>
      <c r="AC5" s="675" t="s">
        <v>9</v>
      </c>
      <c r="AD5" s="676" t="s">
        <v>10</v>
      </c>
      <c r="AE5" s="677" t="s">
        <v>11</v>
      </c>
      <c r="AF5" s="675" t="s">
        <v>9</v>
      </c>
      <c r="AG5" s="676" t="s">
        <v>10</v>
      </c>
      <c r="AH5" s="677" t="s">
        <v>11</v>
      </c>
      <c r="AI5" s="675" t="s">
        <v>9</v>
      </c>
      <c r="AJ5" s="676" t="s">
        <v>10</v>
      </c>
      <c r="AK5" s="677" t="s">
        <v>11</v>
      </c>
      <c r="AL5" s="675" t="s">
        <v>9</v>
      </c>
      <c r="AM5" s="676" t="s">
        <v>10</v>
      </c>
      <c r="AN5" s="677" t="s">
        <v>11</v>
      </c>
      <c r="AO5" s="675" t="s">
        <v>9</v>
      </c>
      <c r="AP5" s="676" t="s">
        <v>10</v>
      </c>
      <c r="AQ5" s="677" t="s">
        <v>11</v>
      </c>
      <c r="AR5" s="675" t="s">
        <v>9</v>
      </c>
      <c r="AS5" s="676" t="s">
        <v>10</v>
      </c>
      <c r="AT5" s="677" t="s">
        <v>11</v>
      </c>
      <c r="AU5" s="675" t="s">
        <v>9</v>
      </c>
      <c r="AV5" s="676" t="s">
        <v>10</v>
      </c>
      <c r="AW5" s="677" t="s">
        <v>11</v>
      </c>
      <c r="AX5" s="675" t="s">
        <v>9</v>
      </c>
      <c r="AY5" s="676" t="s">
        <v>10</v>
      </c>
      <c r="AZ5" s="677" t="s">
        <v>11</v>
      </c>
      <c r="BA5" s="675" t="s">
        <v>9</v>
      </c>
      <c r="BB5" s="676" t="s">
        <v>10</v>
      </c>
      <c r="BC5" s="677" t="s">
        <v>11</v>
      </c>
      <c r="BD5" s="675" t="s">
        <v>9</v>
      </c>
      <c r="BE5" s="676" t="s">
        <v>10</v>
      </c>
      <c r="BF5" s="677" t="s">
        <v>11</v>
      </c>
      <c r="BG5" s="675" t="s">
        <v>9</v>
      </c>
      <c r="BH5" s="676" t="s">
        <v>10</v>
      </c>
      <c r="BI5" s="677" t="s">
        <v>11</v>
      </c>
      <c r="BJ5" s="675" t="s">
        <v>9</v>
      </c>
      <c r="BK5" s="676" t="s">
        <v>10</v>
      </c>
      <c r="BL5" s="677" t="s">
        <v>11</v>
      </c>
      <c r="BM5" s="675" t="s">
        <v>9</v>
      </c>
      <c r="BN5" s="676" t="s">
        <v>10</v>
      </c>
      <c r="BO5" s="677" t="s">
        <v>11</v>
      </c>
      <c r="BP5" s="675" t="s">
        <v>9</v>
      </c>
      <c r="BQ5" s="676" t="s">
        <v>10</v>
      </c>
      <c r="BR5" s="677" t="s">
        <v>11</v>
      </c>
      <c r="BS5" s="675" t="s">
        <v>9</v>
      </c>
      <c r="BT5" s="676" t="s">
        <v>10</v>
      </c>
      <c r="BU5" s="677" t="s">
        <v>11</v>
      </c>
      <c r="BV5" s="675" t="s">
        <v>9</v>
      </c>
      <c r="BW5" s="676" t="s">
        <v>10</v>
      </c>
      <c r="BX5" s="677" t="s">
        <v>11</v>
      </c>
      <c r="BY5" s="675" t="s">
        <v>9</v>
      </c>
      <c r="BZ5" s="676" t="s">
        <v>10</v>
      </c>
      <c r="CA5" s="677" t="s">
        <v>11</v>
      </c>
    </row>
    <row r="6" spans="1:84" s="673" customFormat="1" ht="16.5" customHeight="1" thickBot="1" x14ac:dyDescent="0.3">
      <c r="A6" s="1784"/>
      <c r="B6" s="1785"/>
      <c r="C6" s="1787"/>
      <c r="D6" s="1791"/>
      <c r="E6" s="1792"/>
      <c r="F6" s="1792"/>
      <c r="G6" s="1793"/>
      <c r="H6" s="843" t="s">
        <v>14</v>
      </c>
      <c r="I6" s="682" t="s">
        <v>15</v>
      </c>
      <c r="J6" s="683" t="s">
        <v>69</v>
      </c>
      <c r="K6" s="681" t="s">
        <v>14</v>
      </c>
      <c r="L6" s="682" t="s">
        <v>15</v>
      </c>
      <c r="M6" s="683" t="s">
        <v>69</v>
      </c>
      <c r="N6" s="681" t="s">
        <v>14</v>
      </c>
      <c r="O6" s="682" t="s">
        <v>15</v>
      </c>
      <c r="P6" s="683" t="s">
        <v>69</v>
      </c>
      <c r="Q6" s="681" t="s">
        <v>14</v>
      </c>
      <c r="R6" s="682" t="s">
        <v>15</v>
      </c>
      <c r="S6" s="683" t="s">
        <v>69</v>
      </c>
      <c r="T6" s="681" t="s">
        <v>14</v>
      </c>
      <c r="U6" s="682" t="s">
        <v>15</v>
      </c>
      <c r="V6" s="683" t="s">
        <v>69</v>
      </c>
      <c r="W6" s="681" t="s">
        <v>14</v>
      </c>
      <c r="X6" s="682" t="s">
        <v>15</v>
      </c>
      <c r="Y6" s="683" t="s">
        <v>69</v>
      </c>
      <c r="Z6" s="681" t="s">
        <v>14</v>
      </c>
      <c r="AA6" s="682" t="s">
        <v>15</v>
      </c>
      <c r="AB6" s="683" t="s">
        <v>69</v>
      </c>
      <c r="AC6" s="681" t="s">
        <v>14</v>
      </c>
      <c r="AD6" s="682" t="s">
        <v>15</v>
      </c>
      <c r="AE6" s="683" t="s">
        <v>69</v>
      </c>
      <c r="AF6" s="681" t="s">
        <v>14</v>
      </c>
      <c r="AG6" s="682" t="s">
        <v>15</v>
      </c>
      <c r="AH6" s="683" t="s">
        <v>69</v>
      </c>
      <c r="AI6" s="681" t="s">
        <v>14</v>
      </c>
      <c r="AJ6" s="682" t="s">
        <v>15</v>
      </c>
      <c r="AK6" s="683" t="s">
        <v>69</v>
      </c>
      <c r="AL6" s="681" t="s">
        <v>14</v>
      </c>
      <c r="AM6" s="682" t="s">
        <v>15</v>
      </c>
      <c r="AN6" s="683" t="s">
        <v>69</v>
      </c>
      <c r="AO6" s="681" t="s">
        <v>14</v>
      </c>
      <c r="AP6" s="682" t="s">
        <v>15</v>
      </c>
      <c r="AQ6" s="683" t="s">
        <v>69</v>
      </c>
      <c r="AR6" s="681" t="s">
        <v>14</v>
      </c>
      <c r="AS6" s="682" t="s">
        <v>15</v>
      </c>
      <c r="AT6" s="683" t="s">
        <v>69</v>
      </c>
      <c r="AU6" s="681" t="s">
        <v>14</v>
      </c>
      <c r="AV6" s="682" t="s">
        <v>15</v>
      </c>
      <c r="AW6" s="683" t="s">
        <v>69</v>
      </c>
      <c r="AX6" s="681" t="s">
        <v>14</v>
      </c>
      <c r="AY6" s="682" t="s">
        <v>15</v>
      </c>
      <c r="AZ6" s="683" t="s">
        <v>69</v>
      </c>
      <c r="BA6" s="681" t="s">
        <v>14</v>
      </c>
      <c r="BB6" s="682" t="s">
        <v>15</v>
      </c>
      <c r="BC6" s="683" t="s">
        <v>69</v>
      </c>
      <c r="BD6" s="681" t="s">
        <v>14</v>
      </c>
      <c r="BE6" s="682" t="s">
        <v>15</v>
      </c>
      <c r="BF6" s="683" t="s">
        <v>69</v>
      </c>
      <c r="BG6" s="681" t="s">
        <v>14</v>
      </c>
      <c r="BH6" s="682" t="s">
        <v>15</v>
      </c>
      <c r="BI6" s="683" t="s">
        <v>69</v>
      </c>
      <c r="BJ6" s="681" t="s">
        <v>14</v>
      </c>
      <c r="BK6" s="682" t="s">
        <v>15</v>
      </c>
      <c r="BL6" s="683" t="s">
        <v>69</v>
      </c>
      <c r="BM6" s="681" t="s">
        <v>14</v>
      </c>
      <c r="BN6" s="682" t="s">
        <v>15</v>
      </c>
      <c r="BO6" s="683" t="s">
        <v>69</v>
      </c>
      <c r="BP6" s="681" t="s">
        <v>14</v>
      </c>
      <c r="BQ6" s="682" t="s">
        <v>15</v>
      </c>
      <c r="BR6" s="683" t="s">
        <v>69</v>
      </c>
      <c r="BS6" s="681" t="s">
        <v>14</v>
      </c>
      <c r="BT6" s="682" t="s">
        <v>15</v>
      </c>
      <c r="BU6" s="683" t="s">
        <v>69</v>
      </c>
      <c r="BV6" s="681" t="s">
        <v>14</v>
      </c>
      <c r="BW6" s="682" t="s">
        <v>15</v>
      </c>
      <c r="BX6" s="683" t="s">
        <v>69</v>
      </c>
      <c r="BY6" s="681" t="s">
        <v>14</v>
      </c>
      <c r="BZ6" s="682" t="s">
        <v>15</v>
      </c>
      <c r="CA6" s="683" t="s">
        <v>69</v>
      </c>
    </row>
    <row r="7" spans="1:84" s="665" customFormat="1" ht="16.5" customHeight="1" x14ac:dyDescent="0.25">
      <c r="A7" s="1765" t="s">
        <v>20</v>
      </c>
      <c r="B7" s="1726"/>
      <c r="C7" s="1692">
        <v>6.3</v>
      </c>
      <c r="D7" s="1767" t="s">
        <v>18</v>
      </c>
      <c r="E7" s="1768"/>
      <c r="F7" s="1735" t="s">
        <v>212</v>
      </c>
      <c r="G7" s="1736"/>
      <c r="H7" s="844" t="s">
        <v>128</v>
      </c>
      <c r="I7" s="845" t="s">
        <v>128</v>
      </c>
      <c r="J7" s="846" t="s">
        <v>128</v>
      </c>
      <c r="K7" s="844" t="s">
        <v>128</v>
      </c>
      <c r="L7" s="845" t="s">
        <v>128</v>
      </c>
      <c r="M7" s="846" t="s">
        <v>128</v>
      </c>
      <c r="N7" s="844" t="s">
        <v>128</v>
      </c>
      <c r="O7" s="845" t="s">
        <v>128</v>
      </c>
      <c r="P7" s="846" t="s">
        <v>128</v>
      </c>
      <c r="Q7" s="844" t="s">
        <v>128</v>
      </c>
      <c r="R7" s="845" t="s">
        <v>128</v>
      </c>
      <c r="S7" s="846" t="s">
        <v>128</v>
      </c>
      <c r="T7" s="844" t="s">
        <v>128</v>
      </c>
      <c r="U7" s="845" t="s">
        <v>128</v>
      </c>
      <c r="V7" s="846" t="s">
        <v>128</v>
      </c>
      <c r="W7" s="844" t="s">
        <v>128</v>
      </c>
      <c r="X7" s="845" t="s">
        <v>128</v>
      </c>
      <c r="Y7" s="846" t="s">
        <v>128</v>
      </c>
      <c r="Z7" s="844" t="s">
        <v>128</v>
      </c>
      <c r="AA7" s="845" t="s">
        <v>128</v>
      </c>
      <c r="AB7" s="846" t="s">
        <v>128</v>
      </c>
      <c r="AC7" s="844" t="s">
        <v>128</v>
      </c>
      <c r="AD7" s="845" t="s">
        <v>128</v>
      </c>
      <c r="AE7" s="846" t="s">
        <v>128</v>
      </c>
      <c r="AF7" s="844" t="s">
        <v>128</v>
      </c>
      <c r="AG7" s="845" t="s">
        <v>128</v>
      </c>
      <c r="AH7" s="846" t="s">
        <v>128</v>
      </c>
      <c r="AI7" s="844" t="s">
        <v>128</v>
      </c>
      <c r="AJ7" s="845" t="s">
        <v>128</v>
      </c>
      <c r="AK7" s="846" t="s">
        <v>128</v>
      </c>
      <c r="AL7" s="844" t="s">
        <v>128</v>
      </c>
      <c r="AM7" s="845" t="s">
        <v>128</v>
      </c>
      <c r="AN7" s="846" t="s">
        <v>128</v>
      </c>
      <c r="AO7" s="844" t="s">
        <v>128</v>
      </c>
      <c r="AP7" s="845" t="s">
        <v>128</v>
      </c>
      <c r="AQ7" s="846" t="s">
        <v>128</v>
      </c>
      <c r="AR7" s="844" t="s">
        <v>128</v>
      </c>
      <c r="AS7" s="845" t="s">
        <v>128</v>
      </c>
      <c r="AT7" s="846" t="s">
        <v>128</v>
      </c>
      <c r="AU7" s="844" t="s">
        <v>128</v>
      </c>
      <c r="AV7" s="845" t="s">
        <v>128</v>
      </c>
      <c r="AW7" s="846" t="s">
        <v>128</v>
      </c>
      <c r="AX7" s="844" t="s">
        <v>128</v>
      </c>
      <c r="AY7" s="845" t="s">
        <v>128</v>
      </c>
      <c r="AZ7" s="846" t="s">
        <v>128</v>
      </c>
      <c r="BA7" s="844" t="s">
        <v>128</v>
      </c>
      <c r="BB7" s="845" t="s">
        <v>128</v>
      </c>
      <c r="BC7" s="846" t="s">
        <v>128</v>
      </c>
      <c r="BD7" s="844" t="s">
        <v>128</v>
      </c>
      <c r="BE7" s="845" t="s">
        <v>128</v>
      </c>
      <c r="BF7" s="846" t="s">
        <v>128</v>
      </c>
      <c r="BG7" s="844" t="s">
        <v>128</v>
      </c>
      <c r="BH7" s="845" t="s">
        <v>128</v>
      </c>
      <c r="BI7" s="846" t="s">
        <v>128</v>
      </c>
      <c r="BJ7" s="844" t="s">
        <v>128</v>
      </c>
      <c r="BK7" s="845" t="s">
        <v>128</v>
      </c>
      <c r="BL7" s="846" t="s">
        <v>128</v>
      </c>
      <c r="BM7" s="844" t="s">
        <v>128</v>
      </c>
      <c r="BN7" s="845" t="s">
        <v>128</v>
      </c>
      <c r="BO7" s="846" t="s">
        <v>128</v>
      </c>
      <c r="BP7" s="844" t="s">
        <v>128</v>
      </c>
      <c r="BQ7" s="845" t="s">
        <v>128</v>
      </c>
      <c r="BR7" s="846" t="s">
        <v>128</v>
      </c>
      <c r="BS7" s="844" t="s">
        <v>128</v>
      </c>
      <c r="BT7" s="845" t="s">
        <v>128</v>
      </c>
      <c r="BU7" s="846" t="s">
        <v>128</v>
      </c>
      <c r="BV7" s="844" t="s">
        <v>128</v>
      </c>
      <c r="BW7" s="845" t="s">
        <v>128</v>
      </c>
      <c r="BX7" s="846" t="s">
        <v>128</v>
      </c>
      <c r="BY7" s="844" t="s">
        <v>128</v>
      </c>
      <c r="BZ7" s="845" t="s">
        <v>128</v>
      </c>
      <c r="CA7" s="846" t="s">
        <v>128</v>
      </c>
      <c r="CB7" s="685"/>
      <c r="CC7" s="685"/>
      <c r="CE7" s="685"/>
      <c r="CF7" s="685"/>
    </row>
    <row r="8" spans="1:84" s="665" customFormat="1" ht="16.5" customHeight="1" thickBot="1" x14ac:dyDescent="0.3">
      <c r="A8" s="1727"/>
      <c r="B8" s="1729"/>
      <c r="C8" s="1693"/>
      <c r="D8" s="1771"/>
      <c r="E8" s="1772"/>
      <c r="F8" s="1739" t="s">
        <v>213</v>
      </c>
      <c r="G8" s="1740"/>
      <c r="H8" s="847" t="s">
        <v>128</v>
      </c>
      <c r="I8" s="848" t="s">
        <v>128</v>
      </c>
      <c r="J8" s="849" t="s">
        <v>128</v>
      </c>
      <c r="K8" s="847" t="s">
        <v>128</v>
      </c>
      <c r="L8" s="848" t="s">
        <v>128</v>
      </c>
      <c r="M8" s="849" t="s">
        <v>128</v>
      </c>
      <c r="N8" s="847" t="s">
        <v>128</v>
      </c>
      <c r="O8" s="848" t="s">
        <v>128</v>
      </c>
      <c r="P8" s="849" t="s">
        <v>128</v>
      </c>
      <c r="Q8" s="847" t="s">
        <v>128</v>
      </c>
      <c r="R8" s="848" t="s">
        <v>128</v>
      </c>
      <c r="S8" s="849" t="s">
        <v>128</v>
      </c>
      <c r="T8" s="847" t="s">
        <v>128</v>
      </c>
      <c r="U8" s="848" t="s">
        <v>128</v>
      </c>
      <c r="V8" s="849" t="s">
        <v>128</v>
      </c>
      <c r="W8" s="847" t="s">
        <v>128</v>
      </c>
      <c r="X8" s="848" t="s">
        <v>128</v>
      </c>
      <c r="Y8" s="849" t="s">
        <v>128</v>
      </c>
      <c r="Z8" s="847" t="s">
        <v>128</v>
      </c>
      <c r="AA8" s="848" t="s">
        <v>128</v>
      </c>
      <c r="AB8" s="849" t="s">
        <v>128</v>
      </c>
      <c r="AC8" s="847" t="s">
        <v>128</v>
      </c>
      <c r="AD8" s="848" t="s">
        <v>128</v>
      </c>
      <c r="AE8" s="849" t="s">
        <v>128</v>
      </c>
      <c r="AF8" s="847" t="s">
        <v>128</v>
      </c>
      <c r="AG8" s="848" t="s">
        <v>128</v>
      </c>
      <c r="AH8" s="849" t="s">
        <v>128</v>
      </c>
      <c r="AI8" s="847" t="s">
        <v>128</v>
      </c>
      <c r="AJ8" s="848" t="s">
        <v>128</v>
      </c>
      <c r="AK8" s="849" t="s">
        <v>128</v>
      </c>
      <c r="AL8" s="847" t="s">
        <v>128</v>
      </c>
      <c r="AM8" s="848" t="s">
        <v>128</v>
      </c>
      <c r="AN8" s="849" t="s">
        <v>128</v>
      </c>
      <c r="AO8" s="847" t="s">
        <v>128</v>
      </c>
      <c r="AP8" s="848" t="s">
        <v>128</v>
      </c>
      <c r="AQ8" s="849" t="s">
        <v>128</v>
      </c>
      <c r="AR8" s="847" t="s">
        <v>128</v>
      </c>
      <c r="AS8" s="848" t="s">
        <v>128</v>
      </c>
      <c r="AT8" s="849" t="s">
        <v>128</v>
      </c>
      <c r="AU8" s="847" t="s">
        <v>128</v>
      </c>
      <c r="AV8" s="848" t="s">
        <v>128</v>
      </c>
      <c r="AW8" s="849" t="s">
        <v>128</v>
      </c>
      <c r="AX8" s="847" t="s">
        <v>128</v>
      </c>
      <c r="AY8" s="848" t="s">
        <v>128</v>
      </c>
      <c r="AZ8" s="849" t="s">
        <v>128</v>
      </c>
      <c r="BA8" s="847" t="s">
        <v>128</v>
      </c>
      <c r="BB8" s="848" t="s">
        <v>128</v>
      </c>
      <c r="BC8" s="849" t="s">
        <v>128</v>
      </c>
      <c r="BD8" s="847" t="s">
        <v>128</v>
      </c>
      <c r="BE8" s="848" t="s">
        <v>128</v>
      </c>
      <c r="BF8" s="849" t="s">
        <v>128</v>
      </c>
      <c r="BG8" s="847" t="s">
        <v>128</v>
      </c>
      <c r="BH8" s="848" t="s">
        <v>128</v>
      </c>
      <c r="BI8" s="849" t="s">
        <v>128</v>
      </c>
      <c r="BJ8" s="847" t="s">
        <v>128</v>
      </c>
      <c r="BK8" s="848" t="s">
        <v>128</v>
      </c>
      <c r="BL8" s="849" t="s">
        <v>128</v>
      </c>
      <c r="BM8" s="847" t="s">
        <v>128</v>
      </c>
      <c r="BN8" s="848" t="s">
        <v>128</v>
      </c>
      <c r="BO8" s="849" t="s">
        <v>128</v>
      </c>
      <c r="BP8" s="847" t="s">
        <v>128</v>
      </c>
      <c r="BQ8" s="848" t="s">
        <v>128</v>
      </c>
      <c r="BR8" s="849" t="s">
        <v>128</v>
      </c>
      <c r="BS8" s="847" t="s">
        <v>128</v>
      </c>
      <c r="BT8" s="848" t="s">
        <v>128</v>
      </c>
      <c r="BU8" s="849" t="s">
        <v>128</v>
      </c>
      <c r="BV8" s="847" t="s">
        <v>128</v>
      </c>
      <c r="BW8" s="848" t="s">
        <v>128</v>
      </c>
      <c r="BX8" s="849" t="s">
        <v>128</v>
      </c>
      <c r="BY8" s="847" t="s">
        <v>128</v>
      </c>
      <c r="BZ8" s="848" t="s">
        <v>128</v>
      </c>
      <c r="CA8" s="849" t="s">
        <v>128</v>
      </c>
      <c r="CB8" s="2086"/>
      <c r="CC8" s="2086"/>
      <c r="CE8" s="685"/>
      <c r="CF8" s="685"/>
    </row>
    <row r="9" spans="1:84" s="665" customFormat="1" ht="16.5" customHeight="1" thickBot="1" x14ac:dyDescent="0.3">
      <c r="A9" s="1727"/>
      <c r="B9" s="1729"/>
      <c r="C9" s="1693"/>
      <c r="D9" s="1744" t="s">
        <v>21</v>
      </c>
      <c r="E9" s="1745"/>
      <c r="F9" s="1745"/>
      <c r="G9" s="1746"/>
      <c r="H9" s="2179"/>
      <c r="I9" s="850" t="s">
        <v>128</v>
      </c>
      <c r="J9" s="2180"/>
      <c r="K9" s="2179"/>
      <c r="L9" s="850" t="s">
        <v>128</v>
      </c>
      <c r="M9" s="2180"/>
      <c r="N9" s="2179"/>
      <c r="O9" s="850" t="s">
        <v>128</v>
      </c>
      <c r="P9" s="2180"/>
      <c r="Q9" s="2179"/>
      <c r="R9" s="850" t="s">
        <v>128</v>
      </c>
      <c r="S9" s="2180"/>
      <c r="T9" s="2179"/>
      <c r="U9" s="850" t="s">
        <v>128</v>
      </c>
      <c r="V9" s="2180"/>
      <c r="W9" s="2179"/>
      <c r="X9" s="850" t="s">
        <v>128</v>
      </c>
      <c r="Y9" s="2180"/>
      <c r="Z9" s="2179"/>
      <c r="AA9" s="850" t="s">
        <v>128</v>
      </c>
      <c r="AB9" s="2180"/>
      <c r="AC9" s="2179"/>
      <c r="AD9" s="850" t="s">
        <v>128</v>
      </c>
      <c r="AE9" s="2180"/>
      <c r="AF9" s="2179"/>
      <c r="AG9" s="850" t="s">
        <v>128</v>
      </c>
      <c r="AH9" s="2180"/>
      <c r="AI9" s="2179"/>
      <c r="AJ9" s="850" t="s">
        <v>128</v>
      </c>
      <c r="AK9" s="2180"/>
      <c r="AL9" s="2179"/>
      <c r="AM9" s="850" t="s">
        <v>128</v>
      </c>
      <c r="AN9" s="2180"/>
      <c r="AO9" s="2179"/>
      <c r="AP9" s="850" t="s">
        <v>128</v>
      </c>
      <c r="AQ9" s="2180"/>
      <c r="AR9" s="2179"/>
      <c r="AS9" s="850" t="s">
        <v>128</v>
      </c>
      <c r="AT9" s="2180"/>
      <c r="AU9" s="2179"/>
      <c r="AV9" s="850" t="s">
        <v>128</v>
      </c>
      <c r="AW9" s="2180"/>
      <c r="AX9" s="2179"/>
      <c r="AY9" s="850" t="s">
        <v>128</v>
      </c>
      <c r="AZ9" s="2180"/>
      <c r="BA9" s="2179"/>
      <c r="BB9" s="850" t="s">
        <v>128</v>
      </c>
      <c r="BC9" s="2180"/>
      <c r="BD9" s="2179"/>
      <c r="BE9" s="850" t="s">
        <v>128</v>
      </c>
      <c r="BF9" s="2180"/>
      <c r="BG9" s="2179"/>
      <c r="BH9" s="850" t="s">
        <v>128</v>
      </c>
      <c r="BI9" s="2180"/>
      <c r="BJ9" s="2179"/>
      <c r="BK9" s="850" t="s">
        <v>128</v>
      </c>
      <c r="BL9" s="2180"/>
      <c r="BM9" s="2179"/>
      <c r="BN9" s="850" t="s">
        <v>128</v>
      </c>
      <c r="BO9" s="2180"/>
      <c r="BP9" s="2179"/>
      <c r="BQ9" s="850" t="s">
        <v>128</v>
      </c>
      <c r="BR9" s="2180"/>
      <c r="BS9" s="2179"/>
      <c r="BT9" s="850" t="s">
        <v>128</v>
      </c>
      <c r="BU9" s="2180"/>
      <c r="BV9" s="2179"/>
      <c r="BW9" s="850" t="s">
        <v>128</v>
      </c>
      <c r="BX9" s="2180"/>
      <c r="BY9" s="2179"/>
      <c r="BZ9" s="850" t="s">
        <v>128</v>
      </c>
      <c r="CA9" s="2180"/>
    </row>
    <row r="10" spans="1:84" s="665" customFormat="1" ht="16.5" customHeight="1" x14ac:dyDescent="0.25">
      <c r="A10" s="1727"/>
      <c r="B10" s="1729"/>
      <c r="C10" s="1693"/>
      <c r="D10" s="1724" t="s">
        <v>22</v>
      </c>
      <c r="E10" s="1726"/>
      <c r="F10" s="1735" t="s">
        <v>212</v>
      </c>
      <c r="G10" s="1736"/>
      <c r="H10" s="1894" t="s">
        <v>128</v>
      </c>
      <c r="I10" s="1895"/>
      <c r="J10" s="1896"/>
      <c r="K10" s="1894" t="s">
        <v>128</v>
      </c>
      <c r="L10" s="1895"/>
      <c r="M10" s="1896"/>
      <c r="N10" s="1894" t="s">
        <v>128</v>
      </c>
      <c r="O10" s="1895"/>
      <c r="P10" s="1896"/>
      <c r="Q10" s="1894" t="s">
        <v>128</v>
      </c>
      <c r="R10" s="1895"/>
      <c r="S10" s="1896"/>
      <c r="T10" s="1894" t="s">
        <v>128</v>
      </c>
      <c r="U10" s="1895"/>
      <c r="V10" s="1896"/>
      <c r="W10" s="1894" t="s">
        <v>128</v>
      </c>
      <c r="X10" s="1895"/>
      <c r="Y10" s="1896"/>
      <c r="Z10" s="1894" t="s">
        <v>128</v>
      </c>
      <c r="AA10" s="1895"/>
      <c r="AB10" s="1896"/>
      <c r="AC10" s="1894" t="s">
        <v>128</v>
      </c>
      <c r="AD10" s="1895"/>
      <c r="AE10" s="1896"/>
      <c r="AF10" s="1894" t="s">
        <v>128</v>
      </c>
      <c r="AG10" s="1895"/>
      <c r="AH10" s="1896"/>
      <c r="AI10" s="1894" t="s">
        <v>128</v>
      </c>
      <c r="AJ10" s="1895"/>
      <c r="AK10" s="1896"/>
      <c r="AL10" s="1894" t="s">
        <v>128</v>
      </c>
      <c r="AM10" s="1895"/>
      <c r="AN10" s="1896"/>
      <c r="AO10" s="1894" t="s">
        <v>128</v>
      </c>
      <c r="AP10" s="1895"/>
      <c r="AQ10" s="1896"/>
      <c r="AR10" s="1894" t="s">
        <v>128</v>
      </c>
      <c r="AS10" s="1895"/>
      <c r="AT10" s="1896"/>
      <c r="AU10" s="1894" t="s">
        <v>128</v>
      </c>
      <c r="AV10" s="1895"/>
      <c r="AW10" s="1896"/>
      <c r="AX10" s="1894" t="s">
        <v>128</v>
      </c>
      <c r="AY10" s="1895"/>
      <c r="AZ10" s="1896"/>
      <c r="BA10" s="1894" t="s">
        <v>128</v>
      </c>
      <c r="BB10" s="1895"/>
      <c r="BC10" s="1896"/>
      <c r="BD10" s="1894" t="s">
        <v>128</v>
      </c>
      <c r="BE10" s="1895"/>
      <c r="BF10" s="1896"/>
      <c r="BG10" s="1894" t="s">
        <v>128</v>
      </c>
      <c r="BH10" s="1895"/>
      <c r="BI10" s="1896"/>
      <c r="BJ10" s="1894" t="s">
        <v>128</v>
      </c>
      <c r="BK10" s="1895"/>
      <c r="BL10" s="1896"/>
      <c r="BM10" s="1894" t="s">
        <v>128</v>
      </c>
      <c r="BN10" s="1895"/>
      <c r="BO10" s="1896"/>
      <c r="BP10" s="1894" t="s">
        <v>128</v>
      </c>
      <c r="BQ10" s="1895"/>
      <c r="BR10" s="1896"/>
      <c r="BS10" s="1894" t="s">
        <v>128</v>
      </c>
      <c r="BT10" s="1895"/>
      <c r="BU10" s="1896"/>
      <c r="BV10" s="1894" t="s">
        <v>128</v>
      </c>
      <c r="BW10" s="1895"/>
      <c r="BX10" s="1896"/>
      <c r="BY10" s="1894" t="s">
        <v>128</v>
      </c>
      <c r="BZ10" s="1895"/>
      <c r="CA10" s="1896"/>
    </row>
    <row r="11" spans="1:84" s="665" customFormat="1" ht="16.5" customHeight="1" thickBot="1" x14ac:dyDescent="0.3">
      <c r="A11" s="1727"/>
      <c r="B11" s="1729"/>
      <c r="C11" s="1693"/>
      <c r="D11" s="1730"/>
      <c r="E11" s="1732"/>
      <c r="F11" s="1739" t="s">
        <v>213</v>
      </c>
      <c r="G11" s="1740"/>
      <c r="H11" s="1891" t="s">
        <v>128</v>
      </c>
      <c r="I11" s="1892"/>
      <c r="J11" s="1893"/>
      <c r="K11" s="1891" t="s">
        <v>128</v>
      </c>
      <c r="L11" s="1892"/>
      <c r="M11" s="1893"/>
      <c r="N11" s="1891" t="s">
        <v>128</v>
      </c>
      <c r="O11" s="1892"/>
      <c r="P11" s="1893"/>
      <c r="Q11" s="1891" t="s">
        <v>128</v>
      </c>
      <c r="R11" s="1892"/>
      <c r="S11" s="1893"/>
      <c r="T11" s="1891" t="s">
        <v>128</v>
      </c>
      <c r="U11" s="1892"/>
      <c r="V11" s="1893"/>
      <c r="W11" s="1891" t="s">
        <v>128</v>
      </c>
      <c r="X11" s="1892"/>
      <c r="Y11" s="1893"/>
      <c r="Z11" s="1891" t="s">
        <v>128</v>
      </c>
      <c r="AA11" s="1892"/>
      <c r="AB11" s="1893"/>
      <c r="AC11" s="1891" t="s">
        <v>128</v>
      </c>
      <c r="AD11" s="1892"/>
      <c r="AE11" s="1893"/>
      <c r="AF11" s="1891" t="s">
        <v>128</v>
      </c>
      <c r="AG11" s="1892"/>
      <c r="AH11" s="1893"/>
      <c r="AI11" s="1891" t="s">
        <v>128</v>
      </c>
      <c r="AJ11" s="1892"/>
      <c r="AK11" s="1893"/>
      <c r="AL11" s="1891" t="s">
        <v>128</v>
      </c>
      <c r="AM11" s="1892"/>
      <c r="AN11" s="1893"/>
      <c r="AO11" s="1891" t="s">
        <v>128</v>
      </c>
      <c r="AP11" s="1892"/>
      <c r="AQ11" s="1893"/>
      <c r="AR11" s="1891" t="s">
        <v>128</v>
      </c>
      <c r="AS11" s="1892"/>
      <c r="AT11" s="1893"/>
      <c r="AU11" s="1891" t="s">
        <v>128</v>
      </c>
      <c r="AV11" s="1892"/>
      <c r="AW11" s="1893"/>
      <c r="AX11" s="1891" t="s">
        <v>128</v>
      </c>
      <c r="AY11" s="1892"/>
      <c r="AZ11" s="1893"/>
      <c r="BA11" s="1891" t="s">
        <v>128</v>
      </c>
      <c r="BB11" s="1892"/>
      <c r="BC11" s="1893"/>
      <c r="BD11" s="1891" t="s">
        <v>128</v>
      </c>
      <c r="BE11" s="1892"/>
      <c r="BF11" s="1893"/>
      <c r="BG11" s="1891" t="s">
        <v>128</v>
      </c>
      <c r="BH11" s="1892"/>
      <c r="BI11" s="1893"/>
      <c r="BJ11" s="1891" t="s">
        <v>128</v>
      </c>
      <c r="BK11" s="1892"/>
      <c r="BL11" s="1893"/>
      <c r="BM11" s="1891" t="s">
        <v>128</v>
      </c>
      <c r="BN11" s="1892"/>
      <c r="BO11" s="1893"/>
      <c r="BP11" s="1891" t="s">
        <v>128</v>
      </c>
      <c r="BQ11" s="1892"/>
      <c r="BR11" s="1893"/>
      <c r="BS11" s="1891" t="s">
        <v>128</v>
      </c>
      <c r="BT11" s="1892"/>
      <c r="BU11" s="1893"/>
      <c r="BV11" s="1891" t="s">
        <v>128</v>
      </c>
      <c r="BW11" s="1892"/>
      <c r="BX11" s="1893"/>
      <c r="BY11" s="1891" t="s">
        <v>128</v>
      </c>
      <c r="BZ11" s="1892"/>
      <c r="CA11" s="1893"/>
    </row>
    <row r="12" spans="1:84" s="665" customFormat="1" ht="16.5" customHeight="1" thickBot="1" x14ac:dyDescent="0.3">
      <c r="A12" s="2181" t="s">
        <v>48</v>
      </c>
      <c r="B12" s="2182"/>
      <c r="C12" s="2183"/>
      <c r="D12" s="2184" t="s">
        <v>18</v>
      </c>
      <c r="E12" s="2185"/>
      <c r="F12" s="2186"/>
      <c r="G12" s="2187"/>
      <c r="H12" s="979" t="s">
        <v>128</v>
      </c>
      <c r="I12" s="749" t="s">
        <v>128</v>
      </c>
      <c r="J12" s="750" t="s">
        <v>128</v>
      </c>
      <c r="K12" s="979" t="s">
        <v>128</v>
      </c>
      <c r="L12" s="749" t="s">
        <v>128</v>
      </c>
      <c r="M12" s="750" t="s">
        <v>128</v>
      </c>
      <c r="N12" s="979" t="s">
        <v>128</v>
      </c>
      <c r="O12" s="749" t="s">
        <v>128</v>
      </c>
      <c r="P12" s="750" t="s">
        <v>128</v>
      </c>
      <c r="Q12" s="979" t="s">
        <v>128</v>
      </c>
      <c r="R12" s="749" t="s">
        <v>128</v>
      </c>
      <c r="S12" s="750" t="s">
        <v>128</v>
      </c>
      <c r="T12" s="979" t="s">
        <v>128</v>
      </c>
      <c r="U12" s="749" t="s">
        <v>128</v>
      </c>
      <c r="V12" s="750" t="s">
        <v>128</v>
      </c>
      <c r="W12" s="979" t="s">
        <v>128</v>
      </c>
      <c r="X12" s="749" t="s">
        <v>128</v>
      </c>
      <c r="Y12" s="750" t="s">
        <v>128</v>
      </c>
      <c r="Z12" s="979" t="s">
        <v>128</v>
      </c>
      <c r="AA12" s="749" t="s">
        <v>128</v>
      </c>
      <c r="AB12" s="750" t="s">
        <v>128</v>
      </c>
      <c r="AC12" s="979" t="s">
        <v>128</v>
      </c>
      <c r="AD12" s="749" t="s">
        <v>128</v>
      </c>
      <c r="AE12" s="750" t="s">
        <v>128</v>
      </c>
      <c r="AF12" s="979" t="s">
        <v>128</v>
      </c>
      <c r="AG12" s="749" t="s">
        <v>128</v>
      </c>
      <c r="AH12" s="750" t="s">
        <v>128</v>
      </c>
      <c r="AI12" s="979" t="s">
        <v>128</v>
      </c>
      <c r="AJ12" s="749" t="s">
        <v>128</v>
      </c>
      <c r="AK12" s="750" t="s">
        <v>128</v>
      </c>
      <c r="AL12" s="979" t="s">
        <v>128</v>
      </c>
      <c r="AM12" s="749" t="s">
        <v>128</v>
      </c>
      <c r="AN12" s="750" t="s">
        <v>128</v>
      </c>
      <c r="AO12" s="979" t="s">
        <v>128</v>
      </c>
      <c r="AP12" s="749" t="s">
        <v>128</v>
      </c>
      <c r="AQ12" s="750" t="s">
        <v>128</v>
      </c>
      <c r="AR12" s="979" t="s">
        <v>128</v>
      </c>
      <c r="AS12" s="749" t="s">
        <v>128</v>
      </c>
      <c r="AT12" s="750" t="s">
        <v>128</v>
      </c>
      <c r="AU12" s="979" t="s">
        <v>128</v>
      </c>
      <c r="AV12" s="749" t="s">
        <v>128</v>
      </c>
      <c r="AW12" s="750" t="s">
        <v>128</v>
      </c>
      <c r="AX12" s="979" t="s">
        <v>128</v>
      </c>
      <c r="AY12" s="749" t="s">
        <v>128</v>
      </c>
      <c r="AZ12" s="750" t="s">
        <v>128</v>
      </c>
      <c r="BA12" s="979" t="s">
        <v>128</v>
      </c>
      <c r="BB12" s="749" t="s">
        <v>128</v>
      </c>
      <c r="BC12" s="750" t="s">
        <v>128</v>
      </c>
      <c r="BD12" s="979" t="s">
        <v>128</v>
      </c>
      <c r="BE12" s="749" t="s">
        <v>128</v>
      </c>
      <c r="BF12" s="750" t="s">
        <v>128</v>
      </c>
      <c r="BG12" s="979" t="s">
        <v>128</v>
      </c>
      <c r="BH12" s="749" t="s">
        <v>128</v>
      </c>
      <c r="BI12" s="750" t="s">
        <v>128</v>
      </c>
      <c r="BJ12" s="979" t="s">
        <v>128</v>
      </c>
      <c r="BK12" s="749" t="s">
        <v>128</v>
      </c>
      <c r="BL12" s="750" t="s">
        <v>128</v>
      </c>
      <c r="BM12" s="979" t="s">
        <v>128</v>
      </c>
      <c r="BN12" s="749" t="s">
        <v>128</v>
      </c>
      <c r="BO12" s="750" t="s">
        <v>128</v>
      </c>
      <c r="BP12" s="979" t="s">
        <v>128</v>
      </c>
      <c r="BQ12" s="749" t="s">
        <v>128</v>
      </c>
      <c r="BR12" s="750" t="s">
        <v>128</v>
      </c>
      <c r="BS12" s="979" t="s">
        <v>128</v>
      </c>
      <c r="BT12" s="749" t="s">
        <v>128</v>
      </c>
      <c r="BU12" s="750" t="s">
        <v>128</v>
      </c>
      <c r="BV12" s="979" t="s">
        <v>128</v>
      </c>
      <c r="BW12" s="749" t="s">
        <v>128</v>
      </c>
      <c r="BX12" s="750" t="s">
        <v>128</v>
      </c>
      <c r="BY12" s="979" t="s">
        <v>128</v>
      </c>
      <c r="BZ12" s="749" t="s">
        <v>128</v>
      </c>
      <c r="CA12" s="750" t="s">
        <v>128</v>
      </c>
    </row>
    <row r="13" spans="1:84" s="665" customFormat="1" ht="16.5" customHeight="1" thickBot="1" x14ac:dyDescent="0.3">
      <c r="A13" s="2188"/>
      <c r="B13" s="2189"/>
      <c r="C13" s="2190"/>
      <c r="D13" s="2191" t="s">
        <v>22</v>
      </c>
      <c r="E13" s="2192"/>
      <c r="F13" s="2193"/>
      <c r="G13" s="2194"/>
      <c r="H13" s="2179"/>
      <c r="I13" s="850" t="s">
        <v>128</v>
      </c>
      <c r="J13" s="2180"/>
      <c r="K13" s="2179"/>
      <c r="L13" s="850" t="s">
        <v>128</v>
      </c>
      <c r="M13" s="2180"/>
      <c r="N13" s="2179"/>
      <c r="O13" s="850" t="s">
        <v>128</v>
      </c>
      <c r="P13" s="2180"/>
      <c r="Q13" s="2179"/>
      <c r="R13" s="850" t="s">
        <v>128</v>
      </c>
      <c r="S13" s="2180"/>
      <c r="T13" s="2179"/>
      <c r="U13" s="850" t="s">
        <v>128</v>
      </c>
      <c r="V13" s="2180"/>
      <c r="W13" s="2179"/>
      <c r="X13" s="850" t="s">
        <v>128</v>
      </c>
      <c r="Y13" s="2180"/>
      <c r="Z13" s="2179"/>
      <c r="AA13" s="850" t="s">
        <v>128</v>
      </c>
      <c r="AB13" s="2180"/>
      <c r="AC13" s="2179"/>
      <c r="AD13" s="850" t="s">
        <v>128</v>
      </c>
      <c r="AE13" s="2180"/>
      <c r="AF13" s="2179"/>
      <c r="AG13" s="850" t="s">
        <v>128</v>
      </c>
      <c r="AH13" s="2180"/>
      <c r="AI13" s="2179"/>
      <c r="AJ13" s="850" t="s">
        <v>128</v>
      </c>
      <c r="AK13" s="2180"/>
      <c r="AL13" s="2179"/>
      <c r="AM13" s="850" t="s">
        <v>128</v>
      </c>
      <c r="AN13" s="2180"/>
      <c r="AO13" s="2179"/>
      <c r="AP13" s="850" t="s">
        <v>128</v>
      </c>
      <c r="AQ13" s="2180"/>
      <c r="AR13" s="2179"/>
      <c r="AS13" s="850" t="s">
        <v>128</v>
      </c>
      <c r="AT13" s="2180"/>
      <c r="AU13" s="2179"/>
      <c r="AV13" s="850" t="s">
        <v>128</v>
      </c>
      <c r="AW13" s="2180"/>
      <c r="AX13" s="2179"/>
      <c r="AY13" s="850" t="s">
        <v>128</v>
      </c>
      <c r="AZ13" s="2180"/>
      <c r="BA13" s="2179"/>
      <c r="BB13" s="850" t="s">
        <v>128</v>
      </c>
      <c r="BC13" s="2180"/>
      <c r="BD13" s="2179"/>
      <c r="BE13" s="850" t="s">
        <v>128</v>
      </c>
      <c r="BF13" s="2180"/>
      <c r="BG13" s="2179"/>
      <c r="BH13" s="850" t="s">
        <v>128</v>
      </c>
      <c r="BI13" s="2180"/>
      <c r="BJ13" s="2179"/>
      <c r="BK13" s="850" t="s">
        <v>128</v>
      </c>
      <c r="BL13" s="2180"/>
      <c r="BM13" s="2179"/>
      <c r="BN13" s="850" t="s">
        <v>128</v>
      </c>
      <c r="BO13" s="2180"/>
      <c r="BP13" s="2179"/>
      <c r="BQ13" s="850" t="s">
        <v>128</v>
      </c>
      <c r="BR13" s="2180"/>
      <c r="BS13" s="2179"/>
      <c r="BT13" s="850" t="s">
        <v>128</v>
      </c>
      <c r="BU13" s="2180"/>
      <c r="BV13" s="2179"/>
      <c r="BW13" s="850" t="s">
        <v>128</v>
      </c>
      <c r="BX13" s="2180"/>
      <c r="BY13" s="2179"/>
      <c r="BZ13" s="850" t="s">
        <v>128</v>
      </c>
      <c r="CA13" s="2180"/>
    </row>
    <row r="14" spans="1:84" s="665" customFormat="1" ht="16.5" customHeight="1" x14ac:dyDescent="0.25">
      <c r="A14" s="1724" t="s">
        <v>146</v>
      </c>
      <c r="B14" s="1725"/>
      <c r="C14" s="1726"/>
      <c r="D14" s="852"/>
      <c r="E14" s="853"/>
      <c r="F14" s="1888" t="s">
        <v>212</v>
      </c>
      <c r="G14" s="1888"/>
      <c r="H14" s="855" t="s">
        <v>128</v>
      </c>
      <c r="I14" s="845" t="s">
        <v>128</v>
      </c>
      <c r="J14" s="846" t="s">
        <v>128</v>
      </c>
      <c r="K14" s="855" t="s">
        <v>128</v>
      </c>
      <c r="L14" s="845" t="s">
        <v>128</v>
      </c>
      <c r="M14" s="846" t="s">
        <v>128</v>
      </c>
      <c r="N14" s="855" t="s">
        <v>128</v>
      </c>
      <c r="O14" s="845" t="s">
        <v>128</v>
      </c>
      <c r="P14" s="846" t="s">
        <v>128</v>
      </c>
      <c r="Q14" s="855" t="s">
        <v>128</v>
      </c>
      <c r="R14" s="845" t="s">
        <v>128</v>
      </c>
      <c r="S14" s="846" t="s">
        <v>128</v>
      </c>
      <c r="T14" s="855" t="s">
        <v>128</v>
      </c>
      <c r="U14" s="845" t="s">
        <v>128</v>
      </c>
      <c r="V14" s="846" t="s">
        <v>128</v>
      </c>
      <c r="W14" s="855" t="s">
        <v>128</v>
      </c>
      <c r="X14" s="845" t="s">
        <v>128</v>
      </c>
      <c r="Y14" s="846" t="s">
        <v>128</v>
      </c>
      <c r="Z14" s="855" t="s">
        <v>128</v>
      </c>
      <c r="AA14" s="845" t="s">
        <v>128</v>
      </c>
      <c r="AB14" s="846" t="s">
        <v>128</v>
      </c>
      <c r="AC14" s="855" t="s">
        <v>128</v>
      </c>
      <c r="AD14" s="845" t="s">
        <v>128</v>
      </c>
      <c r="AE14" s="846" t="s">
        <v>128</v>
      </c>
      <c r="AF14" s="855" t="s">
        <v>128</v>
      </c>
      <c r="AG14" s="845" t="s">
        <v>128</v>
      </c>
      <c r="AH14" s="846" t="s">
        <v>128</v>
      </c>
      <c r="AI14" s="855" t="s">
        <v>128</v>
      </c>
      <c r="AJ14" s="845" t="s">
        <v>128</v>
      </c>
      <c r="AK14" s="846" t="s">
        <v>128</v>
      </c>
      <c r="AL14" s="855" t="s">
        <v>128</v>
      </c>
      <c r="AM14" s="845" t="s">
        <v>128</v>
      </c>
      <c r="AN14" s="846" t="s">
        <v>128</v>
      </c>
      <c r="AO14" s="855" t="s">
        <v>128</v>
      </c>
      <c r="AP14" s="845" t="s">
        <v>128</v>
      </c>
      <c r="AQ14" s="846" t="s">
        <v>128</v>
      </c>
      <c r="AR14" s="855" t="s">
        <v>128</v>
      </c>
      <c r="AS14" s="845" t="s">
        <v>128</v>
      </c>
      <c r="AT14" s="846" t="s">
        <v>128</v>
      </c>
      <c r="AU14" s="855" t="s">
        <v>128</v>
      </c>
      <c r="AV14" s="845" t="s">
        <v>128</v>
      </c>
      <c r="AW14" s="846" t="s">
        <v>128</v>
      </c>
      <c r="AX14" s="855" t="s">
        <v>128</v>
      </c>
      <c r="AY14" s="845" t="s">
        <v>128</v>
      </c>
      <c r="AZ14" s="846" t="s">
        <v>128</v>
      </c>
      <c r="BA14" s="855" t="s">
        <v>128</v>
      </c>
      <c r="BB14" s="845" t="s">
        <v>128</v>
      </c>
      <c r="BC14" s="846" t="s">
        <v>128</v>
      </c>
      <c r="BD14" s="855" t="s">
        <v>128</v>
      </c>
      <c r="BE14" s="845" t="s">
        <v>128</v>
      </c>
      <c r="BF14" s="846" t="s">
        <v>128</v>
      </c>
      <c r="BG14" s="855" t="s">
        <v>128</v>
      </c>
      <c r="BH14" s="845" t="s">
        <v>128</v>
      </c>
      <c r="BI14" s="846" t="s">
        <v>128</v>
      </c>
      <c r="BJ14" s="855" t="s">
        <v>128</v>
      </c>
      <c r="BK14" s="845" t="s">
        <v>128</v>
      </c>
      <c r="BL14" s="846" t="s">
        <v>128</v>
      </c>
      <c r="BM14" s="855" t="s">
        <v>128</v>
      </c>
      <c r="BN14" s="845" t="s">
        <v>128</v>
      </c>
      <c r="BO14" s="846" t="s">
        <v>128</v>
      </c>
      <c r="BP14" s="855" t="s">
        <v>128</v>
      </c>
      <c r="BQ14" s="845" t="s">
        <v>128</v>
      </c>
      <c r="BR14" s="846" t="s">
        <v>128</v>
      </c>
      <c r="BS14" s="855" t="s">
        <v>128</v>
      </c>
      <c r="BT14" s="845" t="s">
        <v>128</v>
      </c>
      <c r="BU14" s="846" t="s">
        <v>128</v>
      </c>
      <c r="BV14" s="855" t="s">
        <v>128</v>
      </c>
      <c r="BW14" s="845" t="s">
        <v>128</v>
      </c>
      <c r="BX14" s="846" t="s">
        <v>128</v>
      </c>
      <c r="BY14" s="855" t="s">
        <v>128</v>
      </c>
      <c r="BZ14" s="845" t="s">
        <v>128</v>
      </c>
      <c r="CA14" s="846" t="s">
        <v>128</v>
      </c>
    </row>
    <row r="15" spans="1:84" s="665" customFormat="1" ht="16.5" customHeight="1" thickBot="1" x14ac:dyDescent="0.3">
      <c r="A15" s="1727"/>
      <c r="B15" s="1728"/>
      <c r="C15" s="1729"/>
      <c r="D15" s="852"/>
      <c r="E15" s="853"/>
      <c r="F15" s="1889" t="s">
        <v>213</v>
      </c>
      <c r="G15" s="1889"/>
      <c r="H15" s="1036" t="s">
        <v>128</v>
      </c>
      <c r="I15" s="1037" t="s">
        <v>128</v>
      </c>
      <c r="J15" s="856" t="s">
        <v>128</v>
      </c>
      <c r="K15" s="1036" t="s">
        <v>128</v>
      </c>
      <c r="L15" s="1037" t="s">
        <v>128</v>
      </c>
      <c r="M15" s="856" t="s">
        <v>128</v>
      </c>
      <c r="N15" s="1036" t="s">
        <v>128</v>
      </c>
      <c r="O15" s="1037" t="s">
        <v>128</v>
      </c>
      <c r="P15" s="856" t="s">
        <v>128</v>
      </c>
      <c r="Q15" s="1036" t="s">
        <v>128</v>
      </c>
      <c r="R15" s="1037" t="s">
        <v>128</v>
      </c>
      <c r="S15" s="856" t="s">
        <v>128</v>
      </c>
      <c r="T15" s="1036" t="s">
        <v>128</v>
      </c>
      <c r="U15" s="1037" t="s">
        <v>128</v>
      </c>
      <c r="V15" s="856" t="s">
        <v>128</v>
      </c>
      <c r="W15" s="1036" t="s">
        <v>128</v>
      </c>
      <c r="X15" s="1037" t="s">
        <v>128</v>
      </c>
      <c r="Y15" s="856" t="s">
        <v>128</v>
      </c>
      <c r="Z15" s="1036" t="s">
        <v>128</v>
      </c>
      <c r="AA15" s="1037" t="s">
        <v>128</v>
      </c>
      <c r="AB15" s="856" t="s">
        <v>128</v>
      </c>
      <c r="AC15" s="1036" t="s">
        <v>128</v>
      </c>
      <c r="AD15" s="1037" t="s">
        <v>128</v>
      </c>
      <c r="AE15" s="856" t="s">
        <v>128</v>
      </c>
      <c r="AF15" s="1036" t="s">
        <v>128</v>
      </c>
      <c r="AG15" s="1037" t="s">
        <v>128</v>
      </c>
      <c r="AH15" s="856" t="s">
        <v>128</v>
      </c>
      <c r="AI15" s="1036" t="s">
        <v>128</v>
      </c>
      <c r="AJ15" s="1037" t="s">
        <v>128</v>
      </c>
      <c r="AK15" s="856" t="s">
        <v>128</v>
      </c>
      <c r="AL15" s="1036" t="s">
        <v>128</v>
      </c>
      <c r="AM15" s="1037" t="s">
        <v>128</v>
      </c>
      <c r="AN15" s="856" t="s">
        <v>128</v>
      </c>
      <c r="AO15" s="1036" t="s">
        <v>128</v>
      </c>
      <c r="AP15" s="1037" t="s">
        <v>128</v>
      </c>
      <c r="AQ15" s="856" t="s">
        <v>128</v>
      </c>
      <c r="AR15" s="1036" t="s">
        <v>128</v>
      </c>
      <c r="AS15" s="1037" t="s">
        <v>128</v>
      </c>
      <c r="AT15" s="856" t="s">
        <v>128</v>
      </c>
      <c r="AU15" s="1036" t="s">
        <v>128</v>
      </c>
      <c r="AV15" s="1037" t="s">
        <v>128</v>
      </c>
      <c r="AW15" s="856" t="s">
        <v>128</v>
      </c>
      <c r="AX15" s="1036" t="s">
        <v>128</v>
      </c>
      <c r="AY15" s="1037" t="s">
        <v>128</v>
      </c>
      <c r="AZ15" s="856" t="s">
        <v>128</v>
      </c>
      <c r="BA15" s="1036" t="s">
        <v>128</v>
      </c>
      <c r="BB15" s="1037" t="s">
        <v>128</v>
      </c>
      <c r="BC15" s="856" t="s">
        <v>128</v>
      </c>
      <c r="BD15" s="1036" t="s">
        <v>128</v>
      </c>
      <c r="BE15" s="1037" t="s">
        <v>128</v>
      </c>
      <c r="BF15" s="856" t="s">
        <v>128</v>
      </c>
      <c r="BG15" s="1036" t="s">
        <v>128</v>
      </c>
      <c r="BH15" s="1037" t="s">
        <v>128</v>
      </c>
      <c r="BI15" s="856" t="s">
        <v>128</v>
      </c>
      <c r="BJ15" s="1036" t="s">
        <v>128</v>
      </c>
      <c r="BK15" s="1037" t="s">
        <v>128</v>
      </c>
      <c r="BL15" s="856" t="s">
        <v>128</v>
      </c>
      <c r="BM15" s="1036" t="s">
        <v>128</v>
      </c>
      <c r="BN15" s="1037" t="s">
        <v>128</v>
      </c>
      <c r="BO15" s="856" t="s">
        <v>128</v>
      </c>
      <c r="BP15" s="1036" t="s">
        <v>128</v>
      </c>
      <c r="BQ15" s="1037" t="s">
        <v>128</v>
      </c>
      <c r="BR15" s="856" t="s">
        <v>128</v>
      </c>
      <c r="BS15" s="1036" t="s">
        <v>128</v>
      </c>
      <c r="BT15" s="1037" t="s">
        <v>128</v>
      </c>
      <c r="BU15" s="856" t="s">
        <v>128</v>
      </c>
      <c r="BV15" s="1036" t="s">
        <v>128</v>
      </c>
      <c r="BW15" s="1037" t="s">
        <v>128</v>
      </c>
      <c r="BX15" s="856" t="s">
        <v>128</v>
      </c>
      <c r="BY15" s="1036" t="s">
        <v>128</v>
      </c>
      <c r="BZ15" s="1037" t="s">
        <v>128</v>
      </c>
      <c r="CA15" s="856" t="s">
        <v>128</v>
      </c>
    </row>
    <row r="16" spans="1:84" s="665" customFormat="1" ht="16.5" customHeight="1" thickBot="1" x14ac:dyDescent="0.3">
      <c r="A16" s="825" t="s">
        <v>214</v>
      </c>
      <c r="B16" s="858" t="s">
        <v>128</v>
      </c>
      <c r="C16" s="857"/>
      <c r="D16" s="825" t="s">
        <v>215</v>
      </c>
      <c r="E16" s="1890" t="s">
        <v>128</v>
      </c>
      <c r="F16" s="1890"/>
      <c r="G16" s="859"/>
      <c r="H16" s="698"/>
      <c r="I16" s="698"/>
      <c r="J16" s="698"/>
      <c r="K16" s="698"/>
      <c r="L16" s="698"/>
      <c r="M16" s="698"/>
      <c r="N16" s="698"/>
      <c r="O16" s="698"/>
      <c r="P16" s="698"/>
      <c r="Q16" s="698"/>
      <c r="R16" s="698"/>
      <c r="S16" s="698"/>
      <c r="T16" s="698"/>
      <c r="U16" s="698"/>
      <c r="V16" s="698"/>
      <c r="W16" s="698"/>
      <c r="X16" s="698"/>
      <c r="Y16" s="698"/>
      <c r="Z16" s="698"/>
      <c r="AA16" s="698"/>
      <c r="AB16" s="698"/>
      <c r="AC16" s="698"/>
      <c r="AD16" s="698"/>
      <c r="AE16" s="698"/>
      <c r="AF16" s="698"/>
      <c r="AG16" s="698"/>
      <c r="AH16" s="698"/>
      <c r="AI16" s="698"/>
      <c r="AJ16" s="698"/>
      <c r="AK16" s="698"/>
      <c r="AL16" s="698"/>
      <c r="AM16" s="698"/>
      <c r="AN16" s="698"/>
      <c r="AO16" s="698"/>
      <c r="AP16" s="698"/>
      <c r="AQ16" s="697"/>
      <c r="AR16" s="698"/>
      <c r="AS16" s="698"/>
      <c r="AT16" s="698"/>
      <c r="AU16" s="698"/>
      <c r="AV16" s="698"/>
      <c r="AW16" s="698"/>
      <c r="AX16" s="698"/>
      <c r="AY16" s="698"/>
      <c r="AZ16" s="698"/>
      <c r="BA16" s="698"/>
      <c r="BB16" s="698"/>
      <c r="BC16" s="698"/>
      <c r="BD16" s="698"/>
      <c r="BE16" s="698"/>
      <c r="BF16" s="698"/>
      <c r="BG16" s="698"/>
      <c r="BH16" s="698"/>
      <c r="BI16" s="698"/>
      <c r="BJ16" s="698"/>
      <c r="BK16" s="698"/>
      <c r="BL16" s="698"/>
      <c r="BM16" s="698"/>
      <c r="BN16" s="698"/>
      <c r="BO16" s="698"/>
      <c r="BP16" s="698"/>
      <c r="BQ16" s="698"/>
      <c r="BR16" s="698"/>
      <c r="BS16" s="698"/>
      <c r="BT16" s="698"/>
      <c r="BU16" s="698"/>
      <c r="BV16" s="698"/>
      <c r="BW16" s="698"/>
      <c r="BX16" s="698"/>
      <c r="BY16" s="698"/>
      <c r="BZ16" s="698"/>
      <c r="CA16" s="697"/>
    </row>
    <row r="17" spans="1:81" s="665" customFormat="1" ht="16.5" customHeight="1" thickBot="1" x14ac:dyDescent="0.3">
      <c r="A17" s="860"/>
      <c r="B17" s="700"/>
      <c r="C17" s="700"/>
      <c r="D17" s="701"/>
      <c r="E17" s="702"/>
      <c r="F17" s="701"/>
      <c r="G17" s="861"/>
      <c r="H17" s="703"/>
      <c r="I17" s="701"/>
      <c r="J17" s="701"/>
      <c r="K17" s="703"/>
      <c r="L17" s="701"/>
      <c r="M17" s="701"/>
      <c r="N17" s="703"/>
      <c r="O17" s="701"/>
      <c r="P17" s="701"/>
      <c r="Q17" s="703"/>
      <c r="R17" s="701"/>
      <c r="S17" s="701"/>
      <c r="T17" s="703"/>
      <c r="U17" s="701"/>
      <c r="V17" s="701"/>
      <c r="W17" s="703"/>
      <c r="X17" s="701"/>
      <c r="Y17" s="701"/>
      <c r="Z17" s="703"/>
      <c r="AA17" s="701"/>
      <c r="AB17" s="701"/>
      <c r="AC17" s="703"/>
      <c r="AD17" s="701"/>
      <c r="AE17" s="701"/>
      <c r="AF17" s="703"/>
      <c r="AG17" s="701"/>
      <c r="AH17" s="701"/>
      <c r="AI17" s="703"/>
      <c r="AJ17" s="701"/>
      <c r="AK17" s="701"/>
      <c r="AL17" s="703"/>
      <c r="AM17" s="701"/>
      <c r="AN17" s="701"/>
      <c r="AO17" s="703"/>
      <c r="AP17" s="701"/>
      <c r="AQ17" s="701"/>
      <c r="AR17" s="703"/>
      <c r="AS17" s="701"/>
      <c r="AT17" s="701"/>
      <c r="AU17" s="703"/>
      <c r="AV17" s="701"/>
      <c r="AW17" s="701"/>
      <c r="AX17" s="703"/>
      <c r="AY17" s="701"/>
      <c r="AZ17" s="701"/>
      <c r="BA17" s="703"/>
      <c r="BB17" s="701"/>
      <c r="BC17" s="701"/>
      <c r="BD17" s="703"/>
      <c r="BE17" s="701"/>
      <c r="BF17" s="701"/>
      <c r="BG17" s="703"/>
      <c r="BH17" s="701"/>
      <c r="BI17" s="701"/>
      <c r="BJ17" s="703"/>
      <c r="BK17" s="701"/>
      <c r="BL17" s="701"/>
      <c r="BM17" s="703"/>
      <c r="BN17" s="701"/>
      <c r="BO17" s="701"/>
      <c r="BP17" s="703"/>
      <c r="BQ17" s="701"/>
      <c r="BR17" s="701"/>
      <c r="BS17" s="703"/>
      <c r="BT17" s="701"/>
      <c r="BU17" s="701"/>
      <c r="BV17" s="703"/>
      <c r="BW17" s="701"/>
      <c r="BX17" s="701"/>
      <c r="BY17" s="703"/>
      <c r="BZ17" s="701"/>
      <c r="CA17" s="701"/>
    </row>
    <row r="18" spans="1:81" s="665" customFormat="1" ht="16.5" customHeight="1" x14ac:dyDescent="0.25">
      <c r="A18" s="1681" t="s">
        <v>28</v>
      </c>
      <c r="B18" s="1682"/>
      <c r="C18" s="1682"/>
      <c r="D18" s="1715" t="s">
        <v>29</v>
      </c>
      <c r="E18" s="1716"/>
      <c r="F18" s="1716" t="s">
        <v>30</v>
      </c>
      <c r="G18" s="1717"/>
      <c r="H18" s="842" t="s">
        <v>9</v>
      </c>
      <c r="I18" s="676" t="s">
        <v>10</v>
      </c>
      <c r="J18" s="677" t="s">
        <v>11</v>
      </c>
      <c r="K18" s="675" t="s">
        <v>9</v>
      </c>
      <c r="L18" s="676" t="s">
        <v>10</v>
      </c>
      <c r="M18" s="677" t="s">
        <v>11</v>
      </c>
      <c r="N18" s="675" t="s">
        <v>9</v>
      </c>
      <c r="O18" s="676" t="s">
        <v>10</v>
      </c>
      <c r="P18" s="677" t="s">
        <v>11</v>
      </c>
      <c r="Q18" s="675" t="s">
        <v>9</v>
      </c>
      <c r="R18" s="676" t="s">
        <v>10</v>
      </c>
      <c r="S18" s="677" t="s">
        <v>11</v>
      </c>
      <c r="T18" s="675" t="s">
        <v>9</v>
      </c>
      <c r="U18" s="676" t="s">
        <v>10</v>
      </c>
      <c r="V18" s="677" t="s">
        <v>11</v>
      </c>
      <c r="W18" s="675" t="s">
        <v>9</v>
      </c>
      <c r="X18" s="676" t="s">
        <v>10</v>
      </c>
      <c r="Y18" s="677" t="s">
        <v>11</v>
      </c>
      <c r="Z18" s="675" t="s">
        <v>9</v>
      </c>
      <c r="AA18" s="676" t="s">
        <v>10</v>
      </c>
      <c r="AB18" s="677" t="s">
        <v>11</v>
      </c>
      <c r="AC18" s="675" t="s">
        <v>9</v>
      </c>
      <c r="AD18" s="676" t="s">
        <v>10</v>
      </c>
      <c r="AE18" s="677" t="s">
        <v>11</v>
      </c>
      <c r="AF18" s="675" t="s">
        <v>9</v>
      </c>
      <c r="AG18" s="676" t="s">
        <v>10</v>
      </c>
      <c r="AH18" s="677" t="s">
        <v>11</v>
      </c>
      <c r="AI18" s="675" t="s">
        <v>9</v>
      </c>
      <c r="AJ18" s="676" t="s">
        <v>10</v>
      </c>
      <c r="AK18" s="677" t="s">
        <v>11</v>
      </c>
      <c r="AL18" s="675" t="s">
        <v>9</v>
      </c>
      <c r="AM18" s="676" t="s">
        <v>10</v>
      </c>
      <c r="AN18" s="677" t="s">
        <v>11</v>
      </c>
      <c r="AO18" s="675" t="s">
        <v>9</v>
      </c>
      <c r="AP18" s="676" t="s">
        <v>10</v>
      </c>
      <c r="AQ18" s="677" t="s">
        <v>11</v>
      </c>
      <c r="AR18" s="675" t="s">
        <v>9</v>
      </c>
      <c r="AS18" s="676" t="s">
        <v>10</v>
      </c>
      <c r="AT18" s="677" t="s">
        <v>11</v>
      </c>
      <c r="AU18" s="675" t="s">
        <v>9</v>
      </c>
      <c r="AV18" s="676" t="s">
        <v>10</v>
      </c>
      <c r="AW18" s="677" t="s">
        <v>11</v>
      </c>
      <c r="AX18" s="675" t="s">
        <v>9</v>
      </c>
      <c r="AY18" s="676" t="s">
        <v>10</v>
      </c>
      <c r="AZ18" s="677" t="s">
        <v>11</v>
      </c>
      <c r="BA18" s="675" t="s">
        <v>9</v>
      </c>
      <c r="BB18" s="676" t="s">
        <v>10</v>
      </c>
      <c r="BC18" s="677" t="s">
        <v>11</v>
      </c>
      <c r="BD18" s="675" t="s">
        <v>9</v>
      </c>
      <c r="BE18" s="676" t="s">
        <v>10</v>
      </c>
      <c r="BF18" s="677" t="s">
        <v>11</v>
      </c>
      <c r="BG18" s="675" t="s">
        <v>9</v>
      </c>
      <c r="BH18" s="676" t="s">
        <v>10</v>
      </c>
      <c r="BI18" s="677" t="s">
        <v>11</v>
      </c>
      <c r="BJ18" s="675" t="s">
        <v>9</v>
      </c>
      <c r="BK18" s="676" t="s">
        <v>10</v>
      </c>
      <c r="BL18" s="677" t="s">
        <v>11</v>
      </c>
      <c r="BM18" s="675" t="s">
        <v>9</v>
      </c>
      <c r="BN18" s="676" t="s">
        <v>10</v>
      </c>
      <c r="BO18" s="677" t="s">
        <v>11</v>
      </c>
      <c r="BP18" s="675" t="s">
        <v>9</v>
      </c>
      <c r="BQ18" s="676" t="s">
        <v>10</v>
      </c>
      <c r="BR18" s="677" t="s">
        <v>11</v>
      </c>
      <c r="BS18" s="675" t="s">
        <v>9</v>
      </c>
      <c r="BT18" s="676" t="s">
        <v>10</v>
      </c>
      <c r="BU18" s="677" t="s">
        <v>11</v>
      </c>
      <c r="BV18" s="675" t="s">
        <v>9</v>
      </c>
      <c r="BW18" s="676" t="s">
        <v>10</v>
      </c>
      <c r="BX18" s="677" t="s">
        <v>11</v>
      </c>
      <c r="BY18" s="675" t="s">
        <v>9</v>
      </c>
      <c r="BZ18" s="676" t="s">
        <v>10</v>
      </c>
      <c r="CA18" s="677" t="s">
        <v>11</v>
      </c>
    </row>
    <row r="19" spans="1:81" s="665" customFormat="1" ht="16.5" customHeight="1" thickBot="1" x14ac:dyDescent="0.3">
      <c r="A19" s="1705" t="s">
        <v>216</v>
      </c>
      <c r="B19" s="1706"/>
      <c r="C19" s="1706"/>
      <c r="D19" s="704" t="s">
        <v>32</v>
      </c>
      <c r="E19" s="705" t="s">
        <v>33</v>
      </c>
      <c r="F19" s="706" t="s">
        <v>32</v>
      </c>
      <c r="G19" s="707" t="s">
        <v>33</v>
      </c>
      <c r="H19" s="843" t="s">
        <v>14</v>
      </c>
      <c r="I19" s="682" t="s">
        <v>15</v>
      </c>
      <c r="J19" s="683" t="s">
        <v>69</v>
      </c>
      <c r="K19" s="681" t="s">
        <v>14</v>
      </c>
      <c r="L19" s="682" t="s">
        <v>15</v>
      </c>
      <c r="M19" s="683" t="s">
        <v>69</v>
      </c>
      <c r="N19" s="681" t="s">
        <v>14</v>
      </c>
      <c r="O19" s="682" t="s">
        <v>15</v>
      </c>
      <c r="P19" s="683" t="s">
        <v>69</v>
      </c>
      <c r="Q19" s="681" t="s">
        <v>14</v>
      </c>
      <c r="R19" s="682" t="s">
        <v>15</v>
      </c>
      <c r="S19" s="683" t="s">
        <v>69</v>
      </c>
      <c r="T19" s="681" t="s">
        <v>14</v>
      </c>
      <c r="U19" s="682" t="s">
        <v>15</v>
      </c>
      <c r="V19" s="683" t="s">
        <v>69</v>
      </c>
      <c r="W19" s="681" t="s">
        <v>14</v>
      </c>
      <c r="X19" s="682" t="s">
        <v>15</v>
      </c>
      <c r="Y19" s="683" t="s">
        <v>69</v>
      </c>
      <c r="Z19" s="681" t="s">
        <v>14</v>
      </c>
      <c r="AA19" s="682" t="s">
        <v>15</v>
      </c>
      <c r="AB19" s="683" t="s">
        <v>69</v>
      </c>
      <c r="AC19" s="681" t="s">
        <v>14</v>
      </c>
      <c r="AD19" s="682" t="s">
        <v>15</v>
      </c>
      <c r="AE19" s="683" t="s">
        <v>69</v>
      </c>
      <c r="AF19" s="681" t="s">
        <v>14</v>
      </c>
      <c r="AG19" s="682" t="s">
        <v>15</v>
      </c>
      <c r="AH19" s="683" t="s">
        <v>69</v>
      </c>
      <c r="AI19" s="681" t="s">
        <v>14</v>
      </c>
      <c r="AJ19" s="682" t="s">
        <v>15</v>
      </c>
      <c r="AK19" s="683" t="s">
        <v>69</v>
      </c>
      <c r="AL19" s="681" t="s">
        <v>14</v>
      </c>
      <c r="AM19" s="682" t="s">
        <v>15</v>
      </c>
      <c r="AN19" s="683" t="s">
        <v>69</v>
      </c>
      <c r="AO19" s="681" t="s">
        <v>14</v>
      </c>
      <c r="AP19" s="682" t="s">
        <v>15</v>
      </c>
      <c r="AQ19" s="683" t="s">
        <v>69</v>
      </c>
      <c r="AR19" s="681" t="s">
        <v>14</v>
      </c>
      <c r="AS19" s="682" t="s">
        <v>15</v>
      </c>
      <c r="AT19" s="683" t="s">
        <v>69</v>
      </c>
      <c r="AU19" s="681" t="s">
        <v>14</v>
      </c>
      <c r="AV19" s="682" t="s">
        <v>15</v>
      </c>
      <c r="AW19" s="683" t="s">
        <v>69</v>
      </c>
      <c r="AX19" s="681" t="s">
        <v>14</v>
      </c>
      <c r="AY19" s="682" t="s">
        <v>15</v>
      </c>
      <c r="AZ19" s="683" t="s">
        <v>69</v>
      </c>
      <c r="BA19" s="681" t="s">
        <v>14</v>
      </c>
      <c r="BB19" s="682" t="s">
        <v>15</v>
      </c>
      <c r="BC19" s="683" t="s">
        <v>69</v>
      </c>
      <c r="BD19" s="681" t="s">
        <v>14</v>
      </c>
      <c r="BE19" s="682" t="s">
        <v>15</v>
      </c>
      <c r="BF19" s="683" t="s">
        <v>69</v>
      </c>
      <c r="BG19" s="681" t="s">
        <v>14</v>
      </c>
      <c r="BH19" s="682" t="s">
        <v>15</v>
      </c>
      <c r="BI19" s="683" t="s">
        <v>69</v>
      </c>
      <c r="BJ19" s="681" t="s">
        <v>14</v>
      </c>
      <c r="BK19" s="682" t="s">
        <v>15</v>
      </c>
      <c r="BL19" s="683" t="s">
        <v>69</v>
      </c>
      <c r="BM19" s="681" t="s">
        <v>14</v>
      </c>
      <c r="BN19" s="682" t="s">
        <v>15</v>
      </c>
      <c r="BO19" s="683" t="s">
        <v>69</v>
      </c>
      <c r="BP19" s="681" t="s">
        <v>14</v>
      </c>
      <c r="BQ19" s="682" t="s">
        <v>15</v>
      </c>
      <c r="BR19" s="683" t="s">
        <v>69</v>
      </c>
      <c r="BS19" s="681" t="s">
        <v>14</v>
      </c>
      <c r="BT19" s="682" t="s">
        <v>15</v>
      </c>
      <c r="BU19" s="683" t="s">
        <v>69</v>
      </c>
      <c r="BV19" s="681" t="s">
        <v>14</v>
      </c>
      <c r="BW19" s="682" t="s">
        <v>15</v>
      </c>
      <c r="BX19" s="683" t="s">
        <v>69</v>
      </c>
      <c r="BY19" s="681" t="s">
        <v>14</v>
      </c>
      <c r="BZ19" s="682" t="s">
        <v>15</v>
      </c>
      <c r="CA19" s="683" t="s">
        <v>69</v>
      </c>
    </row>
    <row r="20" spans="1:81" s="665" customFormat="1" ht="16.5" customHeight="1" x14ac:dyDescent="0.25">
      <c r="A20" s="1707" t="s">
        <v>217</v>
      </c>
      <c r="B20" s="1708"/>
      <c r="C20" s="1708"/>
      <c r="D20" s="1708"/>
      <c r="E20" s="1708"/>
      <c r="F20" s="1708"/>
      <c r="G20" s="1808"/>
      <c r="H20" s="862" t="s">
        <v>128</v>
      </c>
      <c r="I20" s="749" t="s">
        <v>128</v>
      </c>
      <c r="J20" s="750" t="s">
        <v>128</v>
      </c>
      <c r="K20" s="862" t="s">
        <v>128</v>
      </c>
      <c r="L20" s="749" t="s">
        <v>128</v>
      </c>
      <c r="M20" s="750" t="s">
        <v>128</v>
      </c>
      <c r="N20" s="862" t="s">
        <v>128</v>
      </c>
      <c r="O20" s="749" t="s">
        <v>128</v>
      </c>
      <c r="P20" s="750" t="s">
        <v>128</v>
      </c>
      <c r="Q20" s="862" t="s">
        <v>128</v>
      </c>
      <c r="R20" s="749" t="s">
        <v>128</v>
      </c>
      <c r="S20" s="750" t="s">
        <v>128</v>
      </c>
      <c r="T20" s="862" t="s">
        <v>128</v>
      </c>
      <c r="U20" s="749" t="s">
        <v>128</v>
      </c>
      <c r="V20" s="750" t="s">
        <v>128</v>
      </c>
      <c r="W20" s="862" t="s">
        <v>128</v>
      </c>
      <c r="X20" s="749" t="s">
        <v>128</v>
      </c>
      <c r="Y20" s="750" t="s">
        <v>128</v>
      </c>
      <c r="Z20" s="862" t="s">
        <v>128</v>
      </c>
      <c r="AA20" s="749" t="s">
        <v>128</v>
      </c>
      <c r="AB20" s="750" t="s">
        <v>128</v>
      </c>
      <c r="AC20" s="862" t="s">
        <v>128</v>
      </c>
      <c r="AD20" s="749" t="s">
        <v>128</v>
      </c>
      <c r="AE20" s="750" t="s">
        <v>128</v>
      </c>
      <c r="AF20" s="862" t="s">
        <v>128</v>
      </c>
      <c r="AG20" s="749" t="s">
        <v>128</v>
      </c>
      <c r="AH20" s="750" t="s">
        <v>128</v>
      </c>
      <c r="AI20" s="862" t="s">
        <v>128</v>
      </c>
      <c r="AJ20" s="749" t="s">
        <v>128</v>
      </c>
      <c r="AK20" s="750" t="s">
        <v>128</v>
      </c>
      <c r="AL20" s="862" t="s">
        <v>128</v>
      </c>
      <c r="AM20" s="749" t="s">
        <v>128</v>
      </c>
      <c r="AN20" s="750" t="s">
        <v>128</v>
      </c>
      <c r="AO20" s="862" t="s">
        <v>128</v>
      </c>
      <c r="AP20" s="749" t="s">
        <v>128</v>
      </c>
      <c r="AQ20" s="750" t="s">
        <v>128</v>
      </c>
      <c r="AR20" s="862" t="s">
        <v>128</v>
      </c>
      <c r="AS20" s="749" t="s">
        <v>128</v>
      </c>
      <c r="AT20" s="750" t="s">
        <v>128</v>
      </c>
      <c r="AU20" s="862" t="s">
        <v>128</v>
      </c>
      <c r="AV20" s="749" t="s">
        <v>128</v>
      </c>
      <c r="AW20" s="750" t="s">
        <v>128</v>
      </c>
      <c r="AX20" s="862" t="s">
        <v>128</v>
      </c>
      <c r="AY20" s="749" t="s">
        <v>128</v>
      </c>
      <c r="AZ20" s="750" t="s">
        <v>128</v>
      </c>
      <c r="BA20" s="862" t="s">
        <v>128</v>
      </c>
      <c r="BB20" s="749" t="s">
        <v>128</v>
      </c>
      <c r="BC20" s="750" t="s">
        <v>128</v>
      </c>
      <c r="BD20" s="862" t="s">
        <v>128</v>
      </c>
      <c r="BE20" s="749" t="s">
        <v>128</v>
      </c>
      <c r="BF20" s="750" t="s">
        <v>128</v>
      </c>
      <c r="BG20" s="862" t="s">
        <v>128</v>
      </c>
      <c r="BH20" s="749" t="s">
        <v>128</v>
      </c>
      <c r="BI20" s="750" t="s">
        <v>128</v>
      </c>
      <c r="BJ20" s="862" t="s">
        <v>128</v>
      </c>
      <c r="BK20" s="749" t="s">
        <v>128</v>
      </c>
      <c r="BL20" s="750" t="s">
        <v>128</v>
      </c>
      <c r="BM20" s="862" t="s">
        <v>128</v>
      </c>
      <c r="BN20" s="749" t="s">
        <v>128</v>
      </c>
      <c r="BO20" s="750" t="s">
        <v>128</v>
      </c>
      <c r="BP20" s="862" t="s">
        <v>128</v>
      </c>
      <c r="BQ20" s="749" t="s">
        <v>128</v>
      </c>
      <c r="BR20" s="750" t="s">
        <v>128</v>
      </c>
      <c r="BS20" s="862" t="s">
        <v>128</v>
      </c>
      <c r="BT20" s="749" t="s">
        <v>128</v>
      </c>
      <c r="BU20" s="750" t="s">
        <v>128</v>
      </c>
      <c r="BV20" s="862" t="s">
        <v>128</v>
      </c>
      <c r="BW20" s="749" t="s">
        <v>128</v>
      </c>
      <c r="BX20" s="750" t="s">
        <v>128</v>
      </c>
      <c r="BY20" s="862" t="s">
        <v>128</v>
      </c>
      <c r="BZ20" s="749" t="s">
        <v>128</v>
      </c>
      <c r="CA20" s="750" t="s">
        <v>128</v>
      </c>
      <c r="CB20" s="2086"/>
      <c r="CC20" s="2086"/>
    </row>
    <row r="21" spans="1:81" s="665" customFormat="1" ht="16.5" customHeight="1" x14ac:dyDescent="0.25">
      <c r="A21" s="863"/>
      <c r="B21" s="864"/>
      <c r="C21" s="864"/>
      <c r="D21" s="864"/>
      <c r="E21" s="864"/>
      <c r="F21" s="864"/>
      <c r="G21" s="865"/>
      <c r="H21" s="866"/>
      <c r="I21" s="867"/>
      <c r="J21" s="868"/>
      <c r="K21" s="869"/>
      <c r="L21" s="867"/>
      <c r="M21" s="868"/>
      <c r="N21" s="869"/>
      <c r="O21" s="867"/>
      <c r="P21" s="868"/>
      <c r="Q21" s="869"/>
      <c r="R21" s="867"/>
      <c r="S21" s="868"/>
      <c r="T21" s="869"/>
      <c r="U21" s="867"/>
      <c r="V21" s="868"/>
      <c r="W21" s="869"/>
      <c r="X21" s="867"/>
      <c r="Y21" s="868"/>
      <c r="Z21" s="869"/>
      <c r="AA21" s="867"/>
      <c r="AB21" s="868"/>
      <c r="AC21" s="869"/>
      <c r="AD21" s="867"/>
      <c r="AE21" s="868"/>
      <c r="AF21" s="869"/>
      <c r="AG21" s="867"/>
      <c r="AH21" s="868"/>
      <c r="AI21" s="869"/>
      <c r="AJ21" s="867"/>
      <c r="AK21" s="868"/>
      <c r="AL21" s="869"/>
      <c r="AM21" s="867"/>
      <c r="AN21" s="868"/>
      <c r="AO21" s="869"/>
      <c r="AP21" s="867"/>
      <c r="AQ21" s="868"/>
      <c r="AR21" s="869"/>
      <c r="AS21" s="867"/>
      <c r="AT21" s="868"/>
      <c r="AU21" s="869"/>
      <c r="AV21" s="867"/>
      <c r="AW21" s="868"/>
      <c r="AX21" s="869"/>
      <c r="AY21" s="867"/>
      <c r="AZ21" s="868"/>
      <c r="BA21" s="869"/>
      <c r="BB21" s="867"/>
      <c r="BC21" s="868"/>
      <c r="BD21" s="869"/>
      <c r="BE21" s="867"/>
      <c r="BF21" s="868"/>
      <c r="BG21" s="869"/>
      <c r="BH21" s="867"/>
      <c r="BI21" s="868"/>
      <c r="BJ21" s="869"/>
      <c r="BK21" s="867"/>
      <c r="BL21" s="868"/>
      <c r="BM21" s="869"/>
      <c r="BN21" s="867"/>
      <c r="BO21" s="868"/>
      <c r="BP21" s="869"/>
      <c r="BQ21" s="867"/>
      <c r="BR21" s="868"/>
      <c r="BS21" s="869"/>
      <c r="BT21" s="867"/>
      <c r="BU21" s="868"/>
      <c r="BV21" s="869"/>
      <c r="BW21" s="867"/>
      <c r="BX21" s="868"/>
      <c r="BY21" s="869"/>
      <c r="BZ21" s="867"/>
      <c r="CA21" s="868"/>
    </row>
    <row r="22" spans="1:81" s="665" customFormat="1" ht="16.5" customHeight="1" thickBot="1" x14ac:dyDescent="0.3">
      <c r="A22" s="830"/>
      <c r="B22" s="831"/>
      <c r="C22" s="831"/>
      <c r="D22" s="831"/>
      <c r="E22" s="831"/>
      <c r="F22" s="831"/>
      <c r="G22" s="930"/>
      <c r="H22" s="870"/>
      <c r="I22" s="752"/>
      <c r="J22" s="753"/>
      <c r="K22" s="871"/>
      <c r="L22" s="752"/>
      <c r="M22" s="753"/>
      <c r="N22" s="871"/>
      <c r="O22" s="752"/>
      <c r="P22" s="753"/>
      <c r="Q22" s="871"/>
      <c r="R22" s="752"/>
      <c r="S22" s="753"/>
      <c r="T22" s="871"/>
      <c r="U22" s="752"/>
      <c r="V22" s="753"/>
      <c r="W22" s="871"/>
      <c r="X22" s="752"/>
      <c r="Y22" s="753"/>
      <c r="Z22" s="871"/>
      <c r="AA22" s="752"/>
      <c r="AB22" s="753"/>
      <c r="AC22" s="871"/>
      <c r="AD22" s="752"/>
      <c r="AE22" s="753"/>
      <c r="AF22" s="871"/>
      <c r="AG22" s="752"/>
      <c r="AH22" s="753"/>
      <c r="AI22" s="871"/>
      <c r="AJ22" s="752"/>
      <c r="AK22" s="753"/>
      <c r="AL22" s="871"/>
      <c r="AM22" s="752"/>
      <c r="AN22" s="753"/>
      <c r="AO22" s="871"/>
      <c r="AP22" s="752"/>
      <c r="AQ22" s="753"/>
      <c r="AR22" s="871"/>
      <c r="AS22" s="752"/>
      <c r="AT22" s="753"/>
      <c r="AU22" s="871"/>
      <c r="AV22" s="752"/>
      <c r="AW22" s="753"/>
      <c r="AX22" s="871"/>
      <c r="AY22" s="752"/>
      <c r="AZ22" s="753"/>
      <c r="BA22" s="871"/>
      <c r="BB22" s="752"/>
      <c r="BC22" s="753"/>
      <c r="BD22" s="871"/>
      <c r="BE22" s="752"/>
      <c r="BF22" s="753"/>
      <c r="BG22" s="871"/>
      <c r="BH22" s="752"/>
      <c r="BI22" s="753"/>
      <c r="BJ22" s="871"/>
      <c r="BK22" s="752"/>
      <c r="BL22" s="753"/>
      <c r="BM22" s="871"/>
      <c r="BN22" s="752"/>
      <c r="BO22" s="753"/>
      <c r="BP22" s="871"/>
      <c r="BQ22" s="752"/>
      <c r="BR22" s="753"/>
      <c r="BS22" s="871"/>
      <c r="BT22" s="752"/>
      <c r="BU22" s="753"/>
      <c r="BV22" s="871"/>
      <c r="BW22" s="752"/>
      <c r="BX22" s="753"/>
      <c r="BY22" s="871"/>
      <c r="BZ22" s="752"/>
      <c r="CA22" s="753"/>
    </row>
    <row r="23" spans="1:81" s="665" customFormat="1" ht="16.5" customHeight="1" thickBot="1" x14ac:dyDescent="0.3">
      <c r="A23" s="872" t="s">
        <v>53</v>
      </c>
      <c r="B23" s="666"/>
      <c r="C23" s="666"/>
      <c r="D23" s="666"/>
      <c r="E23" s="666"/>
      <c r="F23" s="666"/>
      <c r="G23" s="873"/>
      <c r="H23" s="756"/>
      <c r="I23" s="874"/>
      <c r="J23" s="701"/>
      <c r="K23" s="758"/>
      <c r="L23" s="758"/>
      <c r="M23" s="758"/>
      <c r="N23" s="758"/>
      <c r="O23" s="758"/>
      <c r="P23" s="758"/>
      <c r="Q23" s="758"/>
      <c r="R23" s="758"/>
      <c r="S23" s="758"/>
      <c r="T23" s="758"/>
      <c r="U23" s="758"/>
      <c r="V23" s="758"/>
      <c r="W23" s="758"/>
      <c r="X23" s="758"/>
      <c r="Y23" s="758"/>
      <c r="Z23" s="758"/>
      <c r="AA23" s="758"/>
      <c r="AB23" s="758"/>
      <c r="AC23" s="758"/>
      <c r="AD23" s="758"/>
      <c r="AE23" s="758"/>
      <c r="AF23" s="758"/>
      <c r="AG23" s="758"/>
      <c r="AH23" s="758"/>
      <c r="AI23" s="758"/>
      <c r="AJ23" s="758"/>
      <c r="AK23" s="758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58"/>
      <c r="BH23" s="758"/>
      <c r="BI23" s="758"/>
      <c r="BJ23" s="758"/>
      <c r="BK23" s="758"/>
      <c r="BL23" s="758"/>
      <c r="BM23" s="758"/>
      <c r="BN23" s="758"/>
      <c r="BO23" s="758"/>
      <c r="BP23" s="758"/>
      <c r="BQ23" s="758"/>
      <c r="BR23" s="758"/>
      <c r="BS23" s="758"/>
      <c r="BT23" s="758"/>
      <c r="BU23" s="758"/>
      <c r="BV23" s="758"/>
      <c r="BW23" s="758"/>
      <c r="BX23" s="758"/>
      <c r="BY23" s="758"/>
      <c r="BZ23" s="758"/>
      <c r="CA23" s="758"/>
    </row>
    <row r="24" spans="1:81" s="665" customFormat="1" ht="16.5" customHeight="1" x14ac:dyDescent="0.25">
      <c r="A24" s="1692" t="s">
        <v>20</v>
      </c>
      <c r="B24" s="759" t="s">
        <v>54</v>
      </c>
      <c r="C24" s="760"/>
      <c r="D24" s="2195" t="s">
        <v>218</v>
      </c>
      <c r="E24" s="760"/>
      <c r="F24" s="760"/>
      <c r="G24" s="761"/>
      <c r="H24" s="875" t="s">
        <v>128</v>
      </c>
      <c r="I24" s="876" t="s">
        <v>56</v>
      </c>
      <c r="J24" s="877" t="s">
        <v>128</v>
      </c>
      <c r="K24" s="875" t="s">
        <v>128</v>
      </c>
      <c r="L24" s="876" t="s">
        <v>56</v>
      </c>
      <c r="M24" s="877" t="s">
        <v>128</v>
      </c>
      <c r="N24" s="875" t="s">
        <v>128</v>
      </c>
      <c r="O24" s="876" t="s">
        <v>56</v>
      </c>
      <c r="P24" s="877" t="s">
        <v>128</v>
      </c>
      <c r="Q24" s="875" t="s">
        <v>128</v>
      </c>
      <c r="R24" s="876" t="s">
        <v>56</v>
      </c>
      <c r="S24" s="877" t="s">
        <v>128</v>
      </c>
      <c r="T24" s="875" t="s">
        <v>128</v>
      </c>
      <c r="U24" s="876" t="s">
        <v>56</v>
      </c>
      <c r="V24" s="877" t="s">
        <v>128</v>
      </c>
      <c r="W24" s="875" t="s">
        <v>128</v>
      </c>
      <c r="X24" s="876" t="s">
        <v>56</v>
      </c>
      <c r="Y24" s="877" t="s">
        <v>128</v>
      </c>
      <c r="Z24" s="875" t="s">
        <v>128</v>
      </c>
      <c r="AA24" s="876" t="s">
        <v>56</v>
      </c>
      <c r="AB24" s="877" t="s">
        <v>128</v>
      </c>
      <c r="AC24" s="875" t="s">
        <v>128</v>
      </c>
      <c r="AD24" s="876" t="s">
        <v>56</v>
      </c>
      <c r="AE24" s="877" t="s">
        <v>128</v>
      </c>
      <c r="AF24" s="875" t="s">
        <v>128</v>
      </c>
      <c r="AG24" s="876" t="s">
        <v>56</v>
      </c>
      <c r="AH24" s="877" t="s">
        <v>128</v>
      </c>
      <c r="AI24" s="875" t="s">
        <v>128</v>
      </c>
      <c r="AJ24" s="876" t="s">
        <v>56</v>
      </c>
      <c r="AK24" s="877" t="s">
        <v>128</v>
      </c>
      <c r="AL24" s="875" t="s">
        <v>128</v>
      </c>
      <c r="AM24" s="876" t="s">
        <v>56</v>
      </c>
      <c r="AN24" s="877" t="s">
        <v>128</v>
      </c>
      <c r="AO24" s="875" t="s">
        <v>128</v>
      </c>
      <c r="AP24" s="876" t="s">
        <v>56</v>
      </c>
      <c r="AQ24" s="877" t="s">
        <v>128</v>
      </c>
      <c r="AR24" s="875" t="s">
        <v>128</v>
      </c>
      <c r="AS24" s="876" t="s">
        <v>56</v>
      </c>
      <c r="AT24" s="877" t="s">
        <v>128</v>
      </c>
      <c r="AU24" s="875" t="s">
        <v>128</v>
      </c>
      <c r="AV24" s="876" t="s">
        <v>56</v>
      </c>
      <c r="AW24" s="877" t="s">
        <v>128</v>
      </c>
      <c r="AX24" s="875" t="s">
        <v>128</v>
      </c>
      <c r="AY24" s="876" t="s">
        <v>56</v>
      </c>
      <c r="AZ24" s="877" t="s">
        <v>128</v>
      </c>
      <c r="BA24" s="875" t="s">
        <v>128</v>
      </c>
      <c r="BB24" s="876" t="s">
        <v>56</v>
      </c>
      <c r="BC24" s="877" t="s">
        <v>128</v>
      </c>
      <c r="BD24" s="875" t="s">
        <v>128</v>
      </c>
      <c r="BE24" s="876" t="s">
        <v>56</v>
      </c>
      <c r="BF24" s="877" t="s">
        <v>128</v>
      </c>
      <c r="BG24" s="875" t="s">
        <v>128</v>
      </c>
      <c r="BH24" s="876" t="s">
        <v>56</v>
      </c>
      <c r="BI24" s="877" t="s">
        <v>128</v>
      </c>
      <c r="BJ24" s="875" t="s">
        <v>128</v>
      </c>
      <c r="BK24" s="876" t="s">
        <v>56</v>
      </c>
      <c r="BL24" s="877" t="s">
        <v>128</v>
      </c>
      <c r="BM24" s="875" t="s">
        <v>128</v>
      </c>
      <c r="BN24" s="876" t="s">
        <v>56</v>
      </c>
      <c r="BO24" s="877" t="s">
        <v>128</v>
      </c>
      <c r="BP24" s="875" t="s">
        <v>128</v>
      </c>
      <c r="BQ24" s="876" t="s">
        <v>56</v>
      </c>
      <c r="BR24" s="877" t="s">
        <v>128</v>
      </c>
      <c r="BS24" s="875" t="s">
        <v>128</v>
      </c>
      <c r="BT24" s="876" t="s">
        <v>56</v>
      </c>
      <c r="BU24" s="877" t="s">
        <v>128</v>
      </c>
      <c r="BV24" s="875" t="s">
        <v>128</v>
      </c>
      <c r="BW24" s="876" t="s">
        <v>56</v>
      </c>
      <c r="BX24" s="877" t="s">
        <v>128</v>
      </c>
      <c r="BY24" s="875" t="s">
        <v>128</v>
      </c>
      <c r="BZ24" s="876" t="s">
        <v>56</v>
      </c>
      <c r="CA24" s="877" t="s">
        <v>128</v>
      </c>
    </row>
    <row r="25" spans="1:81" s="665" customFormat="1" ht="16.5" customHeight="1" x14ac:dyDescent="0.25">
      <c r="A25" s="1693"/>
      <c r="B25" s="765" t="s">
        <v>57</v>
      </c>
      <c r="C25" s="766"/>
      <c r="D25" s="2196" t="s">
        <v>219</v>
      </c>
      <c r="E25" s="766"/>
      <c r="F25" s="766"/>
      <c r="G25" s="767"/>
      <c r="H25" s="878" t="s">
        <v>128</v>
      </c>
      <c r="I25" s="879" t="s">
        <v>56</v>
      </c>
      <c r="J25" s="880" t="s">
        <v>128</v>
      </c>
      <c r="K25" s="878" t="s">
        <v>128</v>
      </c>
      <c r="L25" s="879" t="s">
        <v>56</v>
      </c>
      <c r="M25" s="880" t="s">
        <v>128</v>
      </c>
      <c r="N25" s="878" t="s">
        <v>128</v>
      </c>
      <c r="O25" s="879" t="s">
        <v>56</v>
      </c>
      <c r="P25" s="880" t="s">
        <v>128</v>
      </c>
      <c r="Q25" s="878" t="s">
        <v>128</v>
      </c>
      <c r="R25" s="879" t="s">
        <v>56</v>
      </c>
      <c r="S25" s="880" t="s">
        <v>128</v>
      </c>
      <c r="T25" s="878" t="s">
        <v>128</v>
      </c>
      <c r="U25" s="879" t="s">
        <v>56</v>
      </c>
      <c r="V25" s="880" t="s">
        <v>128</v>
      </c>
      <c r="W25" s="878" t="s">
        <v>128</v>
      </c>
      <c r="X25" s="879" t="s">
        <v>56</v>
      </c>
      <c r="Y25" s="880" t="s">
        <v>128</v>
      </c>
      <c r="Z25" s="878" t="s">
        <v>128</v>
      </c>
      <c r="AA25" s="879" t="s">
        <v>56</v>
      </c>
      <c r="AB25" s="880" t="s">
        <v>128</v>
      </c>
      <c r="AC25" s="878" t="s">
        <v>128</v>
      </c>
      <c r="AD25" s="879" t="s">
        <v>56</v>
      </c>
      <c r="AE25" s="880" t="s">
        <v>128</v>
      </c>
      <c r="AF25" s="878" t="s">
        <v>128</v>
      </c>
      <c r="AG25" s="879" t="s">
        <v>56</v>
      </c>
      <c r="AH25" s="880" t="s">
        <v>128</v>
      </c>
      <c r="AI25" s="878" t="s">
        <v>128</v>
      </c>
      <c r="AJ25" s="879" t="s">
        <v>56</v>
      </c>
      <c r="AK25" s="880" t="s">
        <v>128</v>
      </c>
      <c r="AL25" s="878" t="s">
        <v>128</v>
      </c>
      <c r="AM25" s="879" t="s">
        <v>56</v>
      </c>
      <c r="AN25" s="880" t="s">
        <v>128</v>
      </c>
      <c r="AO25" s="878" t="s">
        <v>128</v>
      </c>
      <c r="AP25" s="879" t="s">
        <v>56</v>
      </c>
      <c r="AQ25" s="880" t="s">
        <v>128</v>
      </c>
      <c r="AR25" s="878" t="s">
        <v>128</v>
      </c>
      <c r="AS25" s="879" t="s">
        <v>56</v>
      </c>
      <c r="AT25" s="880" t="s">
        <v>128</v>
      </c>
      <c r="AU25" s="878" t="s">
        <v>128</v>
      </c>
      <c r="AV25" s="879" t="s">
        <v>56</v>
      </c>
      <c r="AW25" s="880" t="s">
        <v>128</v>
      </c>
      <c r="AX25" s="878" t="s">
        <v>128</v>
      </c>
      <c r="AY25" s="879" t="s">
        <v>56</v>
      </c>
      <c r="AZ25" s="880" t="s">
        <v>128</v>
      </c>
      <c r="BA25" s="878" t="s">
        <v>128</v>
      </c>
      <c r="BB25" s="879" t="s">
        <v>56</v>
      </c>
      <c r="BC25" s="880" t="s">
        <v>128</v>
      </c>
      <c r="BD25" s="878" t="s">
        <v>128</v>
      </c>
      <c r="BE25" s="879" t="s">
        <v>56</v>
      </c>
      <c r="BF25" s="880" t="s">
        <v>128</v>
      </c>
      <c r="BG25" s="878" t="s">
        <v>128</v>
      </c>
      <c r="BH25" s="879" t="s">
        <v>56</v>
      </c>
      <c r="BI25" s="880" t="s">
        <v>128</v>
      </c>
      <c r="BJ25" s="878" t="s">
        <v>128</v>
      </c>
      <c r="BK25" s="879" t="s">
        <v>56</v>
      </c>
      <c r="BL25" s="880" t="s">
        <v>128</v>
      </c>
      <c r="BM25" s="878" t="s">
        <v>128</v>
      </c>
      <c r="BN25" s="879" t="s">
        <v>56</v>
      </c>
      <c r="BO25" s="880" t="s">
        <v>128</v>
      </c>
      <c r="BP25" s="878" t="s">
        <v>128</v>
      </c>
      <c r="BQ25" s="879" t="s">
        <v>56</v>
      </c>
      <c r="BR25" s="880" t="s">
        <v>128</v>
      </c>
      <c r="BS25" s="878" t="s">
        <v>128</v>
      </c>
      <c r="BT25" s="879" t="s">
        <v>56</v>
      </c>
      <c r="BU25" s="880" t="s">
        <v>128</v>
      </c>
      <c r="BV25" s="878" t="s">
        <v>128</v>
      </c>
      <c r="BW25" s="879" t="s">
        <v>56</v>
      </c>
      <c r="BX25" s="880" t="s">
        <v>128</v>
      </c>
      <c r="BY25" s="878" t="s">
        <v>128</v>
      </c>
      <c r="BZ25" s="879" t="s">
        <v>56</v>
      </c>
      <c r="CA25" s="880" t="s">
        <v>128</v>
      </c>
    </row>
    <row r="26" spans="1:81" s="665" customFormat="1" ht="16.5" customHeight="1" thickBot="1" x14ac:dyDescent="0.3">
      <c r="A26" s="1693"/>
      <c r="B26" s="881" t="s">
        <v>220</v>
      </c>
      <c r="C26" s="882">
        <f>44/1000</f>
        <v>4.3999999999999997E-2</v>
      </c>
      <c r="D26" s="882"/>
      <c r="E26" s="1691" t="s">
        <v>221</v>
      </c>
      <c r="F26" s="1691"/>
      <c r="G26" s="930">
        <v>10.5</v>
      </c>
      <c r="H26" s="809"/>
      <c r="I26" s="698"/>
      <c r="J26" s="930"/>
      <c r="K26" s="809"/>
      <c r="L26" s="698"/>
      <c r="M26" s="930"/>
      <c r="N26" s="809"/>
      <c r="O26" s="698"/>
      <c r="P26" s="930"/>
      <c r="Q26" s="809"/>
      <c r="R26" s="698"/>
      <c r="S26" s="930"/>
      <c r="T26" s="809"/>
      <c r="U26" s="698"/>
      <c r="V26" s="930"/>
      <c r="W26" s="809"/>
      <c r="X26" s="698"/>
      <c r="Y26" s="930"/>
      <c r="Z26" s="809"/>
      <c r="AA26" s="698"/>
      <c r="AB26" s="930"/>
      <c r="AC26" s="809"/>
      <c r="AD26" s="698"/>
      <c r="AE26" s="930"/>
      <c r="AF26" s="809"/>
      <c r="AG26" s="698"/>
      <c r="AH26" s="930"/>
      <c r="AI26" s="809"/>
      <c r="AJ26" s="698"/>
      <c r="AK26" s="930"/>
      <c r="AL26" s="809"/>
      <c r="AM26" s="698"/>
      <c r="AN26" s="930"/>
      <c r="AO26" s="809"/>
      <c r="AP26" s="698"/>
      <c r="AQ26" s="930"/>
      <c r="AR26" s="809"/>
      <c r="AS26" s="698"/>
      <c r="AT26" s="930"/>
      <c r="AU26" s="809"/>
      <c r="AV26" s="698"/>
      <c r="AW26" s="930"/>
      <c r="AX26" s="809"/>
      <c r="AY26" s="698"/>
      <c r="AZ26" s="930"/>
      <c r="BA26" s="809"/>
      <c r="BB26" s="698"/>
      <c r="BC26" s="930"/>
      <c r="BD26" s="809"/>
      <c r="BE26" s="698"/>
      <c r="BF26" s="930"/>
      <c r="BG26" s="809"/>
      <c r="BH26" s="698"/>
      <c r="BI26" s="930"/>
      <c r="BJ26" s="809"/>
      <c r="BK26" s="698"/>
      <c r="BL26" s="930"/>
      <c r="BM26" s="809"/>
      <c r="BN26" s="698"/>
      <c r="BO26" s="930"/>
      <c r="BP26" s="809"/>
      <c r="BQ26" s="698"/>
      <c r="BR26" s="930"/>
      <c r="BS26" s="809"/>
      <c r="BT26" s="698"/>
      <c r="BU26" s="930"/>
      <c r="BV26" s="809"/>
      <c r="BW26" s="698"/>
      <c r="BX26" s="930"/>
      <c r="BY26" s="809"/>
      <c r="BZ26" s="698"/>
      <c r="CA26" s="930"/>
    </row>
    <row r="27" spans="1:81" s="665" customFormat="1" ht="16.5" customHeight="1" thickBot="1" x14ac:dyDescent="0.3">
      <c r="A27" s="1694"/>
      <c r="B27" s="1696" t="s">
        <v>63</v>
      </c>
      <c r="C27" s="1697"/>
      <c r="D27" s="1697"/>
      <c r="E27" s="1697"/>
      <c r="F27" s="1697"/>
      <c r="G27" s="1698"/>
      <c r="H27" s="883" t="s">
        <v>128</v>
      </c>
      <c r="I27" s="883" t="s">
        <v>56</v>
      </c>
      <c r="J27" s="884" t="s">
        <v>128</v>
      </c>
      <c r="K27" s="883" t="s">
        <v>128</v>
      </c>
      <c r="L27" s="883" t="s">
        <v>56</v>
      </c>
      <c r="M27" s="884" t="s">
        <v>128</v>
      </c>
      <c r="N27" s="883" t="s">
        <v>128</v>
      </c>
      <c r="O27" s="883" t="s">
        <v>56</v>
      </c>
      <c r="P27" s="884" t="s">
        <v>128</v>
      </c>
      <c r="Q27" s="883" t="s">
        <v>128</v>
      </c>
      <c r="R27" s="883" t="s">
        <v>56</v>
      </c>
      <c r="S27" s="884" t="s">
        <v>128</v>
      </c>
      <c r="T27" s="883" t="s">
        <v>128</v>
      </c>
      <c r="U27" s="883" t="s">
        <v>56</v>
      </c>
      <c r="V27" s="884" t="s">
        <v>128</v>
      </c>
      <c r="W27" s="883" t="s">
        <v>128</v>
      </c>
      <c r="X27" s="883" t="s">
        <v>56</v>
      </c>
      <c r="Y27" s="884" t="s">
        <v>128</v>
      </c>
      <c r="Z27" s="883" t="s">
        <v>128</v>
      </c>
      <c r="AA27" s="883" t="s">
        <v>56</v>
      </c>
      <c r="AB27" s="884" t="s">
        <v>128</v>
      </c>
      <c r="AC27" s="883" t="s">
        <v>128</v>
      </c>
      <c r="AD27" s="883" t="s">
        <v>56</v>
      </c>
      <c r="AE27" s="884" t="s">
        <v>128</v>
      </c>
      <c r="AF27" s="883" t="s">
        <v>128</v>
      </c>
      <c r="AG27" s="883" t="s">
        <v>56</v>
      </c>
      <c r="AH27" s="884" t="s">
        <v>128</v>
      </c>
      <c r="AI27" s="883" t="s">
        <v>128</v>
      </c>
      <c r="AJ27" s="883" t="s">
        <v>56</v>
      </c>
      <c r="AK27" s="884" t="s">
        <v>128</v>
      </c>
      <c r="AL27" s="883" t="s">
        <v>128</v>
      </c>
      <c r="AM27" s="883" t="s">
        <v>56</v>
      </c>
      <c r="AN27" s="884" t="s">
        <v>128</v>
      </c>
      <c r="AO27" s="883" t="s">
        <v>128</v>
      </c>
      <c r="AP27" s="883" t="s">
        <v>56</v>
      </c>
      <c r="AQ27" s="884" t="s">
        <v>128</v>
      </c>
      <c r="AR27" s="883" t="s">
        <v>128</v>
      </c>
      <c r="AS27" s="883" t="s">
        <v>56</v>
      </c>
      <c r="AT27" s="884" t="s">
        <v>128</v>
      </c>
      <c r="AU27" s="883" t="s">
        <v>128</v>
      </c>
      <c r="AV27" s="883" t="s">
        <v>56</v>
      </c>
      <c r="AW27" s="884" t="s">
        <v>128</v>
      </c>
      <c r="AX27" s="883" t="s">
        <v>128</v>
      </c>
      <c r="AY27" s="883" t="s">
        <v>56</v>
      </c>
      <c r="AZ27" s="884" t="s">
        <v>128</v>
      </c>
      <c r="BA27" s="883" t="s">
        <v>128</v>
      </c>
      <c r="BB27" s="883" t="s">
        <v>56</v>
      </c>
      <c r="BC27" s="884" t="s">
        <v>128</v>
      </c>
      <c r="BD27" s="883" t="s">
        <v>128</v>
      </c>
      <c r="BE27" s="883" t="s">
        <v>56</v>
      </c>
      <c r="BF27" s="884" t="s">
        <v>128</v>
      </c>
      <c r="BG27" s="883" t="s">
        <v>128</v>
      </c>
      <c r="BH27" s="883" t="s">
        <v>56</v>
      </c>
      <c r="BI27" s="884" t="s">
        <v>128</v>
      </c>
      <c r="BJ27" s="883" t="s">
        <v>128</v>
      </c>
      <c r="BK27" s="883" t="s">
        <v>56</v>
      </c>
      <c r="BL27" s="884" t="s">
        <v>128</v>
      </c>
      <c r="BM27" s="883" t="s">
        <v>128</v>
      </c>
      <c r="BN27" s="883" t="s">
        <v>56</v>
      </c>
      <c r="BO27" s="884" t="s">
        <v>128</v>
      </c>
      <c r="BP27" s="883" t="s">
        <v>128</v>
      </c>
      <c r="BQ27" s="883" t="s">
        <v>56</v>
      </c>
      <c r="BR27" s="884" t="s">
        <v>128</v>
      </c>
      <c r="BS27" s="883" t="s">
        <v>128</v>
      </c>
      <c r="BT27" s="883" t="s">
        <v>56</v>
      </c>
      <c r="BU27" s="884" t="s">
        <v>128</v>
      </c>
      <c r="BV27" s="883" t="s">
        <v>128</v>
      </c>
      <c r="BW27" s="883" t="s">
        <v>56</v>
      </c>
      <c r="BX27" s="884" t="s">
        <v>128</v>
      </c>
      <c r="BY27" s="883" t="s">
        <v>128</v>
      </c>
      <c r="BZ27" s="883" t="s">
        <v>56</v>
      </c>
      <c r="CA27" s="884" t="s">
        <v>128</v>
      </c>
    </row>
    <row r="28" spans="1:81" s="665" customFormat="1" ht="16.5" customHeight="1" x14ac:dyDescent="0.25">
      <c r="A28" s="1681" t="s">
        <v>64</v>
      </c>
      <c r="B28" s="1682"/>
      <c r="C28" s="1682"/>
      <c r="D28" s="1682"/>
      <c r="E28" s="1682"/>
      <c r="F28" s="1682"/>
      <c r="G28" s="1683"/>
      <c r="H28" s="885"/>
      <c r="I28" s="886"/>
      <c r="J28" s="887"/>
      <c r="K28" s="885"/>
      <c r="L28" s="886"/>
      <c r="M28" s="887"/>
      <c r="N28" s="885"/>
      <c r="O28" s="886"/>
      <c r="P28" s="887"/>
      <c r="Q28" s="885"/>
      <c r="R28" s="886"/>
      <c r="S28" s="887"/>
      <c r="T28" s="885"/>
      <c r="U28" s="886"/>
      <c r="V28" s="887"/>
      <c r="W28" s="885"/>
      <c r="X28" s="886"/>
      <c r="Y28" s="887"/>
      <c r="Z28" s="885"/>
      <c r="AA28" s="886"/>
      <c r="AB28" s="887"/>
      <c r="AC28" s="885"/>
      <c r="AD28" s="886"/>
      <c r="AE28" s="887"/>
      <c r="AF28" s="885"/>
      <c r="AG28" s="886"/>
      <c r="AH28" s="887"/>
      <c r="AI28" s="885"/>
      <c r="AJ28" s="886"/>
      <c r="AK28" s="887"/>
      <c r="AL28" s="885"/>
      <c r="AM28" s="886"/>
      <c r="AN28" s="887"/>
      <c r="AO28" s="885"/>
      <c r="AP28" s="886"/>
      <c r="AQ28" s="887"/>
      <c r="AR28" s="885"/>
      <c r="AS28" s="886"/>
      <c r="AT28" s="887"/>
      <c r="AU28" s="885"/>
      <c r="AV28" s="886"/>
      <c r="AW28" s="887"/>
      <c r="AX28" s="885"/>
      <c r="AY28" s="886"/>
      <c r="AZ28" s="887"/>
      <c r="BA28" s="885"/>
      <c r="BB28" s="886"/>
      <c r="BC28" s="887"/>
      <c r="BD28" s="885"/>
      <c r="BE28" s="886"/>
      <c r="BF28" s="887"/>
      <c r="BG28" s="885"/>
      <c r="BH28" s="886"/>
      <c r="BI28" s="887"/>
      <c r="BJ28" s="885"/>
      <c r="BK28" s="886"/>
      <c r="BL28" s="887"/>
      <c r="BM28" s="885"/>
      <c r="BN28" s="886"/>
      <c r="BO28" s="887"/>
      <c r="BP28" s="885"/>
      <c r="BQ28" s="886"/>
      <c r="BR28" s="887"/>
      <c r="BS28" s="885"/>
      <c r="BT28" s="886"/>
      <c r="BU28" s="887"/>
      <c r="BV28" s="885"/>
      <c r="BW28" s="886"/>
      <c r="BX28" s="887"/>
      <c r="BY28" s="885"/>
      <c r="BZ28" s="886"/>
      <c r="CA28" s="887"/>
    </row>
    <row r="29" spans="1:81" s="665" customFormat="1" ht="16.5" customHeight="1" thickBot="1" x14ac:dyDescent="0.3">
      <c r="A29" s="794" t="s">
        <v>65</v>
      </c>
      <c r="B29" s="795"/>
      <c r="C29" s="796"/>
      <c r="D29" s="795"/>
      <c r="E29" s="698"/>
      <c r="F29" s="795" t="s">
        <v>66</v>
      </c>
      <c r="G29" s="697"/>
      <c r="H29" s="888" t="s">
        <v>128</v>
      </c>
      <c r="I29" s="888" t="s">
        <v>56</v>
      </c>
      <c r="J29" s="889" t="s">
        <v>128</v>
      </c>
      <c r="K29" s="888" t="s">
        <v>128</v>
      </c>
      <c r="L29" s="888" t="s">
        <v>56</v>
      </c>
      <c r="M29" s="889" t="s">
        <v>128</v>
      </c>
      <c r="N29" s="888" t="s">
        <v>128</v>
      </c>
      <c r="O29" s="888" t="s">
        <v>56</v>
      </c>
      <c r="P29" s="889" t="s">
        <v>128</v>
      </c>
      <c r="Q29" s="888" t="s">
        <v>128</v>
      </c>
      <c r="R29" s="888" t="s">
        <v>56</v>
      </c>
      <c r="S29" s="889" t="s">
        <v>128</v>
      </c>
      <c r="T29" s="888" t="s">
        <v>128</v>
      </c>
      <c r="U29" s="888" t="s">
        <v>56</v>
      </c>
      <c r="V29" s="889" t="s">
        <v>128</v>
      </c>
      <c r="W29" s="888" t="s">
        <v>128</v>
      </c>
      <c r="X29" s="888" t="s">
        <v>56</v>
      </c>
      <c r="Y29" s="889" t="s">
        <v>128</v>
      </c>
      <c r="Z29" s="888" t="s">
        <v>128</v>
      </c>
      <c r="AA29" s="888" t="s">
        <v>56</v>
      </c>
      <c r="AB29" s="889" t="s">
        <v>128</v>
      </c>
      <c r="AC29" s="888" t="s">
        <v>128</v>
      </c>
      <c r="AD29" s="888" t="s">
        <v>56</v>
      </c>
      <c r="AE29" s="889" t="s">
        <v>128</v>
      </c>
      <c r="AF29" s="888" t="s">
        <v>128</v>
      </c>
      <c r="AG29" s="888" t="s">
        <v>56</v>
      </c>
      <c r="AH29" s="889" t="s">
        <v>128</v>
      </c>
      <c r="AI29" s="888" t="s">
        <v>128</v>
      </c>
      <c r="AJ29" s="888" t="s">
        <v>56</v>
      </c>
      <c r="AK29" s="889" t="s">
        <v>128</v>
      </c>
      <c r="AL29" s="888" t="s">
        <v>128</v>
      </c>
      <c r="AM29" s="888" t="s">
        <v>56</v>
      </c>
      <c r="AN29" s="889" t="s">
        <v>128</v>
      </c>
      <c r="AO29" s="888" t="s">
        <v>128</v>
      </c>
      <c r="AP29" s="888" t="s">
        <v>56</v>
      </c>
      <c r="AQ29" s="889" t="s">
        <v>128</v>
      </c>
      <c r="AR29" s="888" t="s">
        <v>128</v>
      </c>
      <c r="AS29" s="888" t="s">
        <v>56</v>
      </c>
      <c r="AT29" s="889" t="s">
        <v>128</v>
      </c>
      <c r="AU29" s="888" t="s">
        <v>128</v>
      </c>
      <c r="AV29" s="888" t="s">
        <v>56</v>
      </c>
      <c r="AW29" s="889" t="s">
        <v>128</v>
      </c>
      <c r="AX29" s="888" t="s">
        <v>128</v>
      </c>
      <c r="AY29" s="888" t="s">
        <v>56</v>
      </c>
      <c r="AZ29" s="889" t="s">
        <v>128</v>
      </c>
      <c r="BA29" s="888" t="s">
        <v>128</v>
      </c>
      <c r="BB29" s="888" t="s">
        <v>56</v>
      </c>
      <c r="BC29" s="889" t="s">
        <v>128</v>
      </c>
      <c r="BD29" s="888" t="s">
        <v>128</v>
      </c>
      <c r="BE29" s="888" t="s">
        <v>56</v>
      </c>
      <c r="BF29" s="889" t="s">
        <v>128</v>
      </c>
      <c r="BG29" s="888" t="s">
        <v>128</v>
      </c>
      <c r="BH29" s="888" t="s">
        <v>56</v>
      </c>
      <c r="BI29" s="889" t="s">
        <v>128</v>
      </c>
      <c r="BJ29" s="888" t="s">
        <v>128</v>
      </c>
      <c r="BK29" s="888" t="s">
        <v>56</v>
      </c>
      <c r="BL29" s="889" t="s">
        <v>128</v>
      </c>
      <c r="BM29" s="888" t="s">
        <v>128</v>
      </c>
      <c r="BN29" s="888" t="s">
        <v>56</v>
      </c>
      <c r="BO29" s="889" t="s">
        <v>128</v>
      </c>
      <c r="BP29" s="888" t="s">
        <v>128</v>
      </c>
      <c r="BQ29" s="888" t="s">
        <v>56</v>
      </c>
      <c r="BR29" s="889" t="s">
        <v>128</v>
      </c>
      <c r="BS29" s="888" t="s">
        <v>128</v>
      </c>
      <c r="BT29" s="888" t="s">
        <v>56</v>
      </c>
      <c r="BU29" s="889" t="s">
        <v>128</v>
      </c>
      <c r="BV29" s="888" t="s">
        <v>128</v>
      </c>
      <c r="BW29" s="888" t="s">
        <v>56</v>
      </c>
      <c r="BX29" s="889" t="s">
        <v>128</v>
      </c>
      <c r="BY29" s="888" t="s">
        <v>128</v>
      </c>
      <c r="BZ29" s="888" t="s">
        <v>56</v>
      </c>
      <c r="CA29" s="889" t="s">
        <v>128</v>
      </c>
    </row>
    <row r="30" spans="1:81" s="665" customFormat="1" ht="16.5" hidden="1" customHeight="1" x14ac:dyDescent="0.25">
      <c r="A30" s="800" t="s">
        <v>67</v>
      </c>
      <c r="B30" s="790"/>
      <c r="C30" s="790"/>
      <c r="D30" s="790"/>
      <c r="E30" s="790"/>
      <c r="F30" s="790"/>
      <c r="G30" s="790"/>
      <c r="H30" s="790"/>
      <c r="I30" s="801" t="e">
        <f>J29/H29</f>
        <v>#VALUE!</v>
      </c>
      <c r="J30" s="790"/>
      <c r="K30" s="790"/>
      <c r="L30" s="801" t="e">
        <f>M29/K29</f>
        <v>#VALUE!</v>
      </c>
      <c r="M30" s="790"/>
      <c r="N30" s="790"/>
      <c r="O30" s="801" t="e">
        <f>P29/N29</f>
        <v>#VALUE!</v>
      </c>
      <c r="P30" s="790"/>
      <c r="Q30" s="790"/>
      <c r="R30" s="801" t="e">
        <f>S29/Q29</f>
        <v>#VALUE!</v>
      </c>
      <c r="S30" s="790"/>
      <c r="T30" s="790"/>
      <c r="U30" s="801" t="e">
        <f>V29/T29</f>
        <v>#VALUE!</v>
      </c>
      <c r="V30" s="790"/>
      <c r="W30" s="790"/>
      <c r="X30" s="801" t="e">
        <f>Y29/W29</f>
        <v>#VALUE!</v>
      </c>
      <c r="Y30" s="790"/>
      <c r="Z30" s="790"/>
      <c r="AA30" s="801" t="e">
        <f>AB29/Z29</f>
        <v>#VALUE!</v>
      </c>
      <c r="AB30" s="790"/>
      <c r="AC30" s="790"/>
      <c r="AD30" s="801" t="e">
        <f>AE29/AC29</f>
        <v>#VALUE!</v>
      </c>
      <c r="AE30" s="790"/>
      <c r="AF30" s="790"/>
      <c r="AG30" s="801" t="e">
        <f>AH29/AF29</f>
        <v>#VALUE!</v>
      </c>
      <c r="AH30" s="790"/>
      <c r="AI30" s="790"/>
      <c r="AJ30" s="801" t="e">
        <f>AK29/AI29</f>
        <v>#VALUE!</v>
      </c>
      <c r="AK30" s="790"/>
      <c r="AL30" s="790"/>
      <c r="AM30" s="801" t="e">
        <f>AN29/AL29</f>
        <v>#VALUE!</v>
      </c>
      <c r="AN30" s="790"/>
      <c r="AO30" s="790"/>
      <c r="AP30" s="801" t="e">
        <f>AQ29/AO29</f>
        <v>#VALUE!</v>
      </c>
      <c r="AQ30" s="790"/>
    </row>
    <row r="31" spans="1:81" s="802" customFormat="1" ht="16.5" hidden="1" customHeight="1" x14ac:dyDescent="0.25">
      <c r="A31" s="800" t="s">
        <v>222</v>
      </c>
      <c r="C31" s="800"/>
      <c r="D31" s="800"/>
      <c r="E31" s="800"/>
      <c r="F31" s="800"/>
      <c r="T31" s="803"/>
      <c r="U31" s="804"/>
    </row>
    <row r="32" spans="1:81" ht="16.5" hidden="1" x14ac:dyDescent="0.25">
      <c r="A32" s="800" t="s">
        <v>67</v>
      </c>
      <c r="B32" s="790"/>
      <c r="C32" s="790"/>
      <c r="D32" s="790"/>
      <c r="E32" s="790"/>
      <c r="F32" s="790"/>
      <c r="H32" s="790"/>
      <c r="I32" s="801" t="e">
        <f>AT29/AR29</f>
        <v>#VALUE!</v>
      </c>
      <c r="J32" s="790"/>
      <c r="K32" s="790"/>
      <c r="L32" s="801" t="e">
        <f>AW29/AU29</f>
        <v>#VALUE!</v>
      </c>
      <c r="M32" s="790"/>
      <c r="N32" s="790"/>
      <c r="O32" s="801" t="e">
        <f>AZ29/AX29</f>
        <v>#VALUE!</v>
      </c>
      <c r="P32" s="790"/>
      <c r="Q32" s="790"/>
      <c r="R32" s="801" t="e">
        <f>BC29/BA29</f>
        <v>#VALUE!</v>
      </c>
      <c r="S32" s="790"/>
      <c r="T32" s="790"/>
      <c r="U32" s="801" t="e">
        <f>BF29/BD29</f>
        <v>#VALUE!</v>
      </c>
      <c r="V32" s="790"/>
      <c r="W32" s="790"/>
      <c r="X32" s="801" t="e">
        <f>BI29/BG29</f>
        <v>#VALUE!</v>
      </c>
      <c r="Y32" s="790"/>
      <c r="Z32" s="790"/>
      <c r="AA32" s="801" t="e">
        <f>BL29/BJ29</f>
        <v>#VALUE!</v>
      </c>
      <c r="AB32" s="790"/>
      <c r="AC32" s="790"/>
      <c r="AD32" s="801" t="e">
        <f>BO29/BM29</f>
        <v>#VALUE!</v>
      </c>
      <c r="AE32" s="790"/>
      <c r="AF32" s="790"/>
      <c r="AG32" s="801" t="e">
        <f>BR29/BP29</f>
        <v>#VALUE!</v>
      </c>
      <c r="AH32" s="790"/>
      <c r="AI32" s="790"/>
      <c r="AJ32" s="801" t="e">
        <f>BU29/BS29</f>
        <v>#VALUE!</v>
      </c>
      <c r="AK32" s="790"/>
      <c r="AL32" s="790"/>
      <c r="AM32" s="801" t="e">
        <f>BX29/BV29</f>
        <v>#VALUE!</v>
      </c>
      <c r="AN32" s="790"/>
      <c r="AO32" s="790"/>
      <c r="AP32" s="801" t="e">
        <f>CA29/BY29</f>
        <v>#VALUE!</v>
      </c>
      <c r="AQ32" s="790"/>
    </row>
    <row r="33" spans="1:43" ht="16.5" hidden="1" x14ac:dyDescent="0.25">
      <c r="A33" s="800" t="s">
        <v>222</v>
      </c>
      <c r="B33" s="800"/>
      <c r="C33" s="800"/>
      <c r="D33" s="800"/>
      <c r="E33" s="800"/>
      <c r="F33" s="800"/>
      <c r="G33" s="802"/>
      <c r="H33" s="802"/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H33" s="802"/>
      <c r="AI33" s="802"/>
      <c r="AJ33" s="802"/>
      <c r="AK33" s="802"/>
      <c r="AL33" s="802"/>
      <c r="AM33" s="802"/>
      <c r="AN33" s="802"/>
      <c r="AO33" s="802"/>
      <c r="AP33" s="802"/>
      <c r="AQ33" s="802"/>
    </row>
    <row r="35" spans="1:43" x14ac:dyDescent="0.2">
      <c r="C35" s="2078"/>
      <c r="D35" s="2078"/>
      <c r="E35" s="2078"/>
      <c r="F35" s="2078"/>
      <c r="G35" s="2078"/>
      <c r="H35" s="2078"/>
      <c r="I35" s="2078"/>
    </row>
  </sheetData>
  <mergeCells count="101">
    <mergeCell ref="BZ3:CA3"/>
    <mergeCell ref="A4:G4"/>
    <mergeCell ref="H4:J4"/>
    <mergeCell ref="K4:M4"/>
    <mergeCell ref="N4:P4"/>
    <mergeCell ref="Q4:S4"/>
    <mergeCell ref="T4:V4"/>
    <mergeCell ref="W4:Y4"/>
    <mergeCell ref="Z4:AB4"/>
    <mergeCell ref="AC4:AE4"/>
    <mergeCell ref="BY4:CA4"/>
    <mergeCell ref="A5:B6"/>
    <mergeCell ref="C5:C6"/>
    <mergeCell ref="D5:G6"/>
    <mergeCell ref="AX4:AZ4"/>
    <mergeCell ref="BA4:BC4"/>
    <mergeCell ref="BD4:BF4"/>
    <mergeCell ref="BG4:BI4"/>
    <mergeCell ref="BJ4:BL4"/>
    <mergeCell ref="BM4:BO4"/>
    <mergeCell ref="AF4:AH4"/>
    <mergeCell ref="AI4:AK4"/>
    <mergeCell ref="AL4:AN4"/>
    <mergeCell ref="AO4:AQ4"/>
    <mergeCell ref="AR4:AT4"/>
    <mergeCell ref="AU4:AW4"/>
    <mergeCell ref="F7:G7"/>
    <mergeCell ref="F8:G8"/>
    <mergeCell ref="D9:G9"/>
    <mergeCell ref="D10:E11"/>
    <mergeCell ref="F10:G10"/>
    <mergeCell ref="F11:G11"/>
    <mergeCell ref="BP4:BR4"/>
    <mergeCell ref="BS4:BU4"/>
    <mergeCell ref="BV4:BX4"/>
    <mergeCell ref="Z10:AB10"/>
    <mergeCell ref="AC10:AE10"/>
    <mergeCell ref="AF10:AH10"/>
    <mergeCell ref="AI10:AK10"/>
    <mergeCell ref="AL10:AN10"/>
    <mergeCell ref="AO10:AQ10"/>
    <mergeCell ref="H10:J10"/>
    <mergeCell ref="K10:M10"/>
    <mergeCell ref="N10:P10"/>
    <mergeCell ref="Q10:S10"/>
    <mergeCell ref="T10:V10"/>
    <mergeCell ref="W10:Y10"/>
    <mergeCell ref="BJ10:BL10"/>
    <mergeCell ref="BM10:BO10"/>
    <mergeCell ref="BP10:BR10"/>
    <mergeCell ref="BS10:BU10"/>
    <mergeCell ref="BV10:BX10"/>
    <mergeCell ref="BY10:CA10"/>
    <mergeCell ref="AR10:AT10"/>
    <mergeCell ref="AU10:AW10"/>
    <mergeCell ref="AX10:AZ10"/>
    <mergeCell ref="BA10:BC10"/>
    <mergeCell ref="BD10:BF10"/>
    <mergeCell ref="BG10:BI10"/>
    <mergeCell ref="BS11:BU11"/>
    <mergeCell ref="BV11:BX11"/>
    <mergeCell ref="BY11:CA11"/>
    <mergeCell ref="AR11:AT11"/>
    <mergeCell ref="AU11:AW11"/>
    <mergeCell ref="AX11:AZ11"/>
    <mergeCell ref="BA11:BC11"/>
    <mergeCell ref="BD11:BF11"/>
    <mergeCell ref="BG11:BI11"/>
    <mergeCell ref="A12:B13"/>
    <mergeCell ref="C12:C13"/>
    <mergeCell ref="BJ11:BL11"/>
    <mergeCell ref="BM11:BO11"/>
    <mergeCell ref="BP11:BR11"/>
    <mergeCell ref="Z11:AB11"/>
    <mergeCell ref="AC11:AE11"/>
    <mergeCell ref="AF11:AH11"/>
    <mergeCell ref="AI11:AK11"/>
    <mergeCell ref="AL11:AN11"/>
    <mergeCell ref="AO11:AQ11"/>
    <mergeCell ref="H11:J11"/>
    <mergeCell ref="K11:M11"/>
    <mergeCell ref="N11:P11"/>
    <mergeCell ref="Q11:S11"/>
    <mergeCell ref="T11:V11"/>
    <mergeCell ref="W11:Y11"/>
    <mergeCell ref="A7:B11"/>
    <mergeCell ref="C7:C11"/>
    <mergeCell ref="D7:E8"/>
    <mergeCell ref="A14:C15"/>
    <mergeCell ref="F14:G14"/>
    <mergeCell ref="F15:G15"/>
    <mergeCell ref="E16:F16"/>
    <mergeCell ref="A28:G28"/>
    <mergeCell ref="A18:C18"/>
    <mergeCell ref="D18:E18"/>
    <mergeCell ref="F18:G18"/>
    <mergeCell ref="A19:C19"/>
    <mergeCell ref="A20:G20"/>
    <mergeCell ref="A24:A27"/>
    <mergeCell ref="E26:F26"/>
    <mergeCell ref="B27:G27"/>
  </mergeCells>
  <pageMargins left="0.31496062992125984" right="0.31496062992125984" top="0.55118110236220474" bottom="0.74803149606299213" header="0.31496062992125984" footer="0.31496062992125984"/>
  <pageSetup paperSize="8" scale="80" fitToWidth="0" fitToHeight="0" orientation="landscape" r:id="rId1"/>
  <headerFooter alignWithMargins="0">
    <oddFooter xml:space="preserve">&amp;R
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D81"/>
  <sheetViews>
    <sheetView showZeros="0" view="pageBreakPreview" zoomScaleNormal="100" zoomScaleSheetLayoutView="100" workbookViewId="0">
      <selection sqref="A1:XFD1048576"/>
    </sheetView>
  </sheetViews>
  <sheetFormatPr defaultRowHeight="12.75" x14ac:dyDescent="0.2"/>
  <cols>
    <col min="1" max="1" width="3.28515625" style="2010" customWidth="1"/>
    <col min="2" max="2" width="6.140625" style="2010" customWidth="1"/>
    <col min="3" max="3" width="6.85546875" style="2010" customWidth="1"/>
    <col min="4" max="4" width="6" style="2010" customWidth="1"/>
    <col min="5" max="5" width="5.7109375" style="2010" customWidth="1"/>
    <col min="6" max="6" width="6.42578125" style="2010" customWidth="1"/>
    <col min="7" max="7" width="5" style="2010" customWidth="1"/>
    <col min="8" max="8" width="7.28515625" style="2010" customWidth="1"/>
    <col min="9" max="74" width="7.140625" style="2010" customWidth="1"/>
    <col min="75" max="79" width="7.5703125" style="2010" customWidth="1"/>
    <col min="80" max="256" width="9.140625" style="2010"/>
    <col min="257" max="257" width="3.28515625" style="2010" customWidth="1"/>
    <col min="258" max="258" width="6.140625" style="2010" customWidth="1"/>
    <col min="259" max="259" width="6.85546875" style="2010" customWidth="1"/>
    <col min="260" max="260" width="6" style="2010" customWidth="1"/>
    <col min="261" max="261" width="5.7109375" style="2010" customWidth="1"/>
    <col min="262" max="262" width="6.42578125" style="2010" customWidth="1"/>
    <col min="263" max="263" width="5" style="2010" customWidth="1"/>
    <col min="264" max="264" width="7.28515625" style="2010" customWidth="1"/>
    <col min="265" max="330" width="7.140625" style="2010" customWidth="1"/>
    <col min="331" max="335" width="7.5703125" style="2010" customWidth="1"/>
    <col min="336" max="512" width="9.140625" style="2010"/>
    <col min="513" max="513" width="3.28515625" style="2010" customWidth="1"/>
    <col min="514" max="514" width="6.140625" style="2010" customWidth="1"/>
    <col min="515" max="515" width="6.85546875" style="2010" customWidth="1"/>
    <col min="516" max="516" width="6" style="2010" customWidth="1"/>
    <col min="517" max="517" width="5.7109375" style="2010" customWidth="1"/>
    <col min="518" max="518" width="6.42578125" style="2010" customWidth="1"/>
    <col min="519" max="519" width="5" style="2010" customWidth="1"/>
    <col min="520" max="520" width="7.28515625" style="2010" customWidth="1"/>
    <col min="521" max="586" width="7.140625" style="2010" customWidth="1"/>
    <col min="587" max="591" width="7.5703125" style="2010" customWidth="1"/>
    <col min="592" max="768" width="9.140625" style="2010"/>
    <col min="769" max="769" width="3.28515625" style="2010" customWidth="1"/>
    <col min="770" max="770" width="6.140625" style="2010" customWidth="1"/>
    <col min="771" max="771" width="6.85546875" style="2010" customWidth="1"/>
    <col min="772" max="772" width="6" style="2010" customWidth="1"/>
    <col min="773" max="773" width="5.7109375" style="2010" customWidth="1"/>
    <col min="774" max="774" width="6.42578125" style="2010" customWidth="1"/>
    <col min="775" max="775" width="5" style="2010" customWidth="1"/>
    <col min="776" max="776" width="7.28515625" style="2010" customWidth="1"/>
    <col min="777" max="842" width="7.140625" style="2010" customWidth="1"/>
    <col min="843" max="847" width="7.5703125" style="2010" customWidth="1"/>
    <col min="848" max="1024" width="9.140625" style="2010"/>
    <col min="1025" max="1025" width="3.28515625" style="2010" customWidth="1"/>
    <col min="1026" max="1026" width="6.140625" style="2010" customWidth="1"/>
    <col min="1027" max="1027" width="6.85546875" style="2010" customWidth="1"/>
    <col min="1028" max="1028" width="6" style="2010" customWidth="1"/>
    <col min="1029" max="1029" width="5.7109375" style="2010" customWidth="1"/>
    <col min="1030" max="1030" width="6.42578125" style="2010" customWidth="1"/>
    <col min="1031" max="1031" width="5" style="2010" customWidth="1"/>
    <col min="1032" max="1032" width="7.28515625" style="2010" customWidth="1"/>
    <col min="1033" max="1098" width="7.140625" style="2010" customWidth="1"/>
    <col min="1099" max="1103" width="7.5703125" style="2010" customWidth="1"/>
    <col min="1104" max="1280" width="9.140625" style="2010"/>
    <col min="1281" max="1281" width="3.28515625" style="2010" customWidth="1"/>
    <col min="1282" max="1282" width="6.140625" style="2010" customWidth="1"/>
    <col min="1283" max="1283" width="6.85546875" style="2010" customWidth="1"/>
    <col min="1284" max="1284" width="6" style="2010" customWidth="1"/>
    <col min="1285" max="1285" width="5.7109375" style="2010" customWidth="1"/>
    <col min="1286" max="1286" width="6.42578125" style="2010" customWidth="1"/>
    <col min="1287" max="1287" width="5" style="2010" customWidth="1"/>
    <col min="1288" max="1288" width="7.28515625" style="2010" customWidth="1"/>
    <col min="1289" max="1354" width="7.140625" style="2010" customWidth="1"/>
    <col min="1355" max="1359" width="7.5703125" style="2010" customWidth="1"/>
    <col min="1360" max="1536" width="9.140625" style="2010"/>
    <col min="1537" max="1537" width="3.28515625" style="2010" customWidth="1"/>
    <col min="1538" max="1538" width="6.140625" style="2010" customWidth="1"/>
    <col min="1539" max="1539" width="6.85546875" style="2010" customWidth="1"/>
    <col min="1540" max="1540" width="6" style="2010" customWidth="1"/>
    <col min="1541" max="1541" width="5.7109375" style="2010" customWidth="1"/>
    <col min="1542" max="1542" width="6.42578125" style="2010" customWidth="1"/>
    <col min="1543" max="1543" width="5" style="2010" customWidth="1"/>
    <col min="1544" max="1544" width="7.28515625" style="2010" customWidth="1"/>
    <col min="1545" max="1610" width="7.140625" style="2010" customWidth="1"/>
    <col min="1611" max="1615" width="7.5703125" style="2010" customWidth="1"/>
    <col min="1616" max="1792" width="9.140625" style="2010"/>
    <col min="1793" max="1793" width="3.28515625" style="2010" customWidth="1"/>
    <col min="1794" max="1794" width="6.140625" style="2010" customWidth="1"/>
    <col min="1795" max="1795" width="6.85546875" style="2010" customWidth="1"/>
    <col min="1796" max="1796" width="6" style="2010" customWidth="1"/>
    <col min="1797" max="1797" width="5.7109375" style="2010" customWidth="1"/>
    <col min="1798" max="1798" width="6.42578125" style="2010" customWidth="1"/>
    <col min="1799" max="1799" width="5" style="2010" customWidth="1"/>
    <col min="1800" max="1800" width="7.28515625" style="2010" customWidth="1"/>
    <col min="1801" max="1866" width="7.140625" style="2010" customWidth="1"/>
    <col min="1867" max="1871" width="7.5703125" style="2010" customWidth="1"/>
    <col min="1872" max="2048" width="9.140625" style="2010"/>
    <col min="2049" max="2049" width="3.28515625" style="2010" customWidth="1"/>
    <col min="2050" max="2050" width="6.140625" style="2010" customWidth="1"/>
    <col min="2051" max="2051" width="6.85546875" style="2010" customWidth="1"/>
    <col min="2052" max="2052" width="6" style="2010" customWidth="1"/>
    <col min="2053" max="2053" width="5.7109375" style="2010" customWidth="1"/>
    <col min="2054" max="2054" width="6.42578125" style="2010" customWidth="1"/>
    <col min="2055" max="2055" width="5" style="2010" customWidth="1"/>
    <col min="2056" max="2056" width="7.28515625" style="2010" customWidth="1"/>
    <col min="2057" max="2122" width="7.140625" style="2010" customWidth="1"/>
    <col min="2123" max="2127" width="7.5703125" style="2010" customWidth="1"/>
    <col min="2128" max="2304" width="9.140625" style="2010"/>
    <col min="2305" max="2305" width="3.28515625" style="2010" customWidth="1"/>
    <col min="2306" max="2306" width="6.140625" style="2010" customWidth="1"/>
    <col min="2307" max="2307" width="6.85546875" style="2010" customWidth="1"/>
    <col min="2308" max="2308" width="6" style="2010" customWidth="1"/>
    <col min="2309" max="2309" width="5.7109375" style="2010" customWidth="1"/>
    <col min="2310" max="2310" width="6.42578125" style="2010" customWidth="1"/>
    <col min="2311" max="2311" width="5" style="2010" customWidth="1"/>
    <col min="2312" max="2312" width="7.28515625" style="2010" customWidth="1"/>
    <col min="2313" max="2378" width="7.140625" style="2010" customWidth="1"/>
    <col min="2379" max="2383" width="7.5703125" style="2010" customWidth="1"/>
    <col min="2384" max="2560" width="9.140625" style="2010"/>
    <col min="2561" max="2561" width="3.28515625" style="2010" customWidth="1"/>
    <col min="2562" max="2562" width="6.140625" style="2010" customWidth="1"/>
    <col min="2563" max="2563" width="6.85546875" style="2010" customWidth="1"/>
    <col min="2564" max="2564" width="6" style="2010" customWidth="1"/>
    <col min="2565" max="2565" width="5.7109375" style="2010" customWidth="1"/>
    <col min="2566" max="2566" width="6.42578125" style="2010" customWidth="1"/>
    <col min="2567" max="2567" width="5" style="2010" customWidth="1"/>
    <col min="2568" max="2568" width="7.28515625" style="2010" customWidth="1"/>
    <col min="2569" max="2634" width="7.140625" style="2010" customWidth="1"/>
    <col min="2635" max="2639" width="7.5703125" style="2010" customWidth="1"/>
    <col min="2640" max="2816" width="9.140625" style="2010"/>
    <col min="2817" max="2817" width="3.28515625" style="2010" customWidth="1"/>
    <col min="2818" max="2818" width="6.140625" style="2010" customWidth="1"/>
    <col min="2819" max="2819" width="6.85546875" style="2010" customWidth="1"/>
    <col min="2820" max="2820" width="6" style="2010" customWidth="1"/>
    <col min="2821" max="2821" width="5.7109375" style="2010" customWidth="1"/>
    <col min="2822" max="2822" width="6.42578125" style="2010" customWidth="1"/>
    <col min="2823" max="2823" width="5" style="2010" customWidth="1"/>
    <col min="2824" max="2824" width="7.28515625" style="2010" customWidth="1"/>
    <col min="2825" max="2890" width="7.140625" style="2010" customWidth="1"/>
    <col min="2891" max="2895" width="7.5703125" style="2010" customWidth="1"/>
    <col min="2896" max="3072" width="9.140625" style="2010"/>
    <col min="3073" max="3073" width="3.28515625" style="2010" customWidth="1"/>
    <col min="3074" max="3074" width="6.140625" style="2010" customWidth="1"/>
    <col min="3075" max="3075" width="6.85546875" style="2010" customWidth="1"/>
    <col min="3076" max="3076" width="6" style="2010" customWidth="1"/>
    <col min="3077" max="3077" width="5.7109375" style="2010" customWidth="1"/>
    <col min="3078" max="3078" width="6.42578125" style="2010" customWidth="1"/>
    <col min="3079" max="3079" width="5" style="2010" customWidth="1"/>
    <col min="3080" max="3080" width="7.28515625" style="2010" customWidth="1"/>
    <col min="3081" max="3146" width="7.140625" style="2010" customWidth="1"/>
    <col min="3147" max="3151" width="7.5703125" style="2010" customWidth="1"/>
    <col min="3152" max="3328" width="9.140625" style="2010"/>
    <col min="3329" max="3329" width="3.28515625" style="2010" customWidth="1"/>
    <col min="3330" max="3330" width="6.140625" style="2010" customWidth="1"/>
    <col min="3331" max="3331" width="6.85546875" style="2010" customWidth="1"/>
    <col min="3332" max="3332" width="6" style="2010" customWidth="1"/>
    <col min="3333" max="3333" width="5.7109375" style="2010" customWidth="1"/>
    <col min="3334" max="3334" width="6.42578125" style="2010" customWidth="1"/>
    <col min="3335" max="3335" width="5" style="2010" customWidth="1"/>
    <col min="3336" max="3336" width="7.28515625" style="2010" customWidth="1"/>
    <col min="3337" max="3402" width="7.140625" style="2010" customWidth="1"/>
    <col min="3403" max="3407" width="7.5703125" style="2010" customWidth="1"/>
    <col min="3408" max="3584" width="9.140625" style="2010"/>
    <col min="3585" max="3585" width="3.28515625" style="2010" customWidth="1"/>
    <col min="3586" max="3586" width="6.140625" style="2010" customWidth="1"/>
    <col min="3587" max="3587" width="6.85546875" style="2010" customWidth="1"/>
    <col min="3588" max="3588" width="6" style="2010" customWidth="1"/>
    <col min="3589" max="3589" width="5.7109375" style="2010" customWidth="1"/>
    <col min="3590" max="3590" width="6.42578125" style="2010" customWidth="1"/>
    <col min="3591" max="3591" width="5" style="2010" customWidth="1"/>
    <col min="3592" max="3592" width="7.28515625" style="2010" customWidth="1"/>
    <col min="3593" max="3658" width="7.140625" style="2010" customWidth="1"/>
    <col min="3659" max="3663" width="7.5703125" style="2010" customWidth="1"/>
    <col min="3664" max="3840" width="9.140625" style="2010"/>
    <col min="3841" max="3841" width="3.28515625" style="2010" customWidth="1"/>
    <col min="3842" max="3842" width="6.140625" style="2010" customWidth="1"/>
    <col min="3843" max="3843" width="6.85546875" style="2010" customWidth="1"/>
    <col min="3844" max="3844" width="6" style="2010" customWidth="1"/>
    <col min="3845" max="3845" width="5.7109375" style="2010" customWidth="1"/>
    <col min="3846" max="3846" width="6.42578125" style="2010" customWidth="1"/>
    <col min="3847" max="3847" width="5" style="2010" customWidth="1"/>
    <col min="3848" max="3848" width="7.28515625" style="2010" customWidth="1"/>
    <col min="3849" max="3914" width="7.140625" style="2010" customWidth="1"/>
    <col min="3915" max="3919" width="7.5703125" style="2010" customWidth="1"/>
    <col min="3920" max="4096" width="9.140625" style="2010"/>
    <col min="4097" max="4097" width="3.28515625" style="2010" customWidth="1"/>
    <col min="4098" max="4098" width="6.140625" style="2010" customWidth="1"/>
    <col min="4099" max="4099" width="6.85546875" style="2010" customWidth="1"/>
    <col min="4100" max="4100" width="6" style="2010" customWidth="1"/>
    <col min="4101" max="4101" width="5.7109375" style="2010" customWidth="1"/>
    <col min="4102" max="4102" width="6.42578125" style="2010" customWidth="1"/>
    <col min="4103" max="4103" width="5" style="2010" customWidth="1"/>
    <col min="4104" max="4104" width="7.28515625" style="2010" customWidth="1"/>
    <col min="4105" max="4170" width="7.140625" style="2010" customWidth="1"/>
    <col min="4171" max="4175" width="7.5703125" style="2010" customWidth="1"/>
    <col min="4176" max="4352" width="9.140625" style="2010"/>
    <col min="4353" max="4353" width="3.28515625" style="2010" customWidth="1"/>
    <col min="4354" max="4354" width="6.140625" style="2010" customWidth="1"/>
    <col min="4355" max="4355" width="6.85546875" style="2010" customWidth="1"/>
    <col min="4356" max="4356" width="6" style="2010" customWidth="1"/>
    <col min="4357" max="4357" width="5.7109375" style="2010" customWidth="1"/>
    <col min="4358" max="4358" width="6.42578125" style="2010" customWidth="1"/>
    <col min="4359" max="4359" width="5" style="2010" customWidth="1"/>
    <col min="4360" max="4360" width="7.28515625" style="2010" customWidth="1"/>
    <col min="4361" max="4426" width="7.140625" style="2010" customWidth="1"/>
    <col min="4427" max="4431" width="7.5703125" style="2010" customWidth="1"/>
    <col min="4432" max="4608" width="9.140625" style="2010"/>
    <col min="4609" max="4609" width="3.28515625" style="2010" customWidth="1"/>
    <col min="4610" max="4610" width="6.140625" style="2010" customWidth="1"/>
    <col min="4611" max="4611" width="6.85546875" style="2010" customWidth="1"/>
    <col min="4612" max="4612" width="6" style="2010" customWidth="1"/>
    <col min="4613" max="4613" width="5.7109375" style="2010" customWidth="1"/>
    <col min="4614" max="4614" width="6.42578125" style="2010" customWidth="1"/>
    <col min="4615" max="4615" width="5" style="2010" customWidth="1"/>
    <col min="4616" max="4616" width="7.28515625" style="2010" customWidth="1"/>
    <col min="4617" max="4682" width="7.140625" style="2010" customWidth="1"/>
    <col min="4683" max="4687" width="7.5703125" style="2010" customWidth="1"/>
    <col min="4688" max="4864" width="9.140625" style="2010"/>
    <col min="4865" max="4865" width="3.28515625" style="2010" customWidth="1"/>
    <col min="4866" max="4866" width="6.140625" style="2010" customWidth="1"/>
    <col min="4867" max="4867" width="6.85546875" style="2010" customWidth="1"/>
    <col min="4868" max="4868" width="6" style="2010" customWidth="1"/>
    <col min="4869" max="4869" width="5.7109375" style="2010" customWidth="1"/>
    <col min="4870" max="4870" width="6.42578125" style="2010" customWidth="1"/>
    <col min="4871" max="4871" width="5" style="2010" customWidth="1"/>
    <col min="4872" max="4872" width="7.28515625" style="2010" customWidth="1"/>
    <col min="4873" max="4938" width="7.140625" style="2010" customWidth="1"/>
    <col min="4939" max="4943" width="7.5703125" style="2010" customWidth="1"/>
    <col min="4944" max="5120" width="9.140625" style="2010"/>
    <col min="5121" max="5121" width="3.28515625" style="2010" customWidth="1"/>
    <col min="5122" max="5122" width="6.140625" style="2010" customWidth="1"/>
    <col min="5123" max="5123" width="6.85546875" style="2010" customWidth="1"/>
    <col min="5124" max="5124" width="6" style="2010" customWidth="1"/>
    <col min="5125" max="5125" width="5.7109375" style="2010" customWidth="1"/>
    <col min="5126" max="5126" width="6.42578125" style="2010" customWidth="1"/>
    <col min="5127" max="5127" width="5" style="2010" customWidth="1"/>
    <col min="5128" max="5128" width="7.28515625" style="2010" customWidth="1"/>
    <col min="5129" max="5194" width="7.140625" style="2010" customWidth="1"/>
    <col min="5195" max="5199" width="7.5703125" style="2010" customWidth="1"/>
    <col min="5200" max="5376" width="9.140625" style="2010"/>
    <col min="5377" max="5377" width="3.28515625" style="2010" customWidth="1"/>
    <col min="5378" max="5378" width="6.140625" style="2010" customWidth="1"/>
    <col min="5379" max="5379" width="6.85546875" style="2010" customWidth="1"/>
    <col min="5380" max="5380" width="6" style="2010" customWidth="1"/>
    <col min="5381" max="5381" width="5.7109375" style="2010" customWidth="1"/>
    <col min="5382" max="5382" width="6.42578125" style="2010" customWidth="1"/>
    <col min="5383" max="5383" width="5" style="2010" customWidth="1"/>
    <col min="5384" max="5384" width="7.28515625" style="2010" customWidth="1"/>
    <col min="5385" max="5450" width="7.140625" style="2010" customWidth="1"/>
    <col min="5451" max="5455" width="7.5703125" style="2010" customWidth="1"/>
    <col min="5456" max="5632" width="9.140625" style="2010"/>
    <col min="5633" max="5633" width="3.28515625" style="2010" customWidth="1"/>
    <col min="5634" max="5634" width="6.140625" style="2010" customWidth="1"/>
    <col min="5635" max="5635" width="6.85546875" style="2010" customWidth="1"/>
    <col min="5636" max="5636" width="6" style="2010" customWidth="1"/>
    <col min="5637" max="5637" width="5.7109375" style="2010" customWidth="1"/>
    <col min="5638" max="5638" width="6.42578125" style="2010" customWidth="1"/>
    <col min="5639" max="5639" width="5" style="2010" customWidth="1"/>
    <col min="5640" max="5640" width="7.28515625" style="2010" customWidth="1"/>
    <col min="5641" max="5706" width="7.140625" style="2010" customWidth="1"/>
    <col min="5707" max="5711" width="7.5703125" style="2010" customWidth="1"/>
    <col min="5712" max="5888" width="9.140625" style="2010"/>
    <col min="5889" max="5889" width="3.28515625" style="2010" customWidth="1"/>
    <col min="5890" max="5890" width="6.140625" style="2010" customWidth="1"/>
    <col min="5891" max="5891" width="6.85546875" style="2010" customWidth="1"/>
    <col min="5892" max="5892" width="6" style="2010" customWidth="1"/>
    <col min="5893" max="5893" width="5.7109375" style="2010" customWidth="1"/>
    <col min="5894" max="5894" width="6.42578125" style="2010" customWidth="1"/>
    <col min="5895" max="5895" width="5" style="2010" customWidth="1"/>
    <col min="5896" max="5896" width="7.28515625" style="2010" customWidth="1"/>
    <col min="5897" max="5962" width="7.140625" style="2010" customWidth="1"/>
    <col min="5963" max="5967" width="7.5703125" style="2010" customWidth="1"/>
    <col min="5968" max="6144" width="9.140625" style="2010"/>
    <col min="6145" max="6145" width="3.28515625" style="2010" customWidth="1"/>
    <col min="6146" max="6146" width="6.140625" style="2010" customWidth="1"/>
    <col min="6147" max="6147" width="6.85546875" style="2010" customWidth="1"/>
    <col min="6148" max="6148" width="6" style="2010" customWidth="1"/>
    <col min="6149" max="6149" width="5.7109375" style="2010" customWidth="1"/>
    <col min="6150" max="6150" width="6.42578125" style="2010" customWidth="1"/>
    <col min="6151" max="6151" width="5" style="2010" customWidth="1"/>
    <col min="6152" max="6152" width="7.28515625" style="2010" customWidth="1"/>
    <col min="6153" max="6218" width="7.140625" style="2010" customWidth="1"/>
    <col min="6219" max="6223" width="7.5703125" style="2010" customWidth="1"/>
    <col min="6224" max="6400" width="9.140625" style="2010"/>
    <col min="6401" max="6401" width="3.28515625" style="2010" customWidth="1"/>
    <col min="6402" max="6402" width="6.140625" style="2010" customWidth="1"/>
    <col min="6403" max="6403" width="6.85546875" style="2010" customWidth="1"/>
    <col min="6404" max="6404" width="6" style="2010" customWidth="1"/>
    <col min="6405" max="6405" width="5.7109375" style="2010" customWidth="1"/>
    <col min="6406" max="6406" width="6.42578125" style="2010" customWidth="1"/>
    <col min="6407" max="6407" width="5" style="2010" customWidth="1"/>
    <col min="6408" max="6408" width="7.28515625" style="2010" customWidth="1"/>
    <col min="6409" max="6474" width="7.140625" style="2010" customWidth="1"/>
    <col min="6475" max="6479" width="7.5703125" style="2010" customWidth="1"/>
    <col min="6480" max="6656" width="9.140625" style="2010"/>
    <col min="6657" max="6657" width="3.28515625" style="2010" customWidth="1"/>
    <col min="6658" max="6658" width="6.140625" style="2010" customWidth="1"/>
    <col min="6659" max="6659" width="6.85546875" style="2010" customWidth="1"/>
    <col min="6660" max="6660" width="6" style="2010" customWidth="1"/>
    <col min="6661" max="6661" width="5.7109375" style="2010" customWidth="1"/>
    <col min="6662" max="6662" width="6.42578125" style="2010" customWidth="1"/>
    <col min="6663" max="6663" width="5" style="2010" customWidth="1"/>
    <col min="6664" max="6664" width="7.28515625" style="2010" customWidth="1"/>
    <col min="6665" max="6730" width="7.140625" style="2010" customWidth="1"/>
    <col min="6731" max="6735" width="7.5703125" style="2010" customWidth="1"/>
    <col min="6736" max="6912" width="9.140625" style="2010"/>
    <col min="6913" max="6913" width="3.28515625" style="2010" customWidth="1"/>
    <col min="6914" max="6914" width="6.140625" style="2010" customWidth="1"/>
    <col min="6915" max="6915" width="6.85546875" style="2010" customWidth="1"/>
    <col min="6916" max="6916" width="6" style="2010" customWidth="1"/>
    <col min="6917" max="6917" width="5.7109375" style="2010" customWidth="1"/>
    <col min="6918" max="6918" width="6.42578125" style="2010" customWidth="1"/>
    <col min="6919" max="6919" width="5" style="2010" customWidth="1"/>
    <col min="6920" max="6920" width="7.28515625" style="2010" customWidth="1"/>
    <col min="6921" max="6986" width="7.140625" style="2010" customWidth="1"/>
    <col min="6987" max="6991" width="7.5703125" style="2010" customWidth="1"/>
    <col min="6992" max="7168" width="9.140625" style="2010"/>
    <col min="7169" max="7169" width="3.28515625" style="2010" customWidth="1"/>
    <col min="7170" max="7170" width="6.140625" style="2010" customWidth="1"/>
    <col min="7171" max="7171" width="6.85546875" style="2010" customWidth="1"/>
    <col min="7172" max="7172" width="6" style="2010" customWidth="1"/>
    <col min="7173" max="7173" width="5.7109375" style="2010" customWidth="1"/>
    <col min="7174" max="7174" width="6.42578125" style="2010" customWidth="1"/>
    <col min="7175" max="7175" width="5" style="2010" customWidth="1"/>
    <col min="7176" max="7176" width="7.28515625" style="2010" customWidth="1"/>
    <col min="7177" max="7242" width="7.140625" style="2010" customWidth="1"/>
    <col min="7243" max="7247" width="7.5703125" style="2010" customWidth="1"/>
    <col min="7248" max="7424" width="9.140625" style="2010"/>
    <col min="7425" max="7425" width="3.28515625" style="2010" customWidth="1"/>
    <col min="7426" max="7426" width="6.140625" style="2010" customWidth="1"/>
    <col min="7427" max="7427" width="6.85546875" style="2010" customWidth="1"/>
    <col min="7428" max="7428" width="6" style="2010" customWidth="1"/>
    <col min="7429" max="7429" width="5.7109375" style="2010" customWidth="1"/>
    <col min="7430" max="7430" width="6.42578125" style="2010" customWidth="1"/>
    <col min="7431" max="7431" width="5" style="2010" customWidth="1"/>
    <col min="7432" max="7432" width="7.28515625" style="2010" customWidth="1"/>
    <col min="7433" max="7498" width="7.140625" style="2010" customWidth="1"/>
    <col min="7499" max="7503" width="7.5703125" style="2010" customWidth="1"/>
    <col min="7504" max="7680" width="9.140625" style="2010"/>
    <col min="7681" max="7681" width="3.28515625" style="2010" customWidth="1"/>
    <col min="7682" max="7682" width="6.140625" style="2010" customWidth="1"/>
    <col min="7683" max="7683" width="6.85546875" style="2010" customWidth="1"/>
    <col min="7684" max="7684" width="6" style="2010" customWidth="1"/>
    <col min="7685" max="7685" width="5.7109375" style="2010" customWidth="1"/>
    <col min="7686" max="7686" width="6.42578125" style="2010" customWidth="1"/>
    <col min="7687" max="7687" width="5" style="2010" customWidth="1"/>
    <col min="7688" max="7688" width="7.28515625" style="2010" customWidth="1"/>
    <col min="7689" max="7754" width="7.140625" style="2010" customWidth="1"/>
    <col min="7755" max="7759" width="7.5703125" style="2010" customWidth="1"/>
    <col min="7760" max="7936" width="9.140625" style="2010"/>
    <col min="7937" max="7937" width="3.28515625" style="2010" customWidth="1"/>
    <col min="7938" max="7938" width="6.140625" style="2010" customWidth="1"/>
    <col min="7939" max="7939" width="6.85546875" style="2010" customWidth="1"/>
    <col min="7940" max="7940" width="6" style="2010" customWidth="1"/>
    <col min="7941" max="7941" width="5.7109375" style="2010" customWidth="1"/>
    <col min="7942" max="7942" width="6.42578125" style="2010" customWidth="1"/>
    <col min="7943" max="7943" width="5" style="2010" customWidth="1"/>
    <col min="7944" max="7944" width="7.28515625" style="2010" customWidth="1"/>
    <col min="7945" max="8010" width="7.140625" style="2010" customWidth="1"/>
    <col min="8011" max="8015" width="7.5703125" style="2010" customWidth="1"/>
    <col min="8016" max="8192" width="9.140625" style="2010"/>
    <col min="8193" max="8193" width="3.28515625" style="2010" customWidth="1"/>
    <col min="8194" max="8194" width="6.140625" style="2010" customWidth="1"/>
    <col min="8195" max="8195" width="6.85546875" style="2010" customWidth="1"/>
    <col min="8196" max="8196" width="6" style="2010" customWidth="1"/>
    <col min="8197" max="8197" width="5.7109375" style="2010" customWidth="1"/>
    <col min="8198" max="8198" width="6.42578125" style="2010" customWidth="1"/>
    <col min="8199" max="8199" width="5" style="2010" customWidth="1"/>
    <col min="8200" max="8200" width="7.28515625" style="2010" customWidth="1"/>
    <col min="8201" max="8266" width="7.140625" style="2010" customWidth="1"/>
    <col min="8267" max="8271" width="7.5703125" style="2010" customWidth="1"/>
    <col min="8272" max="8448" width="9.140625" style="2010"/>
    <col min="8449" max="8449" width="3.28515625" style="2010" customWidth="1"/>
    <col min="8450" max="8450" width="6.140625" style="2010" customWidth="1"/>
    <col min="8451" max="8451" width="6.85546875" style="2010" customWidth="1"/>
    <col min="8452" max="8452" width="6" style="2010" customWidth="1"/>
    <col min="8453" max="8453" width="5.7109375" style="2010" customWidth="1"/>
    <col min="8454" max="8454" width="6.42578125" style="2010" customWidth="1"/>
    <col min="8455" max="8455" width="5" style="2010" customWidth="1"/>
    <col min="8456" max="8456" width="7.28515625" style="2010" customWidth="1"/>
    <col min="8457" max="8522" width="7.140625" style="2010" customWidth="1"/>
    <col min="8523" max="8527" width="7.5703125" style="2010" customWidth="1"/>
    <col min="8528" max="8704" width="9.140625" style="2010"/>
    <col min="8705" max="8705" width="3.28515625" style="2010" customWidth="1"/>
    <col min="8706" max="8706" width="6.140625" style="2010" customWidth="1"/>
    <col min="8707" max="8707" width="6.85546875" style="2010" customWidth="1"/>
    <col min="8708" max="8708" width="6" style="2010" customWidth="1"/>
    <col min="8709" max="8709" width="5.7109375" style="2010" customWidth="1"/>
    <col min="8710" max="8710" width="6.42578125" style="2010" customWidth="1"/>
    <col min="8711" max="8711" width="5" style="2010" customWidth="1"/>
    <col min="8712" max="8712" width="7.28515625" style="2010" customWidth="1"/>
    <col min="8713" max="8778" width="7.140625" style="2010" customWidth="1"/>
    <col min="8779" max="8783" width="7.5703125" style="2010" customWidth="1"/>
    <col min="8784" max="8960" width="9.140625" style="2010"/>
    <col min="8961" max="8961" width="3.28515625" style="2010" customWidth="1"/>
    <col min="8962" max="8962" width="6.140625" style="2010" customWidth="1"/>
    <col min="8963" max="8963" width="6.85546875" style="2010" customWidth="1"/>
    <col min="8964" max="8964" width="6" style="2010" customWidth="1"/>
    <col min="8965" max="8965" width="5.7109375" style="2010" customWidth="1"/>
    <col min="8966" max="8966" width="6.42578125" style="2010" customWidth="1"/>
    <col min="8967" max="8967" width="5" style="2010" customWidth="1"/>
    <col min="8968" max="8968" width="7.28515625" style="2010" customWidth="1"/>
    <col min="8969" max="9034" width="7.140625" style="2010" customWidth="1"/>
    <col min="9035" max="9039" width="7.5703125" style="2010" customWidth="1"/>
    <col min="9040" max="9216" width="9.140625" style="2010"/>
    <col min="9217" max="9217" width="3.28515625" style="2010" customWidth="1"/>
    <col min="9218" max="9218" width="6.140625" style="2010" customWidth="1"/>
    <col min="9219" max="9219" width="6.85546875" style="2010" customWidth="1"/>
    <col min="9220" max="9220" width="6" style="2010" customWidth="1"/>
    <col min="9221" max="9221" width="5.7109375" style="2010" customWidth="1"/>
    <col min="9222" max="9222" width="6.42578125" style="2010" customWidth="1"/>
    <col min="9223" max="9223" width="5" style="2010" customWidth="1"/>
    <col min="9224" max="9224" width="7.28515625" style="2010" customWidth="1"/>
    <col min="9225" max="9290" width="7.140625" style="2010" customWidth="1"/>
    <col min="9291" max="9295" width="7.5703125" style="2010" customWidth="1"/>
    <col min="9296" max="9472" width="9.140625" style="2010"/>
    <col min="9473" max="9473" width="3.28515625" style="2010" customWidth="1"/>
    <col min="9474" max="9474" width="6.140625" style="2010" customWidth="1"/>
    <col min="9475" max="9475" width="6.85546875" style="2010" customWidth="1"/>
    <col min="9476" max="9476" width="6" style="2010" customWidth="1"/>
    <col min="9477" max="9477" width="5.7109375" style="2010" customWidth="1"/>
    <col min="9478" max="9478" width="6.42578125" style="2010" customWidth="1"/>
    <col min="9479" max="9479" width="5" style="2010" customWidth="1"/>
    <col min="9480" max="9480" width="7.28515625" style="2010" customWidth="1"/>
    <col min="9481" max="9546" width="7.140625" style="2010" customWidth="1"/>
    <col min="9547" max="9551" width="7.5703125" style="2010" customWidth="1"/>
    <col min="9552" max="9728" width="9.140625" style="2010"/>
    <col min="9729" max="9729" width="3.28515625" style="2010" customWidth="1"/>
    <col min="9730" max="9730" width="6.140625" style="2010" customWidth="1"/>
    <col min="9731" max="9731" width="6.85546875" style="2010" customWidth="1"/>
    <col min="9732" max="9732" width="6" style="2010" customWidth="1"/>
    <col min="9733" max="9733" width="5.7109375" style="2010" customWidth="1"/>
    <col min="9734" max="9734" width="6.42578125" style="2010" customWidth="1"/>
    <col min="9735" max="9735" width="5" style="2010" customWidth="1"/>
    <col min="9736" max="9736" width="7.28515625" style="2010" customWidth="1"/>
    <col min="9737" max="9802" width="7.140625" style="2010" customWidth="1"/>
    <col min="9803" max="9807" width="7.5703125" style="2010" customWidth="1"/>
    <col min="9808" max="9984" width="9.140625" style="2010"/>
    <col min="9985" max="9985" width="3.28515625" style="2010" customWidth="1"/>
    <col min="9986" max="9986" width="6.140625" style="2010" customWidth="1"/>
    <col min="9987" max="9987" width="6.85546875" style="2010" customWidth="1"/>
    <col min="9988" max="9988" width="6" style="2010" customWidth="1"/>
    <col min="9989" max="9989" width="5.7109375" style="2010" customWidth="1"/>
    <col min="9990" max="9990" width="6.42578125" style="2010" customWidth="1"/>
    <col min="9991" max="9991" width="5" style="2010" customWidth="1"/>
    <col min="9992" max="9992" width="7.28515625" style="2010" customWidth="1"/>
    <col min="9993" max="10058" width="7.140625" style="2010" customWidth="1"/>
    <col min="10059" max="10063" width="7.5703125" style="2010" customWidth="1"/>
    <col min="10064" max="10240" width="9.140625" style="2010"/>
    <col min="10241" max="10241" width="3.28515625" style="2010" customWidth="1"/>
    <col min="10242" max="10242" width="6.140625" style="2010" customWidth="1"/>
    <col min="10243" max="10243" width="6.85546875" style="2010" customWidth="1"/>
    <col min="10244" max="10244" width="6" style="2010" customWidth="1"/>
    <col min="10245" max="10245" width="5.7109375" style="2010" customWidth="1"/>
    <col min="10246" max="10246" width="6.42578125" style="2010" customWidth="1"/>
    <col min="10247" max="10247" width="5" style="2010" customWidth="1"/>
    <col min="10248" max="10248" width="7.28515625" style="2010" customWidth="1"/>
    <col min="10249" max="10314" width="7.140625" style="2010" customWidth="1"/>
    <col min="10315" max="10319" width="7.5703125" style="2010" customWidth="1"/>
    <col min="10320" max="10496" width="9.140625" style="2010"/>
    <col min="10497" max="10497" width="3.28515625" style="2010" customWidth="1"/>
    <col min="10498" max="10498" width="6.140625" style="2010" customWidth="1"/>
    <col min="10499" max="10499" width="6.85546875" style="2010" customWidth="1"/>
    <col min="10500" max="10500" width="6" style="2010" customWidth="1"/>
    <col min="10501" max="10501" width="5.7109375" style="2010" customWidth="1"/>
    <col min="10502" max="10502" width="6.42578125" style="2010" customWidth="1"/>
    <col min="10503" max="10503" width="5" style="2010" customWidth="1"/>
    <col min="10504" max="10504" width="7.28515625" style="2010" customWidth="1"/>
    <col min="10505" max="10570" width="7.140625" style="2010" customWidth="1"/>
    <col min="10571" max="10575" width="7.5703125" style="2010" customWidth="1"/>
    <col min="10576" max="10752" width="9.140625" style="2010"/>
    <col min="10753" max="10753" width="3.28515625" style="2010" customWidth="1"/>
    <col min="10754" max="10754" width="6.140625" style="2010" customWidth="1"/>
    <col min="10755" max="10755" width="6.85546875" style="2010" customWidth="1"/>
    <col min="10756" max="10756" width="6" style="2010" customWidth="1"/>
    <col min="10757" max="10757" width="5.7109375" style="2010" customWidth="1"/>
    <col min="10758" max="10758" width="6.42578125" style="2010" customWidth="1"/>
    <col min="10759" max="10759" width="5" style="2010" customWidth="1"/>
    <col min="10760" max="10760" width="7.28515625" style="2010" customWidth="1"/>
    <col min="10761" max="10826" width="7.140625" style="2010" customWidth="1"/>
    <col min="10827" max="10831" width="7.5703125" style="2010" customWidth="1"/>
    <col min="10832" max="11008" width="9.140625" style="2010"/>
    <col min="11009" max="11009" width="3.28515625" style="2010" customWidth="1"/>
    <col min="11010" max="11010" width="6.140625" style="2010" customWidth="1"/>
    <col min="11011" max="11011" width="6.85546875" style="2010" customWidth="1"/>
    <col min="11012" max="11012" width="6" style="2010" customWidth="1"/>
    <col min="11013" max="11013" width="5.7109375" style="2010" customWidth="1"/>
    <col min="11014" max="11014" width="6.42578125" style="2010" customWidth="1"/>
    <col min="11015" max="11015" width="5" style="2010" customWidth="1"/>
    <col min="11016" max="11016" width="7.28515625" style="2010" customWidth="1"/>
    <col min="11017" max="11082" width="7.140625" style="2010" customWidth="1"/>
    <col min="11083" max="11087" width="7.5703125" style="2010" customWidth="1"/>
    <col min="11088" max="11264" width="9.140625" style="2010"/>
    <col min="11265" max="11265" width="3.28515625" style="2010" customWidth="1"/>
    <col min="11266" max="11266" width="6.140625" style="2010" customWidth="1"/>
    <col min="11267" max="11267" width="6.85546875" style="2010" customWidth="1"/>
    <col min="11268" max="11268" width="6" style="2010" customWidth="1"/>
    <col min="11269" max="11269" width="5.7109375" style="2010" customWidth="1"/>
    <col min="11270" max="11270" width="6.42578125" style="2010" customWidth="1"/>
    <col min="11271" max="11271" width="5" style="2010" customWidth="1"/>
    <col min="11272" max="11272" width="7.28515625" style="2010" customWidth="1"/>
    <col min="11273" max="11338" width="7.140625" style="2010" customWidth="1"/>
    <col min="11339" max="11343" width="7.5703125" style="2010" customWidth="1"/>
    <col min="11344" max="11520" width="9.140625" style="2010"/>
    <col min="11521" max="11521" width="3.28515625" style="2010" customWidth="1"/>
    <col min="11522" max="11522" width="6.140625" style="2010" customWidth="1"/>
    <col min="11523" max="11523" width="6.85546875" style="2010" customWidth="1"/>
    <col min="11524" max="11524" width="6" style="2010" customWidth="1"/>
    <col min="11525" max="11525" width="5.7109375" style="2010" customWidth="1"/>
    <col min="11526" max="11526" width="6.42578125" style="2010" customWidth="1"/>
    <col min="11527" max="11527" width="5" style="2010" customWidth="1"/>
    <col min="11528" max="11528" width="7.28515625" style="2010" customWidth="1"/>
    <col min="11529" max="11594" width="7.140625" style="2010" customWidth="1"/>
    <col min="11595" max="11599" width="7.5703125" style="2010" customWidth="1"/>
    <col min="11600" max="11776" width="9.140625" style="2010"/>
    <col min="11777" max="11777" width="3.28515625" style="2010" customWidth="1"/>
    <col min="11778" max="11778" width="6.140625" style="2010" customWidth="1"/>
    <col min="11779" max="11779" width="6.85546875" style="2010" customWidth="1"/>
    <col min="11780" max="11780" width="6" style="2010" customWidth="1"/>
    <col min="11781" max="11781" width="5.7109375" style="2010" customWidth="1"/>
    <col min="11782" max="11782" width="6.42578125" style="2010" customWidth="1"/>
    <col min="11783" max="11783" width="5" style="2010" customWidth="1"/>
    <col min="11784" max="11784" width="7.28515625" style="2010" customWidth="1"/>
    <col min="11785" max="11850" width="7.140625" style="2010" customWidth="1"/>
    <col min="11851" max="11855" width="7.5703125" style="2010" customWidth="1"/>
    <col min="11856" max="12032" width="9.140625" style="2010"/>
    <col min="12033" max="12033" width="3.28515625" style="2010" customWidth="1"/>
    <col min="12034" max="12034" width="6.140625" style="2010" customWidth="1"/>
    <col min="12035" max="12035" width="6.85546875" style="2010" customWidth="1"/>
    <col min="12036" max="12036" width="6" style="2010" customWidth="1"/>
    <col min="12037" max="12037" width="5.7109375" style="2010" customWidth="1"/>
    <col min="12038" max="12038" width="6.42578125" style="2010" customWidth="1"/>
    <col min="12039" max="12039" width="5" style="2010" customWidth="1"/>
    <col min="12040" max="12040" width="7.28515625" style="2010" customWidth="1"/>
    <col min="12041" max="12106" width="7.140625" style="2010" customWidth="1"/>
    <col min="12107" max="12111" width="7.5703125" style="2010" customWidth="1"/>
    <col min="12112" max="12288" width="9.140625" style="2010"/>
    <col min="12289" max="12289" width="3.28515625" style="2010" customWidth="1"/>
    <col min="12290" max="12290" width="6.140625" style="2010" customWidth="1"/>
    <col min="12291" max="12291" width="6.85546875" style="2010" customWidth="1"/>
    <col min="12292" max="12292" width="6" style="2010" customWidth="1"/>
    <col min="12293" max="12293" width="5.7109375" style="2010" customWidth="1"/>
    <col min="12294" max="12294" width="6.42578125" style="2010" customWidth="1"/>
    <col min="12295" max="12295" width="5" style="2010" customWidth="1"/>
    <col min="12296" max="12296" width="7.28515625" style="2010" customWidth="1"/>
    <col min="12297" max="12362" width="7.140625" style="2010" customWidth="1"/>
    <col min="12363" max="12367" width="7.5703125" style="2010" customWidth="1"/>
    <col min="12368" max="12544" width="9.140625" style="2010"/>
    <col min="12545" max="12545" width="3.28515625" style="2010" customWidth="1"/>
    <col min="12546" max="12546" width="6.140625" style="2010" customWidth="1"/>
    <col min="12547" max="12547" width="6.85546875" style="2010" customWidth="1"/>
    <col min="12548" max="12548" width="6" style="2010" customWidth="1"/>
    <col min="12549" max="12549" width="5.7109375" style="2010" customWidth="1"/>
    <col min="12550" max="12550" width="6.42578125" style="2010" customWidth="1"/>
    <col min="12551" max="12551" width="5" style="2010" customWidth="1"/>
    <col min="12552" max="12552" width="7.28515625" style="2010" customWidth="1"/>
    <col min="12553" max="12618" width="7.140625" style="2010" customWidth="1"/>
    <col min="12619" max="12623" width="7.5703125" style="2010" customWidth="1"/>
    <col min="12624" max="12800" width="9.140625" style="2010"/>
    <col min="12801" max="12801" width="3.28515625" style="2010" customWidth="1"/>
    <col min="12802" max="12802" width="6.140625" style="2010" customWidth="1"/>
    <col min="12803" max="12803" width="6.85546875" style="2010" customWidth="1"/>
    <col min="12804" max="12804" width="6" style="2010" customWidth="1"/>
    <col min="12805" max="12805" width="5.7109375" style="2010" customWidth="1"/>
    <col min="12806" max="12806" width="6.42578125" style="2010" customWidth="1"/>
    <col min="12807" max="12807" width="5" style="2010" customWidth="1"/>
    <col min="12808" max="12808" width="7.28515625" style="2010" customWidth="1"/>
    <col min="12809" max="12874" width="7.140625" style="2010" customWidth="1"/>
    <col min="12875" max="12879" width="7.5703125" style="2010" customWidth="1"/>
    <col min="12880" max="13056" width="9.140625" style="2010"/>
    <col min="13057" max="13057" width="3.28515625" style="2010" customWidth="1"/>
    <col min="13058" max="13058" width="6.140625" style="2010" customWidth="1"/>
    <col min="13059" max="13059" width="6.85546875" style="2010" customWidth="1"/>
    <col min="13060" max="13060" width="6" style="2010" customWidth="1"/>
    <col min="13061" max="13061" width="5.7109375" style="2010" customWidth="1"/>
    <col min="13062" max="13062" width="6.42578125" style="2010" customWidth="1"/>
    <col min="13063" max="13063" width="5" style="2010" customWidth="1"/>
    <col min="13064" max="13064" width="7.28515625" style="2010" customWidth="1"/>
    <col min="13065" max="13130" width="7.140625" style="2010" customWidth="1"/>
    <col min="13131" max="13135" width="7.5703125" style="2010" customWidth="1"/>
    <col min="13136" max="13312" width="9.140625" style="2010"/>
    <col min="13313" max="13313" width="3.28515625" style="2010" customWidth="1"/>
    <col min="13314" max="13314" width="6.140625" style="2010" customWidth="1"/>
    <col min="13315" max="13315" width="6.85546875" style="2010" customWidth="1"/>
    <col min="13316" max="13316" width="6" style="2010" customWidth="1"/>
    <col min="13317" max="13317" width="5.7109375" style="2010" customWidth="1"/>
    <col min="13318" max="13318" width="6.42578125" style="2010" customWidth="1"/>
    <col min="13319" max="13319" width="5" style="2010" customWidth="1"/>
    <col min="13320" max="13320" width="7.28515625" style="2010" customWidth="1"/>
    <col min="13321" max="13386" width="7.140625" style="2010" customWidth="1"/>
    <col min="13387" max="13391" width="7.5703125" style="2010" customWidth="1"/>
    <col min="13392" max="13568" width="9.140625" style="2010"/>
    <col min="13569" max="13569" width="3.28515625" style="2010" customWidth="1"/>
    <col min="13570" max="13570" width="6.140625" style="2010" customWidth="1"/>
    <col min="13571" max="13571" width="6.85546875" style="2010" customWidth="1"/>
    <col min="13572" max="13572" width="6" style="2010" customWidth="1"/>
    <col min="13573" max="13573" width="5.7109375" style="2010" customWidth="1"/>
    <col min="13574" max="13574" width="6.42578125" style="2010" customWidth="1"/>
    <col min="13575" max="13575" width="5" style="2010" customWidth="1"/>
    <col min="13576" max="13576" width="7.28515625" style="2010" customWidth="1"/>
    <col min="13577" max="13642" width="7.140625" style="2010" customWidth="1"/>
    <col min="13643" max="13647" width="7.5703125" style="2010" customWidth="1"/>
    <col min="13648" max="13824" width="9.140625" style="2010"/>
    <col min="13825" max="13825" width="3.28515625" style="2010" customWidth="1"/>
    <col min="13826" max="13826" width="6.140625" style="2010" customWidth="1"/>
    <col min="13827" max="13827" width="6.85546875" style="2010" customWidth="1"/>
    <col min="13828" max="13828" width="6" style="2010" customWidth="1"/>
    <col min="13829" max="13829" width="5.7109375" style="2010" customWidth="1"/>
    <col min="13830" max="13830" width="6.42578125" style="2010" customWidth="1"/>
    <col min="13831" max="13831" width="5" style="2010" customWidth="1"/>
    <col min="13832" max="13832" width="7.28515625" style="2010" customWidth="1"/>
    <col min="13833" max="13898" width="7.140625" style="2010" customWidth="1"/>
    <col min="13899" max="13903" width="7.5703125" style="2010" customWidth="1"/>
    <col min="13904" max="14080" width="9.140625" style="2010"/>
    <col min="14081" max="14081" width="3.28515625" style="2010" customWidth="1"/>
    <col min="14082" max="14082" width="6.140625" style="2010" customWidth="1"/>
    <col min="14083" max="14083" width="6.85546875" style="2010" customWidth="1"/>
    <col min="14084" max="14084" width="6" style="2010" customWidth="1"/>
    <col min="14085" max="14085" width="5.7109375" style="2010" customWidth="1"/>
    <col min="14086" max="14086" width="6.42578125" style="2010" customWidth="1"/>
    <col min="14087" max="14087" width="5" style="2010" customWidth="1"/>
    <col min="14088" max="14088" width="7.28515625" style="2010" customWidth="1"/>
    <col min="14089" max="14154" width="7.140625" style="2010" customWidth="1"/>
    <col min="14155" max="14159" width="7.5703125" style="2010" customWidth="1"/>
    <col min="14160" max="14336" width="9.140625" style="2010"/>
    <col min="14337" max="14337" width="3.28515625" style="2010" customWidth="1"/>
    <col min="14338" max="14338" width="6.140625" style="2010" customWidth="1"/>
    <col min="14339" max="14339" width="6.85546875" style="2010" customWidth="1"/>
    <col min="14340" max="14340" width="6" style="2010" customWidth="1"/>
    <col min="14341" max="14341" width="5.7109375" style="2010" customWidth="1"/>
    <col min="14342" max="14342" width="6.42578125" style="2010" customWidth="1"/>
    <col min="14343" max="14343" width="5" style="2010" customWidth="1"/>
    <col min="14344" max="14344" width="7.28515625" style="2010" customWidth="1"/>
    <col min="14345" max="14410" width="7.140625" style="2010" customWidth="1"/>
    <col min="14411" max="14415" width="7.5703125" style="2010" customWidth="1"/>
    <col min="14416" max="14592" width="9.140625" style="2010"/>
    <col min="14593" max="14593" width="3.28515625" style="2010" customWidth="1"/>
    <col min="14594" max="14594" width="6.140625" style="2010" customWidth="1"/>
    <col min="14595" max="14595" width="6.85546875" style="2010" customWidth="1"/>
    <col min="14596" max="14596" width="6" style="2010" customWidth="1"/>
    <col min="14597" max="14597" width="5.7109375" style="2010" customWidth="1"/>
    <col min="14598" max="14598" width="6.42578125" style="2010" customWidth="1"/>
    <col min="14599" max="14599" width="5" style="2010" customWidth="1"/>
    <col min="14600" max="14600" width="7.28515625" style="2010" customWidth="1"/>
    <col min="14601" max="14666" width="7.140625" style="2010" customWidth="1"/>
    <col min="14667" max="14671" width="7.5703125" style="2010" customWidth="1"/>
    <col min="14672" max="14848" width="9.140625" style="2010"/>
    <col min="14849" max="14849" width="3.28515625" style="2010" customWidth="1"/>
    <col min="14850" max="14850" width="6.140625" style="2010" customWidth="1"/>
    <col min="14851" max="14851" width="6.85546875" style="2010" customWidth="1"/>
    <col min="14852" max="14852" width="6" style="2010" customWidth="1"/>
    <col min="14853" max="14853" width="5.7109375" style="2010" customWidth="1"/>
    <col min="14854" max="14854" width="6.42578125" style="2010" customWidth="1"/>
    <col min="14855" max="14855" width="5" style="2010" customWidth="1"/>
    <col min="14856" max="14856" width="7.28515625" style="2010" customWidth="1"/>
    <col min="14857" max="14922" width="7.140625" style="2010" customWidth="1"/>
    <col min="14923" max="14927" width="7.5703125" style="2010" customWidth="1"/>
    <col min="14928" max="15104" width="9.140625" style="2010"/>
    <col min="15105" max="15105" width="3.28515625" style="2010" customWidth="1"/>
    <col min="15106" max="15106" width="6.140625" style="2010" customWidth="1"/>
    <col min="15107" max="15107" width="6.85546875" style="2010" customWidth="1"/>
    <col min="15108" max="15108" width="6" style="2010" customWidth="1"/>
    <col min="15109" max="15109" width="5.7109375" style="2010" customWidth="1"/>
    <col min="15110" max="15110" width="6.42578125" style="2010" customWidth="1"/>
    <col min="15111" max="15111" width="5" style="2010" customWidth="1"/>
    <col min="15112" max="15112" width="7.28515625" style="2010" customWidth="1"/>
    <col min="15113" max="15178" width="7.140625" style="2010" customWidth="1"/>
    <col min="15179" max="15183" width="7.5703125" style="2010" customWidth="1"/>
    <col min="15184" max="15360" width="9.140625" style="2010"/>
    <col min="15361" max="15361" width="3.28515625" style="2010" customWidth="1"/>
    <col min="15362" max="15362" width="6.140625" style="2010" customWidth="1"/>
    <col min="15363" max="15363" width="6.85546875" style="2010" customWidth="1"/>
    <col min="15364" max="15364" width="6" style="2010" customWidth="1"/>
    <col min="15365" max="15365" width="5.7109375" style="2010" customWidth="1"/>
    <col min="15366" max="15366" width="6.42578125" style="2010" customWidth="1"/>
    <col min="15367" max="15367" width="5" style="2010" customWidth="1"/>
    <col min="15368" max="15368" width="7.28515625" style="2010" customWidth="1"/>
    <col min="15369" max="15434" width="7.140625" style="2010" customWidth="1"/>
    <col min="15435" max="15439" width="7.5703125" style="2010" customWidth="1"/>
    <col min="15440" max="15616" width="9.140625" style="2010"/>
    <col min="15617" max="15617" width="3.28515625" style="2010" customWidth="1"/>
    <col min="15618" max="15618" width="6.140625" style="2010" customWidth="1"/>
    <col min="15619" max="15619" width="6.85546875" style="2010" customWidth="1"/>
    <col min="15620" max="15620" width="6" style="2010" customWidth="1"/>
    <col min="15621" max="15621" width="5.7109375" style="2010" customWidth="1"/>
    <col min="15622" max="15622" width="6.42578125" style="2010" customWidth="1"/>
    <col min="15623" max="15623" width="5" style="2010" customWidth="1"/>
    <col min="15624" max="15624" width="7.28515625" style="2010" customWidth="1"/>
    <col min="15625" max="15690" width="7.140625" style="2010" customWidth="1"/>
    <col min="15691" max="15695" width="7.5703125" style="2010" customWidth="1"/>
    <col min="15696" max="15872" width="9.140625" style="2010"/>
    <col min="15873" max="15873" width="3.28515625" style="2010" customWidth="1"/>
    <col min="15874" max="15874" width="6.140625" style="2010" customWidth="1"/>
    <col min="15875" max="15875" width="6.85546875" style="2010" customWidth="1"/>
    <col min="15876" max="15876" width="6" style="2010" customWidth="1"/>
    <col min="15877" max="15877" width="5.7109375" style="2010" customWidth="1"/>
    <col min="15878" max="15878" width="6.42578125" style="2010" customWidth="1"/>
    <col min="15879" max="15879" width="5" style="2010" customWidth="1"/>
    <col min="15880" max="15880" width="7.28515625" style="2010" customWidth="1"/>
    <col min="15881" max="15946" width="7.140625" style="2010" customWidth="1"/>
    <col min="15947" max="15951" width="7.5703125" style="2010" customWidth="1"/>
    <col min="15952" max="16128" width="9.140625" style="2010"/>
    <col min="16129" max="16129" width="3.28515625" style="2010" customWidth="1"/>
    <col min="16130" max="16130" width="6.140625" style="2010" customWidth="1"/>
    <col min="16131" max="16131" width="6.85546875" style="2010" customWidth="1"/>
    <col min="16132" max="16132" width="6" style="2010" customWidth="1"/>
    <col min="16133" max="16133" width="5.7109375" style="2010" customWidth="1"/>
    <col min="16134" max="16134" width="6.42578125" style="2010" customWidth="1"/>
    <col min="16135" max="16135" width="5" style="2010" customWidth="1"/>
    <col min="16136" max="16136" width="7.28515625" style="2010" customWidth="1"/>
    <col min="16137" max="16202" width="7.140625" style="2010" customWidth="1"/>
    <col min="16203" max="16207" width="7.5703125" style="2010" customWidth="1"/>
    <col min="16208" max="16384" width="9.140625" style="2010"/>
  </cols>
  <sheetData>
    <row r="1" spans="1:82" s="806" customFormat="1" ht="24" customHeight="1" x14ac:dyDescent="0.4">
      <c r="A1" s="834" t="s">
        <v>223</v>
      </c>
    </row>
    <row r="2" spans="1:82" s="806" customFormat="1" ht="24" customHeight="1" thickBot="1" x14ac:dyDescent="0.45">
      <c r="A2" s="835" t="s">
        <v>627</v>
      </c>
      <c r="C2" s="836"/>
      <c r="D2" s="836"/>
      <c r="E2" s="836"/>
      <c r="I2" s="807"/>
      <c r="L2" s="807"/>
      <c r="O2" s="807"/>
      <c r="R2" s="807"/>
      <c r="U2" s="807"/>
      <c r="X2" s="807"/>
      <c r="AA2" s="807"/>
      <c r="AD2" s="807"/>
      <c r="AG2" s="807"/>
      <c r="AJ2" s="807"/>
      <c r="AM2" s="807"/>
      <c r="AP2" s="807"/>
      <c r="AS2" s="807"/>
      <c r="AV2" s="807"/>
      <c r="AY2" s="807"/>
      <c r="BB2" s="807"/>
      <c r="BE2" s="807"/>
      <c r="BH2" s="807"/>
      <c r="BK2" s="807"/>
      <c r="BN2" s="807"/>
      <c r="BQ2" s="807"/>
      <c r="BT2" s="807"/>
      <c r="BW2" s="807"/>
      <c r="BZ2" s="807"/>
      <c r="CC2" s="890"/>
      <c r="CD2" s="807"/>
    </row>
    <row r="3" spans="1:82" s="2010" customFormat="1" ht="13.5" hidden="1" thickBot="1" x14ac:dyDescent="0.25">
      <c r="B3" s="2197"/>
      <c r="C3" s="2197"/>
      <c r="D3" s="2197"/>
      <c r="E3" s="2197"/>
      <c r="F3" s="2197"/>
      <c r="G3" s="2197"/>
      <c r="H3" s="2197"/>
      <c r="I3" s="2197"/>
      <c r="J3" s="2197"/>
      <c r="K3" s="2197"/>
      <c r="L3" s="2197"/>
      <c r="M3" s="2197"/>
      <c r="N3" s="2197"/>
      <c r="O3" s="2197"/>
      <c r="P3" s="2197"/>
      <c r="Q3" s="2197"/>
      <c r="R3" s="2197"/>
      <c r="S3" s="2197"/>
      <c r="T3" s="2197"/>
      <c r="U3" s="2197"/>
      <c r="V3" s="2197"/>
      <c r="W3" s="2197"/>
      <c r="X3" s="2197"/>
      <c r="Y3" s="2197"/>
      <c r="Z3" s="2197"/>
      <c r="AA3" s="2197"/>
      <c r="AB3" s="2197"/>
      <c r="AC3" s="2197"/>
      <c r="AD3" s="2197"/>
      <c r="AE3" s="2197"/>
      <c r="AF3" s="2197"/>
      <c r="AG3" s="2197"/>
      <c r="AH3" s="2197"/>
      <c r="AI3" s="2197"/>
      <c r="AJ3" s="2197"/>
      <c r="AK3" s="2197"/>
      <c r="AL3" s="2197"/>
      <c r="AM3" s="2197"/>
      <c r="AN3" s="2197"/>
      <c r="AO3" s="2197"/>
      <c r="AP3" s="2197"/>
      <c r="AQ3" s="2197"/>
      <c r="AR3" s="2197"/>
      <c r="AS3" s="2197"/>
      <c r="AT3" s="2197"/>
      <c r="AU3" s="2197"/>
      <c r="AV3" s="2197"/>
      <c r="AW3" s="2197"/>
      <c r="AX3" s="2197"/>
      <c r="AY3" s="2197"/>
      <c r="AZ3" s="2197"/>
      <c r="BA3" s="2197"/>
      <c r="BB3" s="2197"/>
      <c r="BC3" s="2197"/>
      <c r="BD3" s="2197"/>
      <c r="BE3" s="2197"/>
      <c r="BF3" s="2197"/>
      <c r="BG3" s="2197"/>
      <c r="BH3" s="2197"/>
      <c r="BI3" s="2197"/>
      <c r="BJ3" s="2197"/>
      <c r="BK3" s="2197"/>
      <c r="BL3" s="2197"/>
      <c r="BM3" s="2197"/>
      <c r="BN3" s="2197"/>
      <c r="BO3" s="2197"/>
      <c r="BP3" s="2197"/>
      <c r="BQ3" s="2197"/>
      <c r="BR3" s="2197"/>
      <c r="BS3" s="2197"/>
      <c r="BT3" s="2197"/>
      <c r="BU3" s="2197"/>
      <c r="BV3" s="2198"/>
      <c r="BW3" s="2197"/>
      <c r="BX3" s="2197"/>
    </row>
    <row r="4" spans="1:82" s="2010" customFormat="1" ht="13.5" thickBot="1" x14ac:dyDescent="0.25">
      <c r="A4" s="2004" t="s">
        <v>5</v>
      </c>
      <c r="B4" s="2005"/>
      <c r="C4" s="2005"/>
      <c r="D4" s="2005"/>
      <c r="E4" s="2005"/>
      <c r="F4" s="2005"/>
      <c r="G4" s="2006"/>
      <c r="H4" s="2007" t="s">
        <v>169</v>
      </c>
      <c r="I4" s="2008"/>
      <c r="J4" s="2009"/>
      <c r="K4" s="2007" t="s">
        <v>170</v>
      </c>
      <c r="L4" s="2008"/>
      <c r="M4" s="2009"/>
      <c r="N4" s="2007" t="s">
        <v>171</v>
      </c>
      <c r="O4" s="2008"/>
      <c r="P4" s="2009"/>
      <c r="Q4" s="2007" t="s">
        <v>172</v>
      </c>
      <c r="R4" s="2008"/>
      <c r="S4" s="2009"/>
      <c r="T4" s="2007" t="s">
        <v>173</v>
      </c>
      <c r="U4" s="2008"/>
      <c r="V4" s="2009"/>
      <c r="W4" s="2007" t="s">
        <v>174</v>
      </c>
      <c r="X4" s="2008"/>
      <c r="Y4" s="2009"/>
      <c r="Z4" s="2007" t="s">
        <v>175</v>
      </c>
      <c r="AA4" s="2008"/>
      <c r="AB4" s="2009"/>
      <c r="AC4" s="2007" t="s">
        <v>176</v>
      </c>
      <c r="AD4" s="2008"/>
      <c r="AE4" s="2009"/>
      <c r="AF4" s="2007" t="s">
        <v>177</v>
      </c>
      <c r="AG4" s="2008"/>
      <c r="AH4" s="2009"/>
      <c r="AI4" s="2007" t="s">
        <v>178</v>
      </c>
      <c r="AJ4" s="2008"/>
      <c r="AK4" s="2009"/>
      <c r="AL4" s="2007" t="s">
        <v>179</v>
      </c>
      <c r="AM4" s="2008"/>
      <c r="AN4" s="2009"/>
      <c r="AO4" s="2007" t="s">
        <v>180</v>
      </c>
      <c r="AP4" s="2008"/>
      <c r="AQ4" s="2009"/>
      <c r="AR4" s="2007" t="s">
        <v>181</v>
      </c>
      <c r="AS4" s="2008"/>
      <c r="AT4" s="2009"/>
      <c r="AU4" s="2007" t="s">
        <v>182</v>
      </c>
      <c r="AV4" s="2008"/>
      <c r="AW4" s="2009"/>
      <c r="AX4" s="2007" t="s">
        <v>183</v>
      </c>
      <c r="AY4" s="2008"/>
      <c r="AZ4" s="2009"/>
      <c r="BA4" s="2007" t="s">
        <v>184</v>
      </c>
      <c r="BB4" s="2008"/>
      <c r="BC4" s="2009"/>
      <c r="BD4" s="2007" t="s">
        <v>185</v>
      </c>
      <c r="BE4" s="2008"/>
      <c r="BF4" s="2009"/>
      <c r="BG4" s="2007" t="s">
        <v>186</v>
      </c>
      <c r="BH4" s="2008"/>
      <c r="BI4" s="2009"/>
      <c r="BJ4" s="2007" t="s">
        <v>187</v>
      </c>
      <c r="BK4" s="2008"/>
      <c r="BL4" s="2009"/>
      <c r="BM4" s="2007" t="s">
        <v>188</v>
      </c>
      <c r="BN4" s="2008"/>
      <c r="BO4" s="2009"/>
      <c r="BP4" s="2007" t="s">
        <v>189</v>
      </c>
      <c r="BQ4" s="2008"/>
      <c r="BR4" s="2009"/>
      <c r="BS4" s="2007" t="s">
        <v>190</v>
      </c>
      <c r="BT4" s="2008"/>
      <c r="BU4" s="2009"/>
      <c r="BV4" s="2007" t="s">
        <v>191</v>
      </c>
      <c r="BW4" s="2008"/>
      <c r="BX4" s="2009"/>
      <c r="BY4" s="2007" t="s">
        <v>192</v>
      </c>
      <c r="BZ4" s="2008"/>
      <c r="CA4" s="2009"/>
      <c r="CD4" s="2199"/>
    </row>
    <row r="5" spans="1:82" s="2010" customFormat="1" ht="25.5" customHeight="1" x14ac:dyDescent="0.2">
      <c r="A5" s="2013" t="s">
        <v>193</v>
      </c>
      <c r="B5" s="2014"/>
      <c r="C5" s="2015" t="s">
        <v>194</v>
      </c>
      <c r="D5" s="2016"/>
      <c r="E5" s="2017"/>
      <c r="F5" s="2017"/>
      <c r="G5" s="2018"/>
      <c r="H5" s="2130" t="s">
        <v>9</v>
      </c>
      <c r="I5" s="2131" t="s">
        <v>10</v>
      </c>
      <c r="J5" s="2132" t="s">
        <v>11</v>
      </c>
      <c r="K5" s="2130" t="s">
        <v>9</v>
      </c>
      <c r="L5" s="2131" t="s">
        <v>10</v>
      </c>
      <c r="M5" s="2132" t="s">
        <v>11</v>
      </c>
      <c r="N5" s="2130" t="s">
        <v>9</v>
      </c>
      <c r="O5" s="2131" t="s">
        <v>10</v>
      </c>
      <c r="P5" s="2132" t="s">
        <v>11</v>
      </c>
      <c r="Q5" s="2130" t="s">
        <v>9</v>
      </c>
      <c r="R5" s="2131" t="s">
        <v>10</v>
      </c>
      <c r="S5" s="2132" t="s">
        <v>11</v>
      </c>
      <c r="T5" s="2130" t="s">
        <v>9</v>
      </c>
      <c r="U5" s="2131" t="s">
        <v>10</v>
      </c>
      <c r="V5" s="2132" t="s">
        <v>11</v>
      </c>
      <c r="W5" s="2130" t="s">
        <v>9</v>
      </c>
      <c r="X5" s="2131" t="s">
        <v>10</v>
      </c>
      <c r="Y5" s="2132" t="s">
        <v>11</v>
      </c>
      <c r="Z5" s="2200" t="s">
        <v>9</v>
      </c>
      <c r="AA5" s="2131" t="s">
        <v>10</v>
      </c>
      <c r="AB5" s="2201" t="s">
        <v>11</v>
      </c>
      <c r="AC5" s="2130" t="s">
        <v>9</v>
      </c>
      <c r="AD5" s="2131" t="s">
        <v>10</v>
      </c>
      <c r="AE5" s="2132" t="s">
        <v>11</v>
      </c>
      <c r="AF5" s="2130" t="s">
        <v>9</v>
      </c>
      <c r="AG5" s="2131" t="s">
        <v>10</v>
      </c>
      <c r="AH5" s="2132" t="s">
        <v>11</v>
      </c>
      <c r="AI5" s="2130" t="s">
        <v>9</v>
      </c>
      <c r="AJ5" s="2131" t="s">
        <v>10</v>
      </c>
      <c r="AK5" s="2132" t="s">
        <v>11</v>
      </c>
      <c r="AL5" s="2130" t="s">
        <v>9</v>
      </c>
      <c r="AM5" s="2131" t="s">
        <v>10</v>
      </c>
      <c r="AN5" s="2132" t="s">
        <v>11</v>
      </c>
      <c r="AO5" s="2130" t="s">
        <v>9</v>
      </c>
      <c r="AP5" s="2131" t="s">
        <v>10</v>
      </c>
      <c r="AQ5" s="2132" t="s">
        <v>11</v>
      </c>
      <c r="AR5" s="2130" t="s">
        <v>9</v>
      </c>
      <c r="AS5" s="2131" t="s">
        <v>10</v>
      </c>
      <c r="AT5" s="2132" t="s">
        <v>11</v>
      </c>
      <c r="AU5" s="2130" t="s">
        <v>9</v>
      </c>
      <c r="AV5" s="2131" t="s">
        <v>10</v>
      </c>
      <c r="AW5" s="2132" t="s">
        <v>11</v>
      </c>
      <c r="AX5" s="2200" t="s">
        <v>9</v>
      </c>
      <c r="AY5" s="2131" t="s">
        <v>10</v>
      </c>
      <c r="AZ5" s="2201" t="s">
        <v>11</v>
      </c>
      <c r="BA5" s="2130" t="s">
        <v>9</v>
      </c>
      <c r="BB5" s="2131" t="s">
        <v>10</v>
      </c>
      <c r="BC5" s="2132" t="s">
        <v>11</v>
      </c>
      <c r="BD5" s="2202" t="s">
        <v>9</v>
      </c>
      <c r="BE5" s="2131" t="s">
        <v>10</v>
      </c>
      <c r="BF5" s="2132" t="s">
        <v>11</v>
      </c>
      <c r="BG5" s="2203" t="s">
        <v>9</v>
      </c>
      <c r="BH5" s="2131" t="s">
        <v>10</v>
      </c>
      <c r="BI5" s="2132" t="s">
        <v>11</v>
      </c>
      <c r="BJ5" s="2202" t="s">
        <v>9</v>
      </c>
      <c r="BK5" s="2131" t="s">
        <v>10</v>
      </c>
      <c r="BL5" s="2132" t="s">
        <v>11</v>
      </c>
      <c r="BM5" s="2202" t="s">
        <v>9</v>
      </c>
      <c r="BN5" s="2131" t="s">
        <v>10</v>
      </c>
      <c r="BO5" s="2132" t="s">
        <v>11</v>
      </c>
      <c r="BP5" s="2202" t="s">
        <v>9</v>
      </c>
      <c r="BQ5" s="2131" t="s">
        <v>10</v>
      </c>
      <c r="BR5" s="2132" t="s">
        <v>11</v>
      </c>
      <c r="BS5" s="2202" t="s">
        <v>9</v>
      </c>
      <c r="BT5" s="2131" t="s">
        <v>10</v>
      </c>
      <c r="BU5" s="2132" t="s">
        <v>11</v>
      </c>
      <c r="BV5" s="2202" t="s">
        <v>9</v>
      </c>
      <c r="BW5" s="2131" t="s">
        <v>10</v>
      </c>
      <c r="BX5" s="2132" t="s">
        <v>11</v>
      </c>
      <c r="BY5" s="2202" t="s">
        <v>9</v>
      </c>
      <c r="BZ5" s="2131" t="s">
        <v>10</v>
      </c>
      <c r="CA5" s="2132" t="s">
        <v>11</v>
      </c>
    </row>
    <row r="6" spans="1:82" s="2010" customFormat="1" ht="13.5" thickBot="1" x14ac:dyDescent="0.25">
      <c r="A6" s="2022"/>
      <c r="B6" s="2023"/>
      <c r="C6" s="2024"/>
      <c r="D6" s="2025"/>
      <c r="E6" s="2026"/>
      <c r="F6" s="2026"/>
      <c r="G6" s="2027"/>
      <c r="H6" s="2204" t="s">
        <v>14</v>
      </c>
      <c r="I6" s="2205" t="s">
        <v>15</v>
      </c>
      <c r="J6" s="2206" t="s">
        <v>69</v>
      </c>
      <c r="K6" s="2204" t="s">
        <v>14</v>
      </c>
      <c r="L6" s="2205" t="s">
        <v>15</v>
      </c>
      <c r="M6" s="2206" t="s">
        <v>69</v>
      </c>
      <c r="N6" s="2204" t="s">
        <v>14</v>
      </c>
      <c r="O6" s="2205" t="s">
        <v>15</v>
      </c>
      <c r="P6" s="2206" t="s">
        <v>69</v>
      </c>
      <c r="Q6" s="2204" t="s">
        <v>14</v>
      </c>
      <c r="R6" s="2205" t="s">
        <v>15</v>
      </c>
      <c r="S6" s="2206" t="s">
        <v>69</v>
      </c>
      <c r="T6" s="2204" t="s">
        <v>14</v>
      </c>
      <c r="U6" s="2205" t="s">
        <v>15</v>
      </c>
      <c r="V6" s="2206" t="s">
        <v>69</v>
      </c>
      <c r="W6" s="2204" t="s">
        <v>14</v>
      </c>
      <c r="X6" s="2205" t="s">
        <v>15</v>
      </c>
      <c r="Y6" s="2206" t="s">
        <v>69</v>
      </c>
      <c r="Z6" s="2207" t="s">
        <v>14</v>
      </c>
      <c r="AA6" s="2205" t="s">
        <v>15</v>
      </c>
      <c r="AB6" s="2208" t="s">
        <v>69</v>
      </c>
      <c r="AC6" s="2204" t="s">
        <v>14</v>
      </c>
      <c r="AD6" s="2205" t="s">
        <v>15</v>
      </c>
      <c r="AE6" s="2206" t="s">
        <v>69</v>
      </c>
      <c r="AF6" s="2204" t="s">
        <v>14</v>
      </c>
      <c r="AG6" s="2205" t="s">
        <v>15</v>
      </c>
      <c r="AH6" s="2206" t="s">
        <v>69</v>
      </c>
      <c r="AI6" s="2204" t="s">
        <v>14</v>
      </c>
      <c r="AJ6" s="2205" t="s">
        <v>15</v>
      </c>
      <c r="AK6" s="2206" t="s">
        <v>69</v>
      </c>
      <c r="AL6" s="2204" t="s">
        <v>14</v>
      </c>
      <c r="AM6" s="2205" t="s">
        <v>15</v>
      </c>
      <c r="AN6" s="2206" t="s">
        <v>69</v>
      </c>
      <c r="AO6" s="2204" t="s">
        <v>14</v>
      </c>
      <c r="AP6" s="2205" t="s">
        <v>15</v>
      </c>
      <c r="AQ6" s="2206" t="s">
        <v>69</v>
      </c>
      <c r="AR6" s="2204" t="s">
        <v>14</v>
      </c>
      <c r="AS6" s="2205" t="s">
        <v>15</v>
      </c>
      <c r="AT6" s="2206" t="s">
        <v>69</v>
      </c>
      <c r="AU6" s="2204" t="s">
        <v>14</v>
      </c>
      <c r="AV6" s="2205" t="s">
        <v>15</v>
      </c>
      <c r="AW6" s="2206" t="s">
        <v>69</v>
      </c>
      <c r="AX6" s="2207" t="s">
        <v>14</v>
      </c>
      <c r="AY6" s="2205" t="s">
        <v>15</v>
      </c>
      <c r="AZ6" s="2208" t="s">
        <v>69</v>
      </c>
      <c r="BA6" s="2204" t="s">
        <v>14</v>
      </c>
      <c r="BB6" s="2205" t="s">
        <v>15</v>
      </c>
      <c r="BC6" s="2206" t="s">
        <v>69</v>
      </c>
      <c r="BD6" s="2204" t="s">
        <v>14</v>
      </c>
      <c r="BE6" s="2205" t="s">
        <v>15</v>
      </c>
      <c r="BF6" s="2206" t="s">
        <v>69</v>
      </c>
      <c r="BG6" s="2207" t="s">
        <v>14</v>
      </c>
      <c r="BH6" s="2205" t="s">
        <v>15</v>
      </c>
      <c r="BI6" s="2206" t="s">
        <v>69</v>
      </c>
      <c r="BJ6" s="2204" t="s">
        <v>14</v>
      </c>
      <c r="BK6" s="2205" t="s">
        <v>15</v>
      </c>
      <c r="BL6" s="2206" t="s">
        <v>69</v>
      </c>
      <c r="BM6" s="2204" t="s">
        <v>14</v>
      </c>
      <c r="BN6" s="2205" t="s">
        <v>15</v>
      </c>
      <c r="BO6" s="2206" t="s">
        <v>69</v>
      </c>
      <c r="BP6" s="2204" t="s">
        <v>14</v>
      </c>
      <c r="BQ6" s="2205" t="s">
        <v>15</v>
      </c>
      <c r="BR6" s="2206" t="s">
        <v>69</v>
      </c>
      <c r="BS6" s="2204" t="s">
        <v>14</v>
      </c>
      <c r="BT6" s="2205" t="s">
        <v>15</v>
      </c>
      <c r="BU6" s="2206" t="s">
        <v>69</v>
      </c>
      <c r="BV6" s="2204" t="s">
        <v>14</v>
      </c>
      <c r="BW6" s="2205" t="s">
        <v>15</v>
      </c>
      <c r="BX6" s="2206" t="s">
        <v>69</v>
      </c>
      <c r="BY6" s="2204" t="s">
        <v>14</v>
      </c>
      <c r="BZ6" s="2205" t="s">
        <v>15</v>
      </c>
      <c r="CA6" s="2206" t="s">
        <v>69</v>
      </c>
    </row>
    <row r="7" spans="1:82" s="2010" customFormat="1" ht="15.75" customHeight="1" x14ac:dyDescent="0.2">
      <c r="A7" s="2209" t="s">
        <v>20</v>
      </c>
      <c r="B7" s="2097"/>
      <c r="C7" s="2210">
        <v>2.5</v>
      </c>
      <c r="D7" s="2209" t="s">
        <v>18</v>
      </c>
      <c r="E7" s="2097"/>
      <c r="F7" s="2211" t="s">
        <v>17</v>
      </c>
      <c r="G7" s="2212"/>
      <c r="H7" s="2213" t="s">
        <v>128</v>
      </c>
      <c r="I7" s="2214" t="s">
        <v>128</v>
      </c>
      <c r="J7" s="2215" t="s">
        <v>128</v>
      </c>
      <c r="K7" s="2213" t="s">
        <v>128</v>
      </c>
      <c r="L7" s="2214" t="s">
        <v>128</v>
      </c>
      <c r="M7" s="2215" t="s">
        <v>128</v>
      </c>
      <c r="N7" s="2213" t="s">
        <v>128</v>
      </c>
      <c r="O7" s="2214" t="s">
        <v>128</v>
      </c>
      <c r="P7" s="2215" t="s">
        <v>128</v>
      </c>
      <c r="Q7" s="2213" t="s">
        <v>128</v>
      </c>
      <c r="R7" s="2214" t="s">
        <v>128</v>
      </c>
      <c r="S7" s="2215" t="s">
        <v>128</v>
      </c>
      <c r="T7" s="2213" t="s">
        <v>128</v>
      </c>
      <c r="U7" s="2214" t="s">
        <v>128</v>
      </c>
      <c r="V7" s="2215" t="s">
        <v>128</v>
      </c>
      <c r="W7" s="2213" t="s">
        <v>128</v>
      </c>
      <c r="X7" s="2214" t="s">
        <v>128</v>
      </c>
      <c r="Y7" s="2215" t="s">
        <v>128</v>
      </c>
      <c r="Z7" s="2213" t="s">
        <v>128</v>
      </c>
      <c r="AA7" s="2214" t="s">
        <v>128</v>
      </c>
      <c r="AB7" s="2215" t="s">
        <v>128</v>
      </c>
      <c r="AC7" s="2213" t="s">
        <v>128</v>
      </c>
      <c r="AD7" s="2214" t="s">
        <v>128</v>
      </c>
      <c r="AE7" s="2215" t="s">
        <v>128</v>
      </c>
      <c r="AF7" s="2213" t="s">
        <v>128</v>
      </c>
      <c r="AG7" s="2214" t="s">
        <v>128</v>
      </c>
      <c r="AH7" s="2215" t="s">
        <v>128</v>
      </c>
      <c r="AI7" s="2213" t="s">
        <v>128</v>
      </c>
      <c r="AJ7" s="2214" t="s">
        <v>128</v>
      </c>
      <c r="AK7" s="2215" t="s">
        <v>128</v>
      </c>
      <c r="AL7" s="2213" t="s">
        <v>128</v>
      </c>
      <c r="AM7" s="2214" t="s">
        <v>128</v>
      </c>
      <c r="AN7" s="2215" t="s">
        <v>128</v>
      </c>
      <c r="AO7" s="2213" t="s">
        <v>128</v>
      </c>
      <c r="AP7" s="2214" t="s">
        <v>128</v>
      </c>
      <c r="AQ7" s="2215" t="s">
        <v>128</v>
      </c>
      <c r="AR7" s="2213" t="s">
        <v>128</v>
      </c>
      <c r="AS7" s="2214" t="s">
        <v>128</v>
      </c>
      <c r="AT7" s="2215" t="s">
        <v>128</v>
      </c>
      <c r="AU7" s="2213" t="s">
        <v>128</v>
      </c>
      <c r="AV7" s="2214" t="s">
        <v>128</v>
      </c>
      <c r="AW7" s="2215" t="s">
        <v>128</v>
      </c>
      <c r="AX7" s="2213" t="s">
        <v>128</v>
      </c>
      <c r="AY7" s="2214" t="s">
        <v>128</v>
      </c>
      <c r="AZ7" s="2215" t="s">
        <v>128</v>
      </c>
      <c r="BA7" s="2213" t="s">
        <v>128</v>
      </c>
      <c r="BB7" s="2214" t="s">
        <v>128</v>
      </c>
      <c r="BC7" s="2215" t="s">
        <v>128</v>
      </c>
      <c r="BD7" s="2213" t="s">
        <v>128</v>
      </c>
      <c r="BE7" s="2214" t="s">
        <v>128</v>
      </c>
      <c r="BF7" s="2215" t="s">
        <v>128</v>
      </c>
      <c r="BG7" s="2213" t="s">
        <v>128</v>
      </c>
      <c r="BH7" s="2214" t="s">
        <v>128</v>
      </c>
      <c r="BI7" s="2215" t="s">
        <v>128</v>
      </c>
      <c r="BJ7" s="2213" t="s">
        <v>128</v>
      </c>
      <c r="BK7" s="2214" t="s">
        <v>128</v>
      </c>
      <c r="BL7" s="2215" t="s">
        <v>128</v>
      </c>
      <c r="BM7" s="2213" t="s">
        <v>128</v>
      </c>
      <c r="BN7" s="2214" t="s">
        <v>128</v>
      </c>
      <c r="BO7" s="2215" t="s">
        <v>128</v>
      </c>
      <c r="BP7" s="2213" t="s">
        <v>128</v>
      </c>
      <c r="BQ7" s="2214" t="s">
        <v>128</v>
      </c>
      <c r="BR7" s="2215" t="s">
        <v>128</v>
      </c>
      <c r="BS7" s="2213" t="s">
        <v>128</v>
      </c>
      <c r="BT7" s="2214" t="s">
        <v>128</v>
      </c>
      <c r="BU7" s="2215" t="s">
        <v>128</v>
      </c>
      <c r="BV7" s="2213" t="s">
        <v>128</v>
      </c>
      <c r="BW7" s="2214" t="s">
        <v>128</v>
      </c>
      <c r="BX7" s="2215" t="s">
        <v>128</v>
      </c>
      <c r="BY7" s="2213" t="s">
        <v>128</v>
      </c>
      <c r="BZ7" s="2214" t="s">
        <v>128</v>
      </c>
      <c r="CA7" s="2215" t="s">
        <v>128</v>
      </c>
      <c r="CB7" s="2086"/>
    </row>
    <row r="8" spans="1:82" s="2010" customFormat="1" x14ac:dyDescent="0.2">
      <c r="A8" s="2216"/>
      <c r="B8" s="2217"/>
      <c r="C8" s="2218"/>
      <c r="D8" s="2216"/>
      <c r="E8" s="2217"/>
      <c r="F8" s="2219" t="s">
        <v>19</v>
      </c>
      <c r="G8" s="2220"/>
      <c r="H8" s="2049">
        <f>ROUND(SQRT(I8^2+J8^2)*1000/(SQRT(3)*I11),2)</f>
        <v>12.63</v>
      </c>
      <c r="I8" s="2221">
        <f>-(I29+I31)+I19</f>
        <v>0.21612000000000001</v>
      </c>
      <c r="J8" s="2222">
        <f>-(J29+J31)+J19</f>
        <v>5.5280000000000003E-2</v>
      </c>
      <c r="K8" s="2049">
        <f>ROUND(SQRT(L8^2+M8^2)*1000/(SQRT(3)*L11),2)</f>
        <v>11.11</v>
      </c>
      <c r="L8" s="2221">
        <f>-(L29+L31)+L19</f>
        <v>0.19153600000000001</v>
      </c>
      <c r="M8" s="2222">
        <f>-(M29+M31)+M19</f>
        <v>4.2712E-2</v>
      </c>
      <c r="N8" s="2049">
        <f>ROUND(SQRT(O8^2+P8^2)*1000/(SQRT(3)*O11),2)</f>
        <v>10.97</v>
      </c>
      <c r="O8" s="2221">
        <f>-(O29+O31)+O19</f>
        <v>0.18943600000000002</v>
      </c>
      <c r="P8" s="2222">
        <f>-(P29+P31)+P19</f>
        <v>4.0628000000000004E-2</v>
      </c>
      <c r="Q8" s="2049">
        <f>ROUND(SQRT(R8^2+S8^2)*1000/(SQRT(3)*R11),2)</f>
        <v>10.89</v>
      </c>
      <c r="R8" s="2221">
        <f>-(R29+R31)+R19</f>
        <v>0.18823199999999998</v>
      </c>
      <c r="S8" s="2222">
        <f>-(S29+S31)+S19</f>
        <v>3.9460000000000002E-2</v>
      </c>
      <c r="T8" s="2049">
        <f>ROUND(SQRT(U8^2+V8^2)*1000/(SQRT(3)*U11),2)</f>
        <v>11.2</v>
      </c>
      <c r="U8" s="2221">
        <f>-(U29+U31)+U19</f>
        <v>0.193636</v>
      </c>
      <c r="V8" s="2222">
        <f>-(V29+V31)+V19</f>
        <v>4.0312000000000001E-2</v>
      </c>
      <c r="W8" s="2049">
        <f>ROUND(SQRT(X8^2+Y8^2)*1000/(SQRT(3)*X11),2)</f>
        <v>12.35</v>
      </c>
      <c r="X8" s="2221">
        <f>-(X29+X31)+X19</f>
        <v>0.21253599999999997</v>
      </c>
      <c r="Y8" s="2222">
        <f>-(Y29+Y31)+Y19</f>
        <v>4.9612000000000003E-2</v>
      </c>
      <c r="Z8" s="2049">
        <f>ROUND(SQRT(AA8^2+AB8^2)*1000/(SQRT(3)*AA11),2)</f>
        <v>13.69</v>
      </c>
      <c r="AA8" s="2221">
        <f>-(AA29+AA31)+AA19</f>
        <v>0.23696</v>
      </c>
      <c r="AB8" s="2222">
        <f>-(AB29+AB31)+AB19</f>
        <v>4.8635999999999999E-2</v>
      </c>
      <c r="AC8" s="2049">
        <f>ROUND(SQRT(AD8^2+AE8^2)*1000/(SQRT(3)*AD11),2)</f>
        <v>15.17</v>
      </c>
      <c r="AD8" s="2221">
        <f>-(AD29+AD31)+AD19</f>
        <v>0.26212799999999997</v>
      </c>
      <c r="AE8" s="2222">
        <f>-(AE29+AE31)+AE19</f>
        <v>5.5576E-2</v>
      </c>
      <c r="AF8" s="2049">
        <f>ROUND(SQRT(AG8^2+AH8^2)*1000/(SQRT(3)*AG11),2)</f>
        <v>15.27</v>
      </c>
      <c r="AG8" s="2221">
        <f>-(AG29+AG31)+AG19</f>
        <v>0.26313999999999999</v>
      </c>
      <c r="AH8" s="2222">
        <f>-(AH29+AH31)+AH19</f>
        <v>5.9287999999999993E-2</v>
      </c>
      <c r="AI8" s="2049">
        <f>ROUND(SQRT(AJ8^2+AK8^2)*1000/(SQRT(3)*AJ11),2)</f>
        <v>15.68</v>
      </c>
      <c r="AJ8" s="2221">
        <f>-(AJ29+AJ31)+AJ19</f>
        <v>0.27212400000000003</v>
      </c>
      <c r="AK8" s="2222">
        <f>-(AK29+AK31)+AK19</f>
        <v>5.2103999999999998E-2</v>
      </c>
      <c r="AL8" s="2049">
        <f>ROUND(SQRT(AM8^2+AN8^2)*1000/(SQRT(3)*AM11),2)</f>
        <v>15.47</v>
      </c>
      <c r="AM8" s="2221">
        <f>-(AM29+AM31)+AM19</f>
        <v>0.26950000000000002</v>
      </c>
      <c r="AN8" s="2222">
        <f>-(AN29+AN31)+AN19</f>
        <v>4.5064E-2</v>
      </c>
      <c r="AO8" s="2049">
        <f>ROUND(SQRT(AP8^2+AQ8^2)*1000/(SQRT(3)*AP11),2)</f>
        <v>14.92</v>
      </c>
      <c r="AP8" s="2221">
        <f>-(AP29+AP31)+AP19</f>
        <v>0.25925599999999999</v>
      </c>
      <c r="AQ8" s="2222">
        <f>-(AQ29+AQ31)+AQ19</f>
        <v>4.7652E-2</v>
      </c>
      <c r="AR8" s="2049">
        <f>ROUND(SQRT(AS8^2+AT8^2)*1000/(SQRT(3)*AS11),2)</f>
        <v>14.18</v>
      </c>
      <c r="AS8" s="2221">
        <f>-(AS29+AS31)+AS19</f>
        <v>0.24582000000000001</v>
      </c>
      <c r="AT8" s="2222">
        <f>-(AT29+AT31)+AT19</f>
        <v>4.8680000000000001E-2</v>
      </c>
      <c r="AU8" s="2049">
        <f>ROUND(SQRT(AV8^2+AW8^2)*1000/(SQRT(3)*AV11),2)</f>
        <v>14.37</v>
      </c>
      <c r="AV8" s="2221">
        <f>-(AV29+AV31)+AV19</f>
        <v>0.24881600000000001</v>
      </c>
      <c r="AW8" s="2222">
        <f>-(AW29+AW31)+AW19</f>
        <v>5.0228000000000002E-2</v>
      </c>
      <c r="AX8" s="2049">
        <f>ROUND(SQRT(AY8^2+AZ8^2)*1000/(SQRT(3)*AY11),2)</f>
        <v>14.53</v>
      </c>
      <c r="AY8" s="2221">
        <f>-(AY29+AY31)+AY19</f>
        <v>0.25171199999999999</v>
      </c>
      <c r="AZ8" s="2222">
        <f>-(AZ29+AZ31)+AZ19</f>
        <v>5.0136E-2</v>
      </c>
      <c r="BA8" s="2049">
        <f>ROUND(SQRT(BB8^2+BC8^2)*1000/(SQRT(3)*BB11),2)</f>
        <v>15.6</v>
      </c>
      <c r="BB8" s="2221">
        <f>-(BB29+BB31)+BB19</f>
        <v>0.26982</v>
      </c>
      <c r="BC8" s="2222">
        <f>-(BC29+BC31)+BC19</f>
        <v>5.6512E-2</v>
      </c>
      <c r="BD8" s="2049">
        <f>ROUND(SQRT(BE8^2+BF8^2)*1000/(SQRT(3)*BE11),2)</f>
        <v>15.07</v>
      </c>
      <c r="BE8" s="2221">
        <f>-(BE29+BE31)+BE19</f>
        <v>0.26020400000000005</v>
      </c>
      <c r="BF8" s="2222">
        <f>-(BF29+BF31)+BF19</f>
        <v>5.6280000000000004E-2</v>
      </c>
      <c r="BG8" s="2049">
        <f>ROUND(SQRT(BH8^2+BI8^2)*1000/(SQRT(3)*BH11),2)</f>
        <v>14.72</v>
      </c>
      <c r="BH8" s="2221">
        <f>-(BH29+BH31)+BH19</f>
        <v>0.25370399999999999</v>
      </c>
      <c r="BI8" s="2222">
        <f>-(BI29+BI31)+BI19</f>
        <v>5.6776E-2</v>
      </c>
      <c r="BJ8" s="2049">
        <f>ROUND(SQRT(BK8^2+BL8^2)*1000/(SQRT(3)*BK11),2)</f>
        <v>13.88</v>
      </c>
      <c r="BK8" s="2221">
        <f>-(BK29+BK31)+BK19</f>
        <v>0.23976800000000001</v>
      </c>
      <c r="BL8" s="2222">
        <f>-(BL29+BL31)+BL19</f>
        <v>5.1332000000000003E-2</v>
      </c>
      <c r="BM8" s="2049">
        <f>ROUND(SQRT(BN8^2+BO8^2)*1000/(SQRT(3)*BN11),2)</f>
        <v>14.1</v>
      </c>
      <c r="BN8" s="2221">
        <f>-(BN29+BN31)+BN19</f>
        <v>0.24334</v>
      </c>
      <c r="BO8" s="2222">
        <f>-(BO29+BO31)+BO19</f>
        <v>5.3352000000000004E-2</v>
      </c>
      <c r="BP8" s="2049">
        <f>ROUND(SQRT(BQ8^2+BR8^2)*1000/(SQRT(3)*BQ11),2)</f>
        <v>13.78</v>
      </c>
      <c r="BQ8" s="2221">
        <f>-(BQ29+BQ31)+BQ19</f>
        <v>0.23810000000000001</v>
      </c>
      <c r="BR8" s="2222">
        <f>-(BR29+BR31)+BR19</f>
        <v>5.0535999999999998E-2</v>
      </c>
      <c r="BS8" s="2049">
        <f>ROUND(SQRT(BT8^2+BU8^2)*1000/(SQRT(3)*BT11),2)</f>
        <v>13.4</v>
      </c>
      <c r="BT8" s="2221">
        <f>-(BT29+BT31)+BT19</f>
        <v>0.23213999999999999</v>
      </c>
      <c r="BU8" s="2222">
        <f>-(BU29+BU31)+BU19</f>
        <v>4.6427999999999997E-2</v>
      </c>
      <c r="BV8" s="2049">
        <f>ROUND(SQRT(BW8^2+BX8^2)*1000/(SQRT(3)*BW11),2)</f>
        <v>13.03</v>
      </c>
      <c r="BW8" s="2221">
        <f>-(BW29+BW31)+BW19</f>
        <v>0.22509599999999999</v>
      </c>
      <c r="BX8" s="2222">
        <f>-(BX29+BX31)+BX19</f>
        <v>4.8003999999999998E-2</v>
      </c>
      <c r="BY8" s="2049">
        <f>ROUND(SQRT(BZ8^2+CA8^2)*1000/(SQRT(3)*BZ11),2)</f>
        <v>12.25</v>
      </c>
      <c r="BZ8" s="2221">
        <f>-(BZ29+BZ31)+BZ19</f>
        <v>0.21152400000000002</v>
      </c>
      <c r="CA8" s="2222">
        <f>-(CA29+CA31)+CA19</f>
        <v>4.6179999999999992E-2</v>
      </c>
      <c r="CB8" s="2086"/>
      <c r="CD8" s="2041"/>
    </row>
    <row r="9" spans="1:82" s="2010" customFormat="1" ht="13.5" thickBot="1" x14ac:dyDescent="0.25">
      <c r="A9" s="2216"/>
      <c r="B9" s="2217"/>
      <c r="C9" s="2218"/>
      <c r="D9" s="2223"/>
      <c r="E9" s="2102"/>
      <c r="F9" s="2103"/>
      <c r="G9" s="2224"/>
      <c r="H9" s="2225" t="s">
        <v>128</v>
      </c>
      <c r="I9" s="2226" t="s">
        <v>128</v>
      </c>
      <c r="J9" s="2227" t="s">
        <v>128</v>
      </c>
      <c r="K9" s="2225" t="s">
        <v>128</v>
      </c>
      <c r="L9" s="2226" t="s">
        <v>128</v>
      </c>
      <c r="M9" s="2227" t="s">
        <v>128</v>
      </c>
      <c r="N9" s="2225" t="s">
        <v>128</v>
      </c>
      <c r="O9" s="2226" t="s">
        <v>128</v>
      </c>
      <c r="P9" s="2227" t="s">
        <v>128</v>
      </c>
      <c r="Q9" s="2225" t="s">
        <v>128</v>
      </c>
      <c r="R9" s="2226" t="s">
        <v>128</v>
      </c>
      <c r="S9" s="2227" t="s">
        <v>128</v>
      </c>
      <c r="T9" s="2225" t="s">
        <v>128</v>
      </c>
      <c r="U9" s="2226" t="s">
        <v>128</v>
      </c>
      <c r="V9" s="2227" t="s">
        <v>128</v>
      </c>
      <c r="W9" s="2225" t="s">
        <v>128</v>
      </c>
      <c r="X9" s="2226" t="s">
        <v>128</v>
      </c>
      <c r="Y9" s="2227" t="s">
        <v>128</v>
      </c>
      <c r="Z9" s="2225" t="s">
        <v>128</v>
      </c>
      <c r="AA9" s="2226" t="s">
        <v>128</v>
      </c>
      <c r="AB9" s="2227" t="s">
        <v>128</v>
      </c>
      <c r="AC9" s="2225" t="s">
        <v>128</v>
      </c>
      <c r="AD9" s="2226" t="s">
        <v>128</v>
      </c>
      <c r="AE9" s="2227" t="s">
        <v>128</v>
      </c>
      <c r="AF9" s="2225" t="s">
        <v>128</v>
      </c>
      <c r="AG9" s="2226" t="s">
        <v>128</v>
      </c>
      <c r="AH9" s="2227" t="s">
        <v>128</v>
      </c>
      <c r="AI9" s="2225" t="s">
        <v>128</v>
      </c>
      <c r="AJ9" s="2226" t="s">
        <v>128</v>
      </c>
      <c r="AK9" s="2227" t="s">
        <v>128</v>
      </c>
      <c r="AL9" s="2225" t="s">
        <v>128</v>
      </c>
      <c r="AM9" s="2226" t="s">
        <v>128</v>
      </c>
      <c r="AN9" s="2227" t="s">
        <v>128</v>
      </c>
      <c r="AO9" s="2225" t="s">
        <v>128</v>
      </c>
      <c r="AP9" s="2226" t="s">
        <v>128</v>
      </c>
      <c r="AQ9" s="2227" t="s">
        <v>128</v>
      </c>
      <c r="AR9" s="2225" t="s">
        <v>128</v>
      </c>
      <c r="AS9" s="2226" t="s">
        <v>128</v>
      </c>
      <c r="AT9" s="2227" t="s">
        <v>128</v>
      </c>
      <c r="AU9" s="2225" t="s">
        <v>128</v>
      </c>
      <c r="AV9" s="2226" t="s">
        <v>128</v>
      </c>
      <c r="AW9" s="2227" t="s">
        <v>128</v>
      </c>
      <c r="AX9" s="2225" t="s">
        <v>128</v>
      </c>
      <c r="AY9" s="2226" t="s">
        <v>128</v>
      </c>
      <c r="AZ9" s="2227" t="s">
        <v>128</v>
      </c>
      <c r="BA9" s="2225" t="s">
        <v>128</v>
      </c>
      <c r="BB9" s="2226" t="s">
        <v>128</v>
      </c>
      <c r="BC9" s="2227" t="s">
        <v>128</v>
      </c>
      <c r="BD9" s="2225" t="s">
        <v>128</v>
      </c>
      <c r="BE9" s="2226" t="s">
        <v>128</v>
      </c>
      <c r="BF9" s="2227" t="s">
        <v>128</v>
      </c>
      <c r="BG9" s="2225" t="s">
        <v>128</v>
      </c>
      <c r="BH9" s="2226" t="s">
        <v>128</v>
      </c>
      <c r="BI9" s="2227" t="s">
        <v>128</v>
      </c>
      <c r="BJ9" s="2225" t="s">
        <v>128</v>
      </c>
      <c r="BK9" s="2226" t="s">
        <v>128</v>
      </c>
      <c r="BL9" s="2227" t="s">
        <v>128</v>
      </c>
      <c r="BM9" s="2225" t="s">
        <v>128</v>
      </c>
      <c r="BN9" s="2226" t="s">
        <v>128</v>
      </c>
      <c r="BO9" s="2227" t="s">
        <v>128</v>
      </c>
      <c r="BP9" s="2225" t="s">
        <v>128</v>
      </c>
      <c r="BQ9" s="2226" t="s">
        <v>128</v>
      </c>
      <c r="BR9" s="2227" t="s">
        <v>128</v>
      </c>
      <c r="BS9" s="2225" t="s">
        <v>128</v>
      </c>
      <c r="BT9" s="2226" t="s">
        <v>128</v>
      </c>
      <c r="BU9" s="2227" t="s">
        <v>128</v>
      </c>
      <c r="BV9" s="2225" t="s">
        <v>128</v>
      </c>
      <c r="BW9" s="2226" t="s">
        <v>128</v>
      </c>
      <c r="BX9" s="2227" t="s">
        <v>128</v>
      </c>
      <c r="BY9" s="2225" t="s">
        <v>128</v>
      </c>
      <c r="BZ9" s="2226" t="s">
        <v>128</v>
      </c>
      <c r="CA9" s="2227" t="s">
        <v>128</v>
      </c>
      <c r="CB9" s="2086"/>
    </row>
    <row r="10" spans="1:82" s="2010" customFormat="1" x14ac:dyDescent="0.2">
      <c r="A10" s="2216"/>
      <c r="B10" s="2217"/>
      <c r="C10" s="2218"/>
      <c r="D10" s="2209" t="s">
        <v>22</v>
      </c>
      <c r="E10" s="2097"/>
      <c r="F10" s="2211" t="s">
        <v>17</v>
      </c>
      <c r="G10" s="2212"/>
      <c r="H10" s="2228"/>
      <c r="I10" s="2229">
        <v>120</v>
      </c>
      <c r="J10" s="2230"/>
      <c r="K10" s="2231"/>
      <c r="L10" s="2229">
        <v>120</v>
      </c>
      <c r="M10" s="2230"/>
      <c r="N10" s="2231"/>
      <c r="O10" s="2229">
        <v>120</v>
      </c>
      <c r="P10" s="2230"/>
      <c r="Q10" s="2231"/>
      <c r="R10" s="2229">
        <v>120</v>
      </c>
      <c r="S10" s="2230"/>
      <c r="T10" s="2231"/>
      <c r="U10" s="2229">
        <v>120</v>
      </c>
      <c r="V10" s="2230"/>
      <c r="W10" s="2231"/>
      <c r="X10" s="2229">
        <v>120</v>
      </c>
      <c r="Y10" s="2230"/>
      <c r="Z10" s="2231"/>
      <c r="AA10" s="2229">
        <v>120</v>
      </c>
      <c r="AB10" s="2230"/>
      <c r="AC10" s="2231"/>
      <c r="AD10" s="2229">
        <v>120</v>
      </c>
      <c r="AE10" s="2230"/>
      <c r="AF10" s="2231"/>
      <c r="AG10" s="2229">
        <v>120</v>
      </c>
      <c r="AH10" s="2230"/>
      <c r="AI10" s="2231"/>
      <c r="AJ10" s="2229">
        <v>120</v>
      </c>
      <c r="AK10" s="2230"/>
      <c r="AL10" s="2231"/>
      <c r="AM10" s="2229">
        <v>120</v>
      </c>
      <c r="AN10" s="2230"/>
      <c r="AO10" s="2231"/>
      <c r="AP10" s="2229">
        <v>120</v>
      </c>
      <c r="AQ10" s="2230"/>
      <c r="AR10" s="2231"/>
      <c r="AS10" s="2229">
        <v>120</v>
      </c>
      <c r="AT10" s="2230"/>
      <c r="AU10" s="2231"/>
      <c r="AV10" s="2229">
        <v>120</v>
      </c>
      <c r="AW10" s="2230"/>
      <c r="AX10" s="2231"/>
      <c r="AY10" s="2229">
        <v>120</v>
      </c>
      <c r="AZ10" s="2230"/>
      <c r="BA10" s="2231"/>
      <c r="BB10" s="2229">
        <v>120</v>
      </c>
      <c r="BC10" s="2230"/>
      <c r="BD10" s="2231"/>
      <c r="BE10" s="2229">
        <v>120</v>
      </c>
      <c r="BF10" s="2230"/>
      <c r="BG10" s="2231"/>
      <c r="BH10" s="2229">
        <v>120</v>
      </c>
      <c r="BI10" s="2230"/>
      <c r="BJ10" s="2231"/>
      <c r="BK10" s="2229">
        <v>120</v>
      </c>
      <c r="BL10" s="2230"/>
      <c r="BM10" s="2231"/>
      <c r="BN10" s="2229">
        <v>120</v>
      </c>
      <c r="BO10" s="2230"/>
      <c r="BP10" s="2231"/>
      <c r="BQ10" s="2229">
        <v>120</v>
      </c>
      <c r="BR10" s="2230"/>
      <c r="BS10" s="2231"/>
      <c r="BT10" s="2229">
        <v>120</v>
      </c>
      <c r="BU10" s="2230"/>
      <c r="BV10" s="2231"/>
      <c r="BW10" s="2229">
        <v>120</v>
      </c>
      <c r="BX10" s="2230"/>
      <c r="BY10" s="2231"/>
      <c r="BZ10" s="2229">
        <v>120</v>
      </c>
      <c r="CA10" s="2232"/>
      <c r="CB10" s="2086"/>
      <c r="CC10" s="2233"/>
    </row>
    <row r="11" spans="1:82" s="2010" customFormat="1" ht="13.5" thickBot="1" x14ac:dyDescent="0.25">
      <c r="A11" s="2216"/>
      <c r="B11" s="2217"/>
      <c r="C11" s="2218"/>
      <c r="D11" s="2223"/>
      <c r="E11" s="2102"/>
      <c r="F11" s="2219" t="s">
        <v>19</v>
      </c>
      <c r="G11" s="2220"/>
      <c r="H11" s="2234"/>
      <c r="I11" s="891">
        <v>10.199999999999999</v>
      </c>
      <c r="J11" s="892"/>
      <c r="K11" s="2234"/>
      <c r="L11" s="891">
        <v>10.199999999999999</v>
      </c>
      <c r="M11" s="892"/>
      <c r="N11" s="2234"/>
      <c r="O11" s="891">
        <v>10.199999999999999</v>
      </c>
      <c r="P11" s="892"/>
      <c r="Q11" s="2234"/>
      <c r="R11" s="891">
        <v>10.199999999999999</v>
      </c>
      <c r="S11" s="892"/>
      <c r="T11" s="2234"/>
      <c r="U11" s="891">
        <v>10.199999999999999</v>
      </c>
      <c r="V11" s="892"/>
      <c r="W11" s="2234"/>
      <c r="X11" s="891">
        <v>10.199999999999999</v>
      </c>
      <c r="Y11" s="892"/>
      <c r="Z11" s="2234"/>
      <c r="AA11" s="891">
        <v>10.199999999999999</v>
      </c>
      <c r="AB11" s="892"/>
      <c r="AC11" s="2234"/>
      <c r="AD11" s="891">
        <v>10.199999999999999</v>
      </c>
      <c r="AE11" s="892"/>
      <c r="AF11" s="2234"/>
      <c r="AG11" s="891">
        <v>10.199999999999999</v>
      </c>
      <c r="AH11" s="892"/>
      <c r="AI11" s="2234"/>
      <c r="AJ11" s="891">
        <v>10.199999999999999</v>
      </c>
      <c r="AK11" s="892"/>
      <c r="AL11" s="2234"/>
      <c r="AM11" s="891">
        <v>10.199999999999999</v>
      </c>
      <c r="AN11" s="892"/>
      <c r="AO11" s="2234"/>
      <c r="AP11" s="891">
        <v>10.199999999999999</v>
      </c>
      <c r="AQ11" s="892"/>
      <c r="AR11" s="2234"/>
      <c r="AS11" s="891">
        <v>10.199999999999999</v>
      </c>
      <c r="AT11" s="892"/>
      <c r="AU11" s="2234"/>
      <c r="AV11" s="891">
        <v>10.199999999999999</v>
      </c>
      <c r="AW11" s="892"/>
      <c r="AX11" s="2234"/>
      <c r="AY11" s="891">
        <v>10.199999999999999</v>
      </c>
      <c r="AZ11" s="892"/>
      <c r="BA11" s="2234"/>
      <c r="BB11" s="891">
        <v>10.199999999999999</v>
      </c>
      <c r="BC11" s="892"/>
      <c r="BD11" s="2234"/>
      <c r="BE11" s="891">
        <v>10.199999999999999</v>
      </c>
      <c r="BF11" s="892"/>
      <c r="BG11" s="2234"/>
      <c r="BH11" s="891">
        <v>10.199999999999999</v>
      </c>
      <c r="BI11" s="892"/>
      <c r="BJ11" s="2234"/>
      <c r="BK11" s="891">
        <v>10.199999999999999</v>
      </c>
      <c r="BL11" s="892"/>
      <c r="BM11" s="2234"/>
      <c r="BN11" s="891">
        <v>10.199999999999999</v>
      </c>
      <c r="BO11" s="892"/>
      <c r="BP11" s="2234"/>
      <c r="BQ11" s="891">
        <v>10.199999999999999</v>
      </c>
      <c r="BR11" s="892"/>
      <c r="BS11" s="2234"/>
      <c r="BT11" s="891">
        <v>10.199999999999999</v>
      </c>
      <c r="BU11" s="892"/>
      <c r="BV11" s="2234"/>
      <c r="BW11" s="891">
        <v>10.199999999999999</v>
      </c>
      <c r="BX11" s="892"/>
      <c r="BY11" s="2234"/>
      <c r="BZ11" s="891">
        <v>10.199999999999999</v>
      </c>
      <c r="CA11" s="892"/>
      <c r="CB11" s="2086"/>
      <c r="CC11" s="2235"/>
    </row>
    <row r="12" spans="1:82" s="2010" customFormat="1" ht="13.5" thickBot="1" x14ac:dyDescent="0.25">
      <c r="A12" s="2223"/>
      <c r="B12" s="2102"/>
      <c r="C12" s="2236"/>
      <c r="D12" s="2237" t="s">
        <v>21</v>
      </c>
      <c r="E12" s="2238"/>
      <c r="F12" s="2238"/>
      <c r="G12" s="2239"/>
      <c r="H12" s="2240"/>
      <c r="I12" s="893">
        <v>19</v>
      </c>
      <c r="J12" s="2241"/>
      <c r="K12" s="2240"/>
      <c r="L12" s="893">
        <v>19</v>
      </c>
      <c r="M12" s="2241"/>
      <c r="N12" s="2240"/>
      <c r="O12" s="893">
        <v>19</v>
      </c>
      <c r="P12" s="2241"/>
      <c r="Q12" s="2240"/>
      <c r="R12" s="893">
        <v>19</v>
      </c>
      <c r="S12" s="2241"/>
      <c r="T12" s="2240"/>
      <c r="U12" s="893">
        <v>19</v>
      </c>
      <c r="V12" s="2241"/>
      <c r="W12" s="2240"/>
      <c r="X12" s="893">
        <v>19</v>
      </c>
      <c r="Y12" s="2241"/>
      <c r="Z12" s="2240"/>
      <c r="AA12" s="893">
        <v>19</v>
      </c>
      <c r="AB12" s="2241"/>
      <c r="AC12" s="2240"/>
      <c r="AD12" s="893">
        <v>19</v>
      </c>
      <c r="AE12" s="2241"/>
      <c r="AF12" s="2240"/>
      <c r="AG12" s="893">
        <v>19</v>
      </c>
      <c r="AH12" s="2241"/>
      <c r="AI12" s="2240"/>
      <c r="AJ12" s="893">
        <v>19</v>
      </c>
      <c r="AK12" s="2241"/>
      <c r="AL12" s="2240"/>
      <c r="AM12" s="893">
        <v>19</v>
      </c>
      <c r="AN12" s="2241"/>
      <c r="AO12" s="2240"/>
      <c r="AP12" s="893">
        <v>19</v>
      </c>
      <c r="AQ12" s="2241"/>
      <c r="AR12" s="2240"/>
      <c r="AS12" s="893">
        <v>19</v>
      </c>
      <c r="AT12" s="2241"/>
      <c r="AU12" s="2240"/>
      <c r="AV12" s="893">
        <v>19</v>
      </c>
      <c r="AW12" s="2241"/>
      <c r="AX12" s="2240"/>
      <c r="AY12" s="893">
        <v>19</v>
      </c>
      <c r="AZ12" s="2241"/>
      <c r="BA12" s="2240"/>
      <c r="BB12" s="893">
        <v>19</v>
      </c>
      <c r="BC12" s="2241"/>
      <c r="BD12" s="2240"/>
      <c r="BE12" s="893">
        <v>19</v>
      </c>
      <c r="BF12" s="2241"/>
      <c r="BG12" s="2240"/>
      <c r="BH12" s="893">
        <v>19</v>
      </c>
      <c r="BI12" s="2241"/>
      <c r="BJ12" s="2240"/>
      <c r="BK12" s="893">
        <v>19</v>
      </c>
      <c r="BL12" s="2241"/>
      <c r="BM12" s="2240"/>
      <c r="BN12" s="893">
        <v>19</v>
      </c>
      <c r="BO12" s="2241"/>
      <c r="BP12" s="2240"/>
      <c r="BQ12" s="893">
        <v>19</v>
      </c>
      <c r="BR12" s="2241"/>
      <c r="BS12" s="2240"/>
      <c r="BT12" s="893">
        <v>19</v>
      </c>
      <c r="BU12" s="2241"/>
      <c r="BV12" s="2240"/>
      <c r="BW12" s="893">
        <v>19</v>
      </c>
      <c r="BX12" s="2241"/>
      <c r="BY12" s="2240"/>
      <c r="BZ12" s="893">
        <v>19</v>
      </c>
      <c r="CA12" s="2241"/>
      <c r="CB12" s="2086"/>
      <c r="CC12" s="2233"/>
    </row>
    <row r="13" spans="1:82" s="2010" customFormat="1" x14ac:dyDescent="0.2">
      <c r="A13" s="2209" t="s">
        <v>24</v>
      </c>
      <c r="B13" s="2097"/>
      <c r="C13" s="2210">
        <v>2.5</v>
      </c>
      <c r="D13" s="2209" t="s">
        <v>18</v>
      </c>
      <c r="E13" s="2097"/>
      <c r="F13" s="2211" t="s">
        <v>17</v>
      </c>
      <c r="G13" s="2212"/>
      <c r="H13" s="2213" t="s">
        <v>128</v>
      </c>
      <c r="I13" s="2214" t="s">
        <v>128</v>
      </c>
      <c r="J13" s="2215" t="s">
        <v>128</v>
      </c>
      <c r="K13" s="2213" t="s">
        <v>128</v>
      </c>
      <c r="L13" s="2214" t="s">
        <v>128</v>
      </c>
      <c r="M13" s="2215" t="s">
        <v>128</v>
      </c>
      <c r="N13" s="2213" t="s">
        <v>128</v>
      </c>
      <c r="O13" s="2214" t="s">
        <v>128</v>
      </c>
      <c r="P13" s="2215" t="s">
        <v>128</v>
      </c>
      <c r="Q13" s="2213" t="s">
        <v>128</v>
      </c>
      <c r="R13" s="2214" t="s">
        <v>128</v>
      </c>
      <c r="S13" s="2215" t="s">
        <v>128</v>
      </c>
      <c r="T13" s="2213" t="s">
        <v>128</v>
      </c>
      <c r="U13" s="2214" t="s">
        <v>128</v>
      </c>
      <c r="V13" s="2215" t="s">
        <v>128</v>
      </c>
      <c r="W13" s="2213" t="s">
        <v>128</v>
      </c>
      <c r="X13" s="2214" t="s">
        <v>128</v>
      </c>
      <c r="Y13" s="2215" t="s">
        <v>128</v>
      </c>
      <c r="Z13" s="2213" t="s">
        <v>128</v>
      </c>
      <c r="AA13" s="2214" t="s">
        <v>128</v>
      </c>
      <c r="AB13" s="2215" t="s">
        <v>128</v>
      </c>
      <c r="AC13" s="2213" t="s">
        <v>128</v>
      </c>
      <c r="AD13" s="2214" t="s">
        <v>128</v>
      </c>
      <c r="AE13" s="2215" t="s">
        <v>128</v>
      </c>
      <c r="AF13" s="2213" t="s">
        <v>128</v>
      </c>
      <c r="AG13" s="2214" t="s">
        <v>128</v>
      </c>
      <c r="AH13" s="2215" t="s">
        <v>128</v>
      </c>
      <c r="AI13" s="2213" t="s">
        <v>128</v>
      </c>
      <c r="AJ13" s="2214" t="s">
        <v>128</v>
      </c>
      <c r="AK13" s="2215" t="s">
        <v>128</v>
      </c>
      <c r="AL13" s="2213" t="s">
        <v>128</v>
      </c>
      <c r="AM13" s="2214" t="s">
        <v>128</v>
      </c>
      <c r="AN13" s="2215" t="s">
        <v>128</v>
      </c>
      <c r="AO13" s="2213" t="s">
        <v>128</v>
      </c>
      <c r="AP13" s="2214" t="s">
        <v>128</v>
      </c>
      <c r="AQ13" s="2215" t="s">
        <v>128</v>
      </c>
      <c r="AR13" s="2213" t="s">
        <v>128</v>
      </c>
      <c r="AS13" s="2214" t="s">
        <v>128</v>
      </c>
      <c r="AT13" s="2215" t="s">
        <v>128</v>
      </c>
      <c r="AU13" s="2213" t="s">
        <v>128</v>
      </c>
      <c r="AV13" s="2214" t="s">
        <v>128</v>
      </c>
      <c r="AW13" s="2215" t="s">
        <v>128</v>
      </c>
      <c r="AX13" s="2213" t="s">
        <v>128</v>
      </c>
      <c r="AY13" s="2214" t="s">
        <v>128</v>
      </c>
      <c r="AZ13" s="2215" t="s">
        <v>128</v>
      </c>
      <c r="BA13" s="2213" t="s">
        <v>128</v>
      </c>
      <c r="BB13" s="2214" t="s">
        <v>128</v>
      </c>
      <c r="BC13" s="2215" t="s">
        <v>128</v>
      </c>
      <c r="BD13" s="2213" t="s">
        <v>128</v>
      </c>
      <c r="BE13" s="2214" t="s">
        <v>128</v>
      </c>
      <c r="BF13" s="2215" t="s">
        <v>128</v>
      </c>
      <c r="BG13" s="2213" t="s">
        <v>128</v>
      </c>
      <c r="BH13" s="2214" t="s">
        <v>128</v>
      </c>
      <c r="BI13" s="2215" t="s">
        <v>128</v>
      </c>
      <c r="BJ13" s="2213" t="s">
        <v>128</v>
      </c>
      <c r="BK13" s="2214" t="s">
        <v>128</v>
      </c>
      <c r="BL13" s="2215" t="s">
        <v>128</v>
      </c>
      <c r="BM13" s="2213" t="s">
        <v>128</v>
      </c>
      <c r="BN13" s="2214" t="s">
        <v>128</v>
      </c>
      <c r="BO13" s="2215" t="s">
        <v>128</v>
      </c>
      <c r="BP13" s="2213" t="s">
        <v>128</v>
      </c>
      <c r="BQ13" s="2214" t="s">
        <v>128</v>
      </c>
      <c r="BR13" s="2215" t="s">
        <v>128</v>
      </c>
      <c r="BS13" s="2213" t="s">
        <v>128</v>
      </c>
      <c r="BT13" s="2214" t="s">
        <v>128</v>
      </c>
      <c r="BU13" s="2215" t="s">
        <v>128</v>
      </c>
      <c r="BV13" s="2213" t="s">
        <v>128</v>
      </c>
      <c r="BW13" s="2214" t="s">
        <v>128</v>
      </c>
      <c r="BX13" s="2215" t="s">
        <v>128</v>
      </c>
      <c r="BY13" s="2213" t="s">
        <v>128</v>
      </c>
      <c r="BZ13" s="2214" t="s">
        <v>128</v>
      </c>
      <c r="CA13" s="2215" t="s">
        <v>128</v>
      </c>
      <c r="CB13" s="2086"/>
      <c r="CC13" s="2233"/>
    </row>
    <row r="14" spans="1:82" s="2010" customFormat="1" x14ac:dyDescent="0.2">
      <c r="A14" s="2216"/>
      <c r="B14" s="2217"/>
      <c r="C14" s="2218"/>
      <c r="D14" s="2216"/>
      <c r="E14" s="2217"/>
      <c r="F14" s="2219" t="s">
        <v>19</v>
      </c>
      <c r="G14" s="2220"/>
      <c r="H14" s="2154">
        <f>ROUND(SQRT(I14^2+J14^2)*1000/(SQRT(3)*I17),2)</f>
        <v>9.9600000000000009</v>
      </c>
      <c r="I14" s="2242">
        <f>-(I30)+I21</f>
        <v>0.16932</v>
      </c>
      <c r="J14" s="2243">
        <f>-(J30)+J21</f>
        <v>4.8080000000000005E-2</v>
      </c>
      <c r="K14" s="2154">
        <f>ROUND(SQRT(L14^2+M14^2)*1000/(SQRT(3)*L17),2)</f>
        <v>8.91</v>
      </c>
      <c r="L14" s="2242">
        <f>-(L30)+L21</f>
        <v>0.15163599999999999</v>
      </c>
      <c r="M14" s="2243">
        <f>-(M30)+M21</f>
        <v>4.2111999999999997E-2</v>
      </c>
      <c r="N14" s="2154">
        <f>ROUND(SQRT(O14^2+P14^2)*1000/(SQRT(3)*O17),2)</f>
        <v>8.5399999999999991</v>
      </c>
      <c r="O14" s="2242">
        <f>-(O30)+O21</f>
        <v>0.14593600000000001</v>
      </c>
      <c r="P14" s="2243">
        <f>-(P30)+P21</f>
        <v>3.8528E-2</v>
      </c>
      <c r="Q14" s="2154">
        <f>ROUND(SQRT(R14^2+S14^2)*1000/(SQRT(3)*R17),2)</f>
        <v>8.18</v>
      </c>
      <c r="R14" s="2242">
        <f>-(R30)+R21</f>
        <v>0.139932</v>
      </c>
      <c r="S14" s="2243">
        <f>-(S30)+S21</f>
        <v>3.6159999999999998E-2</v>
      </c>
      <c r="T14" s="2154">
        <f>ROUND(SQRT(U14^2+V14^2)*1000/(SQRT(3)*U17),2)</f>
        <v>8.6</v>
      </c>
      <c r="U14" s="2242">
        <f>-(U30)+U21</f>
        <v>0.14713599999999999</v>
      </c>
      <c r="V14" s="2243">
        <f>-(V30)+V21</f>
        <v>3.7612E-2</v>
      </c>
      <c r="W14" s="2154">
        <f>ROUND(SQRT(X14^2+Y14^2)*1000/(SQRT(3)*X17),2)</f>
        <v>8.7899999999999991</v>
      </c>
      <c r="X14" s="2242">
        <f>-(X30)+X21</f>
        <v>0.14863599999999999</v>
      </c>
      <c r="Y14" s="2243">
        <f>-(Y30)+Y21</f>
        <v>4.4811999999999998E-2</v>
      </c>
      <c r="Z14" s="2154">
        <f>ROUND(SQRT(AA14^2+AB14^2)*1000/(SQRT(3)*AA17),2)</f>
        <v>9.14</v>
      </c>
      <c r="AA14" s="2242">
        <f>-(AA30)+AA21</f>
        <v>0.15566000000000002</v>
      </c>
      <c r="AB14" s="2243">
        <f>-(AB30)+AB21</f>
        <v>4.3236000000000004E-2</v>
      </c>
      <c r="AC14" s="2154">
        <f>ROUND(SQRT(AD14^2+AE14^2)*1000/(SQRT(3)*AD17),2)</f>
        <v>10.85</v>
      </c>
      <c r="AD14" s="2242">
        <f>-(AD30)+AD21</f>
        <v>0.186228</v>
      </c>
      <c r="AE14" s="2243">
        <f>-(AE30)+AE21</f>
        <v>4.5376E-2</v>
      </c>
      <c r="AF14" s="2154">
        <f>ROUND(SQRT(AG14^2+AH14^2)*1000/(SQRT(3)*AG17),2)</f>
        <v>11.6</v>
      </c>
      <c r="AG14" s="2242">
        <f>-(AG30)+AG21</f>
        <v>0.19983999999999999</v>
      </c>
      <c r="AH14" s="2243">
        <f>-(AH30)+AH21</f>
        <v>4.5488000000000001E-2</v>
      </c>
      <c r="AI14" s="2154">
        <f>ROUND(SQRT(AJ14^2+AK14^2)*1000/(SQRT(3)*AJ17),2)</f>
        <v>10.42</v>
      </c>
      <c r="AJ14" s="2242">
        <f>-(AJ30)+AJ21</f>
        <v>0.17882400000000001</v>
      </c>
      <c r="AK14" s="2243">
        <f>-(AK30)+AK21</f>
        <v>4.4004000000000001E-2</v>
      </c>
      <c r="AL14" s="2154">
        <f>ROUND(SQRT(AM14^2+AN14^2)*1000/(SQRT(3)*AM17),2)</f>
        <v>10.24</v>
      </c>
      <c r="AM14" s="2242">
        <f>-(AM30)+AM21</f>
        <v>0.17679999999999998</v>
      </c>
      <c r="AN14" s="2243">
        <f>-(AN30)+AN21</f>
        <v>3.8463999999999998E-2</v>
      </c>
      <c r="AO14" s="2154">
        <f>ROUND(SQRT(AP14^2+AQ14^2)*1000/(SQRT(3)*AP17),2)</f>
        <v>10.92</v>
      </c>
      <c r="AP14" s="2242">
        <f>-(AP30)+AP21</f>
        <v>0.18815599999999999</v>
      </c>
      <c r="AQ14" s="2243">
        <f>-(AQ30)+AQ21</f>
        <v>4.2251999999999998E-2</v>
      </c>
      <c r="AR14" s="2154">
        <f>ROUND(SQRT(AS14^2+AT14^2)*1000/(SQRT(3)*AS17),2)</f>
        <v>11.07</v>
      </c>
      <c r="AS14" s="2242">
        <f>-(AS30)+AS21</f>
        <v>0.19062000000000001</v>
      </c>
      <c r="AT14" s="2243">
        <f>-(AT30)+AT21</f>
        <v>4.3880000000000002E-2</v>
      </c>
      <c r="AU14" s="2154">
        <f>ROUND(SQRT(AV14^2+AW14^2)*1000/(SQRT(3)*AV17),2)</f>
        <v>11.15</v>
      </c>
      <c r="AV14" s="2242">
        <f>-(AV30)+AV21</f>
        <v>0.192416</v>
      </c>
      <c r="AW14" s="2243">
        <f>-(AW30)+AW21</f>
        <v>4.2428E-2</v>
      </c>
      <c r="AX14" s="2154">
        <f>ROUND(SQRT(AY14^2+AZ14^2)*1000/(SQRT(3)*AY17),2)</f>
        <v>11.11</v>
      </c>
      <c r="AY14" s="2242">
        <f>-(AY30)+AY21</f>
        <v>0.19231200000000001</v>
      </c>
      <c r="AZ14" s="2243">
        <f>-(AZ30)+AZ21</f>
        <v>3.9636000000000005E-2</v>
      </c>
      <c r="BA14" s="2154">
        <f>ROUND(SQRT(BB14^2+BC14^2)*1000/(SQRT(3)*BB17),2)</f>
        <v>12.44</v>
      </c>
      <c r="BB14" s="2242">
        <f>-(BB30)+BB21</f>
        <v>0.21402000000000002</v>
      </c>
      <c r="BC14" s="2243">
        <f>-(BC30)+BC21</f>
        <v>4.9911999999999998E-2</v>
      </c>
      <c r="BD14" s="2154">
        <f>ROUND(SQRT(BE14^2+BF14^2)*1000/(SQRT(3)*BE17),2)</f>
        <v>12.66</v>
      </c>
      <c r="BE14" s="2242">
        <f>-(BE30)+BE21</f>
        <v>0.21820399999999998</v>
      </c>
      <c r="BF14" s="2243">
        <f>-(BF30)+BF21</f>
        <v>4.9079999999999999E-2</v>
      </c>
      <c r="BG14" s="2154">
        <f>ROUND(SQRT(BH14^2+BI14^2)*1000/(SQRT(3)*BH17),2)</f>
        <v>13.9</v>
      </c>
      <c r="BH14" s="2242">
        <f>-(BH30)+BH21</f>
        <v>0.23960399999999998</v>
      </c>
      <c r="BI14" s="2243">
        <f>-(BI30)+BI21</f>
        <v>5.4076000000000006E-2</v>
      </c>
      <c r="BJ14" s="2154">
        <f>ROUND(SQRT(BK14^2+BL14^2)*1000/(SQRT(3)*BK17),2)</f>
        <v>13.19</v>
      </c>
      <c r="BK14" s="2242">
        <f>-(BK30)+BK21</f>
        <v>0.227468</v>
      </c>
      <c r="BL14" s="2243">
        <f>-(BL30)+BL21</f>
        <v>5.0432000000000005E-2</v>
      </c>
      <c r="BM14" s="2154">
        <f>ROUND(SQRT(BN14^2+BO14^2)*1000/(SQRT(3)*BN17),2)</f>
        <v>12.94</v>
      </c>
      <c r="BN14" s="2242">
        <f>-(BN30)+BN21</f>
        <v>0.22263999999999998</v>
      </c>
      <c r="BO14" s="2243">
        <f>-(BO30)+BO21</f>
        <v>5.1852000000000002E-2</v>
      </c>
      <c r="BP14" s="2154">
        <f>ROUND(SQRT(BQ14^2+BR14^2)*1000/(SQRT(3)*BQ17),2)</f>
        <v>13.03</v>
      </c>
      <c r="BQ14" s="2242">
        <f>-(BQ30)+BQ21</f>
        <v>0.22550000000000001</v>
      </c>
      <c r="BR14" s="2243">
        <f>-(BR30)+BR21</f>
        <v>4.6036000000000001E-2</v>
      </c>
      <c r="BS14" s="2154">
        <f>ROUND(SQRT(BT14^2+BU14^2)*1000/(SQRT(3)*BT17),2)</f>
        <v>12.89</v>
      </c>
      <c r="BT14" s="2242">
        <f>-(BT30)+BT21</f>
        <v>0.22223999999999999</v>
      </c>
      <c r="BU14" s="2243">
        <f>-(BU30)+BU21</f>
        <v>4.9428E-2</v>
      </c>
      <c r="BV14" s="2154">
        <f>ROUND(SQRT(BW14^2+BX14^2)*1000/(SQRT(3)*BW17),2)</f>
        <v>11.76</v>
      </c>
      <c r="BW14" s="2242">
        <f>-(BW30)+BW21</f>
        <v>0.20199600000000001</v>
      </c>
      <c r="BX14" s="2243">
        <f>-(BX30)+BX21</f>
        <v>4.8304E-2</v>
      </c>
      <c r="BY14" s="2154">
        <f>ROUND(SQRT(BZ14^2+CA14^2)*1000/(SQRT(3)*BZ17),2)</f>
        <v>10.82</v>
      </c>
      <c r="BZ14" s="2242">
        <f>-(BZ30)+BZ21</f>
        <v>0.185724</v>
      </c>
      <c r="CA14" s="2243">
        <f>-(CA30)+CA21</f>
        <v>4.4979999999999999E-2</v>
      </c>
      <c r="CB14" s="2086"/>
      <c r="CC14" s="2233"/>
      <c r="CD14" s="2041"/>
    </row>
    <row r="15" spans="1:82" s="2010" customFormat="1" ht="13.5" thickBot="1" x14ac:dyDescent="0.25">
      <c r="A15" s="2216"/>
      <c r="B15" s="2217"/>
      <c r="C15" s="2218"/>
      <c r="D15" s="2223"/>
      <c r="E15" s="2102"/>
      <c r="F15" s="2103"/>
      <c r="G15" s="2224"/>
      <c r="H15" s="2225" t="s">
        <v>128</v>
      </c>
      <c r="I15" s="2226" t="s">
        <v>128</v>
      </c>
      <c r="J15" s="2227" t="s">
        <v>128</v>
      </c>
      <c r="K15" s="2225" t="s">
        <v>128</v>
      </c>
      <c r="L15" s="2226" t="s">
        <v>128</v>
      </c>
      <c r="M15" s="2227" t="s">
        <v>128</v>
      </c>
      <c r="N15" s="2225" t="s">
        <v>128</v>
      </c>
      <c r="O15" s="2226" t="s">
        <v>128</v>
      </c>
      <c r="P15" s="2227" t="s">
        <v>128</v>
      </c>
      <c r="Q15" s="2225" t="s">
        <v>128</v>
      </c>
      <c r="R15" s="2226" t="s">
        <v>128</v>
      </c>
      <c r="S15" s="2227" t="s">
        <v>128</v>
      </c>
      <c r="T15" s="2225" t="s">
        <v>128</v>
      </c>
      <c r="U15" s="2226" t="s">
        <v>128</v>
      </c>
      <c r="V15" s="2227" t="s">
        <v>128</v>
      </c>
      <c r="W15" s="2225" t="s">
        <v>128</v>
      </c>
      <c r="X15" s="2226" t="s">
        <v>128</v>
      </c>
      <c r="Y15" s="2227" t="s">
        <v>128</v>
      </c>
      <c r="Z15" s="2225" t="s">
        <v>128</v>
      </c>
      <c r="AA15" s="2226" t="s">
        <v>128</v>
      </c>
      <c r="AB15" s="2227" t="s">
        <v>128</v>
      </c>
      <c r="AC15" s="2225" t="s">
        <v>128</v>
      </c>
      <c r="AD15" s="2226" t="s">
        <v>128</v>
      </c>
      <c r="AE15" s="2227" t="s">
        <v>128</v>
      </c>
      <c r="AF15" s="2225" t="s">
        <v>128</v>
      </c>
      <c r="AG15" s="2226" t="s">
        <v>128</v>
      </c>
      <c r="AH15" s="2227" t="s">
        <v>128</v>
      </c>
      <c r="AI15" s="2225" t="s">
        <v>128</v>
      </c>
      <c r="AJ15" s="2226" t="s">
        <v>128</v>
      </c>
      <c r="AK15" s="2227" t="s">
        <v>128</v>
      </c>
      <c r="AL15" s="2225" t="s">
        <v>128</v>
      </c>
      <c r="AM15" s="2226" t="s">
        <v>128</v>
      </c>
      <c r="AN15" s="2227" t="s">
        <v>128</v>
      </c>
      <c r="AO15" s="2225" t="s">
        <v>128</v>
      </c>
      <c r="AP15" s="2226" t="s">
        <v>128</v>
      </c>
      <c r="AQ15" s="2227" t="s">
        <v>128</v>
      </c>
      <c r="AR15" s="2225" t="s">
        <v>128</v>
      </c>
      <c r="AS15" s="2226" t="s">
        <v>128</v>
      </c>
      <c r="AT15" s="2227" t="s">
        <v>128</v>
      </c>
      <c r="AU15" s="2225" t="s">
        <v>128</v>
      </c>
      <c r="AV15" s="2226" t="s">
        <v>128</v>
      </c>
      <c r="AW15" s="2227" t="s">
        <v>128</v>
      </c>
      <c r="AX15" s="2225" t="s">
        <v>128</v>
      </c>
      <c r="AY15" s="2226" t="s">
        <v>128</v>
      </c>
      <c r="AZ15" s="2227" t="s">
        <v>128</v>
      </c>
      <c r="BA15" s="2225" t="s">
        <v>128</v>
      </c>
      <c r="BB15" s="2226" t="s">
        <v>128</v>
      </c>
      <c r="BC15" s="2227" t="s">
        <v>128</v>
      </c>
      <c r="BD15" s="2225" t="s">
        <v>128</v>
      </c>
      <c r="BE15" s="2226" t="s">
        <v>128</v>
      </c>
      <c r="BF15" s="2227" t="s">
        <v>128</v>
      </c>
      <c r="BG15" s="2225" t="s">
        <v>128</v>
      </c>
      <c r="BH15" s="2226" t="s">
        <v>128</v>
      </c>
      <c r="BI15" s="2227" t="s">
        <v>128</v>
      </c>
      <c r="BJ15" s="2225" t="s">
        <v>128</v>
      </c>
      <c r="BK15" s="2226" t="s">
        <v>128</v>
      </c>
      <c r="BL15" s="2227" t="s">
        <v>128</v>
      </c>
      <c r="BM15" s="2225" t="s">
        <v>128</v>
      </c>
      <c r="BN15" s="2226" t="s">
        <v>128</v>
      </c>
      <c r="BO15" s="2227" t="s">
        <v>128</v>
      </c>
      <c r="BP15" s="2225" t="s">
        <v>128</v>
      </c>
      <c r="BQ15" s="2226" t="s">
        <v>128</v>
      </c>
      <c r="BR15" s="2227" t="s">
        <v>128</v>
      </c>
      <c r="BS15" s="2225" t="s">
        <v>128</v>
      </c>
      <c r="BT15" s="2226" t="s">
        <v>128</v>
      </c>
      <c r="BU15" s="2227" t="s">
        <v>128</v>
      </c>
      <c r="BV15" s="2225" t="s">
        <v>128</v>
      </c>
      <c r="BW15" s="2226" t="s">
        <v>128</v>
      </c>
      <c r="BX15" s="2227" t="s">
        <v>128</v>
      </c>
      <c r="BY15" s="2225" t="s">
        <v>128</v>
      </c>
      <c r="BZ15" s="2226" t="s">
        <v>128</v>
      </c>
      <c r="CA15" s="2227" t="s">
        <v>128</v>
      </c>
      <c r="CB15" s="2086"/>
      <c r="CC15" s="2233"/>
    </row>
    <row r="16" spans="1:82" s="2010" customFormat="1" x14ac:dyDescent="0.2">
      <c r="A16" s="2216"/>
      <c r="B16" s="2217"/>
      <c r="C16" s="2218"/>
      <c r="D16" s="2209" t="s">
        <v>22</v>
      </c>
      <c r="E16" s="2097"/>
      <c r="F16" s="2211" t="s">
        <v>17</v>
      </c>
      <c r="G16" s="2212"/>
      <c r="H16" s="2228"/>
      <c r="I16" s="2229">
        <v>120</v>
      </c>
      <c r="J16" s="2230"/>
      <c r="K16" s="2231"/>
      <c r="L16" s="2229">
        <v>120</v>
      </c>
      <c r="M16" s="2230"/>
      <c r="N16" s="2231"/>
      <c r="O16" s="2229">
        <v>120</v>
      </c>
      <c r="P16" s="2230"/>
      <c r="Q16" s="2231"/>
      <c r="R16" s="2229">
        <v>120</v>
      </c>
      <c r="S16" s="2230"/>
      <c r="T16" s="2231"/>
      <c r="U16" s="2229">
        <v>120</v>
      </c>
      <c r="V16" s="2230"/>
      <c r="W16" s="2231"/>
      <c r="X16" s="2229">
        <v>120</v>
      </c>
      <c r="Y16" s="2230"/>
      <c r="Z16" s="2231"/>
      <c r="AA16" s="2229">
        <v>120</v>
      </c>
      <c r="AB16" s="2230"/>
      <c r="AC16" s="2231"/>
      <c r="AD16" s="2229">
        <v>120</v>
      </c>
      <c r="AE16" s="2230"/>
      <c r="AF16" s="2231"/>
      <c r="AG16" s="2229">
        <v>120</v>
      </c>
      <c r="AH16" s="2230"/>
      <c r="AI16" s="2231"/>
      <c r="AJ16" s="2229">
        <v>120</v>
      </c>
      <c r="AK16" s="2230"/>
      <c r="AL16" s="2231"/>
      <c r="AM16" s="2229">
        <v>120</v>
      </c>
      <c r="AN16" s="2230"/>
      <c r="AO16" s="2231"/>
      <c r="AP16" s="2229">
        <v>120</v>
      </c>
      <c r="AQ16" s="2230"/>
      <c r="AR16" s="2231"/>
      <c r="AS16" s="2229">
        <v>120</v>
      </c>
      <c r="AT16" s="2230"/>
      <c r="AU16" s="2231"/>
      <c r="AV16" s="2229">
        <v>120</v>
      </c>
      <c r="AW16" s="2230"/>
      <c r="AX16" s="2231"/>
      <c r="AY16" s="2229">
        <v>120</v>
      </c>
      <c r="AZ16" s="2230"/>
      <c r="BA16" s="2231"/>
      <c r="BB16" s="2229">
        <v>120</v>
      </c>
      <c r="BC16" s="2230"/>
      <c r="BD16" s="2231"/>
      <c r="BE16" s="2229">
        <v>120</v>
      </c>
      <c r="BF16" s="2230"/>
      <c r="BG16" s="2231"/>
      <c r="BH16" s="2229">
        <v>120</v>
      </c>
      <c r="BI16" s="2230"/>
      <c r="BJ16" s="2231"/>
      <c r="BK16" s="2229">
        <v>120</v>
      </c>
      <c r="BL16" s="2230"/>
      <c r="BM16" s="2231"/>
      <c r="BN16" s="2229">
        <v>120</v>
      </c>
      <c r="BO16" s="2230"/>
      <c r="BP16" s="2231"/>
      <c r="BQ16" s="2229">
        <v>120</v>
      </c>
      <c r="BR16" s="2230"/>
      <c r="BS16" s="2231"/>
      <c r="BT16" s="2229">
        <v>120</v>
      </c>
      <c r="BU16" s="2230"/>
      <c r="BV16" s="2231"/>
      <c r="BW16" s="2229">
        <v>120</v>
      </c>
      <c r="BX16" s="2230"/>
      <c r="BY16" s="2231"/>
      <c r="BZ16" s="2229">
        <v>120</v>
      </c>
      <c r="CA16" s="2232"/>
      <c r="CB16" s="2086"/>
      <c r="CC16" s="2233"/>
    </row>
    <row r="17" spans="1:82" s="2010" customFormat="1" ht="13.5" thickBot="1" x14ac:dyDescent="0.25">
      <c r="A17" s="2216"/>
      <c r="B17" s="2217"/>
      <c r="C17" s="2218"/>
      <c r="D17" s="2223"/>
      <c r="E17" s="2102"/>
      <c r="F17" s="2219" t="s">
        <v>19</v>
      </c>
      <c r="G17" s="2220"/>
      <c r="H17" s="2234"/>
      <c r="I17" s="891">
        <v>10.199999999999999</v>
      </c>
      <c r="J17" s="892"/>
      <c r="K17" s="2234"/>
      <c r="L17" s="891">
        <v>10.199999999999999</v>
      </c>
      <c r="M17" s="892"/>
      <c r="N17" s="2234"/>
      <c r="O17" s="891">
        <v>10.199999999999999</v>
      </c>
      <c r="P17" s="892"/>
      <c r="Q17" s="2234"/>
      <c r="R17" s="891">
        <v>10.199999999999999</v>
      </c>
      <c r="S17" s="892"/>
      <c r="T17" s="2234"/>
      <c r="U17" s="891">
        <v>10.199999999999999</v>
      </c>
      <c r="V17" s="892"/>
      <c r="W17" s="2234"/>
      <c r="X17" s="891">
        <v>10.199999999999999</v>
      </c>
      <c r="Y17" s="892"/>
      <c r="Z17" s="2234"/>
      <c r="AA17" s="891">
        <v>10.199999999999999</v>
      </c>
      <c r="AB17" s="892"/>
      <c r="AC17" s="2234"/>
      <c r="AD17" s="891">
        <v>10.199999999999999</v>
      </c>
      <c r="AE17" s="892"/>
      <c r="AF17" s="2234"/>
      <c r="AG17" s="891">
        <v>10.199999999999999</v>
      </c>
      <c r="AH17" s="892"/>
      <c r="AI17" s="2234"/>
      <c r="AJ17" s="891">
        <v>10.199999999999999</v>
      </c>
      <c r="AK17" s="892"/>
      <c r="AL17" s="2234"/>
      <c r="AM17" s="891">
        <v>10.199999999999999</v>
      </c>
      <c r="AN17" s="892"/>
      <c r="AO17" s="2234"/>
      <c r="AP17" s="891">
        <v>10.199999999999999</v>
      </c>
      <c r="AQ17" s="892"/>
      <c r="AR17" s="2234"/>
      <c r="AS17" s="891">
        <v>10.199999999999999</v>
      </c>
      <c r="AT17" s="892"/>
      <c r="AU17" s="2234"/>
      <c r="AV17" s="891">
        <v>10.199999999999999</v>
      </c>
      <c r="AW17" s="892"/>
      <c r="AX17" s="2234"/>
      <c r="AY17" s="891">
        <v>10.199999999999999</v>
      </c>
      <c r="AZ17" s="892"/>
      <c r="BA17" s="2234"/>
      <c r="BB17" s="891">
        <v>10.199999999999999</v>
      </c>
      <c r="BC17" s="892"/>
      <c r="BD17" s="2234"/>
      <c r="BE17" s="891">
        <v>10.199999999999999</v>
      </c>
      <c r="BF17" s="892"/>
      <c r="BG17" s="2234"/>
      <c r="BH17" s="891">
        <v>10.199999999999999</v>
      </c>
      <c r="BI17" s="892"/>
      <c r="BJ17" s="2234"/>
      <c r="BK17" s="891">
        <v>10.199999999999999</v>
      </c>
      <c r="BL17" s="892"/>
      <c r="BM17" s="2234"/>
      <c r="BN17" s="891">
        <v>10.199999999999999</v>
      </c>
      <c r="BO17" s="892"/>
      <c r="BP17" s="2234"/>
      <c r="BQ17" s="891">
        <v>10.199999999999999</v>
      </c>
      <c r="BR17" s="892"/>
      <c r="BS17" s="2234"/>
      <c r="BT17" s="891">
        <v>10.199999999999999</v>
      </c>
      <c r="BU17" s="892"/>
      <c r="BV17" s="2234"/>
      <c r="BW17" s="891">
        <v>10.199999999999999</v>
      </c>
      <c r="BX17" s="892"/>
      <c r="BY17" s="2234"/>
      <c r="BZ17" s="891">
        <v>10.199999999999999</v>
      </c>
      <c r="CA17" s="892"/>
      <c r="CB17" s="2086"/>
      <c r="CC17" s="2235"/>
    </row>
    <row r="18" spans="1:82" s="2010" customFormat="1" ht="13.5" thickBot="1" x14ac:dyDescent="0.25">
      <c r="A18" s="2223"/>
      <c r="B18" s="2102"/>
      <c r="C18" s="2236"/>
      <c r="D18" s="2237" t="s">
        <v>224</v>
      </c>
      <c r="E18" s="2238"/>
      <c r="F18" s="2238"/>
      <c r="G18" s="2239"/>
      <c r="H18" s="2240"/>
      <c r="I18" s="893">
        <v>19</v>
      </c>
      <c r="J18" s="2241"/>
      <c r="K18" s="2240"/>
      <c r="L18" s="893">
        <v>19</v>
      </c>
      <c r="M18" s="2241"/>
      <c r="N18" s="2240"/>
      <c r="O18" s="893">
        <v>19</v>
      </c>
      <c r="P18" s="2241"/>
      <c r="Q18" s="2240"/>
      <c r="R18" s="893">
        <v>19</v>
      </c>
      <c r="S18" s="2241"/>
      <c r="T18" s="2240"/>
      <c r="U18" s="893">
        <v>19</v>
      </c>
      <c r="V18" s="2241"/>
      <c r="W18" s="2240"/>
      <c r="X18" s="893">
        <v>19</v>
      </c>
      <c r="Y18" s="2241"/>
      <c r="Z18" s="2240"/>
      <c r="AA18" s="893">
        <v>19</v>
      </c>
      <c r="AB18" s="2241"/>
      <c r="AC18" s="2240"/>
      <c r="AD18" s="893">
        <v>19</v>
      </c>
      <c r="AE18" s="2241"/>
      <c r="AF18" s="2240"/>
      <c r="AG18" s="893">
        <v>19</v>
      </c>
      <c r="AH18" s="2241"/>
      <c r="AI18" s="2240"/>
      <c r="AJ18" s="893">
        <v>19</v>
      </c>
      <c r="AK18" s="2241"/>
      <c r="AL18" s="2240"/>
      <c r="AM18" s="893">
        <v>19</v>
      </c>
      <c r="AN18" s="2241"/>
      <c r="AO18" s="2240"/>
      <c r="AP18" s="893">
        <v>19</v>
      </c>
      <c r="AQ18" s="2241"/>
      <c r="AR18" s="2240"/>
      <c r="AS18" s="893">
        <v>19</v>
      </c>
      <c r="AT18" s="2241"/>
      <c r="AU18" s="2240"/>
      <c r="AV18" s="893">
        <v>19</v>
      </c>
      <c r="AW18" s="2241"/>
      <c r="AX18" s="2240"/>
      <c r="AY18" s="893">
        <v>19</v>
      </c>
      <c r="AZ18" s="2241"/>
      <c r="BA18" s="2240"/>
      <c r="BB18" s="893">
        <v>19</v>
      </c>
      <c r="BC18" s="2241"/>
      <c r="BD18" s="2240"/>
      <c r="BE18" s="893">
        <v>19</v>
      </c>
      <c r="BF18" s="2241"/>
      <c r="BG18" s="2240"/>
      <c r="BH18" s="893">
        <v>19</v>
      </c>
      <c r="BI18" s="2241"/>
      <c r="BJ18" s="2240"/>
      <c r="BK18" s="893">
        <v>19</v>
      </c>
      <c r="BL18" s="2241"/>
      <c r="BM18" s="2240"/>
      <c r="BN18" s="893">
        <v>19</v>
      </c>
      <c r="BO18" s="2241"/>
      <c r="BP18" s="2240"/>
      <c r="BQ18" s="893">
        <v>19</v>
      </c>
      <c r="BR18" s="2241"/>
      <c r="BS18" s="2240"/>
      <c r="BT18" s="893">
        <v>19</v>
      </c>
      <c r="BU18" s="2241"/>
      <c r="BV18" s="2240"/>
      <c r="BW18" s="893">
        <v>19</v>
      </c>
      <c r="BX18" s="2241"/>
      <c r="BY18" s="2240"/>
      <c r="BZ18" s="893">
        <v>19</v>
      </c>
      <c r="CA18" s="2241"/>
      <c r="CB18" s="2086"/>
      <c r="CC18" s="2233"/>
    </row>
    <row r="19" spans="1:82" s="277" customFormat="1" x14ac:dyDescent="0.2">
      <c r="A19" s="2034" t="s">
        <v>48</v>
      </c>
      <c r="B19" s="2035"/>
      <c r="C19" s="2033">
        <v>0.1</v>
      </c>
      <c r="D19" s="2080" t="s">
        <v>18</v>
      </c>
      <c r="E19" s="2081"/>
      <c r="F19" s="2082"/>
      <c r="G19" s="2083"/>
      <c r="H19" s="2084">
        <f>ROUND(SQRT(I19^2+J19^2)*1000/(SQRT(3)*I20),2)</f>
        <v>9.86</v>
      </c>
      <c r="I19" s="2221">
        <v>3.1199999999999999E-3</v>
      </c>
      <c r="J19" s="2222">
        <v>6.0800000000000003E-3</v>
      </c>
      <c r="K19" s="2084">
        <f>ROUND(SQRT(L19^2+M19^2)*1000/(SQRT(3)*L20),2)</f>
        <v>9.92</v>
      </c>
      <c r="L19" s="2221">
        <v>3.1360000000000003E-3</v>
      </c>
      <c r="M19" s="2222">
        <v>6.1120000000000002E-3</v>
      </c>
      <c r="N19" s="2084">
        <f>ROUND(SQRT(O19^2+P19^2)*1000/(SQRT(3)*O20),2)</f>
        <v>9.94</v>
      </c>
      <c r="O19" s="2221">
        <v>3.1360000000000003E-3</v>
      </c>
      <c r="P19" s="2222">
        <v>6.1279999999999998E-3</v>
      </c>
      <c r="Q19" s="2084">
        <f>ROUND(SQRT(R19^2+S19^2)*1000/(SQRT(3)*R20),2)</f>
        <v>5.92</v>
      </c>
      <c r="R19" s="2221">
        <v>1.632E-3</v>
      </c>
      <c r="S19" s="2222">
        <v>3.7599999999999999E-3</v>
      </c>
      <c r="T19" s="2084">
        <f>ROUND(SQRT(U19^2+V19^2)*1000/(SQRT(3)*U20),2)</f>
        <v>9.92</v>
      </c>
      <c r="U19" s="2221">
        <v>3.1360000000000003E-3</v>
      </c>
      <c r="V19" s="2222">
        <v>6.1120000000000002E-3</v>
      </c>
      <c r="W19" s="2084">
        <f>ROUND(SQRT(X19^2+Y19^2)*1000/(SQRT(3)*X20),2)</f>
        <v>9.92</v>
      </c>
      <c r="X19" s="2221">
        <v>3.1360000000000003E-3</v>
      </c>
      <c r="Y19" s="2222">
        <v>6.1120000000000002E-3</v>
      </c>
      <c r="Z19" s="2084">
        <f>ROUND(SQRT(AA19^2+AB19^2)*1000/(SQRT(3)*AA20),2)</f>
        <v>6.22</v>
      </c>
      <c r="AA19" s="2221">
        <v>1.7600000000000001E-3</v>
      </c>
      <c r="AB19" s="2222">
        <v>3.9360000000000003E-3</v>
      </c>
      <c r="AC19" s="2084">
        <f>ROUND(SQRT(AD19^2+AE19^2)*1000/(SQRT(3)*AD20),2)</f>
        <v>9.35</v>
      </c>
      <c r="AD19" s="2221">
        <v>2.928E-3</v>
      </c>
      <c r="AE19" s="2222">
        <v>5.7759999999999999E-3</v>
      </c>
      <c r="AF19" s="2084">
        <f>ROUND(SQRT(AG19^2+AH19^2)*1000/(SQRT(3)*AG20),2)</f>
        <v>9.56</v>
      </c>
      <c r="AG19" s="2221">
        <v>3.0400000000000002E-3</v>
      </c>
      <c r="AH19" s="2222">
        <v>5.888E-3</v>
      </c>
      <c r="AI19" s="2084">
        <f>ROUND(SQRT(AJ19^2+AK19^2)*1000/(SQRT(3)*AJ20),2)</f>
        <v>9.57</v>
      </c>
      <c r="AJ19" s="2221">
        <v>3.0240000000000002E-3</v>
      </c>
      <c r="AK19" s="2222">
        <v>5.9039999999999995E-3</v>
      </c>
      <c r="AL19" s="2084">
        <f>ROUND(SQRT(AM19^2+AN19^2)*1000/(SQRT(3)*AM20),2)</f>
        <v>5.77</v>
      </c>
      <c r="AM19" s="2221">
        <v>1.6000000000000001E-3</v>
      </c>
      <c r="AN19" s="2222">
        <v>3.6640000000000002E-3</v>
      </c>
      <c r="AO19" s="2084">
        <f>ROUND(SQRT(AP19^2+AQ19^2)*1000/(SQRT(3)*AP20),2)</f>
        <v>9.66</v>
      </c>
      <c r="AP19" s="2221">
        <v>3.0560000000000001E-3</v>
      </c>
      <c r="AQ19" s="2222">
        <v>5.9519999999999998E-3</v>
      </c>
      <c r="AR19" s="2084">
        <f>ROUND(SQRT(AS19^2+AT19^2)*1000/(SQRT(3)*AS20),2)</f>
        <v>9.86</v>
      </c>
      <c r="AS19" s="2221">
        <v>3.1199999999999999E-3</v>
      </c>
      <c r="AT19" s="2222">
        <v>6.0800000000000003E-3</v>
      </c>
      <c r="AU19" s="2084">
        <f>ROUND(SQRT(AV19^2+AW19^2)*1000/(SQRT(3)*AV20),2)</f>
        <v>5.86</v>
      </c>
      <c r="AV19" s="2221">
        <v>1.616E-3</v>
      </c>
      <c r="AW19" s="2222">
        <v>3.7280000000000004E-3</v>
      </c>
      <c r="AX19" s="2084">
        <f>ROUND(SQRT(AY19^2+AZ19^2)*1000/(SQRT(3)*AY20),2)</f>
        <v>10.32</v>
      </c>
      <c r="AY19" s="2221">
        <v>3.3119999999999998E-3</v>
      </c>
      <c r="AZ19" s="2222">
        <v>6.3360000000000005E-3</v>
      </c>
      <c r="BA19" s="2084">
        <f>ROUND(SQRT(BB19^2+BC19^2)*1000/(SQRT(3)*BB20),2)</f>
        <v>9.9</v>
      </c>
      <c r="BB19" s="2221">
        <v>3.1199999999999999E-3</v>
      </c>
      <c r="BC19" s="2222">
        <v>6.1120000000000002E-3</v>
      </c>
      <c r="BD19" s="2084">
        <f>ROUND(SQRT(BE19^2+BF19^2)*1000/(SQRT(3)*BE20),2)</f>
        <v>6.5</v>
      </c>
      <c r="BE19" s="2221">
        <v>1.9039999999999999E-3</v>
      </c>
      <c r="BF19" s="2222">
        <v>4.0800000000000003E-3</v>
      </c>
      <c r="BG19" s="2084">
        <f>ROUND(SQRT(BH19^2+BI19^2)*1000/(SQRT(3)*BH20),2)</f>
        <v>13.61</v>
      </c>
      <c r="BH19" s="2221">
        <v>4.7039999999999998E-3</v>
      </c>
      <c r="BI19" s="2222">
        <v>8.176000000000001E-3</v>
      </c>
      <c r="BJ19" s="2084">
        <f>ROUND(SQRT(BK19^2+BL19^2)*1000/(SQRT(3)*BK20),2)</f>
        <v>5.71</v>
      </c>
      <c r="BK19" s="2221">
        <v>1.5680000000000002E-3</v>
      </c>
      <c r="BL19" s="2222">
        <v>3.6320000000000002E-3</v>
      </c>
      <c r="BM19" s="2084">
        <f>ROUND(SQRT(BN19^2+BO19^2)*1000/(SQRT(3)*BN20),2)</f>
        <v>9.65</v>
      </c>
      <c r="BN19" s="2221">
        <v>3.0400000000000002E-3</v>
      </c>
      <c r="BO19" s="2222">
        <v>5.9519999999999998E-3</v>
      </c>
      <c r="BP19" s="2084">
        <f>ROUND(SQRT(BQ19^2+BR19^2)*1000/(SQRT(3)*BQ20),2)</f>
        <v>6.89</v>
      </c>
      <c r="BQ19" s="2221">
        <v>2E-3</v>
      </c>
      <c r="BR19" s="2222">
        <v>4.3360000000000004E-3</v>
      </c>
      <c r="BS19" s="2084">
        <f>ROUND(SQRT(BT19^2+BU19^2)*1000/(SQRT(3)*BT20),2)</f>
        <v>8.58</v>
      </c>
      <c r="BT19" s="2221">
        <v>2.64E-3</v>
      </c>
      <c r="BU19" s="2222">
        <v>5.3280000000000003E-3</v>
      </c>
      <c r="BV19" s="2084">
        <f>ROUND(SQRT(BW19^2+BX19^2)*1000/(SQRT(3)*BW20),2)</f>
        <v>8.1999999999999993</v>
      </c>
      <c r="BW19" s="2221">
        <v>2.496E-3</v>
      </c>
      <c r="BX19" s="2222">
        <v>5.104E-3</v>
      </c>
      <c r="BY19" s="2084">
        <f>ROUND(SQRT(BZ19^2+CA19^2)*1000/(SQRT(3)*BZ20),2)</f>
        <v>9.2899999999999991</v>
      </c>
      <c r="BZ19" s="2221">
        <v>3.0240000000000002E-3</v>
      </c>
      <c r="CA19" s="2222">
        <v>5.6799999999999993E-3</v>
      </c>
      <c r="CB19" s="2086"/>
      <c r="CC19" s="2233"/>
      <c r="CD19" s="2041"/>
    </row>
    <row r="20" spans="1:82" s="277" customFormat="1" ht="13.5" thickBot="1" x14ac:dyDescent="0.25">
      <c r="A20" s="2052"/>
      <c r="B20" s="2053"/>
      <c r="C20" s="2069"/>
      <c r="D20" s="2089" t="s">
        <v>22</v>
      </c>
      <c r="E20" s="2090"/>
      <c r="F20" s="2091"/>
      <c r="G20" s="2092"/>
      <c r="H20" s="2244"/>
      <c r="I20" s="895">
        <v>0.4</v>
      </c>
      <c r="J20" s="896"/>
      <c r="K20" s="2244"/>
      <c r="L20" s="895">
        <v>0.4</v>
      </c>
      <c r="M20" s="896"/>
      <c r="N20" s="2244"/>
      <c r="O20" s="895">
        <v>0.4</v>
      </c>
      <c r="P20" s="896"/>
      <c r="Q20" s="2244"/>
      <c r="R20" s="895">
        <v>0.4</v>
      </c>
      <c r="S20" s="896"/>
      <c r="T20" s="2244"/>
      <c r="U20" s="895">
        <v>0.4</v>
      </c>
      <c r="V20" s="896"/>
      <c r="W20" s="2244"/>
      <c r="X20" s="895">
        <v>0.4</v>
      </c>
      <c r="Y20" s="896"/>
      <c r="Z20" s="2244"/>
      <c r="AA20" s="895">
        <v>0.4</v>
      </c>
      <c r="AB20" s="896"/>
      <c r="AC20" s="2244"/>
      <c r="AD20" s="895">
        <v>0.4</v>
      </c>
      <c r="AE20" s="896"/>
      <c r="AF20" s="2244"/>
      <c r="AG20" s="895">
        <v>0.4</v>
      </c>
      <c r="AH20" s="896"/>
      <c r="AI20" s="2244"/>
      <c r="AJ20" s="895">
        <v>0.4</v>
      </c>
      <c r="AK20" s="896"/>
      <c r="AL20" s="2244"/>
      <c r="AM20" s="895">
        <v>0.4</v>
      </c>
      <c r="AN20" s="896"/>
      <c r="AO20" s="2244"/>
      <c r="AP20" s="895">
        <v>0.4</v>
      </c>
      <c r="AQ20" s="896"/>
      <c r="AR20" s="2244"/>
      <c r="AS20" s="895">
        <v>0.4</v>
      </c>
      <c r="AT20" s="896"/>
      <c r="AU20" s="2244"/>
      <c r="AV20" s="895">
        <v>0.4</v>
      </c>
      <c r="AW20" s="896"/>
      <c r="AX20" s="2244"/>
      <c r="AY20" s="895">
        <v>0.4</v>
      </c>
      <c r="AZ20" s="896"/>
      <c r="BA20" s="2244"/>
      <c r="BB20" s="895">
        <v>0.4</v>
      </c>
      <c r="BC20" s="896"/>
      <c r="BD20" s="2244"/>
      <c r="BE20" s="895">
        <v>0.4</v>
      </c>
      <c r="BF20" s="896"/>
      <c r="BG20" s="2244"/>
      <c r="BH20" s="895">
        <v>0.4</v>
      </c>
      <c r="BI20" s="896"/>
      <c r="BJ20" s="2244"/>
      <c r="BK20" s="895">
        <v>0.4</v>
      </c>
      <c r="BL20" s="896"/>
      <c r="BM20" s="2244"/>
      <c r="BN20" s="895">
        <v>0.4</v>
      </c>
      <c r="BO20" s="896"/>
      <c r="BP20" s="2244"/>
      <c r="BQ20" s="895">
        <v>0.4</v>
      </c>
      <c r="BR20" s="896"/>
      <c r="BS20" s="2244"/>
      <c r="BT20" s="895">
        <v>0.4</v>
      </c>
      <c r="BU20" s="896"/>
      <c r="BV20" s="2244"/>
      <c r="BW20" s="895">
        <v>0.4</v>
      </c>
      <c r="BX20" s="896"/>
      <c r="BY20" s="2244"/>
      <c r="BZ20" s="895">
        <v>0.4</v>
      </c>
      <c r="CA20" s="896"/>
      <c r="CB20" s="2086"/>
      <c r="CC20" s="2233"/>
    </row>
    <row r="21" spans="1:82" s="277" customFormat="1" x14ac:dyDescent="0.2">
      <c r="A21" s="2034" t="s">
        <v>49</v>
      </c>
      <c r="B21" s="2035"/>
      <c r="C21" s="2033">
        <v>0.1</v>
      </c>
      <c r="D21" s="2080" t="s">
        <v>18</v>
      </c>
      <c r="E21" s="2081"/>
      <c r="F21" s="2082"/>
      <c r="G21" s="2083"/>
      <c r="H21" s="2084">
        <f>ROUND(SQRT(I21^2+J21^2)*1000/(SQRT(3)*I22),2)</f>
        <v>10.119999999999999</v>
      </c>
      <c r="I21" s="2221">
        <v>3.1199999999999999E-3</v>
      </c>
      <c r="J21" s="2222">
        <v>6.0800000000000003E-3</v>
      </c>
      <c r="K21" s="2084">
        <f>ROUND(SQRT(L21^2+M21^2)*1000/(SQRT(3)*L22),2)</f>
        <v>10.17</v>
      </c>
      <c r="L21" s="2221">
        <v>3.1360000000000003E-3</v>
      </c>
      <c r="M21" s="2222">
        <v>6.1120000000000002E-3</v>
      </c>
      <c r="N21" s="2084">
        <f>ROUND(SQRT(O21^2+P21^2)*1000/(SQRT(3)*O22),2)</f>
        <v>10.19</v>
      </c>
      <c r="O21" s="2221">
        <v>3.1360000000000003E-3</v>
      </c>
      <c r="P21" s="2222">
        <v>6.1279999999999998E-3</v>
      </c>
      <c r="Q21" s="2084">
        <f>ROUND(SQRT(R21^2+S21^2)*1000/(SQRT(3)*R22),2)</f>
        <v>6.07</v>
      </c>
      <c r="R21" s="2221">
        <v>1.632E-3</v>
      </c>
      <c r="S21" s="2222">
        <v>3.7599999999999999E-3</v>
      </c>
      <c r="T21" s="2084">
        <f>ROUND(SQRT(U21^2+V21^2)*1000/(SQRT(3)*U22),2)</f>
        <v>10.17</v>
      </c>
      <c r="U21" s="2221">
        <v>3.1360000000000003E-3</v>
      </c>
      <c r="V21" s="2222">
        <v>6.1120000000000002E-3</v>
      </c>
      <c r="W21" s="2084">
        <f>ROUND(SQRT(X21^2+Y21^2)*1000/(SQRT(3)*X22),2)</f>
        <v>10.17</v>
      </c>
      <c r="X21" s="2221">
        <v>3.1360000000000003E-3</v>
      </c>
      <c r="Y21" s="2222">
        <v>6.1120000000000002E-3</v>
      </c>
      <c r="Z21" s="2084">
        <f>ROUND(SQRT(AA21^2+AB21^2)*1000/(SQRT(3)*AA22),2)</f>
        <v>6.38</v>
      </c>
      <c r="AA21" s="2221">
        <v>1.7600000000000001E-3</v>
      </c>
      <c r="AB21" s="2222">
        <v>3.9360000000000003E-3</v>
      </c>
      <c r="AC21" s="2084">
        <f>ROUND(SQRT(AD21^2+AE21^2)*1000/(SQRT(3)*AD22),2)</f>
        <v>9.59</v>
      </c>
      <c r="AD21" s="2221">
        <v>2.928E-3</v>
      </c>
      <c r="AE21" s="2222">
        <v>5.7759999999999999E-3</v>
      </c>
      <c r="AF21" s="2084">
        <f>ROUND(SQRT(AG21^2+AH21^2)*1000/(SQRT(3)*AG22),2)</f>
        <v>9.81</v>
      </c>
      <c r="AG21" s="2221">
        <v>3.0400000000000002E-3</v>
      </c>
      <c r="AH21" s="2222">
        <v>5.888E-3</v>
      </c>
      <c r="AI21" s="2084">
        <f>ROUND(SQRT(AJ21^2+AK21^2)*1000/(SQRT(3)*AJ22),2)</f>
        <v>9.82</v>
      </c>
      <c r="AJ21" s="2221">
        <v>3.0240000000000002E-3</v>
      </c>
      <c r="AK21" s="2222">
        <v>5.9039999999999995E-3</v>
      </c>
      <c r="AL21" s="2084">
        <f>ROUND(SQRT(AM21^2+AN21^2)*1000/(SQRT(3)*AM22),2)</f>
        <v>5.92</v>
      </c>
      <c r="AM21" s="2221">
        <v>1.6000000000000001E-3</v>
      </c>
      <c r="AN21" s="2222">
        <v>3.6640000000000002E-3</v>
      </c>
      <c r="AO21" s="2084">
        <f>ROUND(SQRT(AP21^2+AQ21^2)*1000/(SQRT(3)*AP22),2)</f>
        <v>9.9</v>
      </c>
      <c r="AP21" s="2221">
        <v>3.0560000000000001E-3</v>
      </c>
      <c r="AQ21" s="2222">
        <v>5.9519999999999998E-3</v>
      </c>
      <c r="AR21" s="2084">
        <f>ROUND(SQRT(AS21^2+AT21^2)*1000/(SQRT(3)*AS22),2)</f>
        <v>10.119999999999999</v>
      </c>
      <c r="AS21" s="2221">
        <v>3.1199999999999999E-3</v>
      </c>
      <c r="AT21" s="2222">
        <v>6.0800000000000003E-3</v>
      </c>
      <c r="AU21" s="2084">
        <f>ROUND(SQRT(AV21^2+AW21^2)*1000/(SQRT(3)*AV22),2)</f>
        <v>6.02</v>
      </c>
      <c r="AV21" s="2221">
        <v>1.616E-3</v>
      </c>
      <c r="AW21" s="2222">
        <v>3.7280000000000004E-3</v>
      </c>
      <c r="AX21" s="2084">
        <f>ROUND(SQRT(AY21^2+AZ21^2)*1000/(SQRT(3)*AY22),2)</f>
        <v>10.58</v>
      </c>
      <c r="AY21" s="2221">
        <v>3.3119999999999998E-3</v>
      </c>
      <c r="AZ21" s="2222">
        <v>6.3360000000000005E-3</v>
      </c>
      <c r="BA21" s="2084">
        <f>ROUND(SQRT(BB21^2+BC21^2)*1000/(SQRT(3)*BB22),2)</f>
        <v>10.16</v>
      </c>
      <c r="BB21" s="2221">
        <v>3.1199999999999999E-3</v>
      </c>
      <c r="BC21" s="2222">
        <v>6.1120000000000002E-3</v>
      </c>
      <c r="BD21" s="2084">
        <f>ROUND(SQRT(BE21^2+BF21^2)*1000/(SQRT(3)*BE22),2)</f>
        <v>6.67</v>
      </c>
      <c r="BE21" s="2221">
        <v>1.9039999999999999E-3</v>
      </c>
      <c r="BF21" s="2222">
        <v>4.0800000000000003E-3</v>
      </c>
      <c r="BG21" s="2084">
        <f>ROUND(SQRT(BH21^2+BI21^2)*1000/(SQRT(3)*BH22),2)</f>
        <v>13.96</v>
      </c>
      <c r="BH21" s="2221">
        <v>4.7039999999999998E-3</v>
      </c>
      <c r="BI21" s="2222">
        <v>8.176000000000001E-3</v>
      </c>
      <c r="BJ21" s="2084">
        <f>ROUND(SQRT(BK21^2+BL21^2)*1000/(SQRT(3)*BK22),2)</f>
        <v>5.86</v>
      </c>
      <c r="BK21" s="2221">
        <v>1.5680000000000002E-3</v>
      </c>
      <c r="BL21" s="2222">
        <v>3.6320000000000002E-3</v>
      </c>
      <c r="BM21" s="2084">
        <f>ROUND(SQRT(BN21^2+BO21^2)*1000/(SQRT(3)*BN22),2)</f>
        <v>9.89</v>
      </c>
      <c r="BN21" s="2221">
        <v>3.0400000000000002E-3</v>
      </c>
      <c r="BO21" s="2222">
        <v>5.9519999999999998E-3</v>
      </c>
      <c r="BP21" s="2084">
        <f>ROUND(SQRT(BQ21^2+BR21^2)*1000/(SQRT(3)*BQ22),2)</f>
        <v>7.07</v>
      </c>
      <c r="BQ21" s="2221">
        <v>2E-3</v>
      </c>
      <c r="BR21" s="2222">
        <v>4.3360000000000004E-3</v>
      </c>
      <c r="BS21" s="2084">
        <f>ROUND(SQRT(BT21^2+BU21^2)*1000/(SQRT(3)*BT22),2)</f>
        <v>8.8000000000000007</v>
      </c>
      <c r="BT21" s="2221">
        <v>2.64E-3</v>
      </c>
      <c r="BU21" s="2222">
        <v>5.3280000000000003E-3</v>
      </c>
      <c r="BV21" s="2084">
        <f>ROUND(SQRT(BW21^2+BX21^2)*1000/(SQRT(3)*BW22),2)</f>
        <v>8.41</v>
      </c>
      <c r="BW21" s="2221">
        <v>2.496E-3</v>
      </c>
      <c r="BX21" s="2222">
        <v>5.104E-3</v>
      </c>
      <c r="BY21" s="2084">
        <f>ROUND(SQRT(BZ21^2+CA21^2)*1000/(SQRT(3)*BZ22),2)</f>
        <v>9.5299999999999994</v>
      </c>
      <c r="BZ21" s="2221">
        <v>3.0240000000000002E-3</v>
      </c>
      <c r="CA21" s="2222">
        <v>5.6799999999999993E-3</v>
      </c>
      <c r="CB21" s="2086"/>
      <c r="CC21" s="2233"/>
      <c r="CD21" s="2041"/>
    </row>
    <row r="22" spans="1:82" s="277" customFormat="1" ht="13.5" thickBot="1" x14ac:dyDescent="0.25">
      <c r="A22" s="2052"/>
      <c r="B22" s="2053"/>
      <c r="C22" s="2069"/>
      <c r="D22" s="2089" t="s">
        <v>22</v>
      </c>
      <c r="E22" s="2090"/>
      <c r="F22" s="2091"/>
      <c r="G22" s="2092"/>
      <c r="H22" s="2244"/>
      <c r="I22" s="895">
        <v>0.39</v>
      </c>
      <c r="J22" s="896"/>
      <c r="K22" s="2244"/>
      <c r="L22" s="895">
        <v>0.39</v>
      </c>
      <c r="M22" s="896"/>
      <c r="N22" s="2244"/>
      <c r="O22" s="895">
        <v>0.39</v>
      </c>
      <c r="P22" s="896"/>
      <c r="Q22" s="2244"/>
      <c r="R22" s="895">
        <v>0.39</v>
      </c>
      <c r="S22" s="896"/>
      <c r="T22" s="2244"/>
      <c r="U22" s="895">
        <v>0.39</v>
      </c>
      <c r="V22" s="896"/>
      <c r="W22" s="2244"/>
      <c r="X22" s="895">
        <v>0.39</v>
      </c>
      <c r="Y22" s="896"/>
      <c r="Z22" s="2244"/>
      <c r="AA22" s="895">
        <v>0.39</v>
      </c>
      <c r="AB22" s="896"/>
      <c r="AC22" s="2244"/>
      <c r="AD22" s="895">
        <v>0.39</v>
      </c>
      <c r="AE22" s="896"/>
      <c r="AF22" s="2244"/>
      <c r="AG22" s="895">
        <v>0.39</v>
      </c>
      <c r="AH22" s="896"/>
      <c r="AI22" s="2244"/>
      <c r="AJ22" s="895">
        <v>0.39</v>
      </c>
      <c r="AK22" s="896"/>
      <c r="AL22" s="2244"/>
      <c r="AM22" s="895">
        <v>0.39</v>
      </c>
      <c r="AN22" s="896"/>
      <c r="AO22" s="2244"/>
      <c r="AP22" s="895">
        <v>0.39</v>
      </c>
      <c r="AQ22" s="896"/>
      <c r="AR22" s="2244"/>
      <c r="AS22" s="895">
        <v>0.39</v>
      </c>
      <c r="AT22" s="896"/>
      <c r="AU22" s="2244"/>
      <c r="AV22" s="895">
        <v>0.39</v>
      </c>
      <c r="AW22" s="896"/>
      <c r="AX22" s="2244"/>
      <c r="AY22" s="895">
        <v>0.39</v>
      </c>
      <c r="AZ22" s="896"/>
      <c r="BA22" s="2244"/>
      <c r="BB22" s="895">
        <v>0.39</v>
      </c>
      <c r="BC22" s="896"/>
      <c r="BD22" s="2244"/>
      <c r="BE22" s="895">
        <v>0.39</v>
      </c>
      <c r="BF22" s="896"/>
      <c r="BG22" s="2244"/>
      <c r="BH22" s="895">
        <v>0.39</v>
      </c>
      <c r="BI22" s="896"/>
      <c r="BJ22" s="2244"/>
      <c r="BK22" s="895">
        <v>0.39</v>
      </c>
      <c r="BL22" s="896"/>
      <c r="BM22" s="2244"/>
      <c r="BN22" s="895">
        <v>0.39</v>
      </c>
      <c r="BO22" s="896"/>
      <c r="BP22" s="2244"/>
      <c r="BQ22" s="895">
        <v>0.39</v>
      </c>
      <c r="BR22" s="896"/>
      <c r="BS22" s="2244"/>
      <c r="BT22" s="895">
        <v>0.39</v>
      </c>
      <c r="BU22" s="896"/>
      <c r="BV22" s="2244"/>
      <c r="BW22" s="895">
        <v>0.39</v>
      </c>
      <c r="BX22" s="896"/>
      <c r="BY22" s="2244"/>
      <c r="BZ22" s="895">
        <v>0.39</v>
      </c>
      <c r="CA22" s="896"/>
      <c r="CB22" s="2086"/>
      <c r="CC22" s="2233"/>
    </row>
    <row r="23" spans="1:82" s="2010" customFormat="1" x14ac:dyDescent="0.2">
      <c r="A23" s="2096" t="s">
        <v>25</v>
      </c>
      <c r="B23" s="2096"/>
      <c r="C23" s="2097"/>
      <c r="D23" s="2098" t="s">
        <v>17</v>
      </c>
      <c r="E23" s="2099"/>
      <c r="F23" s="2099"/>
      <c r="G23" s="2245"/>
      <c r="H23" s="2213" t="s">
        <v>128</v>
      </c>
      <c r="I23" s="2214" t="s">
        <v>128</v>
      </c>
      <c r="J23" s="2215" t="s">
        <v>128</v>
      </c>
      <c r="K23" s="2213" t="s">
        <v>128</v>
      </c>
      <c r="L23" s="2214" t="s">
        <v>128</v>
      </c>
      <c r="M23" s="2215" t="s">
        <v>128</v>
      </c>
      <c r="N23" s="2213" t="s">
        <v>128</v>
      </c>
      <c r="O23" s="2214" t="s">
        <v>128</v>
      </c>
      <c r="P23" s="2215" t="s">
        <v>128</v>
      </c>
      <c r="Q23" s="2213" t="s">
        <v>128</v>
      </c>
      <c r="R23" s="2214" t="s">
        <v>128</v>
      </c>
      <c r="S23" s="2215" t="s">
        <v>128</v>
      </c>
      <c r="T23" s="2213" t="s">
        <v>128</v>
      </c>
      <c r="U23" s="2214" t="s">
        <v>128</v>
      </c>
      <c r="V23" s="2215" t="s">
        <v>128</v>
      </c>
      <c r="W23" s="2213" t="s">
        <v>128</v>
      </c>
      <c r="X23" s="2214" t="s">
        <v>128</v>
      </c>
      <c r="Y23" s="2215" t="s">
        <v>128</v>
      </c>
      <c r="Z23" s="2213" t="s">
        <v>128</v>
      </c>
      <c r="AA23" s="2214" t="s">
        <v>128</v>
      </c>
      <c r="AB23" s="2215" t="s">
        <v>128</v>
      </c>
      <c r="AC23" s="2213" t="s">
        <v>128</v>
      </c>
      <c r="AD23" s="2214" t="s">
        <v>128</v>
      </c>
      <c r="AE23" s="2215" t="s">
        <v>128</v>
      </c>
      <c r="AF23" s="2213" t="s">
        <v>128</v>
      </c>
      <c r="AG23" s="2214" t="s">
        <v>128</v>
      </c>
      <c r="AH23" s="2215" t="s">
        <v>128</v>
      </c>
      <c r="AI23" s="2213" t="s">
        <v>128</v>
      </c>
      <c r="AJ23" s="2214" t="s">
        <v>128</v>
      </c>
      <c r="AK23" s="2215" t="s">
        <v>128</v>
      </c>
      <c r="AL23" s="2213" t="s">
        <v>128</v>
      </c>
      <c r="AM23" s="2214" t="s">
        <v>128</v>
      </c>
      <c r="AN23" s="2215" t="s">
        <v>128</v>
      </c>
      <c r="AO23" s="2213" t="s">
        <v>128</v>
      </c>
      <c r="AP23" s="2214" t="s">
        <v>128</v>
      </c>
      <c r="AQ23" s="2215" t="s">
        <v>128</v>
      </c>
      <c r="AR23" s="2213" t="s">
        <v>128</v>
      </c>
      <c r="AS23" s="2214" t="s">
        <v>128</v>
      </c>
      <c r="AT23" s="2215" t="s">
        <v>128</v>
      </c>
      <c r="AU23" s="2213" t="s">
        <v>128</v>
      </c>
      <c r="AV23" s="2214" t="s">
        <v>128</v>
      </c>
      <c r="AW23" s="2215" t="s">
        <v>128</v>
      </c>
      <c r="AX23" s="2213" t="s">
        <v>128</v>
      </c>
      <c r="AY23" s="2214" t="s">
        <v>128</v>
      </c>
      <c r="AZ23" s="2215" t="s">
        <v>128</v>
      </c>
      <c r="BA23" s="2213" t="s">
        <v>128</v>
      </c>
      <c r="BB23" s="2214" t="s">
        <v>128</v>
      </c>
      <c r="BC23" s="2215" t="s">
        <v>128</v>
      </c>
      <c r="BD23" s="2213" t="s">
        <v>128</v>
      </c>
      <c r="BE23" s="2214" t="s">
        <v>128</v>
      </c>
      <c r="BF23" s="2215" t="s">
        <v>128</v>
      </c>
      <c r="BG23" s="2213" t="s">
        <v>128</v>
      </c>
      <c r="BH23" s="2214" t="s">
        <v>128</v>
      </c>
      <c r="BI23" s="2215" t="s">
        <v>128</v>
      </c>
      <c r="BJ23" s="2213" t="s">
        <v>128</v>
      </c>
      <c r="BK23" s="2214" t="s">
        <v>128</v>
      </c>
      <c r="BL23" s="2215" t="s">
        <v>128</v>
      </c>
      <c r="BM23" s="2213" t="s">
        <v>128</v>
      </c>
      <c r="BN23" s="2214" t="s">
        <v>128</v>
      </c>
      <c r="BO23" s="2215" t="s">
        <v>128</v>
      </c>
      <c r="BP23" s="2213" t="s">
        <v>128</v>
      </c>
      <c r="BQ23" s="2214" t="s">
        <v>128</v>
      </c>
      <c r="BR23" s="2215" t="s">
        <v>128</v>
      </c>
      <c r="BS23" s="2213" t="s">
        <v>128</v>
      </c>
      <c r="BT23" s="2214" t="s">
        <v>128</v>
      </c>
      <c r="BU23" s="2215" t="s">
        <v>128</v>
      </c>
      <c r="BV23" s="2213" t="s">
        <v>128</v>
      </c>
      <c r="BW23" s="2214" t="s">
        <v>128</v>
      </c>
      <c r="BX23" s="2215" t="s">
        <v>128</v>
      </c>
      <c r="BY23" s="2213" t="s">
        <v>128</v>
      </c>
      <c r="BZ23" s="2214" t="s">
        <v>128</v>
      </c>
      <c r="CA23" s="2215" t="s">
        <v>128</v>
      </c>
      <c r="CB23" s="2086"/>
    </row>
    <row r="24" spans="1:82" s="2010" customFormat="1" ht="13.5" thickBot="1" x14ac:dyDescent="0.25">
      <c r="A24" s="2101"/>
      <c r="B24" s="2101"/>
      <c r="C24" s="2102"/>
      <c r="D24" s="2103" t="s">
        <v>19</v>
      </c>
      <c r="E24" s="2104"/>
      <c r="F24" s="2104"/>
      <c r="G24" s="2224"/>
      <c r="H24" s="2246">
        <f>H8+H14</f>
        <v>22.590000000000003</v>
      </c>
      <c r="I24" s="2242">
        <f>I8+I14</f>
        <v>0.38544</v>
      </c>
      <c r="J24" s="2247">
        <f>J8+J14</f>
        <v>0.10336000000000001</v>
      </c>
      <c r="K24" s="2246">
        <f t="shared" ref="K24:BV24" si="0">K8+K14</f>
        <v>20.02</v>
      </c>
      <c r="L24" s="2242">
        <f t="shared" si="0"/>
        <v>0.34317200000000003</v>
      </c>
      <c r="M24" s="2247">
        <f t="shared" si="0"/>
        <v>8.4823999999999997E-2</v>
      </c>
      <c r="N24" s="2246">
        <f t="shared" si="0"/>
        <v>19.509999999999998</v>
      </c>
      <c r="O24" s="2242">
        <f t="shared" si="0"/>
        <v>0.335372</v>
      </c>
      <c r="P24" s="2247">
        <f t="shared" si="0"/>
        <v>7.9156000000000004E-2</v>
      </c>
      <c r="Q24" s="2246">
        <f t="shared" si="0"/>
        <v>19.07</v>
      </c>
      <c r="R24" s="2242">
        <f t="shared" si="0"/>
        <v>0.32816400000000001</v>
      </c>
      <c r="S24" s="2247">
        <f t="shared" si="0"/>
        <v>7.5619999999999993E-2</v>
      </c>
      <c r="T24" s="2246">
        <f t="shared" si="0"/>
        <v>19.799999999999997</v>
      </c>
      <c r="U24" s="2242">
        <f t="shared" si="0"/>
        <v>0.34077199999999996</v>
      </c>
      <c r="V24" s="2247">
        <f t="shared" si="0"/>
        <v>7.7923999999999993E-2</v>
      </c>
      <c r="W24" s="2246">
        <f t="shared" si="0"/>
        <v>21.14</v>
      </c>
      <c r="X24" s="2242">
        <f t="shared" si="0"/>
        <v>0.36117199999999994</v>
      </c>
      <c r="Y24" s="2247">
        <f t="shared" si="0"/>
        <v>9.4424000000000008E-2</v>
      </c>
      <c r="Z24" s="2246">
        <f t="shared" si="0"/>
        <v>22.83</v>
      </c>
      <c r="AA24" s="2242">
        <f t="shared" si="0"/>
        <v>0.39262000000000002</v>
      </c>
      <c r="AB24" s="2247">
        <f t="shared" si="0"/>
        <v>9.1872000000000009E-2</v>
      </c>
      <c r="AC24" s="2246">
        <f t="shared" si="0"/>
        <v>26.02</v>
      </c>
      <c r="AD24" s="2242">
        <f t="shared" si="0"/>
        <v>0.44835599999999998</v>
      </c>
      <c r="AE24" s="2247">
        <f t="shared" si="0"/>
        <v>0.100952</v>
      </c>
      <c r="AF24" s="2246">
        <f t="shared" si="0"/>
        <v>26.869999999999997</v>
      </c>
      <c r="AG24" s="2242">
        <f t="shared" si="0"/>
        <v>0.46297999999999995</v>
      </c>
      <c r="AH24" s="2247">
        <f t="shared" si="0"/>
        <v>0.10477599999999999</v>
      </c>
      <c r="AI24" s="2246">
        <f t="shared" si="0"/>
        <v>26.1</v>
      </c>
      <c r="AJ24" s="2242">
        <f t="shared" si="0"/>
        <v>0.45094800000000002</v>
      </c>
      <c r="AK24" s="2247">
        <f t="shared" si="0"/>
        <v>9.6107999999999999E-2</v>
      </c>
      <c r="AL24" s="2246">
        <f t="shared" si="0"/>
        <v>25.71</v>
      </c>
      <c r="AM24" s="2242">
        <f t="shared" si="0"/>
        <v>0.44630000000000003</v>
      </c>
      <c r="AN24" s="2247">
        <f t="shared" si="0"/>
        <v>8.3527999999999991E-2</v>
      </c>
      <c r="AO24" s="2246">
        <f t="shared" si="0"/>
        <v>25.84</v>
      </c>
      <c r="AP24" s="2242">
        <f t="shared" si="0"/>
        <v>0.44741199999999998</v>
      </c>
      <c r="AQ24" s="2247">
        <f t="shared" si="0"/>
        <v>8.9903999999999998E-2</v>
      </c>
      <c r="AR24" s="2246">
        <f t="shared" si="0"/>
        <v>25.25</v>
      </c>
      <c r="AS24" s="2242">
        <f t="shared" si="0"/>
        <v>0.43644000000000005</v>
      </c>
      <c r="AT24" s="2247">
        <f t="shared" si="0"/>
        <v>9.2560000000000003E-2</v>
      </c>
      <c r="AU24" s="2246">
        <f t="shared" si="0"/>
        <v>25.52</v>
      </c>
      <c r="AV24" s="2242">
        <f t="shared" si="0"/>
        <v>0.44123200000000001</v>
      </c>
      <c r="AW24" s="2247">
        <f t="shared" si="0"/>
        <v>9.2656000000000002E-2</v>
      </c>
      <c r="AX24" s="2246">
        <f t="shared" si="0"/>
        <v>25.64</v>
      </c>
      <c r="AY24" s="2242">
        <f t="shared" si="0"/>
        <v>0.44402399999999997</v>
      </c>
      <c r="AZ24" s="2247">
        <f t="shared" si="0"/>
        <v>8.9772000000000005E-2</v>
      </c>
      <c r="BA24" s="2246">
        <f t="shared" si="0"/>
        <v>28.04</v>
      </c>
      <c r="BB24" s="2242">
        <f t="shared" si="0"/>
        <v>0.48384000000000005</v>
      </c>
      <c r="BC24" s="2247">
        <f t="shared" si="0"/>
        <v>0.10642399999999999</v>
      </c>
      <c r="BD24" s="2246">
        <f t="shared" si="0"/>
        <v>27.73</v>
      </c>
      <c r="BE24" s="2242">
        <f t="shared" si="0"/>
        <v>0.47840800000000006</v>
      </c>
      <c r="BF24" s="2247">
        <f t="shared" si="0"/>
        <v>0.10536000000000001</v>
      </c>
      <c r="BG24" s="2246">
        <f t="shared" si="0"/>
        <v>28.62</v>
      </c>
      <c r="BH24" s="2242">
        <f t="shared" si="0"/>
        <v>0.49330799999999997</v>
      </c>
      <c r="BI24" s="2247">
        <f t="shared" si="0"/>
        <v>0.11085200000000001</v>
      </c>
      <c r="BJ24" s="2246">
        <f t="shared" si="0"/>
        <v>27.07</v>
      </c>
      <c r="BK24" s="2242">
        <f t="shared" si="0"/>
        <v>0.46723599999999998</v>
      </c>
      <c r="BL24" s="2247">
        <f t="shared" si="0"/>
        <v>0.10176400000000001</v>
      </c>
      <c r="BM24" s="2246">
        <f t="shared" si="0"/>
        <v>27.04</v>
      </c>
      <c r="BN24" s="2242">
        <f t="shared" si="0"/>
        <v>0.46597999999999995</v>
      </c>
      <c r="BO24" s="2247">
        <f t="shared" si="0"/>
        <v>0.10520400000000001</v>
      </c>
      <c r="BP24" s="2246">
        <f t="shared" si="0"/>
        <v>26.81</v>
      </c>
      <c r="BQ24" s="2242">
        <f t="shared" si="0"/>
        <v>0.46360000000000001</v>
      </c>
      <c r="BR24" s="2247">
        <f t="shared" si="0"/>
        <v>9.6571999999999991E-2</v>
      </c>
      <c r="BS24" s="2246">
        <f t="shared" si="0"/>
        <v>26.29</v>
      </c>
      <c r="BT24" s="2242">
        <f t="shared" si="0"/>
        <v>0.45438000000000001</v>
      </c>
      <c r="BU24" s="2247">
        <f t="shared" si="0"/>
        <v>9.5855999999999997E-2</v>
      </c>
      <c r="BV24" s="2246">
        <f t="shared" si="0"/>
        <v>24.79</v>
      </c>
      <c r="BW24" s="2242">
        <f>BW8+BW14</f>
        <v>0.42709200000000003</v>
      </c>
      <c r="BX24" s="2247">
        <f>BX8+BX14</f>
        <v>9.6308000000000005E-2</v>
      </c>
      <c r="BY24" s="2246">
        <f>BY8+BY14</f>
        <v>23.07</v>
      </c>
      <c r="BZ24" s="2242">
        <f>BZ8+BZ14</f>
        <v>0.39724800000000005</v>
      </c>
      <c r="CA24" s="2247">
        <f>CA8+CA14</f>
        <v>9.1159999999999991E-2</v>
      </c>
      <c r="CB24" s="2086"/>
    </row>
    <row r="25" spans="1:82" s="2010" customFormat="1" x14ac:dyDescent="0.2">
      <c r="A25" s="2248" t="s">
        <v>225</v>
      </c>
      <c r="B25" s="2249"/>
      <c r="C25" s="2250">
        <f>(I8+L8+O8+R8+U8+X8+AA8+AD8+AG8+AJ8+AM8+AP8+AS8+AV8+AY8+BB8+BE8+BH8+BK8+BN8+BQ8+BT8+BW8+BZ8)/SQRT((I8+L8+O8+R8+U8+X8+AA8+AD8+AG8+AJ8+AM8+AP8+AS8+AV8+AY8+BB8+BE8+BH8+BK8+BN8+BQ8+BT8+BW8+BZ8)^2+(J8+M8+P8+S8+V8+Y8+AB8+AE8+AH8+AK8+AN8+AQ8+AT8+AW8+BC8+AZ8+BF8+BI8+BL8+BO8+BR8+BU8+BX8+CA8)^2)</f>
        <v>0.97868498472635357</v>
      </c>
      <c r="D25" s="2251" t="s">
        <v>197</v>
      </c>
      <c r="E25" s="2112">
        <f>(J8+M8+P8+S8+V8+Y8+AB8+AE8+AH8+AK8+AN8+AQ8+AT8+AW8+BC8+AZ8+BF8+BI8+BL8+BO8+BR8+BU8+BX8+CA8)/(I8+L8+O8+R8+U8+X8+AA8+AD8+AG8+AJ8+AM8+AP8+AS8+AV8+AY8+BB8+BE8+BH8+BK8+BN8+BQ8+BT8+BW8+BZ8)</f>
        <v>0.20983997597736453</v>
      </c>
      <c r="F25" s="2112"/>
      <c r="G25" s="2113"/>
      <c r="H25" s="2108"/>
      <c r="I25" s="2252"/>
      <c r="J25" s="2113"/>
      <c r="K25" s="2108"/>
      <c r="L25" s="2109"/>
      <c r="M25" s="2113"/>
      <c r="N25" s="2108"/>
      <c r="O25" s="2109"/>
      <c r="P25" s="2113"/>
      <c r="Q25" s="2108"/>
      <c r="R25" s="2109"/>
      <c r="S25" s="2113"/>
      <c r="T25" s="2108"/>
      <c r="U25" s="2109"/>
      <c r="V25" s="2113"/>
      <c r="W25" s="2108"/>
      <c r="X25" s="2109"/>
      <c r="Y25" s="2113"/>
      <c r="Z25" s="2109"/>
      <c r="AA25" s="2109"/>
      <c r="AB25" s="2109"/>
      <c r="AC25" s="2108"/>
      <c r="AD25" s="2109"/>
      <c r="AE25" s="2113"/>
      <c r="AF25" s="2108"/>
      <c r="AG25" s="2109"/>
      <c r="AH25" s="2113"/>
      <c r="AI25" s="2108"/>
      <c r="AJ25" s="2109"/>
      <c r="AK25" s="2113"/>
      <c r="AL25" s="2108"/>
      <c r="AM25" s="2109"/>
      <c r="AN25" s="2113"/>
      <c r="AO25" s="2108"/>
      <c r="AP25" s="2109"/>
      <c r="AQ25" s="2113"/>
      <c r="AR25" s="2108"/>
      <c r="AS25" s="2109"/>
      <c r="AT25" s="2113"/>
      <c r="AU25" s="2108"/>
      <c r="AV25" s="2109"/>
      <c r="AW25" s="2113"/>
      <c r="AX25" s="2109"/>
      <c r="AY25" s="2109"/>
      <c r="AZ25" s="2109"/>
      <c r="BA25" s="2108"/>
      <c r="BB25" s="2109"/>
      <c r="BC25" s="2113"/>
      <c r="BD25" s="2108"/>
      <c r="BE25" s="2109"/>
      <c r="BF25" s="2113"/>
      <c r="BG25" s="2109"/>
      <c r="BH25" s="2109"/>
      <c r="BI25" s="2113"/>
      <c r="BJ25" s="2109"/>
      <c r="BK25" s="2109"/>
      <c r="BL25" s="2113"/>
      <c r="BM25" s="2108"/>
      <c r="BN25" s="2109"/>
      <c r="BO25" s="2113"/>
      <c r="BP25" s="2108"/>
      <c r="BQ25" s="2109"/>
      <c r="BR25" s="2113"/>
      <c r="BS25" s="2109"/>
      <c r="BT25" s="2109"/>
      <c r="BU25" s="2113"/>
      <c r="BV25" s="2109"/>
      <c r="BW25" s="2109"/>
      <c r="BX25" s="2113"/>
      <c r="BY25" s="2108"/>
      <c r="BZ25" s="2109"/>
      <c r="CA25" s="2113"/>
      <c r="CB25" s="2086"/>
    </row>
    <row r="26" spans="1:82" s="2010" customFormat="1" ht="13.5" thickBot="1" x14ac:dyDescent="0.25">
      <c r="A26" s="2253" t="s">
        <v>226</v>
      </c>
      <c r="B26" s="2254"/>
      <c r="C26" s="2255">
        <f>(I14+L14+O14+R14+U14+X14+AA14+AD14+AG14+AJ14+AM14+AP14+AS14+AV14+AY14+BB14+BE14+BH14+BK14+BN14+BQ14+BT14+BW14+BZ14)/SQRT((I14+L14+O14+R14+U14+X14+AA14+AD14+AG14+AJ14+AM14+AP14+AS14+AV14+AY14+BB14+BE14+BH14+BK14+BN14+BQ14+BT14+BW14+BZ14)^2+(J14+M14+P14+S14+V14+Y14+AB14+AE14+AH14+AK14+AN14+AQ14+AT14+AW14+BC14+AZ14+BF14+BI14+BL14+BO14+BR14+BU14+BX14+CA14)^2)</f>
        <v>0.97281709290484486</v>
      </c>
      <c r="D26" s="2256" t="s">
        <v>197</v>
      </c>
      <c r="E26" s="2121">
        <f>(J14+M14+P14+S14+V14+Y14+AB14+AE14+AH14+AK14+AN14+AQ14+AT14+AW14+BC14+AZ14+BF14+BI14+BL14+BO14+BR14+BU14+BX14+CA14)/(I14+L14+O14+R14+U14+X14+AA14+AD14+AG14+AJ14+AM14+AP14+AS14+AV14+AY14+BB14+BE14+BH14+BK14+BN14+BQ14+BT14+BW14+BZ14)</f>
        <v>0.23804560560319651</v>
      </c>
      <c r="F26" s="2121"/>
      <c r="G26" s="2122"/>
      <c r="H26" s="2117"/>
      <c r="I26" s="2118"/>
      <c r="J26" s="2122"/>
      <c r="K26" s="2117"/>
      <c r="L26" s="2118"/>
      <c r="M26" s="2122"/>
      <c r="N26" s="2117"/>
      <c r="O26" s="2118"/>
      <c r="P26" s="2122"/>
      <c r="Q26" s="2117"/>
      <c r="R26" s="2118"/>
      <c r="S26" s="2122"/>
      <c r="T26" s="2117"/>
      <c r="U26" s="2118"/>
      <c r="V26" s="2122"/>
      <c r="W26" s="2117"/>
      <c r="X26" s="2118"/>
      <c r="Y26" s="2122"/>
      <c r="Z26" s="2118"/>
      <c r="AA26" s="2118"/>
      <c r="AB26" s="2118"/>
      <c r="AC26" s="2117"/>
      <c r="AD26" s="2118"/>
      <c r="AE26" s="2122"/>
      <c r="AF26" s="2117"/>
      <c r="AG26" s="2118"/>
      <c r="AH26" s="2122"/>
      <c r="AI26" s="2117"/>
      <c r="AJ26" s="2118"/>
      <c r="AK26" s="2122"/>
      <c r="AL26" s="2117"/>
      <c r="AM26" s="2118"/>
      <c r="AN26" s="2122"/>
      <c r="AO26" s="2117"/>
      <c r="AP26" s="2118"/>
      <c r="AQ26" s="2122"/>
      <c r="AR26" s="2117"/>
      <c r="AS26" s="2118"/>
      <c r="AT26" s="2122"/>
      <c r="AU26" s="2117"/>
      <c r="AV26" s="2118"/>
      <c r="AW26" s="2122"/>
      <c r="AX26" s="2118"/>
      <c r="AY26" s="2118"/>
      <c r="AZ26" s="2118"/>
      <c r="BA26" s="2117"/>
      <c r="BB26" s="2118"/>
      <c r="BC26" s="2122"/>
      <c r="BD26" s="2117"/>
      <c r="BE26" s="2118"/>
      <c r="BF26" s="2122"/>
      <c r="BG26" s="2118"/>
      <c r="BH26" s="2118"/>
      <c r="BI26" s="2122"/>
      <c r="BJ26" s="2118"/>
      <c r="BK26" s="2118"/>
      <c r="BL26" s="2122"/>
      <c r="BM26" s="2117"/>
      <c r="BN26" s="2118"/>
      <c r="BO26" s="2122"/>
      <c r="BP26" s="2117"/>
      <c r="BQ26" s="2118"/>
      <c r="BR26" s="2122"/>
      <c r="BS26" s="2118"/>
      <c r="BT26" s="2118"/>
      <c r="BU26" s="2122"/>
      <c r="BV26" s="2118"/>
      <c r="BW26" s="2118"/>
      <c r="BX26" s="2122"/>
      <c r="BY26" s="2117"/>
      <c r="BZ26" s="2118"/>
      <c r="CA26" s="2122"/>
      <c r="CB26" s="2086"/>
    </row>
    <row r="27" spans="1:82" s="2010" customFormat="1" x14ac:dyDescent="0.2">
      <c r="A27" s="2123" t="s">
        <v>28</v>
      </c>
      <c r="B27" s="2124"/>
      <c r="C27" s="2125"/>
      <c r="D27" s="2126" t="s">
        <v>29</v>
      </c>
      <c r="E27" s="2127"/>
      <c r="F27" s="2128" t="s">
        <v>30</v>
      </c>
      <c r="G27" s="2129"/>
      <c r="H27" s="2130" t="s">
        <v>9</v>
      </c>
      <c r="I27" s="2131" t="s">
        <v>10</v>
      </c>
      <c r="J27" s="2132" t="s">
        <v>11</v>
      </c>
      <c r="K27" s="2130" t="s">
        <v>9</v>
      </c>
      <c r="L27" s="2131" t="s">
        <v>10</v>
      </c>
      <c r="M27" s="2132" t="s">
        <v>11</v>
      </c>
      <c r="N27" s="2130" t="s">
        <v>9</v>
      </c>
      <c r="O27" s="2131" t="s">
        <v>10</v>
      </c>
      <c r="P27" s="2132" t="s">
        <v>11</v>
      </c>
      <c r="Q27" s="2130" t="s">
        <v>9</v>
      </c>
      <c r="R27" s="2131" t="s">
        <v>10</v>
      </c>
      <c r="S27" s="2132" t="s">
        <v>11</v>
      </c>
      <c r="T27" s="2130" t="s">
        <v>9</v>
      </c>
      <c r="U27" s="2131" t="s">
        <v>10</v>
      </c>
      <c r="V27" s="2132" t="s">
        <v>11</v>
      </c>
      <c r="W27" s="2130" t="s">
        <v>9</v>
      </c>
      <c r="X27" s="2131" t="s">
        <v>10</v>
      </c>
      <c r="Y27" s="2132" t="s">
        <v>11</v>
      </c>
      <c r="Z27" s="2200" t="s">
        <v>9</v>
      </c>
      <c r="AA27" s="2131" t="s">
        <v>10</v>
      </c>
      <c r="AB27" s="2201" t="s">
        <v>11</v>
      </c>
      <c r="AC27" s="2130" t="s">
        <v>9</v>
      </c>
      <c r="AD27" s="2131" t="s">
        <v>10</v>
      </c>
      <c r="AE27" s="2132" t="s">
        <v>11</v>
      </c>
      <c r="AF27" s="2130" t="s">
        <v>9</v>
      </c>
      <c r="AG27" s="2131" t="s">
        <v>10</v>
      </c>
      <c r="AH27" s="2132" t="s">
        <v>11</v>
      </c>
      <c r="AI27" s="2130" t="s">
        <v>9</v>
      </c>
      <c r="AJ27" s="2131" t="s">
        <v>10</v>
      </c>
      <c r="AK27" s="2132" t="s">
        <v>11</v>
      </c>
      <c r="AL27" s="2130" t="s">
        <v>9</v>
      </c>
      <c r="AM27" s="2131" t="s">
        <v>10</v>
      </c>
      <c r="AN27" s="2132" t="s">
        <v>11</v>
      </c>
      <c r="AO27" s="2130" t="s">
        <v>9</v>
      </c>
      <c r="AP27" s="2131" t="s">
        <v>10</v>
      </c>
      <c r="AQ27" s="2132" t="s">
        <v>11</v>
      </c>
      <c r="AR27" s="2130" t="s">
        <v>9</v>
      </c>
      <c r="AS27" s="2131" t="s">
        <v>10</v>
      </c>
      <c r="AT27" s="2132" t="s">
        <v>11</v>
      </c>
      <c r="AU27" s="2130" t="s">
        <v>9</v>
      </c>
      <c r="AV27" s="2131" t="s">
        <v>10</v>
      </c>
      <c r="AW27" s="2132" t="s">
        <v>11</v>
      </c>
      <c r="AX27" s="2200" t="s">
        <v>9</v>
      </c>
      <c r="AY27" s="2131" t="s">
        <v>10</v>
      </c>
      <c r="AZ27" s="2201" t="s">
        <v>11</v>
      </c>
      <c r="BA27" s="2130" t="s">
        <v>9</v>
      </c>
      <c r="BB27" s="2131" t="s">
        <v>10</v>
      </c>
      <c r="BC27" s="2132" t="s">
        <v>11</v>
      </c>
      <c r="BD27" s="2130" t="s">
        <v>9</v>
      </c>
      <c r="BE27" s="2131" t="s">
        <v>10</v>
      </c>
      <c r="BF27" s="2132" t="s">
        <v>11</v>
      </c>
      <c r="BG27" s="2200" t="s">
        <v>9</v>
      </c>
      <c r="BH27" s="2131" t="s">
        <v>10</v>
      </c>
      <c r="BI27" s="2132" t="s">
        <v>11</v>
      </c>
      <c r="BJ27" s="2130" t="s">
        <v>9</v>
      </c>
      <c r="BK27" s="2131" t="s">
        <v>10</v>
      </c>
      <c r="BL27" s="2132" t="s">
        <v>11</v>
      </c>
      <c r="BM27" s="2130" t="s">
        <v>9</v>
      </c>
      <c r="BN27" s="2131" t="s">
        <v>10</v>
      </c>
      <c r="BO27" s="2132" t="s">
        <v>11</v>
      </c>
      <c r="BP27" s="2130" t="s">
        <v>9</v>
      </c>
      <c r="BQ27" s="2131" t="s">
        <v>10</v>
      </c>
      <c r="BR27" s="2132" t="s">
        <v>11</v>
      </c>
      <c r="BS27" s="2130" t="s">
        <v>9</v>
      </c>
      <c r="BT27" s="2131" t="s">
        <v>10</v>
      </c>
      <c r="BU27" s="2132" t="s">
        <v>11</v>
      </c>
      <c r="BV27" s="2130" t="s">
        <v>9</v>
      </c>
      <c r="BW27" s="2131" t="s">
        <v>10</v>
      </c>
      <c r="BX27" s="2132" t="s">
        <v>11</v>
      </c>
      <c r="BY27" s="2130" t="s">
        <v>9</v>
      </c>
      <c r="BZ27" s="2131" t="s">
        <v>10</v>
      </c>
      <c r="CA27" s="2132" t="s">
        <v>11</v>
      </c>
      <c r="CB27" s="2086"/>
    </row>
    <row r="28" spans="1:82" s="2010" customFormat="1" ht="13.5" thickBot="1" x14ac:dyDescent="0.25">
      <c r="A28" s="2133" t="s">
        <v>227</v>
      </c>
      <c r="B28" s="2133"/>
      <c r="C28" s="2134"/>
      <c r="D28" s="2257" t="s">
        <v>32</v>
      </c>
      <c r="E28" s="2257" t="s">
        <v>33</v>
      </c>
      <c r="F28" s="2257" t="s">
        <v>32</v>
      </c>
      <c r="G28" s="2258" t="s">
        <v>33</v>
      </c>
      <c r="H28" s="2028" t="s">
        <v>14</v>
      </c>
      <c r="I28" s="2029" t="s">
        <v>15</v>
      </c>
      <c r="J28" s="2030" t="s">
        <v>69</v>
      </c>
      <c r="K28" s="2028" t="s">
        <v>14</v>
      </c>
      <c r="L28" s="2029" t="s">
        <v>15</v>
      </c>
      <c r="M28" s="2030" t="s">
        <v>69</v>
      </c>
      <c r="N28" s="2028" t="s">
        <v>14</v>
      </c>
      <c r="O28" s="2029" t="s">
        <v>15</v>
      </c>
      <c r="P28" s="2030" t="s">
        <v>69</v>
      </c>
      <c r="Q28" s="2028" t="s">
        <v>14</v>
      </c>
      <c r="R28" s="2029" t="s">
        <v>15</v>
      </c>
      <c r="S28" s="2030" t="s">
        <v>69</v>
      </c>
      <c r="T28" s="2028" t="s">
        <v>14</v>
      </c>
      <c r="U28" s="2029" t="s">
        <v>15</v>
      </c>
      <c r="V28" s="2030" t="s">
        <v>69</v>
      </c>
      <c r="W28" s="2028" t="s">
        <v>14</v>
      </c>
      <c r="X28" s="2029" t="s">
        <v>15</v>
      </c>
      <c r="Y28" s="2030" t="s">
        <v>69</v>
      </c>
      <c r="Z28" s="2259" t="s">
        <v>14</v>
      </c>
      <c r="AA28" s="2029" t="s">
        <v>15</v>
      </c>
      <c r="AB28" s="2260" t="s">
        <v>69</v>
      </c>
      <c r="AC28" s="2028" t="s">
        <v>14</v>
      </c>
      <c r="AD28" s="2029" t="s">
        <v>15</v>
      </c>
      <c r="AE28" s="2030" t="s">
        <v>69</v>
      </c>
      <c r="AF28" s="2028" t="s">
        <v>14</v>
      </c>
      <c r="AG28" s="2029" t="s">
        <v>15</v>
      </c>
      <c r="AH28" s="2030" t="s">
        <v>69</v>
      </c>
      <c r="AI28" s="2028" t="s">
        <v>14</v>
      </c>
      <c r="AJ28" s="2029" t="s">
        <v>15</v>
      </c>
      <c r="AK28" s="2030" t="s">
        <v>69</v>
      </c>
      <c r="AL28" s="2028" t="s">
        <v>14</v>
      </c>
      <c r="AM28" s="2029" t="s">
        <v>15</v>
      </c>
      <c r="AN28" s="2030" t="s">
        <v>69</v>
      </c>
      <c r="AO28" s="2028" t="s">
        <v>14</v>
      </c>
      <c r="AP28" s="2029" t="s">
        <v>15</v>
      </c>
      <c r="AQ28" s="2030" t="s">
        <v>69</v>
      </c>
      <c r="AR28" s="2028" t="s">
        <v>14</v>
      </c>
      <c r="AS28" s="2029" t="s">
        <v>15</v>
      </c>
      <c r="AT28" s="2030" t="s">
        <v>69</v>
      </c>
      <c r="AU28" s="2028" t="s">
        <v>14</v>
      </c>
      <c r="AV28" s="2029" t="s">
        <v>15</v>
      </c>
      <c r="AW28" s="2030" t="s">
        <v>69</v>
      </c>
      <c r="AX28" s="2259" t="s">
        <v>14</v>
      </c>
      <c r="AY28" s="2029" t="s">
        <v>15</v>
      </c>
      <c r="AZ28" s="2260" t="s">
        <v>69</v>
      </c>
      <c r="BA28" s="2028" t="s">
        <v>14</v>
      </c>
      <c r="BB28" s="2029" t="s">
        <v>15</v>
      </c>
      <c r="BC28" s="2030" t="s">
        <v>69</v>
      </c>
      <c r="BD28" s="2028" t="s">
        <v>14</v>
      </c>
      <c r="BE28" s="2029" t="s">
        <v>15</v>
      </c>
      <c r="BF28" s="2030" t="s">
        <v>69</v>
      </c>
      <c r="BG28" s="2259" t="s">
        <v>14</v>
      </c>
      <c r="BH28" s="2029" t="s">
        <v>15</v>
      </c>
      <c r="BI28" s="2030" t="s">
        <v>69</v>
      </c>
      <c r="BJ28" s="2028" t="s">
        <v>14</v>
      </c>
      <c r="BK28" s="2029" t="s">
        <v>15</v>
      </c>
      <c r="BL28" s="2030" t="s">
        <v>69</v>
      </c>
      <c r="BM28" s="2028" t="s">
        <v>14</v>
      </c>
      <c r="BN28" s="2029" t="s">
        <v>15</v>
      </c>
      <c r="BO28" s="2030" t="s">
        <v>69</v>
      </c>
      <c r="BP28" s="2028" t="s">
        <v>14</v>
      </c>
      <c r="BQ28" s="2029" t="s">
        <v>15</v>
      </c>
      <c r="BR28" s="2030" t="s">
        <v>69</v>
      </c>
      <c r="BS28" s="2028" t="s">
        <v>14</v>
      </c>
      <c r="BT28" s="2029" t="s">
        <v>15</v>
      </c>
      <c r="BU28" s="2030" t="s">
        <v>69</v>
      </c>
      <c r="BV28" s="2028" t="s">
        <v>14</v>
      </c>
      <c r="BW28" s="2029" t="s">
        <v>15</v>
      </c>
      <c r="BX28" s="2030" t="s">
        <v>69</v>
      </c>
      <c r="BY28" s="2028" t="s">
        <v>14</v>
      </c>
      <c r="BZ28" s="2029" t="s">
        <v>15</v>
      </c>
      <c r="CA28" s="2030" t="s">
        <v>69</v>
      </c>
      <c r="CB28" s="2086"/>
    </row>
    <row r="29" spans="1:82" s="2010" customFormat="1" x14ac:dyDescent="0.2">
      <c r="A29" s="2261" t="s">
        <v>228</v>
      </c>
      <c r="B29" s="2262"/>
      <c r="C29" s="2263"/>
      <c r="D29" s="2140"/>
      <c r="E29" s="2141"/>
      <c r="F29" s="2142"/>
      <c r="G29" s="2143"/>
      <c r="H29" s="2049">
        <f>ROUND(SQRT(I29^2+J29^2)*1000/(SQRT(3)*I11),2)</f>
        <v>1.86</v>
      </c>
      <c r="I29" s="2221">
        <v>-3.27E-2</v>
      </c>
      <c r="J29" s="2264">
        <v>-3.3E-3</v>
      </c>
      <c r="K29" s="2049">
        <f>ROUND(SQRT(L29^2+M29^2)*1000/(SQRT(3)*L11),2)</f>
        <v>1.88</v>
      </c>
      <c r="L29" s="2221">
        <v>-3.3000000000000002E-2</v>
      </c>
      <c r="M29" s="2264">
        <v>-3.8999999999999998E-3</v>
      </c>
      <c r="N29" s="2049">
        <f>ROUND(SQRT(O29^2+P29^2)*1000/(SQRT(3)*O11),2)</f>
        <v>1.85</v>
      </c>
      <c r="O29" s="2221">
        <v>-3.2399999999999998E-2</v>
      </c>
      <c r="P29" s="2264">
        <v>-4.1999999999999997E-3</v>
      </c>
      <c r="Q29" s="2049">
        <f>ROUND(SQRT(R29^2+S29^2)*1000/(SQRT(3)*R11),2)</f>
        <v>1.85</v>
      </c>
      <c r="R29" s="2221">
        <v>-3.2399999999999998E-2</v>
      </c>
      <c r="S29" s="2264">
        <v>-3.8999999999999998E-3</v>
      </c>
      <c r="T29" s="2049">
        <f>ROUND(SQRT(U29^2+V29^2)*1000/(SQRT(3)*U11),2)</f>
        <v>1.83</v>
      </c>
      <c r="U29" s="2221">
        <v>-3.2099999999999997E-2</v>
      </c>
      <c r="V29" s="2264">
        <v>-3.3E-3</v>
      </c>
      <c r="W29" s="2049">
        <f>ROUND(SQRT(X29^2+Y29^2)*1000/(SQRT(3)*X11),2)</f>
        <v>1.85</v>
      </c>
      <c r="X29" s="2221">
        <v>-3.2399999999999998E-2</v>
      </c>
      <c r="Y29" s="2264">
        <v>-3.8999999999999998E-3</v>
      </c>
      <c r="Z29" s="2049">
        <f>ROUND(SQRT(AA29^2+AB29^2)*1000/(SQRT(3)*AA11),2)</f>
        <v>1.91</v>
      </c>
      <c r="AA29" s="2221">
        <v>-3.3599999999999998E-2</v>
      </c>
      <c r="AB29" s="2264">
        <v>-3.3E-3</v>
      </c>
      <c r="AC29" s="2049">
        <f>ROUND(SQRT(AD29^2+AE29^2)*1000/(SQRT(3)*AD11),2)</f>
        <v>1.95</v>
      </c>
      <c r="AD29" s="2221">
        <v>-3.4200000000000001E-2</v>
      </c>
      <c r="AE29" s="2264">
        <v>-3.5999999999999999E-3</v>
      </c>
      <c r="AF29" s="2049">
        <f>ROUND(SQRT(AG29^2+AH29^2)*1000/(SQRT(3)*AG11),2)</f>
        <v>2.0299999999999998</v>
      </c>
      <c r="AG29" s="2221">
        <v>-3.5700000000000003E-2</v>
      </c>
      <c r="AH29" s="2264">
        <v>-3.3E-3</v>
      </c>
      <c r="AI29" s="2049">
        <f>ROUND(SQRT(AJ29^2+AK29^2)*1000/(SQRT(3)*AJ11),2)</f>
        <v>2.2200000000000002</v>
      </c>
      <c r="AJ29" s="2221">
        <v>-3.9E-2</v>
      </c>
      <c r="AK29" s="2264">
        <v>-3.3E-3</v>
      </c>
      <c r="AL29" s="2049">
        <f>ROUND(SQRT(AM29^2+AN29^2)*1000/(SQRT(3)*AM11),2)</f>
        <v>2.35</v>
      </c>
      <c r="AM29" s="2221">
        <v>-4.1399999999999999E-2</v>
      </c>
      <c r="AN29" s="2264">
        <v>-3.3E-3</v>
      </c>
      <c r="AO29" s="2049">
        <f>ROUND(SQRT(AP29^2+AQ29^2)*1000/(SQRT(3)*AP11),2)</f>
        <v>2.3199999999999998</v>
      </c>
      <c r="AP29" s="2221">
        <v>-4.0800000000000003E-2</v>
      </c>
      <c r="AQ29" s="2264">
        <v>-3.8999999999999998E-3</v>
      </c>
      <c r="AR29" s="2049">
        <f>ROUND(SQRT(AS29^2+AT29^2)*1000/(SQRT(3)*AS11),2)</f>
        <v>1.92</v>
      </c>
      <c r="AS29" s="2221">
        <v>-3.3599999999999998E-2</v>
      </c>
      <c r="AT29" s="2264">
        <v>-4.1999999999999997E-3</v>
      </c>
      <c r="AU29" s="2049">
        <f>ROUND(SQRT(AV29^2+AW29^2)*1000/(SQRT(3)*AV11),2)</f>
        <v>2.31</v>
      </c>
      <c r="AV29" s="2221">
        <v>-4.0500000000000001E-2</v>
      </c>
      <c r="AW29" s="2264">
        <v>-4.4999999999999997E-3</v>
      </c>
      <c r="AX29" s="2049">
        <f>ROUND(SQRT(AY29^2+AZ29^2)*1000/(SQRT(3)*AY11),2)</f>
        <v>2.3199999999999998</v>
      </c>
      <c r="AY29" s="2221">
        <v>-4.0800000000000003E-2</v>
      </c>
      <c r="AZ29" s="2264">
        <v>-3.8999999999999998E-3</v>
      </c>
      <c r="BA29" s="2049">
        <f>ROUND(SQRT(BB29^2+BC29^2)*1000/(SQRT(3)*BB11),2)</f>
        <v>2.4</v>
      </c>
      <c r="BB29" s="2221">
        <v>-4.2299999999999997E-2</v>
      </c>
      <c r="BC29" s="2264">
        <v>-3.8999999999999998E-3</v>
      </c>
      <c r="BD29" s="2049">
        <f>ROUND(SQRT(BE29^2+BF29^2)*1000/(SQRT(3)*BE11),2)</f>
        <v>2.19</v>
      </c>
      <c r="BE29" s="2221">
        <v>-3.8399999999999997E-2</v>
      </c>
      <c r="BF29" s="2264">
        <v>-4.1999999999999997E-3</v>
      </c>
      <c r="BG29" s="2049">
        <f>ROUND(SQRT(BH29^2+BI29^2)*1000/(SQRT(3)*BH11),2)</f>
        <v>2.15</v>
      </c>
      <c r="BH29" s="2221">
        <v>-3.78E-2</v>
      </c>
      <c r="BI29" s="2264">
        <v>-3.8999999999999998E-3</v>
      </c>
      <c r="BJ29" s="2049">
        <f>ROUND(SQRT(BK29^2+BL29^2)*1000/(SQRT(3)*BK11),2)</f>
        <v>2.14</v>
      </c>
      <c r="BK29" s="2221">
        <v>-3.7499999999999999E-2</v>
      </c>
      <c r="BL29" s="2264">
        <v>-4.1999999999999997E-3</v>
      </c>
      <c r="BM29" s="2049">
        <f>ROUND(SQRT(BN29^2+BO29^2)*1000/(SQRT(3)*BN11),2)</f>
        <v>2.14</v>
      </c>
      <c r="BN29" s="2221">
        <v>-3.7499999999999999E-2</v>
      </c>
      <c r="BO29" s="2264">
        <v>-4.1999999999999997E-3</v>
      </c>
      <c r="BP29" s="2049">
        <f>ROUND(SQRT(BQ29^2+BR29^2)*1000/(SQRT(3)*BQ11),2)</f>
        <v>2.0699999999999998</v>
      </c>
      <c r="BQ29" s="2221">
        <v>-3.6299999999999999E-2</v>
      </c>
      <c r="BR29" s="2264">
        <v>-3.8999999999999998E-3</v>
      </c>
      <c r="BS29" s="2049">
        <f>ROUND(SQRT(BT29^2+BU29^2)*1000/(SQRT(3)*BT11),2)</f>
        <v>2.08</v>
      </c>
      <c r="BT29" s="2221">
        <v>-3.6600000000000001E-2</v>
      </c>
      <c r="BU29" s="2264">
        <v>-3.5999999999999999E-3</v>
      </c>
      <c r="BV29" s="2049">
        <f>ROUND(SQRT(BW29^2+BX29^2)*1000/(SQRT(3)*BW11),2)</f>
        <v>2.08</v>
      </c>
      <c r="BW29" s="2221">
        <v>-3.6600000000000001E-2</v>
      </c>
      <c r="BX29" s="2264">
        <v>-3.5999999999999999E-3</v>
      </c>
      <c r="BY29" s="2049">
        <f>ROUND(SQRT(BZ29^2+CA29^2)*1000/(SQRT(3)*BZ11),2)</f>
        <v>2.0299999999999998</v>
      </c>
      <c r="BZ29" s="2221">
        <v>-3.5700000000000003E-2</v>
      </c>
      <c r="CA29" s="2264">
        <v>-3.3E-3</v>
      </c>
      <c r="CB29" s="907">
        <f t="shared" ref="CB29:CC31" si="1">SUM(BZ29,BW29,BT29,BQ29,BN29,BK29,BH29,BE29,BB29,AY29,AV29,AS29,AP29,AM29,AJ29,AG29,AD29,AA29,X29,U29,R29,O29,L29,I29)</f>
        <v>-0.87329999999999997</v>
      </c>
      <c r="CC29" s="907">
        <f t="shared" si="1"/>
        <v>-9.0599999999999986E-2</v>
      </c>
    </row>
    <row r="30" spans="1:82" s="2010" customFormat="1" x14ac:dyDescent="0.2">
      <c r="A30" s="2265" t="s">
        <v>229</v>
      </c>
      <c r="B30" s="2266"/>
      <c r="C30" s="2267"/>
      <c r="D30" s="2172"/>
      <c r="E30" s="2171"/>
      <c r="F30" s="2172"/>
      <c r="G30" s="2173"/>
      <c r="H30" s="2049">
        <f>ROUND(SQRT(I30^2+J30^2)*1000/(SQRT(3)*I17),2)</f>
        <v>9.6999999999999993</v>
      </c>
      <c r="I30" s="2268">
        <v>-0.16619999999999999</v>
      </c>
      <c r="J30" s="2268">
        <v>-4.2000000000000003E-2</v>
      </c>
      <c r="K30" s="2049">
        <f>ROUND(SQRT(L30^2+M30^2)*1000/(SQRT(3)*L17),2)</f>
        <v>8.65</v>
      </c>
      <c r="L30" s="2268">
        <v>-0.14849999999999999</v>
      </c>
      <c r="M30" s="2268">
        <v>-3.5999999999999997E-2</v>
      </c>
      <c r="N30" s="2049">
        <f>ROUND(SQRT(O30^2+P30^2)*1000/(SQRT(3)*O17),2)</f>
        <v>8.2899999999999991</v>
      </c>
      <c r="O30" s="2268">
        <v>-0.14280000000000001</v>
      </c>
      <c r="P30" s="2268">
        <v>-3.2399999999999998E-2</v>
      </c>
      <c r="Q30" s="2049">
        <f>ROUND(SQRT(R30^2+S30^2)*1000/(SQRT(3)*R17),2)</f>
        <v>8.0399999999999991</v>
      </c>
      <c r="R30" s="2268">
        <v>-0.13830000000000001</v>
      </c>
      <c r="S30" s="2268">
        <v>-3.2399999999999998E-2</v>
      </c>
      <c r="T30" s="2049">
        <f>ROUND(SQRT(U30^2+V30^2)*1000/(SQRT(3)*U17),2)</f>
        <v>8.34</v>
      </c>
      <c r="U30" s="2268">
        <v>-0.14399999999999999</v>
      </c>
      <c r="V30" s="2268">
        <v>-3.15E-2</v>
      </c>
      <c r="W30" s="2049">
        <f>ROUND(SQRT(X30^2+Y30^2)*1000/(SQRT(3)*X17),2)</f>
        <v>8.52</v>
      </c>
      <c r="X30" s="2268">
        <v>-0.14549999999999999</v>
      </c>
      <c r="Y30" s="2268">
        <v>-3.8699999999999998E-2</v>
      </c>
      <c r="Z30" s="2049">
        <f>ROUND(SQRT(AA30^2+AB30^2)*1000/(SQRT(3)*AA17),2)</f>
        <v>8.99</v>
      </c>
      <c r="AA30" s="2268">
        <v>-0.15390000000000001</v>
      </c>
      <c r="AB30" s="2268">
        <v>-3.9300000000000002E-2</v>
      </c>
      <c r="AC30" s="2049">
        <f>ROUND(SQRT(AD30^2+AE30^2)*1000/(SQRT(3)*AD17),2)</f>
        <v>10.61</v>
      </c>
      <c r="AD30" s="2268">
        <v>-0.18329999999999999</v>
      </c>
      <c r="AE30" s="2268">
        <v>-3.9600000000000003E-2</v>
      </c>
      <c r="AF30" s="2049">
        <f>ROUND(SQRT(AG30^2+AH30^2)*1000/(SQRT(3)*AG17),2)</f>
        <v>11.36</v>
      </c>
      <c r="AG30" s="2268">
        <v>-0.1968</v>
      </c>
      <c r="AH30" s="2268">
        <v>-3.9600000000000003E-2</v>
      </c>
      <c r="AI30" s="2049">
        <f>ROUND(SQRT(AJ30^2+AK30^2)*1000/(SQRT(3)*AJ17),2)</f>
        <v>10.18</v>
      </c>
      <c r="AJ30" s="2268">
        <v>-0.17580000000000001</v>
      </c>
      <c r="AK30" s="2268">
        <v>-3.8100000000000002E-2</v>
      </c>
      <c r="AL30" s="2049">
        <f>ROUND(SQRT(AM30^2+AN30^2)*1000/(SQRT(3)*AM17),2)</f>
        <v>10.11</v>
      </c>
      <c r="AM30" s="2268">
        <v>-0.17519999999999999</v>
      </c>
      <c r="AN30" s="2268">
        <v>-3.4799999999999998E-2</v>
      </c>
      <c r="AO30" s="2049">
        <f>ROUND(SQRT(AP30^2+AQ30^2)*1000/(SQRT(3)*AP17),2)</f>
        <v>10.68</v>
      </c>
      <c r="AP30" s="2268">
        <v>-0.18509999999999999</v>
      </c>
      <c r="AQ30" s="2268">
        <v>-3.6299999999999999E-2</v>
      </c>
      <c r="AR30" s="2049">
        <f>ROUND(SQRT(AS30^2+AT30^2)*1000/(SQRT(3)*AS17),2)</f>
        <v>10.83</v>
      </c>
      <c r="AS30" s="2268">
        <v>-0.1875</v>
      </c>
      <c r="AT30" s="2268">
        <v>-3.78E-2</v>
      </c>
      <c r="AU30" s="2049">
        <f>ROUND(SQRT(AV30^2+AW30^2)*1000/(SQRT(3)*AV17),2)</f>
        <v>11.02</v>
      </c>
      <c r="AV30" s="2268">
        <v>-0.1908</v>
      </c>
      <c r="AW30" s="2268">
        <v>-3.8699999999999998E-2</v>
      </c>
      <c r="AX30" s="2049">
        <f>ROUND(SQRT(AY30^2+AZ30^2)*1000/(SQRT(3)*AY17),2)</f>
        <v>10.86</v>
      </c>
      <c r="AY30" s="2268">
        <v>-0.189</v>
      </c>
      <c r="AZ30" s="2268">
        <v>-3.3300000000000003E-2</v>
      </c>
      <c r="BA30" s="2049">
        <f>ROUND(SQRT(BB30^2+BC30^2)*1000/(SQRT(3)*BB17),2)</f>
        <v>12.19</v>
      </c>
      <c r="BB30" s="2268">
        <v>-0.2109</v>
      </c>
      <c r="BC30" s="2268">
        <v>-4.3799999999999999E-2</v>
      </c>
      <c r="BD30" s="2049">
        <f>ROUND(SQRT(BE30^2+BF30^2)*1000/(SQRT(3)*BE17),2)</f>
        <v>12.51</v>
      </c>
      <c r="BE30" s="2268">
        <v>-0.21629999999999999</v>
      </c>
      <c r="BF30" s="2268">
        <v>-4.4999999999999998E-2</v>
      </c>
      <c r="BG30" s="2049">
        <f>ROUND(SQRT(BH30^2+BI30^2)*1000/(SQRT(3)*BH17),2)</f>
        <v>13.55</v>
      </c>
      <c r="BH30" s="2268">
        <v>-0.2349</v>
      </c>
      <c r="BI30" s="2268">
        <v>-4.5900000000000003E-2</v>
      </c>
      <c r="BJ30" s="2049">
        <f>ROUND(SQRT(BK30^2+BL30^2)*1000/(SQRT(3)*BK17),2)</f>
        <v>13.06</v>
      </c>
      <c r="BK30" s="2268">
        <v>-0.22589999999999999</v>
      </c>
      <c r="BL30" s="2268">
        <v>-4.6800000000000001E-2</v>
      </c>
      <c r="BM30" s="2049">
        <f>ROUND(SQRT(BN30^2+BO30^2)*1000/(SQRT(3)*BN17),2)</f>
        <v>12.7</v>
      </c>
      <c r="BN30" s="2268">
        <v>-0.21959999999999999</v>
      </c>
      <c r="BO30" s="2268">
        <v>-4.5900000000000003E-2</v>
      </c>
      <c r="BP30" s="2049">
        <f>ROUND(SQRT(BQ30^2+BR30^2)*1000/(SQRT(3)*BQ17),2)</f>
        <v>12.87</v>
      </c>
      <c r="BQ30" s="2268">
        <v>-0.2235</v>
      </c>
      <c r="BR30" s="2268">
        <v>-4.1700000000000001E-2</v>
      </c>
      <c r="BS30" s="2049">
        <f>ROUND(SQRT(BT30^2+BU30^2)*1000/(SQRT(3)*BT17),2)</f>
        <v>12.68</v>
      </c>
      <c r="BT30" s="2268">
        <v>-0.21959999999999999</v>
      </c>
      <c r="BU30" s="2268">
        <v>-4.41E-2</v>
      </c>
      <c r="BV30" s="2049">
        <f>ROUND(SQRT(BW30^2+BX30^2)*1000/(SQRT(3)*BW17),2)</f>
        <v>11.55</v>
      </c>
      <c r="BW30" s="2268">
        <v>-0.19950000000000001</v>
      </c>
      <c r="BX30" s="2268">
        <v>-4.3200000000000002E-2</v>
      </c>
      <c r="BY30" s="2049">
        <f>ROUND(SQRT(BZ30^2+CA30^2)*1000/(SQRT(3)*BZ17),2)</f>
        <v>10.58</v>
      </c>
      <c r="BZ30" s="2268">
        <v>-0.1827</v>
      </c>
      <c r="CA30" s="2268">
        <v>-3.9300000000000002E-2</v>
      </c>
      <c r="CB30" s="907">
        <f t="shared" si="1"/>
        <v>-4.4556000000000004</v>
      </c>
      <c r="CC30" s="907">
        <f t="shared" si="1"/>
        <v>-0.94619999999999993</v>
      </c>
    </row>
    <row r="31" spans="1:82" s="2010" customFormat="1" ht="13.5" thickBot="1" x14ac:dyDescent="0.25">
      <c r="A31" s="2265" t="s">
        <v>230</v>
      </c>
      <c r="B31" s="2266"/>
      <c r="C31" s="2267"/>
      <c r="D31" s="2172"/>
      <c r="E31" s="2171"/>
      <c r="F31" s="2172"/>
      <c r="G31" s="2173"/>
      <c r="H31" s="2049">
        <f>ROUND(SQRT(I31^2+J31^2)*1000/(SQRT(3)*I11),2)</f>
        <v>10.53</v>
      </c>
      <c r="I31" s="2268">
        <v>-0.18029999999999999</v>
      </c>
      <c r="J31" s="2268">
        <v>-4.5900000000000003E-2</v>
      </c>
      <c r="K31" s="2049">
        <f>ROUND(SQRT(L31^2+M31^2)*1000/(SQRT(3)*L11),2)</f>
        <v>8.99</v>
      </c>
      <c r="L31" s="2268">
        <v>-0.15540000000000001</v>
      </c>
      <c r="M31" s="2268">
        <v>-3.27E-2</v>
      </c>
      <c r="N31" s="2049">
        <f>ROUND(SQRT(O31^2+P31^2)*1000/(SQRT(3)*O11),2)</f>
        <v>8.8800000000000008</v>
      </c>
      <c r="O31" s="2268">
        <v>-0.15390000000000001</v>
      </c>
      <c r="P31" s="2268">
        <v>-3.0300000000000001E-2</v>
      </c>
      <c r="Q31" s="2049">
        <f>ROUND(SQRT(R31^2+S31^2)*1000/(SQRT(3)*R11),2)</f>
        <v>8.91</v>
      </c>
      <c r="R31" s="2268">
        <v>-0.1542</v>
      </c>
      <c r="S31" s="2268">
        <v>-3.1800000000000002E-2</v>
      </c>
      <c r="T31" s="2049">
        <f>ROUND(SQRT(U31^2+V31^2)*1000/(SQRT(3)*U11),2)</f>
        <v>9.1300000000000008</v>
      </c>
      <c r="U31" s="2268">
        <v>-0.15840000000000001</v>
      </c>
      <c r="V31" s="2268">
        <v>-3.09E-2</v>
      </c>
      <c r="W31" s="2049">
        <f>ROUND(SQRT(X31^2+Y31^2)*1000/(SQRT(3)*X11),2)</f>
        <v>10.27</v>
      </c>
      <c r="X31" s="2268">
        <v>-0.17699999999999999</v>
      </c>
      <c r="Y31" s="2268">
        <v>-3.9600000000000003E-2</v>
      </c>
      <c r="Z31" s="2049">
        <f>ROUND(SQRT(AA31^2+AB31^2)*1000/(SQRT(3)*AA11),2)</f>
        <v>11.65</v>
      </c>
      <c r="AA31" s="2268">
        <v>-0.2016</v>
      </c>
      <c r="AB31" s="2268">
        <v>-4.1399999999999999E-2</v>
      </c>
      <c r="AC31" s="2049">
        <f>ROUND(SQRT(AD31^2+AE31^2)*1000/(SQRT(3)*AD11),2)</f>
        <v>13</v>
      </c>
      <c r="AD31" s="2268">
        <v>-0.22500000000000001</v>
      </c>
      <c r="AE31" s="2268">
        <v>-4.6199999999999998E-2</v>
      </c>
      <c r="AF31" s="2049">
        <f>ROUND(SQRT(AG31^2+AH31^2)*1000/(SQRT(3)*AG11),2)</f>
        <v>13.01</v>
      </c>
      <c r="AG31" s="2268">
        <v>-0.22439999999999999</v>
      </c>
      <c r="AH31" s="2268">
        <v>-5.0099999999999999E-2</v>
      </c>
      <c r="AI31" s="2049">
        <f>ROUND(SQRT(AJ31^2+AK31^2)*1000/(SQRT(3)*AJ11),2)</f>
        <v>13.25</v>
      </c>
      <c r="AJ31" s="2268">
        <v>-0.2301</v>
      </c>
      <c r="AK31" s="2268">
        <v>-4.2900000000000001E-2</v>
      </c>
      <c r="AL31" s="2049">
        <f>ROUND(SQRT(AM31^2+AN31^2)*1000/(SQRT(3)*AM11),2)</f>
        <v>13</v>
      </c>
      <c r="AM31" s="2268">
        <v>-0.22650000000000001</v>
      </c>
      <c r="AN31" s="2268">
        <v>-3.8100000000000002E-2</v>
      </c>
      <c r="AO31" s="2049">
        <f>ROUND(SQRT(AP31^2+AQ31^2)*1000/(SQRT(3)*AP11),2)</f>
        <v>12.38</v>
      </c>
      <c r="AP31" s="2268">
        <v>-0.21540000000000001</v>
      </c>
      <c r="AQ31" s="2268">
        <v>-3.78E-2</v>
      </c>
      <c r="AR31" s="2049">
        <f>ROUND(SQRT(AS31^2+AT31^2)*1000/(SQRT(3)*AS11),2)</f>
        <v>12.03</v>
      </c>
      <c r="AS31" s="2268">
        <v>-0.20910000000000001</v>
      </c>
      <c r="AT31" s="2268">
        <v>-3.8399999999999997E-2</v>
      </c>
      <c r="AU31" s="2049">
        <f>ROUND(SQRT(AV31^2+AW31^2)*1000/(SQRT(3)*AV11),2)</f>
        <v>11.94</v>
      </c>
      <c r="AV31" s="2268">
        <v>-0.20669999999999999</v>
      </c>
      <c r="AW31" s="2268">
        <v>-4.2000000000000003E-2</v>
      </c>
      <c r="AX31" s="2049">
        <f>ROUND(SQRT(AY31^2+AZ31^2)*1000/(SQRT(3)*AY11),2)</f>
        <v>11.97</v>
      </c>
      <c r="AY31" s="2268">
        <v>-0.20760000000000001</v>
      </c>
      <c r="AZ31" s="2268">
        <v>-3.9899999999999998E-2</v>
      </c>
      <c r="BA31" s="2049">
        <f>ROUND(SQRT(BB31^2+BC31^2)*1000/(SQRT(3)*BB11),2)</f>
        <v>12.97</v>
      </c>
      <c r="BB31" s="2268">
        <v>-0.22439999999999999</v>
      </c>
      <c r="BC31" s="2268">
        <v>-4.65E-2</v>
      </c>
      <c r="BD31" s="2049">
        <f>ROUND(SQRT(BE31^2+BF31^2)*1000/(SQRT(3)*BE11),2)</f>
        <v>12.74</v>
      </c>
      <c r="BE31" s="2268">
        <v>-0.21990000000000001</v>
      </c>
      <c r="BF31" s="2268">
        <v>-4.8000000000000001E-2</v>
      </c>
      <c r="BG31" s="2049">
        <f>ROUND(SQRT(BH31^2+BI31^2)*1000/(SQRT(3)*BH11),2)</f>
        <v>12.22</v>
      </c>
      <c r="BH31" s="2268">
        <v>-0.2112</v>
      </c>
      <c r="BI31" s="2268">
        <v>-4.4699999999999997E-2</v>
      </c>
      <c r="BJ31" s="2049">
        <f>ROUND(SQRT(BK31^2+BL31^2)*1000/(SQRT(3)*BK11),2)</f>
        <v>11.62</v>
      </c>
      <c r="BK31" s="2268">
        <v>-0.20069999999999999</v>
      </c>
      <c r="BL31" s="2268">
        <v>-4.3499999999999997E-2</v>
      </c>
      <c r="BM31" s="2049">
        <f>ROUND(SQRT(BN31^2+BO31^2)*1000/(SQRT(3)*BN11),2)</f>
        <v>11.74</v>
      </c>
      <c r="BN31" s="2268">
        <v>-0.20280000000000001</v>
      </c>
      <c r="BO31" s="2268">
        <v>-4.3200000000000002E-2</v>
      </c>
      <c r="BP31" s="2049">
        <f>ROUND(SQRT(BQ31^2+BR31^2)*1000/(SQRT(3)*BQ11),2)</f>
        <v>11.56</v>
      </c>
      <c r="BQ31" s="2268">
        <v>-0.19980000000000001</v>
      </c>
      <c r="BR31" s="2268">
        <v>-4.2299999999999997E-2</v>
      </c>
      <c r="BS31" s="2049">
        <f>ROUND(SQRT(BT31^2+BU31^2)*1000/(SQRT(3)*BT11),2)</f>
        <v>11.12</v>
      </c>
      <c r="BT31" s="2268">
        <v>-0.19289999999999999</v>
      </c>
      <c r="BU31" s="2268">
        <v>-3.7499999999999999E-2</v>
      </c>
      <c r="BV31" s="2049">
        <f>ROUND(SQRT(BW31^2+BX31^2)*1000/(SQRT(3)*BW11),2)</f>
        <v>10.76</v>
      </c>
      <c r="BW31" s="2268">
        <v>-0.186</v>
      </c>
      <c r="BX31" s="2268">
        <v>-3.9300000000000002E-2</v>
      </c>
      <c r="BY31" s="2049">
        <f>ROUND(SQRT(BZ31^2+CA31^2)*1000/(SQRT(3)*BZ11),2)</f>
        <v>10.01</v>
      </c>
      <c r="BZ31" s="2268">
        <v>-0.17280000000000001</v>
      </c>
      <c r="CA31" s="2268">
        <v>-3.7199999999999997E-2</v>
      </c>
      <c r="CB31" s="907">
        <f t="shared" si="1"/>
        <v>-4.7361000000000004</v>
      </c>
      <c r="CC31" s="907">
        <f t="shared" si="1"/>
        <v>-0.97020000000000017</v>
      </c>
    </row>
    <row r="32" spans="1:82" s="2010" customFormat="1" ht="13.5" thickBot="1" x14ac:dyDescent="0.25">
      <c r="A32" s="2007" t="s">
        <v>53</v>
      </c>
      <c r="B32" s="2008"/>
      <c r="C32" s="2008"/>
      <c r="D32" s="2008"/>
      <c r="E32" s="2008"/>
      <c r="F32" s="2008"/>
      <c r="G32" s="2009"/>
      <c r="H32" s="2269"/>
      <c r="I32" s="2270"/>
      <c r="J32" s="2271"/>
      <c r="K32" s="2269"/>
      <c r="L32" s="2270"/>
      <c r="M32" s="2271"/>
      <c r="N32" s="2269"/>
      <c r="O32" s="2270"/>
      <c r="P32" s="2271"/>
      <c r="Q32" s="2269"/>
      <c r="R32" s="2270"/>
      <c r="S32" s="2271"/>
      <c r="T32" s="2269"/>
      <c r="U32" s="2270"/>
      <c r="V32" s="2271"/>
      <c r="W32" s="2269"/>
      <c r="X32" s="2270"/>
      <c r="Y32" s="2271"/>
      <c r="Z32" s="2272"/>
      <c r="AA32" s="2270"/>
      <c r="AB32" s="2273"/>
      <c r="AC32" s="2274"/>
      <c r="AD32" s="2270"/>
      <c r="AE32" s="2275"/>
      <c r="AF32" s="2274"/>
      <c r="AG32" s="2270"/>
      <c r="AH32" s="2275"/>
      <c r="AI32" s="2274"/>
      <c r="AJ32" s="2270"/>
      <c r="AK32" s="2275"/>
      <c r="AL32" s="2274"/>
      <c r="AM32" s="2270"/>
      <c r="AN32" s="2275"/>
      <c r="AO32" s="2274"/>
      <c r="AP32" s="2270"/>
      <c r="AQ32" s="2275"/>
      <c r="AR32" s="2274"/>
      <c r="AS32" s="2270"/>
      <c r="AT32" s="2275"/>
      <c r="AU32" s="2274"/>
      <c r="AV32" s="2270"/>
      <c r="AW32" s="2275"/>
      <c r="AX32" s="2270"/>
      <c r="AY32" s="2270"/>
      <c r="AZ32" s="2270"/>
      <c r="BA32" s="2274"/>
      <c r="BB32" s="2270"/>
      <c r="BC32" s="2275"/>
      <c r="BD32" s="2274"/>
      <c r="BE32" s="2270"/>
      <c r="BF32" s="2275"/>
      <c r="BG32" s="2270"/>
      <c r="BH32" s="2270"/>
      <c r="BI32" s="2275"/>
      <c r="BJ32" s="2270"/>
      <c r="BK32" s="2270"/>
      <c r="BL32" s="2275"/>
      <c r="BM32" s="2274"/>
      <c r="BN32" s="2270"/>
      <c r="BO32" s="2275"/>
      <c r="BP32" s="2274"/>
      <c r="BQ32" s="2270"/>
      <c r="BR32" s="2275"/>
      <c r="BS32" s="2270"/>
      <c r="BT32" s="2270"/>
      <c r="BU32" s="2275"/>
      <c r="BV32" s="2270"/>
      <c r="BW32" s="2270"/>
      <c r="BX32" s="2275"/>
      <c r="BY32" s="2274"/>
      <c r="BZ32" s="2270"/>
      <c r="CA32" s="2275"/>
      <c r="CB32" s="2086"/>
    </row>
    <row r="33" spans="1:80" s="2010" customFormat="1" x14ac:dyDescent="0.2">
      <c r="A33" s="2276"/>
      <c r="B33" s="2261" t="s">
        <v>54</v>
      </c>
      <c r="C33" s="2277"/>
      <c r="D33" s="2277" t="s">
        <v>218</v>
      </c>
      <c r="E33" s="2277"/>
      <c r="F33" s="2277"/>
      <c r="G33" s="2278"/>
      <c r="H33" s="2279">
        <v>5.4999999999999997E-3</v>
      </c>
      <c r="I33" s="2280" t="s">
        <v>56</v>
      </c>
      <c r="J33" s="2281">
        <v>3.7100000000000001E-2</v>
      </c>
      <c r="K33" s="2282"/>
      <c r="L33" s="2280"/>
      <c r="M33" s="2283"/>
      <c r="N33" s="2282"/>
      <c r="O33" s="2280"/>
      <c r="P33" s="2283"/>
      <c r="Q33" s="2282"/>
      <c r="R33" s="2280"/>
      <c r="S33" s="2283"/>
      <c r="T33" s="2282"/>
      <c r="U33" s="2280"/>
      <c r="V33" s="2283"/>
      <c r="W33" s="2282"/>
      <c r="X33" s="2280"/>
      <c r="Y33" s="2283"/>
      <c r="Z33" s="2284"/>
      <c r="AA33" s="2280"/>
      <c r="AB33" s="2285"/>
      <c r="AC33" s="2286"/>
      <c r="AD33" s="2280"/>
      <c r="AE33" s="2287"/>
      <c r="AF33" s="2286"/>
      <c r="AG33" s="2280"/>
      <c r="AH33" s="2287"/>
      <c r="AI33" s="2286"/>
      <c r="AJ33" s="2280"/>
      <c r="AK33" s="2287"/>
      <c r="AL33" s="2286"/>
      <c r="AM33" s="2280"/>
      <c r="AN33" s="2287"/>
      <c r="AO33" s="2286"/>
      <c r="AP33" s="2280"/>
      <c r="AQ33" s="2287"/>
      <c r="AR33" s="2286"/>
      <c r="AS33" s="2280"/>
      <c r="AT33" s="2287"/>
      <c r="AU33" s="2286"/>
      <c r="AV33" s="2280"/>
      <c r="AW33" s="2287"/>
      <c r="AX33" s="2288"/>
      <c r="AY33" s="2280"/>
      <c r="AZ33" s="2289"/>
      <c r="BA33" s="2286"/>
      <c r="BB33" s="2280"/>
      <c r="BC33" s="2287"/>
      <c r="BD33" s="2286"/>
      <c r="BE33" s="2280"/>
      <c r="BF33" s="2287"/>
      <c r="BG33" s="2288"/>
      <c r="BH33" s="2280"/>
      <c r="BI33" s="2287"/>
      <c r="BJ33" s="2286"/>
      <c r="BK33" s="2280"/>
      <c r="BL33" s="2287"/>
      <c r="BM33" s="2286"/>
      <c r="BN33" s="2280"/>
      <c r="BO33" s="2287"/>
      <c r="BP33" s="2286"/>
      <c r="BQ33" s="2280"/>
      <c r="BR33" s="2287"/>
      <c r="BS33" s="2286"/>
      <c r="BT33" s="2280"/>
      <c r="BU33" s="2287"/>
      <c r="BV33" s="2286"/>
      <c r="BW33" s="2280"/>
      <c r="BX33" s="2287"/>
      <c r="BY33" s="2286"/>
      <c r="BZ33" s="2280"/>
      <c r="CA33" s="2287"/>
      <c r="CB33" s="2086"/>
    </row>
    <row r="34" spans="1:80" s="2010" customFormat="1" x14ac:dyDescent="0.2">
      <c r="A34" s="2290" t="s">
        <v>20</v>
      </c>
      <c r="B34" s="2291" t="s">
        <v>57</v>
      </c>
      <c r="C34" s="2292"/>
      <c r="D34" s="2293" t="s">
        <v>58</v>
      </c>
      <c r="E34" s="2293"/>
      <c r="F34" s="2293"/>
      <c r="G34" s="2294"/>
      <c r="H34" s="2295">
        <f>(SUM(I$8*I$8,J$8*J$8)/POWER($C$7,2))*$C$35</f>
        <v>1.7548682734592002E-4</v>
      </c>
      <c r="I34" s="2280" t="s">
        <v>56</v>
      </c>
      <c r="J34" s="2296">
        <f>($E$35/100)*(SUM(I$8*I$8,J$8*J$8)/$C$7)</f>
        <v>2.0701712844800003E-3</v>
      </c>
      <c r="K34" s="2295">
        <f>(SUM(L$8*L$8,M$8*M$8)/POWER($C$7,2))*$C$35</f>
        <v>1.3580291319193602E-4</v>
      </c>
      <c r="L34" s="2280" t="s">
        <v>56</v>
      </c>
      <c r="M34" s="2296">
        <f>($E$35/100)*(SUM(L$8*L$8,M$8*M$8)/$C$7)</f>
        <v>1.6020307363840002E-3</v>
      </c>
      <c r="N34" s="2295">
        <f>(SUM(O$8*O$8,P$8*P$8)/POWER($C$7,2))*$C$35</f>
        <v>1.3236918077747206E-4</v>
      </c>
      <c r="O34" s="2280" t="s">
        <v>56</v>
      </c>
      <c r="P34" s="2296">
        <f>($E$35/100)*(SUM(O$8*O$8,P$8*P$8)/$C$7)</f>
        <v>1.5615239111680006E-3</v>
      </c>
      <c r="Q34" s="2295">
        <f>(SUM(R$8*R$8,S$8*S$8)/POWER($C$7,2))*$C$35</f>
        <v>1.3043581414799358E-4</v>
      </c>
      <c r="R34" s="2280" t="s">
        <v>56</v>
      </c>
      <c r="S34" s="2296">
        <f>($E$35/100)*(SUM(R$8*R$8,S$8*S$8)/$C$7)</f>
        <v>1.5387165008383997E-3</v>
      </c>
      <c r="T34" s="2295">
        <f>(SUM(U$8*U$8,V$8*V$8)/POWER($C$7,2))*$C$35</f>
        <v>1.3795261932697601E-4</v>
      </c>
      <c r="U34" s="2280" t="s">
        <v>56</v>
      </c>
      <c r="V34" s="2296">
        <f>($E$35/100)*(SUM(U$8*U$8,V$8*V$8)/$C$7)</f>
        <v>1.6273902461440002E-3</v>
      </c>
      <c r="W34" s="2295">
        <f>(SUM(X$8*X$8,Y$8*Y$8)/POWER($C$7,2))*$C$35</f>
        <v>1.6797266504857595E-4</v>
      </c>
      <c r="X34" s="2280" t="s">
        <v>56</v>
      </c>
      <c r="Y34" s="2296">
        <f>($E$35/100)*(SUM(X$8*X$8,Y$8*Y$8)/$C$7)</f>
        <v>1.9815287165439997E-3</v>
      </c>
      <c r="Z34" s="2295">
        <f>(SUM(AA$8*AA$8,AB$8*AB$8)/POWER($C$7,2))*$C$35</f>
        <v>2.063490665913344E-4</v>
      </c>
      <c r="AA34" s="2280" t="s">
        <v>56</v>
      </c>
      <c r="AB34" s="2296">
        <f>($E$35/100)*(SUM(AA$8*AA$8,AB$8*AB$8)/$C$7)</f>
        <v>2.4342448871935997E-3</v>
      </c>
      <c r="AC34" s="2295">
        <f>(SUM(AD$8*AD$8,AE$8*AE$8)/POWER($C$7,2))*$C$35</f>
        <v>2.5319474475622402E-4</v>
      </c>
      <c r="AD34" s="2280" t="s">
        <v>56</v>
      </c>
      <c r="AE34" s="2296">
        <f>($E$35/100)*(SUM(AD$8*AD$8,AE$8*AE$8)/$C$7)</f>
        <v>2.986870854656E-3</v>
      </c>
      <c r="AF34" s="2295">
        <f>(SUM(AG$8*AG$8,AH$8*AH$8)/POWER($C$7,2))*$C$35</f>
        <v>2.5657284688476159E-4</v>
      </c>
      <c r="AG34" s="2280" t="s">
        <v>56</v>
      </c>
      <c r="AH34" s="2296">
        <f>($E$35/100)*(SUM(AG$8*AG$8,AH$8*AH$8)/$C$7)</f>
        <v>3.0267214242304E-3</v>
      </c>
      <c r="AI34" s="2295">
        <f>(SUM(AJ$8*AJ$8,AK$8*AK$8)/POWER($C$7,2))*$C$35</f>
        <v>2.7070867394426881E-4</v>
      </c>
      <c r="AJ34" s="2280" t="s">
        <v>56</v>
      </c>
      <c r="AK34" s="2296">
        <f>($E$35/100)*(SUM(AJ$8*AJ$8,AK$8*AK$8)/$C$7)</f>
        <v>3.1934780047872006E-3</v>
      </c>
      <c r="AL34" s="2295">
        <f>(SUM(AM$8*AM$8,AN$8*AN$8)/POWER($C$7,2))*$C$35</f>
        <v>2.6328460010813449E-4</v>
      </c>
      <c r="AM34" s="2280" t="s">
        <v>56</v>
      </c>
      <c r="AN34" s="2296">
        <f>($E$35/100)*(SUM(AM$8*AM$8,AN$8*AN$8)/$C$7)</f>
        <v>3.1058981863936008E-3</v>
      </c>
      <c r="AO34" s="2295">
        <f>(SUM(AP$8*AP$8,AQ$8*AQ$8)/POWER($C$7,2))*$C$35</f>
        <v>2.4502974104729597E-4</v>
      </c>
      <c r="AP34" s="2280" t="s">
        <v>56</v>
      </c>
      <c r="AQ34" s="2296">
        <f>($E$35/100)*(SUM(AP$8*AP$8,AQ$8*AQ$8)/$C$7)</f>
        <v>2.8905504842239998E-3</v>
      </c>
      <c r="AR34" s="2295">
        <f>(SUM(AS$8*AS$8,AT$8*AT$8)/POWER($C$7,2))*$C$35</f>
        <v>2.2144809827072005E-4</v>
      </c>
      <c r="AS34" s="2280" t="s">
        <v>56</v>
      </c>
      <c r="AT34" s="2296">
        <f>($E$35/100)*(SUM(AS$8*AS$8,AT$8*AT$8)/$C$7)</f>
        <v>2.6123641356800009E-3</v>
      </c>
      <c r="AU34" s="2295">
        <f>(SUM(AV$8*AV$8,AW$8*AW$8)/POWER($C$7,2))*$C$35</f>
        <v>2.2721389994137601E-4</v>
      </c>
      <c r="AV34" s="2280" t="s">
        <v>56</v>
      </c>
      <c r="AW34" s="2296">
        <f>($E$35/100)*(SUM(AV$8*AV$8,AW$8*AW$8)/$C$7)</f>
        <v>2.6803817597440003E-3</v>
      </c>
      <c r="AX34" s="2295">
        <f>(SUM(AY$8*AY$8,AZ$8*AZ$8)/POWER($C$7,2))*$C$35</f>
        <v>2.32292958345216E-4</v>
      </c>
      <c r="AY34" s="2280" t="s">
        <v>56</v>
      </c>
      <c r="AZ34" s="2296">
        <f>($E$35/100)*(SUM(AY$8*AY$8,AZ$8*AZ$8)/$C$7)</f>
        <v>2.740298056704E-3</v>
      </c>
      <c r="BA34" s="2295">
        <f>(SUM(BB$8*BB$8,BC$8*BC$8)/POWER($C$7,2))*$C$35</f>
        <v>2.679938408815616E-4</v>
      </c>
      <c r="BB34" s="2280" t="s">
        <v>56</v>
      </c>
      <c r="BC34" s="2296">
        <f>($E$35/100)*(SUM(BB$8*BB$8,BC$8*BC$8)/$C$7)</f>
        <v>3.1614518434304002E-3</v>
      </c>
      <c r="BD34" s="2295">
        <f>(SUM(BE$8*BE$8,BF$8*BF$8)/POWER($C$7,2))*$C$35</f>
        <v>2.4992852204042246E-4</v>
      </c>
      <c r="BE34" s="2280" t="s">
        <v>56</v>
      </c>
      <c r="BF34" s="2296">
        <f>($E$35/100)*(SUM(BE$8*BE$8,BF$8*BF$8)/$C$7)</f>
        <v>2.9483400966656016E-3</v>
      </c>
      <c r="BG34" s="2295">
        <f>(SUM(BH$8*BH$8,BI$8*BI$8)/POWER($C$7,2))*$C$35</f>
        <v>2.3834667404410876E-4</v>
      </c>
      <c r="BH34" s="2280" t="s">
        <v>56</v>
      </c>
      <c r="BI34" s="2296">
        <f>($E$35/100)*(SUM(BH$8*BH$8,BI$8*BI$8)/$C$7)</f>
        <v>2.8117121257472E-3</v>
      </c>
      <c r="BJ34" s="2295">
        <f>(SUM(BK$8*BK$8,BL$8*BL$8)/POWER($C$7,2))*$C$35</f>
        <v>2.1202010300446723E-4</v>
      </c>
      <c r="BK34" s="2280" t="s">
        <v>56</v>
      </c>
      <c r="BL34" s="2296">
        <f>($E$35/100)*(SUM(BK$8*BK$8,BL$8*BL$8)/$C$7)</f>
        <v>2.5011445907968007E-3</v>
      </c>
      <c r="BM34" s="2295">
        <f>(SUM(BN$8*BN$8,BO$8*BO$8)/POWER($C$7,2))*$C$35</f>
        <v>2.1885117515970558E-4</v>
      </c>
      <c r="BN34" s="2280" t="s">
        <v>56</v>
      </c>
      <c r="BO34" s="2296">
        <f>($E$35/100)*(SUM(BN$8*BN$8,BO$8*BO$8)/$C$7)</f>
        <v>2.5817289265664001E-3</v>
      </c>
      <c r="BP34" s="2295">
        <f>(SUM(BQ$8*BQ$8,BR$8*BR$8)/POWER($C$7,2))*$C$35</f>
        <v>2.0892332166461442E-4</v>
      </c>
      <c r="BQ34" s="2280" t="s">
        <v>56</v>
      </c>
      <c r="BR34" s="2296">
        <f>($E$35/100)*(SUM(BQ$8*BQ$8,BR$8*BR$8)/$C$7)</f>
        <v>2.4646126875136004E-3</v>
      </c>
      <c r="BS34" s="2295">
        <f>(SUM(BT$8*BT$8,BU$8*BU$8)/POWER($C$7,2))*$C$35</f>
        <v>1.9763546156789755E-4</v>
      </c>
      <c r="BT34" s="2280" t="s">
        <v>56</v>
      </c>
      <c r="BU34" s="2296">
        <f>($E$35/100)*(SUM(BT$8*BT$8,BU$8*BU$8)/$C$7)</f>
        <v>2.3314528134144E-3</v>
      </c>
      <c r="BV34" s="2295">
        <f>(SUM(BW$8*BW$8,BX$8*BX$8)/POWER($C$7,2))*$C$35</f>
        <v>1.8680255277332477E-4</v>
      </c>
      <c r="BW34" s="2280" t="s">
        <v>56</v>
      </c>
      <c r="BX34" s="2296">
        <f>($E$35/100)*(SUM(BW$8*BW$8,BX$8*BX$8)/$C$7)</f>
        <v>2.2036598784512E-3</v>
      </c>
      <c r="BY34" s="2295">
        <f>(SUM(BZ$8*BZ$8,CA$8*CA$8)/POWER($C$7,2))*$C$35</f>
        <v>1.6529998228336643E-4</v>
      </c>
      <c r="BZ34" s="2280" t="s">
        <v>56</v>
      </c>
      <c r="CA34" s="2296">
        <f>($E$35/100)*(SUM(BZ$8*BZ$8,CA$8*CA$8)/$C$7)</f>
        <v>1.9499997910016004E-3</v>
      </c>
      <c r="CB34" s="2086"/>
    </row>
    <row r="35" spans="1:80" s="2010" customFormat="1" ht="13.5" thickBot="1" x14ac:dyDescent="0.25">
      <c r="A35" s="2290"/>
      <c r="B35" s="2297" t="s">
        <v>231</v>
      </c>
      <c r="C35" s="2298">
        <v>2.2040000000000001E-2</v>
      </c>
      <c r="D35" s="2299" t="s">
        <v>232</v>
      </c>
      <c r="E35" s="2300">
        <v>10.4</v>
      </c>
      <c r="F35" s="2300"/>
      <c r="G35" s="2301"/>
      <c r="H35" s="2302"/>
      <c r="I35" s="2303"/>
      <c r="J35" s="2304"/>
      <c r="K35" s="2302"/>
      <c r="L35" s="2303"/>
      <c r="M35" s="2304"/>
      <c r="N35" s="2302"/>
      <c r="O35" s="2303"/>
      <c r="P35" s="2304"/>
      <c r="Q35" s="2302"/>
      <c r="R35" s="2303"/>
      <c r="S35" s="2304"/>
      <c r="T35" s="2302"/>
      <c r="U35" s="2303"/>
      <c r="V35" s="2304"/>
      <c r="W35" s="2302"/>
      <c r="X35" s="2303"/>
      <c r="Y35" s="2304"/>
      <c r="Z35" s="2302"/>
      <c r="AA35" s="2303"/>
      <c r="AB35" s="2304"/>
      <c r="AC35" s="2302"/>
      <c r="AD35" s="2303"/>
      <c r="AE35" s="2304"/>
      <c r="AF35" s="2302"/>
      <c r="AG35" s="2303"/>
      <c r="AH35" s="2304"/>
      <c r="AI35" s="2302"/>
      <c r="AJ35" s="2303"/>
      <c r="AK35" s="2304"/>
      <c r="AL35" s="2302"/>
      <c r="AM35" s="2303"/>
      <c r="AN35" s="2304"/>
      <c r="AO35" s="2302"/>
      <c r="AP35" s="2303"/>
      <c r="AQ35" s="2304"/>
      <c r="AR35" s="2302"/>
      <c r="AS35" s="2303"/>
      <c r="AT35" s="2304"/>
      <c r="AU35" s="2302"/>
      <c r="AV35" s="2303"/>
      <c r="AW35" s="2304"/>
      <c r="AX35" s="2302"/>
      <c r="AY35" s="2303"/>
      <c r="AZ35" s="2304"/>
      <c r="BA35" s="2302"/>
      <c r="BB35" s="2303"/>
      <c r="BC35" s="2304"/>
      <c r="BD35" s="2302"/>
      <c r="BE35" s="2303"/>
      <c r="BF35" s="2304"/>
      <c r="BG35" s="2302"/>
      <c r="BH35" s="2303"/>
      <c r="BI35" s="2304"/>
      <c r="BJ35" s="2302"/>
      <c r="BK35" s="2303"/>
      <c r="BL35" s="2304"/>
      <c r="BM35" s="2302"/>
      <c r="BN35" s="2303"/>
      <c r="BO35" s="2304"/>
      <c r="BP35" s="2302"/>
      <c r="BQ35" s="2303"/>
      <c r="BR35" s="2304"/>
      <c r="BS35" s="2302"/>
      <c r="BT35" s="2303"/>
      <c r="BU35" s="2304"/>
      <c r="BV35" s="2302"/>
      <c r="BW35" s="2303"/>
      <c r="BX35" s="2304"/>
      <c r="BY35" s="2302"/>
      <c r="BZ35" s="2303"/>
      <c r="CA35" s="2304"/>
      <c r="CB35" s="2086"/>
    </row>
    <row r="36" spans="1:80" s="2010" customFormat="1" ht="13.5" thickBot="1" x14ac:dyDescent="0.25">
      <c r="A36" s="2305"/>
      <c r="B36" s="2306" t="s">
        <v>63</v>
      </c>
      <c r="C36" s="2307"/>
      <c r="D36" s="2307"/>
      <c r="E36" s="2307"/>
      <c r="F36" s="2307"/>
      <c r="G36" s="2308"/>
      <c r="H36" s="2309">
        <f>SUM(I8,H34,$H$33)</f>
        <v>0.22179548682734593</v>
      </c>
      <c r="I36" s="2310" t="s">
        <v>56</v>
      </c>
      <c r="J36" s="2311">
        <f>SUM(J8,J34,$J$33)</f>
        <v>9.4450171284479995E-2</v>
      </c>
      <c r="K36" s="2309">
        <f>SUM(L8,K34,$H$33)</f>
        <v>0.19717180291319195</v>
      </c>
      <c r="L36" s="2310" t="s">
        <v>56</v>
      </c>
      <c r="M36" s="2311">
        <f>SUM(M8,M34,$J$33)</f>
        <v>8.1414030736384008E-2</v>
      </c>
      <c r="N36" s="2309">
        <f>SUM(O8,N34,$H$33)</f>
        <v>0.1950683691807775</v>
      </c>
      <c r="O36" s="2310" t="s">
        <v>56</v>
      </c>
      <c r="P36" s="2311">
        <f>SUM(P8,P34,$J$33)</f>
        <v>7.9289523911168003E-2</v>
      </c>
      <c r="Q36" s="2309">
        <f>SUM(R8,Q34,$H$33)</f>
        <v>0.19386243581414797</v>
      </c>
      <c r="R36" s="2310" t="s">
        <v>56</v>
      </c>
      <c r="S36" s="2311">
        <f>SUM(S8,S34,$J$33)</f>
        <v>7.8098716500838411E-2</v>
      </c>
      <c r="T36" s="2309">
        <f>SUM(U8,T34,$H$33)</f>
        <v>0.19927395261932698</v>
      </c>
      <c r="U36" s="2310" t="s">
        <v>56</v>
      </c>
      <c r="V36" s="2311">
        <f>SUM(V8,V34,$J$33)</f>
        <v>7.9039390246144009E-2</v>
      </c>
      <c r="W36" s="2309">
        <f>SUM(X8,W34,$H$33)</f>
        <v>0.21820397266504857</v>
      </c>
      <c r="X36" s="2310" t="s">
        <v>56</v>
      </c>
      <c r="Y36" s="2311">
        <f>SUM(Y8,Y34,$J$33)</f>
        <v>8.8693528716544012E-2</v>
      </c>
      <c r="Z36" s="2312">
        <f>SUM(AA8,Z34,$H$33)</f>
        <v>0.24266634906659135</v>
      </c>
      <c r="AA36" s="2310" t="s">
        <v>56</v>
      </c>
      <c r="AB36" s="2312">
        <f>SUM(AB8,AB34,$J$33)</f>
        <v>8.8170244887193605E-2</v>
      </c>
      <c r="AC36" s="2309">
        <f>SUM(AD8,AC34,$H$33)</f>
        <v>0.26788119474475619</v>
      </c>
      <c r="AD36" s="2310" t="s">
        <v>56</v>
      </c>
      <c r="AE36" s="2311">
        <f>SUM(AE8,AE34,$J$33)</f>
        <v>9.5662870854655996E-2</v>
      </c>
      <c r="AF36" s="2309">
        <f>SUM(AG8,AF34,$H$33)</f>
        <v>0.26889657284688473</v>
      </c>
      <c r="AG36" s="2310" t="s">
        <v>56</v>
      </c>
      <c r="AH36" s="2311">
        <f>SUM(AH8,AH34,$J$33)</f>
        <v>9.9414721424230384E-2</v>
      </c>
      <c r="AI36" s="2309">
        <f>SUM(AJ8,AI34,$H$33)</f>
        <v>0.27789470867394428</v>
      </c>
      <c r="AJ36" s="2310" t="s">
        <v>56</v>
      </c>
      <c r="AK36" s="2311">
        <f>SUM(AK8,AK34,$J$33)</f>
        <v>9.2397478004787204E-2</v>
      </c>
      <c r="AL36" s="2309">
        <f>SUM(AM8,AL34,$H$33)</f>
        <v>0.27526328460010818</v>
      </c>
      <c r="AM36" s="2310" t="s">
        <v>56</v>
      </c>
      <c r="AN36" s="2311">
        <f>SUM(AN8,AN34,$J$33)</f>
        <v>8.5269898186393606E-2</v>
      </c>
      <c r="AO36" s="2309">
        <f>SUM(AP8,AO34,$H$33)</f>
        <v>0.26500102974104728</v>
      </c>
      <c r="AP36" s="2310" t="s">
        <v>56</v>
      </c>
      <c r="AQ36" s="2311">
        <f>SUM(AQ8,AQ34,$J$33)</f>
        <v>8.7642550484224008E-2</v>
      </c>
      <c r="AR36" s="2309">
        <f>SUM(AS8,AR34,$H$33)</f>
        <v>0.25154144809827073</v>
      </c>
      <c r="AS36" s="2310" t="s">
        <v>56</v>
      </c>
      <c r="AT36" s="2311">
        <f>SUM(AT8,AT34,$J$33)</f>
        <v>8.8392364135679996E-2</v>
      </c>
      <c r="AU36" s="2309">
        <f>SUM(AV8,AU34,$H$33)</f>
        <v>0.25454321389994139</v>
      </c>
      <c r="AV36" s="2310" t="s">
        <v>56</v>
      </c>
      <c r="AW36" s="2311">
        <f>SUM(AW8,AW34,$J$33)</f>
        <v>9.0008381759744002E-2</v>
      </c>
      <c r="AX36" s="2312">
        <f>SUM(AY8,AX34,$H$33)</f>
        <v>0.2574442929583452</v>
      </c>
      <c r="AY36" s="2310" t="s">
        <v>56</v>
      </c>
      <c r="AZ36" s="2312">
        <f>SUM(AZ8,AZ34,$J$33)</f>
        <v>8.9976298056703999E-2</v>
      </c>
      <c r="BA36" s="2309">
        <f>SUM(BB8,BA34,$H$33)</f>
        <v>0.27558799384088156</v>
      </c>
      <c r="BB36" s="2310" t="s">
        <v>56</v>
      </c>
      <c r="BC36" s="2311">
        <f>SUM(BC8,BC34,$J$33)</f>
        <v>9.6773451843430391E-2</v>
      </c>
      <c r="BD36" s="2309">
        <f>SUM(BE8,BD34,$H$33)</f>
        <v>0.26595392852204047</v>
      </c>
      <c r="BE36" s="2310" t="s">
        <v>56</v>
      </c>
      <c r="BF36" s="2311">
        <f>SUM(BF8,BF34,$J$33)</f>
        <v>9.6328340096665604E-2</v>
      </c>
      <c r="BG36" s="2312">
        <f>SUM(BH8,BG34,$H$33)</f>
        <v>0.25944234667404409</v>
      </c>
      <c r="BH36" s="2310" t="s">
        <v>56</v>
      </c>
      <c r="BI36" s="2311">
        <f>SUM(BI8,BI34,$J$33)</f>
        <v>9.6687712125747199E-2</v>
      </c>
      <c r="BJ36" s="2309">
        <f>SUM(BK8,BJ34,$H$33)</f>
        <v>0.24548002010300449</v>
      </c>
      <c r="BK36" s="2310" t="s">
        <v>56</v>
      </c>
      <c r="BL36" s="2311">
        <f>SUM(BL8,BL34,$J$33)</f>
        <v>9.0933144590796794E-2</v>
      </c>
      <c r="BM36" s="2309">
        <f>SUM(BN8,BM34,$H$33)</f>
        <v>0.24905885117515972</v>
      </c>
      <c r="BN36" s="2310" t="s">
        <v>56</v>
      </c>
      <c r="BO36" s="2311">
        <f>SUM(BO8,BO34,$J$33)</f>
        <v>9.3033728926566403E-2</v>
      </c>
      <c r="BP36" s="2309">
        <f>SUM(BQ8,BP34,$H$33)</f>
        <v>0.24380892332166462</v>
      </c>
      <c r="BQ36" s="2310" t="s">
        <v>56</v>
      </c>
      <c r="BR36" s="2311">
        <f>SUM(BR8,BR34,$J$33)</f>
        <v>9.0100612687513598E-2</v>
      </c>
      <c r="BS36" s="2309">
        <f>SUM(BT8,BS34,$H$33)</f>
        <v>0.23783763546156789</v>
      </c>
      <c r="BT36" s="2310" t="s">
        <v>56</v>
      </c>
      <c r="BU36" s="2311">
        <f>SUM(BU8,BU34,$J$33)</f>
        <v>8.5859452813414394E-2</v>
      </c>
      <c r="BV36" s="2309">
        <f>SUM(BW8,BV34,$H$33)</f>
        <v>0.23078280255277331</v>
      </c>
      <c r="BW36" s="2310" t="s">
        <v>56</v>
      </c>
      <c r="BX36" s="2311">
        <f>SUM(BX8,BX34,$J$33)</f>
        <v>8.7307659878451196E-2</v>
      </c>
      <c r="BY36" s="2309">
        <f>SUM(BZ8,BY34,$H$33)</f>
        <v>0.2171892999822834</v>
      </c>
      <c r="BZ36" s="2310" t="s">
        <v>56</v>
      </c>
      <c r="CA36" s="2311">
        <f>SUM(CA8,CA34,$J$33)</f>
        <v>8.5229999791001598E-2</v>
      </c>
      <c r="CB36" s="2086"/>
    </row>
    <row r="37" spans="1:80" s="2010" customFormat="1" x14ac:dyDescent="0.2">
      <c r="A37" s="2276"/>
      <c r="B37" s="2261" t="s">
        <v>54</v>
      </c>
      <c r="C37" s="2277"/>
      <c r="D37" s="2277" t="s">
        <v>218</v>
      </c>
      <c r="E37" s="2277"/>
      <c r="F37" s="2277"/>
      <c r="G37" s="2278"/>
      <c r="H37" s="2279">
        <v>5.4999999999999997E-3</v>
      </c>
      <c r="I37" s="2280" t="s">
        <v>56</v>
      </c>
      <c r="J37" s="2281">
        <v>3.7100000000000001E-2</v>
      </c>
      <c r="K37" s="2279"/>
      <c r="L37" s="2280"/>
      <c r="M37" s="2281"/>
      <c r="N37" s="2279"/>
      <c r="O37" s="2280"/>
      <c r="P37" s="2281"/>
      <c r="Q37" s="2279"/>
      <c r="R37" s="2280"/>
      <c r="S37" s="2281"/>
      <c r="T37" s="2279"/>
      <c r="U37" s="2280"/>
      <c r="V37" s="2281"/>
      <c r="W37" s="2279"/>
      <c r="X37" s="2280"/>
      <c r="Y37" s="2281"/>
      <c r="Z37" s="2313"/>
      <c r="AA37" s="2280"/>
      <c r="AB37" s="2313"/>
      <c r="AC37" s="2279"/>
      <c r="AD37" s="2280"/>
      <c r="AE37" s="2281"/>
      <c r="AF37" s="2279"/>
      <c r="AG37" s="2280"/>
      <c r="AH37" s="2281"/>
      <c r="AI37" s="2279"/>
      <c r="AJ37" s="2280"/>
      <c r="AK37" s="2281"/>
      <c r="AL37" s="2279"/>
      <c r="AM37" s="2280"/>
      <c r="AN37" s="2281"/>
      <c r="AO37" s="2279"/>
      <c r="AP37" s="2280"/>
      <c r="AQ37" s="2281"/>
      <c r="AR37" s="2279"/>
      <c r="AS37" s="2280"/>
      <c r="AT37" s="2281"/>
      <c r="AU37" s="2279"/>
      <c r="AV37" s="2280"/>
      <c r="AW37" s="2281"/>
      <c r="AX37" s="2313"/>
      <c r="AY37" s="2280"/>
      <c r="AZ37" s="2313"/>
      <c r="BA37" s="2314"/>
      <c r="BB37" s="2280"/>
      <c r="BC37" s="2281"/>
      <c r="BD37" s="2314"/>
      <c r="BE37" s="2280"/>
      <c r="BF37" s="2281"/>
      <c r="BG37" s="2285"/>
      <c r="BH37" s="2280"/>
      <c r="BI37" s="2281"/>
      <c r="BJ37" s="2285"/>
      <c r="BK37" s="2280"/>
      <c r="BL37" s="2281"/>
      <c r="BM37" s="2314"/>
      <c r="BN37" s="2280"/>
      <c r="BO37" s="2281"/>
      <c r="BP37" s="2314"/>
      <c r="BQ37" s="2280"/>
      <c r="BR37" s="2281"/>
      <c r="BS37" s="2285"/>
      <c r="BT37" s="2280"/>
      <c r="BU37" s="2281"/>
      <c r="BV37" s="2285"/>
      <c r="BW37" s="2280"/>
      <c r="BX37" s="2281"/>
      <c r="BY37" s="2314"/>
      <c r="BZ37" s="2280"/>
      <c r="CA37" s="2281"/>
      <c r="CB37" s="2086"/>
    </row>
    <row r="38" spans="1:80" s="2010" customFormat="1" x14ac:dyDescent="0.2">
      <c r="A38" s="2315" t="s">
        <v>24</v>
      </c>
      <c r="B38" s="2291" t="s">
        <v>57</v>
      </c>
      <c r="C38" s="2292"/>
      <c r="D38" s="2293" t="s">
        <v>58</v>
      </c>
      <c r="E38" s="2293"/>
      <c r="F38" s="2293"/>
      <c r="G38" s="2294"/>
      <c r="H38" s="2316">
        <f>(SUM(I$14*I$14,J$14*J$14)/POWER($C$13,2))*$C$39</f>
        <v>1.0850767507711999E-4</v>
      </c>
      <c r="I38" s="2280" t="s">
        <v>56</v>
      </c>
      <c r="J38" s="2296">
        <f>($E$39/100)*(SUM(I$14*I$14,J$14*J$14)/$C$13)</f>
        <v>1.3011998496E-3</v>
      </c>
      <c r="K38" s="2316">
        <f>(SUM(L$14*L$14,M$14*M$14)/POWER($C$13,2))*$C$39</f>
        <v>8.6743580192895998E-5</v>
      </c>
      <c r="L38" s="2280" t="s">
        <v>56</v>
      </c>
      <c r="M38" s="2296">
        <f>($E$39/100)*(SUM(L$14*L$14,M$14*M$14)/$C$13)</f>
        <v>1.0402096756799999E-3</v>
      </c>
      <c r="N38" s="2316">
        <f>(SUM(O$14*O$14,P$14*P$14)/POWER($C$13,2))*$C$39</f>
        <v>7.9790706214912023E-5</v>
      </c>
      <c r="O38" s="2280" t="s">
        <v>56</v>
      </c>
      <c r="P38" s="2296">
        <f>($E$39/100)*(SUM(O$14*O$14,P$14*P$14)/$C$13)</f>
        <v>9.5683236096000008E-4</v>
      </c>
      <c r="Q38" s="2316">
        <f>(SUM(R$14*R$14,S$14*S$14)/POWER($C$13,2))*$C$39</f>
        <v>7.3159918208537601E-5</v>
      </c>
      <c r="R38" s="2280" t="s">
        <v>56</v>
      </c>
      <c r="S38" s="2296">
        <f>($E$39/100)*(SUM(R$14*R$14,S$14*S$14)/$C$13)</f>
        <v>8.7731742940800011E-4</v>
      </c>
      <c r="T38" s="2316">
        <f>(SUM(U$14*U$14,V$14*V$14)/POWER($C$13,2))*$C$39</f>
        <v>8.0778180436095974E-5</v>
      </c>
      <c r="U38" s="2280" t="s">
        <v>56</v>
      </c>
      <c r="V38" s="2296">
        <f>($E$39/100)*(SUM(U$14*U$14,V$14*V$14)/$C$13)</f>
        <v>9.6867393167999972E-4</v>
      </c>
      <c r="W38" s="2316">
        <f>(SUM(X$14*X$14,Y$14*Y$14)/POWER($C$13,2))*$C$39</f>
        <v>8.4410557302015991E-5</v>
      </c>
      <c r="X38" s="2280" t="s">
        <v>56</v>
      </c>
      <c r="Y38" s="2296">
        <f>($E$39/100)*(SUM(X$14*X$14,Y$14*Y$14)/$C$13)</f>
        <v>1.0122325852799999E-3</v>
      </c>
      <c r="Z38" s="2316">
        <f>(SUM(AA$14*AA$14,AB$14*AB$14)/POWER($C$13,2))*$C$39</f>
        <v>9.1410494065510408E-5</v>
      </c>
      <c r="AA38" s="2280" t="s">
        <v>56</v>
      </c>
      <c r="AB38" s="2296">
        <f>($E$39/100)*(SUM(AA$14*AA$14,AB$14*AB$14)/$C$13)</f>
        <v>1.096174266432E-3</v>
      </c>
      <c r="AC38" s="2316">
        <f>(SUM(AD$14*AD$14,AE$14*AE$14)/POWER($C$13,2))*$C$39</f>
        <v>1.2867764839846402E-4</v>
      </c>
      <c r="AD38" s="2280" t="s">
        <v>56</v>
      </c>
      <c r="AE38" s="2296">
        <f>($E$39/100)*(SUM(AD$14*AD$14,AE$14*AE$14)/$C$13)</f>
        <v>1.5430736731200001E-3</v>
      </c>
      <c r="AF38" s="2316">
        <f>(SUM(AG$14*AG$14,AH$14*AH$14)/POWER($C$13,2))*$C$39</f>
        <v>1.4711895554498557E-4</v>
      </c>
      <c r="AG38" s="2280" t="s">
        <v>56</v>
      </c>
      <c r="AH38" s="2296">
        <f>($E$39/100)*(SUM(AG$14*AG$14,AH$14*AH$14)/$C$13)</f>
        <v>1.7642177172479995E-3</v>
      </c>
      <c r="AI38" s="2316">
        <f>(SUM(AJ$14*AJ$14,AK$14*AK$14)/POWER($C$13,2))*$C$39</f>
        <v>1.1878170697198084E-4</v>
      </c>
      <c r="AJ38" s="2280" t="s">
        <v>56</v>
      </c>
      <c r="AK38" s="2296">
        <f>($E$39/100)*(SUM(AJ$14*AJ$14,AK$14*AK$14)/$C$13)</f>
        <v>1.4244037496640002E-3</v>
      </c>
      <c r="AL38" s="2316">
        <f>(SUM(AM$14*AM$14,AN$14*AN$14)/POWER($C$13,2))*$C$39</f>
        <v>1.1466058806231037E-4</v>
      </c>
      <c r="AM38" s="2280" t="s">
        <v>56</v>
      </c>
      <c r="AN38" s="2296">
        <f>($E$39/100)*(SUM(AM$14*AM$14,AN$14*AN$14)/$C$13)</f>
        <v>1.3749842104319996E-3</v>
      </c>
      <c r="AO38" s="2316">
        <f>(SUM(AP$14*AP$14,AQ$14*AQ$14)/POWER($C$13,2))*$C$39</f>
        <v>1.3024694242841597E-4</v>
      </c>
      <c r="AP38" s="2280" t="s">
        <v>56</v>
      </c>
      <c r="AQ38" s="2296">
        <f>($E$39/100)*(SUM(AP$14*AP$14,AQ$14*AQ$14)/$C$13)</f>
        <v>1.5618922972799997E-3</v>
      </c>
      <c r="AR38" s="2316">
        <f>(SUM(AS$14*AS$14,AT$14*AT$14)/POWER($C$13,2))*$C$39</f>
        <v>1.3400686325312002E-4</v>
      </c>
      <c r="AS38" s="2280" t="s">
        <v>56</v>
      </c>
      <c r="AT38" s="2296">
        <f>($E$39/100)*(SUM(AS$14*AS$14,AT$14*AT$14)/$C$13)</f>
        <v>1.6069804296000001E-3</v>
      </c>
      <c r="AU38" s="2316">
        <f>(SUM(AV$14*AV$14,AW$14*AW$14)/POWER($C$13,2))*$C$39</f>
        <v>1.3597736056537599E-4</v>
      </c>
      <c r="AV38" s="2280" t="s">
        <v>56</v>
      </c>
      <c r="AW38" s="2296">
        <f>($E$39/100)*(SUM(AV$14*AV$14,AW$14*AW$14)/$C$13)</f>
        <v>1.6306101940799999E-3</v>
      </c>
      <c r="AX38" s="2316">
        <f>(SUM(AY$14*AY$14,AZ$14*AZ$14)/POWER($C$13,2))*$C$39</f>
        <v>1.3503474424281602E-4</v>
      </c>
      <c r="AY38" s="2280" t="s">
        <v>56</v>
      </c>
      <c r="AZ38" s="2296">
        <f>($E$39/100)*(SUM(AY$14*AY$14,AZ$14*AZ$14)/$C$13)</f>
        <v>1.6193065492800002E-3</v>
      </c>
      <c r="BA38" s="2316">
        <f>(SUM(BB$14*BB$14,BC$14*BC$14)/POWER($C$13,2))*$C$39</f>
        <v>1.6915109834754564E-4</v>
      </c>
      <c r="BB38" s="2280" t="s">
        <v>56</v>
      </c>
      <c r="BC38" s="2296">
        <f>($E$39/100)*(SUM(BB$14*BB$14,BC$14*BC$14)/$C$13)</f>
        <v>2.0284222620480003E-3</v>
      </c>
      <c r="BD38" s="2316">
        <f>(SUM(BE$14*BE$14,BF$14*BF$14)/POWER($C$13,2))*$C$39</f>
        <v>1.7519646445283833E-4</v>
      </c>
      <c r="BE38" s="2280" t="s">
        <v>56</v>
      </c>
      <c r="BF38" s="2296">
        <f>($E$39/100)*(SUM(BE$14*BE$14,BF$14*BF$14)/$C$13)</f>
        <v>2.1009169446719995E-3</v>
      </c>
      <c r="BG38" s="2316">
        <f>(SUM(BH$14*BH$14,BI$14*BI$14)/POWER($C$13,2))*$C$39</f>
        <v>2.1131481936942077E-4</v>
      </c>
      <c r="BH38" s="2280" t="s">
        <v>56</v>
      </c>
      <c r="BI38" s="2296">
        <f>($E$39/100)*(SUM(BH$14*BH$14,BI$14*BI$14)/$C$13)</f>
        <v>2.5340402048639999E-3</v>
      </c>
      <c r="BJ38" s="2316">
        <f>(SUM(BK$14*BK$14,BL$14*BL$14)/POWER($C$13,2))*$C$39</f>
        <v>1.9012805595435518E-4</v>
      </c>
      <c r="BK38" s="2280" t="s">
        <v>56</v>
      </c>
      <c r="BL38" s="2296">
        <f>($E$39/100)*(SUM(BK$14*BK$14,BL$14*BL$14)/$C$13)</f>
        <v>2.279973261216E-3</v>
      </c>
      <c r="BM38" s="2316">
        <f>(SUM(BN$14*BN$14,BO$14*BO$14)/POWER($C$13,2))*$C$39</f>
        <v>1.8302561554280953E-4</v>
      </c>
      <c r="BN38" s="2280" t="s">
        <v>56</v>
      </c>
      <c r="BO38" s="2296">
        <f>($E$39/100)*(SUM(BN$14*BN$14,BO$14*BO$14)/$C$13)</f>
        <v>2.1948023791679991E-3</v>
      </c>
      <c r="BP38" s="2316">
        <f>(SUM(BQ$14*BQ$14,BR$14*BR$14)/POWER($C$13,2))*$C$39</f>
        <v>1.8552059848791041E-4</v>
      </c>
      <c r="BQ38" s="2280" t="s">
        <v>56</v>
      </c>
      <c r="BR38" s="2296">
        <f>($E$39/100)*(SUM(BQ$14*BQ$14,BR$14*BR$14)/$C$13)</f>
        <v>2.2247216584320001E-3</v>
      </c>
      <c r="BS38" s="2316">
        <f>(SUM(BT$14*BT$14,BU$14*BU$14)/POWER($C$13,2))*$C$39</f>
        <v>1.8154250773148159E-4</v>
      </c>
      <c r="BT38" s="2280" t="s">
        <v>56</v>
      </c>
      <c r="BU38" s="2296">
        <f>($E$39/100)*(SUM(BT$14*BT$14,BU$14*BU$14)/$C$13)</f>
        <v>2.1770172809279999E-3</v>
      </c>
      <c r="BV38" s="2316">
        <f>(SUM(BW$14*BW$14,BX$14*BX$14)/POWER($C$13,2))*$C$39</f>
        <v>1.5107833709703683E-4</v>
      </c>
      <c r="BW38" s="2280" t="s">
        <v>56</v>
      </c>
      <c r="BX38" s="2296">
        <f>($E$39/100)*(SUM(BW$14*BW$14,BX$14*BX$14)/$C$13)</f>
        <v>1.811697738144E-3</v>
      </c>
      <c r="BY38" s="2316">
        <f>(SUM(BZ$14*BZ$14,CA$14*CA$14)/POWER($C$13,2))*$C$39</f>
        <v>1.2789575586698239E-4</v>
      </c>
      <c r="BZ38" s="2280" t="s">
        <v>56</v>
      </c>
      <c r="CA38" s="2296">
        <f>($E$39/100)*(SUM(BZ$14*BZ$14,CA$14*CA$14)/$C$13)</f>
        <v>1.5336973921919999E-3</v>
      </c>
      <c r="CB38" s="2086"/>
    </row>
    <row r="39" spans="1:80" s="2010" customFormat="1" ht="13.5" thickBot="1" x14ac:dyDescent="0.25">
      <c r="A39" s="2315"/>
      <c r="B39" s="2297" t="s">
        <v>231</v>
      </c>
      <c r="C39" s="2298">
        <v>2.189E-2</v>
      </c>
      <c r="D39" s="2299" t="s">
        <v>232</v>
      </c>
      <c r="E39" s="2317">
        <v>10.5</v>
      </c>
      <c r="F39" s="2317"/>
      <c r="G39" s="2318"/>
      <c r="H39" s="2319"/>
      <c r="I39" s="2320"/>
      <c r="J39" s="2321"/>
      <c r="K39" s="2319"/>
      <c r="L39" s="2320"/>
      <c r="M39" s="2321"/>
      <c r="N39" s="2319"/>
      <c r="O39" s="2320"/>
      <c r="P39" s="2321"/>
      <c r="Q39" s="2319"/>
      <c r="R39" s="2320"/>
      <c r="S39" s="2321"/>
      <c r="T39" s="2319"/>
      <c r="U39" s="2320"/>
      <c r="V39" s="2321"/>
      <c r="W39" s="2319"/>
      <c r="X39" s="2320"/>
      <c r="Y39" s="2321"/>
      <c r="Z39" s="2319"/>
      <c r="AA39" s="2320"/>
      <c r="AB39" s="2321"/>
      <c r="AC39" s="2319"/>
      <c r="AD39" s="2320"/>
      <c r="AE39" s="2321"/>
      <c r="AF39" s="2319"/>
      <c r="AG39" s="2320"/>
      <c r="AH39" s="2321"/>
      <c r="AI39" s="2319"/>
      <c r="AJ39" s="2320"/>
      <c r="AK39" s="2321"/>
      <c r="AL39" s="2319"/>
      <c r="AM39" s="2320"/>
      <c r="AN39" s="2321"/>
      <c r="AO39" s="2319"/>
      <c r="AP39" s="2320"/>
      <c r="AQ39" s="2321"/>
      <c r="AR39" s="2319"/>
      <c r="AS39" s="2320"/>
      <c r="AT39" s="2321"/>
      <c r="AU39" s="2319"/>
      <c r="AV39" s="2320"/>
      <c r="AW39" s="2321"/>
      <c r="AX39" s="2319"/>
      <c r="AY39" s="2320"/>
      <c r="AZ39" s="2321"/>
      <c r="BA39" s="2319"/>
      <c r="BB39" s="2320"/>
      <c r="BC39" s="2321"/>
      <c r="BD39" s="2319"/>
      <c r="BE39" s="2320"/>
      <c r="BF39" s="2321"/>
      <c r="BG39" s="2319"/>
      <c r="BH39" s="2320"/>
      <c r="BI39" s="2321"/>
      <c r="BJ39" s="2319"/>
      <c r="BK39" s="2320"/>
      <c r="BL39" s="2321"/>
      <c r="BM39" s="2319"/>
      <c r="BN39" s="2320"/>
      <c r="BO39" s="2321"/>
      <c r="BP39" s="2319"/>
      <c r="BQ39" s="2320"/>
      <c r="BR39" s="2321"/>
      <c r="BS39" s="2319"/>
      <c r="BT39" s="2320"/>
      <c r="BU39" s="2321"/>
      <c r="BV39" s="2319"/>
      <c r="BW39" s="2320"/>
      <c r="BX39" s="2321"/>
      <c r="BY39" s="2319"/>
      <c r="BZ39" s="2320"/>
      <c r="CA39" s="2321"/>
      <c r="CB39" s="2086"/>
    </row>
    <row r="40" spans="1:80" s="2010" customFormat="1" ht="13.5" thickBot="1" x14ac:dyDescent="0.25">
      <c r="A40" s="2305"/>
      <c r="B40" s="2306" t="s">
        <v>63</v>
      </c>
      <c r="C40" s="2307"/>
      <c r="D40" s="2307"/>
      <c r="E40" s="2307"/>
      <c r="F40" s="2307"/>
      <c r="G40" s="2308"/>
      <c r="H40" s="2309">
        <f>SUM(I14,$H$37,H38)</f>
        <v>0.17492850767507712</v>
      </c>
      <c r="I40" s="2310" t="s">
        <v>56</v>
      </c>
      <c r="J40" s="2311">
        <f>SUM(J14,$J$37,J38)</f>
        <v>8.648119984960001E-2</v>
      </c>
      <c r="K40" s="2309">
        <f>SUM(L14,$H$37,K38)</f>
        <v>0.15722274358019289</v>
      </c>
      <c r="L40" s="2310" t="s">
        <v>56</v>
      </c>
      <c r="M40" s="2311">
        <f>SUM(M14,$J$37,M38)</f>
        <v>8.0252209675680003E-2</v>
      </c>
      <c r="N40" s="2309">
        <f>SUM(O14,$H$37,N38)</f>
        <v>0.15151579070621493</v>
      </c>
      <c r="O40" s="2310" t="s">
        <v>56</v>
      </c>
      <c r="P40" s="2311">
        <f>SUM(P14,$J$37,P38)</f>
        <v>7.6584832360960003E-2</v>
      </c>
      <c r="Q40" s="2309">
        <f>SUM(R14,$H$37,Q38)</f>
        <v>0.14550515991820853</v>
      </c>
      <c r="R40" s="2310" t="s">
        <v>56</v>
      </c>
      <c r="S40" s="2311">
        <f>SUM(S14,$J$37,S38)</f>
        <v>7.413731742940799E-2</v>
      </c>
      <c r="T40" s="2309">
        <f>SUM(U14,$H$37,T38)</f>
        <v>0.15271677818043608</v>
      </c>
      <c r="U40" s="2310" t="s">
        <v>56</v>
      </c>
      <c r="V40" s="2311">
        <f>SUM(V14,$J$37,V38)</f>
        <v>7.5680673931680001E-2</v>
      </c>
      <c r="W40" s="2309">
        <f>SUM(X14,$H$37,W38)</f>
        <v>0.15422041055730201</v>
      </c>
      <c r="X40" s="2310" t="s">
        <v>56</v>
      </c>
      <c r="Y40" s="2311">
        <f>SUM(Y14,$J$37,Y38)</f>
        <v>8.2924232585280006E-2</v>
      </c>
      <c r="Z40" s="2312">
        <f>SUM(AA14,$H$37,Z38)</f>
        <v>0.16125141049406552</v>
      </c>
      <c r="AA40" s="2310" t="s">
        <v>56</v>
      </c>
      <c r="AB40" s="2312">
        <f>SUM(AB14,$J$37,AB38)</f>
        <v>8.1432174266432011E-2</v>
      </c>
      <c r="AC40" s="2309">
        <f>SUM(AD14,$H$37,AC38)</f>
        <v>0.19185667764839848</v>
      </c>
      <c r="AD40" s="2310" t="s">
        <v>56</v>
      </c>
      <c r="AE40" s="2311">
        <f>SUM(AE14,$J$37,AE38)</f>
        <v>8.401907367311999E-2</v>
      </c>
      <c r="AF40" s="2309">
        <f>SUM(AG14,$H$37,AF38)</f>
        <v>0.20548711895554497</v>
      </c>
      <c r="AG40" s="2310" t="s">
        <v>56</v>
      </c>
      <c r="AH40" s="2311">
        <f>SUM(AH14,$J$37,AH38)</f>
        <v>8.435221771724799E-2</v>
      </c>
      <c r="AI40" s="2309">
        <f>SUM(AJ14,$H$37,AI38)</f>
        <v>0.18444278170697201</v>
      </c>
      <c r="AJ40" s="2310" t="s">
        <v>56</v>
      </c>
      <c r="AK40" s="2311">
        <f>SUM(AK14,$J$37,AK38)</f>
        <v>8.2528403749664012E-2</v>
      </c>
      <c r="AL40" s="2309">
        <f>SUM(AM14,$H$37,AL38)</f>
        <v>0.1824146605880623</v>
      </c>
      <c r="AM40" s="2310" t="s">
        <v>56</v>
      </c>
      <c r="AN40" s="2311">
        <f>SUM(AN14,$J$37,AN38)</f>
        <v>7.6938984210431993E-2</v>
      </c>
      <c r="AO40" s="2309">
        <f>SUM(AP14,$H$37,AO38)</f>
        <v>0.19378624694242841</v>
      </c>
      <c r="AP40" s="2310" t="s">
        <v>56</v>
      </c>
      <c r="AQ40" s="2311">
        <f>SUM(AQ14,$J$37,AQ38)</f>
        <v>8.0913892297280007E-2</v>
      </c>
      <c r="AR40" s="2309">
        <f>SUM(AS14,$H$37,AR38)</f>
        <v>0.19625400686325314</v>
      </c>
      <c r="AS40" s="2310" t="s">
        <v>56</v>
      </c>
      <c r="AT40" s="2311">
        <f>SUM(AT14,$J$37,AT38)</f>
        <v>8.2586980429599999E-2</v>
      </c>
      <c r="AU40" s="2309">
        <f>SUM(AV14,$H$37,AU38)</f>
        <v>0.19805197736056537</v>
      </c>
      <c r="AV40" s="2310" t="s">
        <v>56</v>
      </c>
      <c r="AW40" s="2311">
        <f>SUM(AW14,$J$37,AW38)</f>
        <v>8.1158610194080008E-2</v>
      </c>
      <c r="AX40" s="2312">
        <f>SUM(AY14,$H$37,AX38)</f>
        <v>0.19794703474424283</v>
      </c>
      <c r="AY40" s="2310" t="s">
        <v>56</v>
      </c>
      <c r="AZ40" s="2312">
        <f>SUM(AZ14,$J$37,AZ38)</f>
        <v>7.8355306549279996E-2</v>
      </c>
      <c r="BA40" s="2309">
        <f>SUM(BB14,$H$37,BA38)</f>
        <v>0.21968915109834758</v>
      </c>
      <c r="BB40" s="2310" t="s">
        <v>56</v>
      </c>
      <c r="BC40" s="2311">
        <f>SUM(BC14,$J$37,BC38)</f>
        <v>8.9040422262048002E-2</v>
      </c>
      <c r="BD40" s="2309">
        <f>SUM(BE14,$H$37,BD38)</f>
        <v>0.22387919646445281</v>
      </c>
      <c r="BE40" s="2310" t="s">
        <v>56</v>
      </c>
      <c r="BF40" s="2311">
        <f>SUM(BF14,$J$37,BF38)</f>
        <v>8.8280916944672008E-2</v>
      </c>
      <c r="BG40" s="2312">
        <f>SUM(BH14,$H$37,BG38)</f>
        <v>0.24531531481936941</v>
      </c>
      <c r="BH40" s="2310" t="s">
        <v>56</v>
      </c>
      <c r="BI40" s="2311">
        <f>SUM(BI14,$J$37,BI38)</f>
        <v>9.3710040204864009E-2</v>
      </c>
      <c r="BJ40" s="2309">
        <f>SUM(BK14,$H$37,BJ38)</f>
        <v>0.23315812805595437</v>
      </c>
      <c r="BK40" s="2310" t="s">
        <v>56</v>
      </c>
      <c r="BL40" s="2311">
        <f>SUM(BL14,$J$37,BL38)</f>
        <v>8.9811973261215997E-2</v>
      </c>
      <c r="BM40" s="2309">
        <f>SUM(BN14,$H$37,BM38)</f>
        <v>0.2283230256155428</v>
      </c>
      <c r="BN40" s="2310" t="s">
        <v>56</v>
      </c>
      <c r="BO40" s="2311">
        <f>SUM(BO14,$J$37,BO38)</f>
        <v>9.1146802379168002E-2</v>
      </c>
      <c r="BP40" s="2309">
        <f>SUM(BQ14,$H$37,BP38)</f>
        <v>0.23118552059848793</v>
      </c>
      <c r="BQ40" s="2310" t="s">
        <v>56</v>
      </c>
      <c r="BR40" s="2311">
        <f>SUM(BR14,$J$37,BR38)</f>
        <v>8.5360721658432004E-2</v>
      </c>
      <c r="BS40" s="2309">
        <f>SUM(BT14,$H$37,BS38)</f>
        <v>0.22792154250773147</v>
      </c>
      <c r="BT40" s="2310" t="s">
        <v>56</v>
      </c>
      <c r="BU40" s="2311">
        <f>SUM(BU14,$J$37,BU38)</f>
        <v>8.8705017280928E-2</v>
      </c>
      <c r="BV40" s="2309">
        <f>SUM(BW14,$H$37,BV38)</f>
        <v>0.20764707833709706</v>
      </c>
      <c r="BW40" s="2310" t="s">
        <v>56</v>
      </c>
      <c r="BX40" s="2311">
        <f>SUM(BX14,$J$37,BX38)</f>
        <v>8.7215697738144013E-2</v>
      </c>
      <c r="BY40" s="2309">
        <f>SUM(BZ14,$H$37,BY38)</f>
        <v>0.19135189575586697</v>
      </c>
      <c r="BZ40" s="2310" t="s">
        <v>56</v>
      </c>
      <c r="CA40" s="2311">
        <f>SUM(CA14,$J$37,CA38)</f>
        <v>8.3613697392192002E-2</v>
      </c>
      <c r="CB40" s="2086"/>
    </row>
    <row r="41" spans="1:80" s="2010" customFormat="1" x14ac:dyDescent="0.2">
      <c r="A41" s="2322" t="s">
        <v>64</v>
      </c>
      <c r="B41" s="2323"/>
      <c r="C41" s="2203"/>
      <c r="D41" s="2323"/>
      <c r="E41" s="2109"/>
      <c r="F41" s="2197"/>
      <c r="G41" s="2301"/>
      <c r="H41" s="2324"/>
      <c r="I41" s="2325"/>
      <c r="J41" s="2326"/>
      <c r="K41" s="2324"/>
      <c r="L41" s="2325"/>
      <c r="M41" s="2326"/>
      <c r="N41" s="2324"/>
      <c r="O41" s="2325"/>
      <c r="P41" s="2326"/>
      <c r="Q41" s="2324"/>
      <c r="R41" s="2325"/>
      <c r="S41" s="2326"/>
      <c r="T41" s="2324"/>
      <c r="U41" s="2325"/>
      <c r="V41" s="2326"/>
      <c r="W41" s="2324"/>
      <c r="X41" s="2325"/>
      <c r="Y41" s="2326"/>
      <c r="Z41" s="2327"/>
      <c r="AA41" s="2325"/>
      <c r="AB41" s="2327"/>
      <c r="AC41" s="2324"/>
      <c r="AD41" s="2327"/>
      <c r="AE41" s="2326"/>
      <c r="AF41" s="2324"/>
      <c r="AG41" s="2327"/>
      <c r="AH41" s="2326"/>
      <c r="AI41" s="2324"/>
      <c r="AJ41" s="2327"/>
      <c r="AK41" s="2326"/>
      <c r="AL41" s="2324"/>
      <c r="AM41" s="2327"/>
      <c r="AN41" s="2326"/>
      <c r="AO41" s="2324"/>
      <c r="AP41" s="2327"/>
      <c r="AQ41" s="2326"/>
      <c r="AR41" s="2324"/>
      <c r="AS41" s="2327"/>
      <c r="AT41" s="2326"/>
      <c r="AU41" s="2324"/>
      <c r="AV41" s="2327"/>
      <c r="AW41" s="2326"/>
      <c r="AX41" s="2327"/>
      <c r="AY41" s="2327"/>
      <c r="AZ41" s="2327"/>
      <c r="BA41" s="2324"/>
      <c r="BB41" s="2327"/>
      <c r="BC41" s="2326"/>
      <c r="BD41" s="2324"/>
      <c r="BE41" s="2327"/>
      <c r="BF41" s="2326"/>
      <c r="BG41" s="2327"/>
      <c r="BH41" s="2327"/>
      <c r="BI41" s="2326"/>
      <c r="BJ41" s="2327"/>
      <c r="BK41" s="2327"/>
      <c r="BL41" s="2326"/>
      <c r="BM41" s="2324"/>
      <c r="BN41" s="2327"/>
      <c r="BO41" s="2326"/>
      <c r="BP41" s="2324"/>
      <c r="BQ41" s="2327"/>
      <c r="BR41" s="2326"/>
      <c r="BS41" s="2327"/>
      <c r="BT41" s="2327"/>
      <c r="BU41" s="2326"/>
      <c r="BV41" s="2327"/>
      <c r="BW41" s="2327"/>
      <c r="BX41" s="2326"/>
      <c r="BY41" s="2324"/>
      <c r="BZ41" s="2327"/>
      <c r="CA41" s="2326"/>
      <c r="CB41" s="2086"/>
    </row>
    <row r="42" spans="1:80" s="2010" customFormat="1" ht="13.5" thickBot="1" x14ac:dyDescent="0.25">
      <c r="A42" s="2328" t="s">
        <v>65</v>
      </c>
      <c r="B42" s="2329"/>
      <c r="C42" s="2330"/>
      <c r="D42" s="2329"/>
      <c r="E42" s="2118"/>
      <c r="F42" s="2329" t="s">
        <v>66</v>
      </c>
      <c r="G42" s="2122"/>
      <c r="H42" s="2331">
        <f>SUM(H36,H40)</f>
        <v>0.39672399450242302</v>
      </c>
      <c r="I42" s="2332" t="s">
        <v>56</v>
      </c>
      <c r="J42" s="2333">
        <f>SUM(J36,J40)</f>
        <v>0.18093137113408</v>
      </c>
      <c r="K42" s="2331">
        <f>SUM(K36,K40)</f>
        <v>0.35439454649338487</v>
      </c>
      <c r="L42" s="2332" t="s">
        <v>56</v>
      </c>
      <c r="M42" s="2333">
        <f>SUM(M36,M40)</f>
        <v>0.16166624041206401</v>
      </c>
      <c r="N42" s="2331">
        <f>SUM(N36,N40)</f>
        <v>0.34658415988699243</v>
      </c>
      <c r="O42" s="2332" t="s">
        <v>56</v>
      </c>
      <c r="P42" s="2333">
        <f>SUM(P36,P40)</f>
        <v>0.15587435627212801</v>
      </c>
      <c r="Q42" s="2331">
        <f>SUM(Q36,Q40)</f>
        <v>0.33936759573235653</v>
      </c>
      <c r="R42" s="2332" t="s">
        <v>56</v>
      </c>
      <c r="S42" s="2333">
        <f>SUM(S36,S40)</f>
        <v>0.1522360339302464</v>
      </c>
      <c r="T42" s="2331">
        <f>SUM(T36,T40)</f>
        <v>0.35199073079976306</v>
      </c>
      <c r="U42" s="2332" t="s">
        <v>56</v>
      </c>
      <c r="V42" s="2333">
        <f>SUM(V36,V40)</f>
        <v>0.15472006417782402</v>
      </c>
      <c r="W42" s="2331">
        <f>SUM(W36,W40)</f>
        <v>0.37242438322235061</v>
      </c>
      <c r="X42" s="2332" t="s">
        <v>56</v>
      </c>
      <c r="Y42" s="2333">
        <f>SUM(Y36,Y40)</f>
        <v>0.17161776130182402</v>
      </c>
      <c r="Z42" s="2332">
        <f>SUM(Z36,Z40)</f>
        <v>0.4039177595606569</v>
      </c>
      <c r="AA42" s="2332" t="s">
        <v>56</v>
      </c>
      <c r="AB42" s="2332">
        <f>SUM(AB36,AB40)</f>
        <v>0.16960241915362562</v>
      </c>
      <c r="AC42" s="2331">
        <f>SUM(AC36,AC40)</f>
        <v>0.45973787239315467</v>
      </c>
      <c r="AD42" s="2332" t="s">
        <v>56</v>
      </c>
      <c r="AE42" s="2333">
        <f>SUM(AE36,AE40)</f>
        <v>0.17968194452777597</v>
      </c>
      <c r="AF42" s="2331">
        <f>SUM(AF36,AF40)</f>
        <v>0.47438369180242967</v>
      </c>
      <c r="AG42" s="2332" t="s">
        <v>56</v>
      </c>
      <c r="AH42" s="2333">
        <f>SUM(AH36,AH40)</f>
        <v>0.18376693914147837</v>
      </c>
      <c r="AI42" s="2331">
        <f>SUM(AI36,AI40)</f>
        <v>0.46233749038091632</v>
      </c>
      <c r="AJ42" s="2332" t="s">
        <v>56</v>
      </c>
      <c r="AK42" s="2333">
        <f>SUM(AK36,AK40)</f>
        <v>0.17492588175445123</v>
      </c>
      <c r="AL42" s="2331">
        <f>SUM(AL36,AL40)</f>
        <v>0.45767794518817051</v>
      </c>
      <c r="AM42" s="2332" t="s">
        <v>56</v>
      </c>
      <c r="AN42" s="2333">
        <f>SUM(AN36,AN40)</f>
        <v>0.1622088823968256</v>
      </c>
      <c r="AO42" s="2331">
        <f>SUM(AO36,AO40)</f>
        <v>0.45878727668347569</v>
      </c>
      <c r="AP42" s="2332" t="s">
        <v>56</v>
      </c>
      <c r="AQ42" s="2333">
        <f>SUM(AQ36,AQ40)</f>
        <v>0.168556442781504</v>
      </c>
      <c r="AR42" s="2331">
        <f>SUM(AR36,AR40)</f>
        <v>0.44779545496152384</v>
      </c>
      <c r="AS42" s="2332" t="s">
        <v>56</v>
      </c>
      <c r="AT42" s="2333">
        <f>SUM(AT36,AT40)</f>
        <v>0.17097934456527999</v>
      </c>
      <c r="AU42" s="2331">
        <f>SUM(AU36,AU40)</f>
        <v>0.45259519126050674</v>
      </c>
      <c r="AV42" s="2332" t="s">
        <v>56</v>
      </c>
      <c r="AW42" s="2333">
        <f>SUM(AW36,AW40)</f>
        <v>0.17116699195382401</v>
      </c>
      <c r="AX42" s="2332">
        <f>SUM(AX36,AX40)</f>
        <v>0.45539132770258806</v>
      </c>
      <c r="AY42" s="2332" t="s">
        <v>56</v>
      </c>
      <c r="AZ42" s="2332">
        <f>SUM(AZ36,AZ40)</f>
        <v>0.16833160460598401</v>
      </c>
      <c r="BA42" s="2331">
        <f>SUM(BA36,BA40)</f>
        <v>0.49527714493922914</v>
      </c>
      <c r="BB42" s="2332" t="s">
        <v>56</v>
      </c>
      <c r="BC42" s="2333">
        <f>SUM(BC36,BC40)</f>
        <v>0.18581387410547839</v>
      </c>
      <c r="BD42" s="2331">
        <f>SUM(BD36,BD40)</f>
        <v>0.48983312498649328</v>
      </c>
      <c r="BE42" s="2332" t="s">
        <v>56</v>
      </c>
      <c r="BF42" s="2333">
        <f>SUM(BF36,BF40)</f>
        <v>0.18460925704133763</v>
      </c>
      <c r="BG42" s="2332">
        <f>SUM(BG36,BG40)</f>
        <v>0.5047576614934135</v>
      </c>
      <c r="BH42" s="2332" t="s">
        <v>56</v>
      </c>
      <c r="BI42" s="2333">
        <f>SUM(BI36,BI40)</f>
        <v>0.19039775233061121</v>
      </c>
      <c r="BJ42" s="2331">
        <f>SUM(BJ36,BJ40)</f>
        <v>0.47863814815895889</v>
      </c>
      <c r="BK42" s="2332" t="s">
        <v>56</v>
      </c>
      <c r="BL42" s="2333">
        <f>SUM(BL36,BL40)</f>
        <v>0.1807451178520128</v>
      </c>
      <c r="BM42" s="2331">
        <f>SUM(BM36,BM40)</f>
        <v>0.47738187679070254</v>
      </c>
      <c r="BN42" s="2332" t="s">
        <v>56</v>
      </c>
      <c r="BO42" s="2333">
        <f>SUM(BO36,BO40)</f>
        <v>0.18418053130573442</v>
      </c>
      <c r="BP42" s="2331">
        <f>SUM(BP36,BP40)</f>
        <v>0.47499444392015255</v>
      </c>
      <c r="BQ42" s="2332" t="s">
        <v>56</v>
      </c>
      <c r="BR42" s="2333">
        <f>SUM(BR36,BR40)</f>
        <v>0.1754613343459456</v>
      </c>
      <c r="BS42" s="2331">
        <f>SUM(BS36,BS40)</f>
        <v>0.46575917796929933</v>
      </c>
      <c r="BT42" s="2332" t="s">
        <v>56</v>
      </c>
      <c r="BU42" s="2333">
        <f>SUM(BU36,BU40)</f>
        <v>0.17456447009434239</v>
      </c>
      <c r="BV42" s="2331">
        <f>SUM(BV36,BV40)</f>
        <v>0.43842988088987034</v>
      </c>
      <c r="BW42" s="2332" t="s">
        <v>56</v>
      </c>
      <c r="BX42" s="2333">
        <f>SUM(BX36,BX40)</f>
        <v>0.17452335761659521</v>
      </c>
      <c r="BY42" s="2331">
        <f>SUM(BY36,BY40)</f>
        <v>0.4085411957381504</v>
      </c>
      <c r="BZ42" s="2332" t="s">
        <v>56</v>
      </c>
      <c r="CA42" s="2333">
        <f>SUM(CA36,CA40)</f>
        <v>0.16884369718319359</v>
      </c>
    </row>
    <row r="43" spans="1:80" s="2010" customFormat="1" x14ac:dyDescent="0.2"/>
    <row r="44" spans="1:80" s="2010" customFormat="1" ht="13.5" customHeight="1" x14ac:dyDescent="0.2">
      <c r="CA44" s="2041"/>
    </row>
    <row r="45" spans="1:80" s="2010" customFormat="1" ht="13.5" customHeight="1" x14ac:dyDescent="0.2">
      <c r="I45" s="2041">
        <v>-1</v>
      </c>
      <c r="CA45" s="2041"/>
    </row>
    <row r="46" spans="1:80" s="2010" customFormat="1" x14ac:dyDescent="0.2">
      <c r="I46" s="2041"/>
      <c r="L46" s="2041"/>
      <c r="O46" s="2041"/>
      <c r="U46" s="2041"/>
      <c r="X46" s="2041"/>
      <c r="AD46" s="2086"/>
      <c r="AM46" s="2086"/>
      <c r="AP46" s="2041"/>
      <c r="AV46" s="2086"/>
      <c r="AY46" s="2041"/>
      <c r="BE46" s="2086"/>
      <c r="BH46" s="2041"/>
      <c r="BN46" s="2086"/>
      <c r="BQ46" s="2041"/>
      <c r="BW46" s="2086"/>
      <c r="BZ46" s="2041"/>
    </row>
    <row r="47" spans="1:80" s="2010" customFormat="1" x14ac:dyDescent="0.2">
      <c r="I47" s="2041"/>
      <c r="L47" s="2041"/>
      <c r="O47" s="2041"/>
    </row>
    <row r="48" spans="1:80" s="2010" customFormat="1" x14ac:dyDescent="0.2">
      <c r="I48" s="2041"/>
      <c r="L48" s="2041"/>
      <c r="O48" s="2041"/>
    </row>
    <row r="49" spans="8:80" s="2010" customFormat="1" ht="13.5" customHeight="1" x14ac:dyDescent="0.2">
      <c r="I49" s="2334"/>
    </row>
    <row r="50" spans="8:80" s="2010" customFormat="1" ht="13.5" customHeight="1" x14ac:dyDescent="0.2">
      <c r="I50" s="2334"/>
      <c r="BY50" s="2086"/>
    </row>
    <row r="51" spans="8:80" s="2010" customFormat="1" ht="13.5" customHeight="1" x14ac:dyDescent="0.2">
      <c r="I51" s="2041"/>
      <c r="L51" s="2041"/>
      <c r="O51" s="2041"/>
      <c r="R51" s="2086"/>
      <c r="U51" s="2086"/>
      <c r="X51" s="2086"/>
      <c r="AA51" s="2086"/>
      <c r="AD51" s="2086"/>
      <c r="AG51" s="2086"/>
      <c r="AJ51" s="2086"/>
      <c r="AM51" s="2086"/>
      <c r="AP51" s="2086"/>
      <c r="AS51" s="2086"/>
      <c r="AV51" s="2086"/>
      <c r="AY51" s="2086"/>
      <c r="BB51" s="2086"/>
      <c r="BE51" s="2086"/>
      <c r="BH51" s="2086"/>
      <c r="BK51" s="2086"/>
      <c r="BN51" s="2086"/>
      <c r="BQ51" s="2086"/>
      <c r="BT51" s="2086"/>
      <c r="BW51" s="2086"/>
      <c r="BZ51" s="2086"/>
    </row>
    <row r="52" spans="8:80" s="2010" customFormat="1" ht="13.5" customHeight="1" x14ac:dyDescent="0.2">
      <c r="I52" s="2041"/>
      <c r="L52" s="2041"/>
      <c r="O52" s="2041"/>
      <c r="R52" s="2086"/>
      <c r="U52" s="2086"/>
      <c r="X52" s="2086"/>
      <c r="AA52" s="2086"/>
      <c r="AD52" s="2086"/>
      <c r="AG52" s="2086"/>
      <c r="AJ52" s="2086"/>
      <c r="AM52" s="2086"/>
      <c r="AP52" s="2086"/>
      <c r="AS52" s="2086"/>
      <c r="AV52" s="2086"/>
      <c r="AY52" s="2086"/>
      <c r="BB52" s="2086"/>
      <c r="BE52" s="2086"/>
      <c r="BH52" s="2086"/>
      <c r="BK52" s="2086"/>
      <c r="BN52" s="2086"/>
      <c r="BQ52" s="2086"/>
      <c r="BT52" s="2086"/>
      <c r="BW52" s="2086"/>
      <c r="BZ52" s="2086"/>
    </row>
    <row r="53" spans="8:80" s="2010" customFormat="1" x14ac:dyDescent="0.2">
      <c r="I53" s="2041"/>
      <c r="L53" s="2041"/>
      <c r="O53" s="2041"/>
      <c r="R53" s="2086"/>
      <c r="U53" s="2086"/>
      <c r="X53" s="2086"/>
      <c r="AA53" s="2086"/>
      <c r="AD53" s="2086"/>
      <c r="AG53" s="2086"/>
      <c r="AJ53" s="2086"/>
      <c r="AM53" s="2086"/>
      <c r="AP53" s="2086"/>
      <c r="AS53" s="2086"/>
      <c r="AV53" s="2086"/>
      <c r="AY53" s="2086"/>
      <c r="BB53" s="2086"/>
      <c r="BE53" s="2086"/>
      <c r="BH53" s="2086"/>
      <c r="BK53" s="2086"/>
      <c r="BN53" s="2086"/>
      <c r="BQ53" s="2086"/>
      <c r="BT53" s="2086"/>
      <c r="BW53" s="2086"/>
      <c r="BY53" s="2041"/>
      <c r="BZ53" s="2086"/>
      <c r="CA53" s="2041"/>
      <c r="CB53" s="2041"/>
    </row>
    <row r="54" spans="8:80" s="2010" customFormat="1" x14ac:dyDescent="0.2">
      <c r="I54" s="2041"/>
      <c r="L54" s="2041"/>
      <c r="O54" s="2041"/>
      <c r="BY54" s="2041"/>
      <c r="CA54" s="2041"/>
      <c r="CB54" s="2041"/>
    </row>
    <row r="55" spans="8:80" s="2010" customFormat="1" x14ac:dyDescent="0.2">
      <c r="I55" s="2041"/>
      <c r="L55" s="2041"/>
      <c r="O55" s="2041"/>
      <c r="BY55" s="2086"/>
      <c r="CA55" s="2086"/>
      <c r="CB55" s="2086"/>
    </row>
    <row r="56" spans="8:80" s="2010" customFormat="1" x14ac:dyDescent="0.2">
      <c r="I56" s="2041"/>
      <c r="L56" s="2041"/>
      <c r="O56" s="2041"/>
      <c r="BY56" s="2086"/>
      <c r="CA56" s="2086"/>
      <c r="CB56" s="2086"/>
    </row>
    <row r="57" spans="8:80" s="2010" customFormat="1" x14ac:dyDescent="0.2">
      <c r="AF57" s="2086"/>
      <c r="AG57" s="2086"/>
      <c r="AH57" s="2086"/>
      <c r="AI57" s="2086"/>
      <c r="AJ57" s="2086"/>
      <c r="AK57" s="2086"/>
      <c r="AL57" s="2086"/>
      <c r="AM57" s="2086"/>
      <c r="AN57" s="2086"/>
      <c r="AO57" s="2086"/>
      <c r="AP57" s="2086"/>
      <c r="AQ57" s="2086"/>
      <c r="AR57" s="2086"/>
      <c r="AS57" s="2086"/>
      <c r="AT57" s="2086"/>
      <c r="AU57" s="2086"/>
      <c r="AV57" s="2086"/>
      <c r="AW57" s="2086"/>
      <c r="AX57" s="2086"/>
      <c r="AY57" s="2086"/>
      <c r="AZ57" s="2086"/>
      <c r="BA57" s="2086"/>
      <c r="BB57" s="2086"/>
      <c r="BC57" s="2086"/>
      <c r="BD57" s="2086"/>
      <c r="BE57" s="2086"/>
      <c r="BF57" s="2086"/>
      <c r="BG57" s="2086"/>
      <c r="BH57" s="2086"/>
      <c r="BK57" s="2086"/>
      <c r="BN57" s="2086"/>
      <c r="BO57" s="2086"/>
      <c r="BP57" s="2086"/>
      <c r="BQ57" s="2086"/>
      <c r="BT57" s="2086"/>
      <c r="BU57" s="2086"/>
      <c r="BV57" s="2086"/>
      <c r="BW57" s="2086"/>
      <c r="BX57" s="2086"/>
      <c r="BY57" s="2086"/>
      <c r="BZ57" s="2086"/>
      <c r="CA57" s="2086"/>
      <c r="CB57" s="2086"/>
    </row>
    <row r="58" spans="8:80" s="2010" customFormat="1" x14ac:dyDescent="0.2"/>
    <row r="59" spans="8:80" s="2010" customFormat="1" x14ac:dyDescent="0.2"/>
    <row r="60" spans="8:80" s="2010" customFormat="1" x14ac:dyDescent="0.2"/>
    <row r="61" spans="8:80" s="2010" customFormat="1" x14ac:dyDescent="0.2">
      <c r="H61" s="2041"/>
      <c r="I61" s="2041"/>
      <c r="J61" s="2041"/>
    </row>
    <row r="62" spans="8:80" s="2010" customFormat="1" x14ac:dyDescent="0.2">
      <c r="H62" s="2041"/>
      <c r="I62" s="2041"/>
      <c r="J62" s="2041"/>
    </row>
    <row r="63" spans="8:80" s="2010" customFormat="1" x14ac:dyDescent="0.2">
      <c r="H63" s="2041"/>
      <c r="I63" s="2041"/>
      <c r="J63" s="2041"/>
      <c r="N63" s="2010">
        <v>0</v>
      </c>
      <c r="O63" s="2010">
        <v>0</v>
      </c>
      <c r="P63" s="2010">
        <v>0</v>
      </c>
      <c r="Q63" s="2010">
        <v>0</v>
      </c>
    </row>
    <row r="64" spans="8:80" s="2010" customFormat="1" x14ac:dyDescent="0.2">
      <c r="H64" s="2041"/>
      <c r="I64" s="2041"/>
      <c r="J64" s="2041"/>
    </row>
    <row r="65" spans="8:10" s="2010" customFormat="1" x14ac:dyDescent="0.2">
      <c r="H65" s="2041"/>
      <c r="I65" s="2041"/>
      <c r="J65" s="2041"/>
    </row>
    <row r="66" spans="8:10" s="2010" customFormat="1" x14ac:dyDescent="0.2">
      <c r="H66" s="2041"/>
      <c r="I66" s="2041"/>
      <c r="J66" s="2041"/>
    </row>
    <row r="67" spans="8:10" s="2010" customFormat="1" x14ac:dyDescent="0.2">
      <c r="H67" s="2041"/>
      <c r="I67" s="2041"/>
      <c r="J67" s="2041"/>
    </row>
    <row r="68" spans="8:10" s="2010" customFormat="1" x14ac:dyDescent="0.2">
      <c r="H68" s="2041"/>
      <c r="I68" s="2041"/>
      <c r="J68" s="2041"/>
    </row>
    <row r="69" spans="8:10" s="2010" customFormat="1" x14ac:dyDescent="0.2">
      <c r="H69" s="2041"/>
      <c r="I69" s="2041"/>
      <c r="J69" s="2041"/>
    </row>
    <row r="70" spans="8:10" s="2010" customFormat="1" x14ac:dyDescent="0.2">
      <c r="H70" s="2041"/>
      <c r="I70" s="2041"/>
      <c r="J70" s="2041"/>
    </row>
    <row r="71" spans="8:10" s="2010" customFormat="1" x14ac:dyDescent="0.2">
      <c r="H71" s="2041"/>
      <c r="I71" s="2041"/>
      <c r="J71" s="2041"/>
    </row>
    <row r="72" spans="8:10" s="2010" customFormat="1" x14ac:dyDescent="0.2">
      <c r="H72" s="2041"/>
      <c r="I72" s="2041"/>
      <c r="J72" s="2041"/>
    </row>
    <row r="73" spans="8:10" s="2010" customFormat="1" x14ac:dyDescent="0.2">
      <c r="H73" s="2041"/>
      <c r="I73" s="2041"/>
      <c r="J73" s="2041"/>
    </row>
    <row r="74" spans="8:10" s="2010" customFormat="1" x14ac:dyDescent="0.2">
      <c r="H74" s="2041"/>
      <c r="I74" s="2041"/>
      <c r="J74" s="2041"/>
    </row>
    <row r="75" spans="8:10" s="2010" customFormat="1" x14ac:dyDescent="0.2">
      <c r="H75" s="2041"/>
      <c r="I75" s="2041"/>
      <c r="J75" s="2041"/>
    </row>
    <row r="76" spans="8:10" s="2010" customFormat="1" x14ac:dyDescent="0.2">
      <c r="H76" s="2041"/>
      <c r="I76" s="2041"/>
      <c r="J76" s="2041"/>
    </row>
    <row r="77" spans="8:10" s="2010" customFormat="1" x14ac:dyDescent="0.2">
      <c r="H77" s="2041"/>
      <c r="I77" s="2041"/>
      <c r="J77" s="2041"/>
    </row>
    <row r="78" spans="8:10" s="2010" customFormat="1" x14ac:dyDescent="0.2">
      <c r="H78" s="2041"/>
      <c r="I78" s="2041"/>
      <c r="J78" s="2041"/>
    </row>
    <row r="79" spans="8:10" s="2010" customFormat="1" x14ac:dyDescent="0.2">
      <c r="H79" s="2041"/>
      <c r="I79" s="2041"/>
      <c r="J79" s="2041"/>
    </row>
    <row r="80" spans="8:10" s="2010" customFormat="1" x14ac:dyDescent="0.2">
      <c r="H80" s="2041"/>
      <c r="I80" s="2041"/>
      <c r="J80" s="2041"/>
    </row>
    <row r="81" spans="8:10" s="2010" customFormat="1" x14ac:dyDescent="0.2">
      <c r="H81" s="2041"/>
      <c r="I81" s="2041"/>
      <c r="J81" s="2041"/>
    </row>
  </sheetData>
  <mergeCells count="72">
    <mergeCell ref="AC4:AE4"/>
    <mergeCell ref="AF4:AH4"/>
    <mergeCell ref="AI4:AK4"/>
    <mergeCell ref="AL4:AN4"/>
    <mergeCell ref="A4:G4"/>
    <mergeCell ref="H4:J4"/>
    <mergeCell ref="K4:M4"/>
    <mergeCell ref="N4:P4"/>
    <mergeCell ref="Q4:S4"/>
    <mergeCell ref="T4:V4"/>
    <mergeCell ref="BY4:CA4"/>
    <mergeCell ref="A5:B6"/>
    <mergeCell ref="C5:C6"/>
    <mergeCell ref="D5:G6"/>
    <mergeCell ref="A7:B12"/>
    <mergeCell ref="C7:C12"/>
    <mergeCell ref="D7:E9"/>
    <mergeCell ref="F7:G7"/>
    <mergeCell ref="F8:G8"/>
    <mergeCell ref="F9:G9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D10:E11"/>
    <mergeCell ref="F10:G10"/>
    <mergeCell ref="F11:G11"/>
    <mergeCell ref="D12:G12"/>
    <mergeCell ref="A13:B18"/>
    <mergeCell ref="C13:C18"/>
    <mergeCell ref="D13:E15"/>
    <mergeCell ref="F13:G13"/>
    <mergeCell ref="F14:G14"/>
    <mergeCell ref="F15:G15"/>
    <mergeCell ref="D16:E17"/>
    <mergeCell ref="F16:G16"/>
    <mergeCell ref="F17:G17"/>
    <mergeCell ref="D18:G18"/>
    <mergeCell ref="A19:B20"/>
    <mergeCell ref="C19:C20"/>
    <mergeCell ref="D19:E19"/>
    <mergeCell ref="F19:G20"/>
    <mergeCell ref="D20:E20"/>
    <mergeCell ref="A21:B22"/>
    <mergeCell ref="C21:C22"/>
    <mergeCell ref="D21:E21"/>
    <mergeCell ref="F21:G22"/>
    <mergeCell ref="D22:E22"/>
    <mergeCell ref="A28:C28"/>
    <mergeCell ref="A32:G32"/>
    <mergeCell ref="E35:F35"/>
    <mergeCell ref="B36:G36"/>
    <mergeCell ref="E39:F39"/>
    <mergeCell ref="B40:G40"/>
    <mergeCell ref="A23:C24"/>
    <mergeCell ref="D23:G23"/>
    <mergeCell ref="D24:G24"/>
    <mergeCell ref="E25:F25"/>
    <mergeCell ref="E26:F26"/>
    <mergeCell ref="A27:C27"/>
    <mergeCell ref="D27:E27"/>
    <mergeCell ref="F27:G27"/>
  </mergeCells>
  <pageMargins left="0.31496062992125984" right="0.31496062992125984" top="0.35433070866141736" bottom="0.15748031496062992" header="0.31496062992125984" footer="0.31496062992125984"/>
  <pageSetup paperSize="8" fitToWidth="0" orientation="landscape" r:id="rId1"/>
  <headerFooter scaleWithDoc="0" alignWithMargins="0"/>
  <colBreaks count="3" manualBreakCount="3">
    <brk id="25" max="40" man="1"/>
    <brk id="43" max="40" man="1"/>
    <brk id="61" max="40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E75"/>
  <sheetViews>
    <sheetView showZeros="0" view="pageBreakPreview" zoomScaleNormal="100" zoomScaleSheetLayoutView="100" workbookViewId="0">
      <selection activeCell="AB13" sqref="AB13"/>
    </sheetView>
  </sheetViews>
  <sheetFormatPr defaultRowHeight="12.75" x14ac:dyDescent="0.2"/>
  <cols>
    <col min="1" max="1" width="5.28515625" style="277" customWidth="1"/>
    <col min="2" max="2" width="6.42578125" style="277" customWidth="1"/>
    <col min="3" max="3" width="6.85546875" style="277" customWidth="1"/>
    <col min="4" max="4" width="6" style="277" customWidth="1"/>
    <col min="5" max="5" width="3" style="277" customWidth="1"/>
    <col min="6" max="6" width="7.28515625" style="277" customWidth="1"/>
    <col min="7" max="7" width="3.85546875" style="277" customWidth="1"/>
    <col min="8" max="79" width="6.5703125" style="277" customWidth="1"/>
    <col min="80" max="256" width="9.140625" style="277"/>
    <col min="257" max="257" width="5.28515625" style="277" customWidth="1"/>
    <col min="258" max="258" width="6.42578125" style="277" customWidth="1"/>
    <col min="259" max="259" width="6.85546875" style="277" customWidth="1"/>
    <col min="260" max="260" width="6" style="277" customWidth="1"/>
    <col min="261" max="261" width="3" style="277" customWidth="1"/>
    <col min="262" max="262" width="7.28515625" style="277" customWidth="1"/>
    <col min="263" max="263" width="3.85546875" style="277" customWidth="1"/>
    <col min="264" max="335" width="6.5703125" style="277" customWidth="1"/>
    <col min="336" max="512" width="9.140625" style="277"/>
    <col min="513" max="513" width="5.28515625" style="277" customWidth="1"/>
    <col min="514" max="514" width="6.42578125" style="277" customWidth="1"/>
    <col min="515" max="515" width="6.85546875" style="277" customWidth="1"/>
    <col min="516" max="516" width="6" style="277" customWidth="1"/>
    <col min="517" max="517" width="3" style="277" customWidth="1"/>
    <col min="518" max="518" width="7.28515625" style="277" customWidth="1"/>
    <col min="519" max="519" width="3.85546875" style="277" customWidth="1"/>
    <col min="520" max="591" width="6.5703125" style="277" customWidth="1"/>
    <col min="592" max="768" width="9.140625" style="277"/>
    <col min="769" max="769" width="5.28515625" style="277" customWidth="1"/>
    <col min="770" max="770" width="6.42578125" style="277" customWidth="1"/>
    <col min="771" max="771" width="6.85546875" style="277" customWidth="1"/>
    <col min="772" max="772" width="6" style="277" customWidth="1"/>
    <col min="773" max="773" width="3" style="277" customWidth="1"/>
    <col min="774" max="774" width="7.28515625" style="277" customWidth="1"/>
    <col min="775" max="775" width="3.85546875" style="277" customWidth="1"/>
    <col min="776" max="847" width="6.5703125" style="277" customWidth="1"/>
    <col min="848" max="1024" width="9.140625" style="277"/>
    <col min="1025" max="1025" width="5.28515625" style="277" customWidth="1"/>
    <col min="1026" max="1026" width="6.42578125" style="277" customWidth="1"/>
    <col min="1027" max="1027" width="6.85546875" style="277" customWidth="1"/>
    <col min="1028" max="1028" width="6" style="277" customWidth="1"/>
    <col min="1029" max="1029" width="3" style="277" customWidth="1"/>
    <col min="1030" max="1030" width="7.28515625" style="277" customWidth="1"/>
    <col min="1031" max="1031" width="3.85546875" style="277" customWidth="1"/>
    <col min="1032" max="1103" width="6.5703125" style="277" customWidth="1"/>
    <col min="1104" max="1280" width="9.140625" style="277"/>
    <col min="1281" max="1281" width="5.28515625" style="277" customWidth="1"/>
    <col min="1282" max="1282" width="6.42578125" style="277" customWidth="1"/>
    <col min="1283" max="1283" width="6.85546875" style="277" customWidth="1"/>
    <col min="1284" max="1284" width="6" style="277" customWidth="1"/>
    <col min="1285" max="1285" width="3" style="277" customWidth="1"/>
    <col min="1286" max="1286" width="7.28515625" style="277" customWidth="1"/>
    <col min="1287" max="1287" width="3.85546875" style="277" customWidth="1"/>
    <col min="1288" max="1359" width="6.5703125" style="277" customWidth="1"/>
    <col min="1360" max="1536" width="9.140625" style="277"/>
    <col min="1537" max="1537" width="5.28515625" style="277" customWidth="1"/>
    <col min="1538" max="1538" width="6.42578125" style="277" customWidth="1"/>
    <col min="1539" max="1539" width="6.85546875" style="277" customWidth="1"/>
    <col min="1540" max="1540" width="6" style="277" customWidth="1"/>
    <col min="1541" max="1541" width="3" style="277" customWidth="1"/>
    <col min="1542" max="1542" width="7.28515625" style="277" customWidth="1"/>
    <col min="1543" max="1543" width="3.85546875" style="277" customWidth="1"/>
    <col min="1544" max="1615" width="6.5703125" style="277" customWidth="1"/>
    <col min="1616" max="1792" width="9.140625" style="277"/>
    <col min="1793" max="1793" width="5.28515625" style="277" customWidth="1"/>
    <col min="1794" max="1794" width="6.42578125" style="277" customWidth="1"/>
    <col min="1795" max="1795" width="6.85546875" style="277" customWidth="1"/>
    <col min="1796" max="1796" width="6" style="277" customWidth="1"/>
    <col min="1797" max="1797" width="3" style="277" customWidth="1"/>
    <col min="1798" max="1798" width="7.28515625" style="277" customWidth="1"/>
    <col min="1799" max="1799" width="3.85546875" style="277" customWidth="1"/>
    <col min="1800" max="1871" width="6.5703125" style="277" customWidth="1"/>
    <col min="1872" max="2048" width="9.140625" style="277"/>
    <col min="2049" max="2049" width="5.28515625" style="277" customWidth="1"/>
    <col min="2050" max="2050" width="6.42578125" style="277" customWidth="1"/>
    <col min="2051" max="2051" width="6.85546875" style="277" customWidth="1"/>
    <col min="2052" max="2052" width="6" style="277" customWidth="1"/>
    <col min="2053" max="2053" width="3" style="277" customWidth="1"/>
    <col min="2054" max="2054" width="7.28515625" style="277" customWidth="1"/>
    <col min="2055" max="2055" width="3.85546875" style="277" customWidth="1"/>
    <col min="2056" max="2127" width="6.5703125" style="277" customWidth="1"/>
    <col min="2128" max="2304" width="9.140625" style="277"/>
    <col min="2305" max="2305" width="5.28515625" style="277" customWidth="1"/>
    <col min="2306" max="2306" width="6.42578125" style="277" customWidth="1"/>
    <col min="2307" max="2307" width="6.85546875" style="277" customWidth="1"/>
    <col min="2308" max="2308" width="6" style="277" customWidth="1"/>
    <col min="2309" max="2309" width="3" style="277" customWidth="1"/>
    <col min="2310" max="2310" width="7.28515625" style="277" customWidth="1"/>
    <col min="2311" max="2311" width="3.85546875" style="277" customWidth="1"/>
    <col min="2312" max="2383" width="6.5703125" style="277" customWidth="1"/>
    <col min="2384" max="2560" width="9.140625" style="277"/>
    <col min="2561" max="2561" width="5.28515625" style="277" customWidth="1"/>
    <col min="2562" max="2562" width="6.42578125" style="277" customWidth="1"/>
    <col min="2563" max="2563" width="6.85546875" style="277" customWidth="1"/>
    <col min="2564" max="2564" width="6" style="277" customWidth="1"/>
    <col min="2565" max="2565" width="3" style="277" customWidth="1"/>
    <col min="2566" max="2566" width="7.28515625" style="277" customWidth="1"/>
    <col min="2567" max="2567" width="3.85546875" style="277" customWidth="1"/>
    <col min="2568" max="2639" width="6.5703125" style="277" customWidth="1"/>
    <col min="2640" max="2816" width="9.140625" style="277"/>
    <col min="2817" max="2817" width="5.28515625" style="277" customWidth="1"/>
    <col min="2818" max="2818" width="6.42578125" style="277" customWidth="1"/>
    <col min="2819" max="2819" width="6.85546875" style="277" customWidth="1"/>
    <col min="2820" max="2820" width="6" style="277" customWidth="1"/>
    <col min="2821" max="2821" width="3" style="277" customWidth="1"/>
    <col min="2822" max="2822" width="7.28515625" style="277" customWidth="1"/>
    <col min="2823" max="2823" width="3.85546875" style="277" customWidth="1"/>
    <col min="2824" max="2895" width="6.5703125" style="277" customWidth="1"/>
    <col min="2896" max="3072" width="9.140625" style="277"/>
    <col min="3073" max="3073" width="5.28515625" style="277" customWidth="1"/>
    <col min="3074" max="3074" width="6.42578125" style="277" customWidth="1"/>
    <col min="3075" max="3075" width="6.85546875" style="277" customWidth="1"/>
    <col min="3076" max="3076" width="6" style="277" customWidth="1"/>
    <col min="3077" max="3077" width="3" style="277" customWidth="1"/>
    <col min="3078" max="3078" width="7.28515625" style="277" customWidth="1"/>
    <col min="3079" max="3079" width="3.85546875" style="277" customWidth="1"/>
    <col min="3080" max="3151" width="6.5703125" style="277" customWidth="1"/>
    <col min="3152" max="3328" width="9.140625" style="277"/>
    <col min="3329" max="3329" width="5.28515625" style="277" customWidth="1"/>
    <col min="3330" max="3330" width="6.42578125" style="277" customWidth="1"/>
    <col min="3331" max="3331" width="6.85546875" style="277" customWidth="1"/>
    <col min="3332" max="3332" width="6" style="277" customWidth="1"/>
    <col min="3333" max="3333" width="3" style="277" customWidth="1"/>
    <col min="3334" max="3334" width="7.28515625" style="277" customWidth="1"/>
    <col min="3335" max="3335" width="3.85546875" style="277" customWidth="1"/>
    <col min="3336" max="3407" width="6.5703125" style="277" customWidth="1"/>
    <col min="3408" max="3584" width="9.140625" style="277"/>
    <col min="3585" max="3585" width="5.28515625" style="277" customWidth="1"/>
    <col min="3586" max="3586" width="6.42578125" style="277" customWidth="1"/>
    <col min="3587" max="3587" width="6.85546875" style="277" customWidth="1"/>
    <col min="3588" max="3588" width="6" style="277" customWidth="1"/>
    <col min="3589" max="3589" width="3" style="277" customWidth="1"/>
    <col min="3590" max="3590" width="7.28515625" style="277" customWidth="1"/>
    <col min="3591" max="3591" width="3.85546875" style="277" customWidth="1"/>
    <col min="3592" max="3663" width="6.5703125" style="277" customWidth="1"/>
    <col min="3664" max="3840" width="9.140625" style="277"/>
    <col min="3841" max="3841" width="5.28515625" style="277" customWidth="1"/>
    <col min="3842" max="3842" width="6.42578125" style="277" customWidth="1"/>
    <col min="3843" max="3843" width="6.85546875" style="277" customWidth="1"/>
    <col min="3844" max="3844" width="6" style="277" customWidth="1"/>
    <col min="3845" max="3845" width="3" style="277" customWidth="1"/>
    <col min="3846" max="3846" width="7.28515625" style="277" customWidth="1"/>
    <col min="3847" max="3847" width="3.85546875" style="277" customWidth="1"/>
    <col min="3848" max="3919" width="6.5703125" style="277" customWidth="1"/>
    <col min="3920" max="4096" width="9.140625" style="277"/>
    <col min="4097" max="4097" width="5.28515625" style="277" customWidth="1"/>
    <col min="4098" max="4098" width="6.42578125" style="277" customWidth="1"/>
    <col min="4099" max="4099" width="6.85546875" style="277" customWidth="1"/>
    <col min="4100" max="4100" width="6" style="277" customWidth="1"/>
    <col min="4101" max="4101" width="3" style="277" customWidth="1"/>
    <col min="4102" max="4102" width="7.28515625" style="277" customWidth="1"/>
    <col min="4103" max="4103" width="3.85546875" style="277" customWidth="1"/>
    <col min="4104" max="4175" width="6.5703125" style="277" customWidth="1"/>
    <col min="4176" max="4352" width="9.140625" style="277"/>
    <col min="4353" max="4353" width="5.28515625" style="277" customWidth="1"/>
    <col min="4354" max="4354" width="6.42578125" style="277" customWidth="1"/>
    <col min="4355" max="4355" width="6.85546875" style="277" customWidth="1"/>
    <col min="4356" max="4356" width="6" style="277" customWidth="1"/>
    <col min="4357" max="4357" width="3" style="277" customWidth="1"/>
    <col min="4358" max="4358" width="7.28515625" style="277" customWidth="1"/>
    <col min="4359" max="4359" width="3.85546875" style="277" customWidth="1"/>
    <col min="4360" max="4431" width="6.5703125" style="277" customWidth="1"/>
    <col min="4432" max="4608" width="9.140625" style="277"/>
    <col min="4609" max="4609" width="5.28515625" style="277" customWidth="1"/>
    <col min="4610" max="4610" width="6.42578125" style="277" customWidth="1"/>
    <col min="4611" max="4611" width="6.85546875" style="277" customWidth="1"/>
    <col min="4612" max="4612" width="6" style="277" customWidth="1"/>
    <col min="4613" max="4613" width="3" style="277" customWidth="1"/>
    <col min="4614" max="4614" width="7.28515625" style="277" customWidth="1"/>
    <col min="4615" max="4615" width="3.85546875" style="277" customWidth="1"/>
    <col min="4616" max="4687" width="6.5703125" style="277" customWidth="1"/>
    <col min="4688" max="4864" width="9.140625" style="277"/>
    <col min="4865" max="4865" width="5.28515625" style="277" customWidth="1"/>
    <col min="4866" max="4866" width="6.42578125" style="277" customWidth="1"/>
    <col min="4867" max="4867" width="6.85546875" style="277" customWidth="1"/>
    <col min="4868" max="4868" width="6" style="277" customWidth="1"/>
    <col min="4869" max="4869" width="3" style="277" customWidth="1"/>
    <col min="4870" max="4870" width="7.28515625" style="277" customWidth="1"/>
    <col min="4871" max="4871" width="3.85546875" style="277" customWidth="1"/>
    <col min="4872" max="4943" width="6.5703125" style="277" customWidth="1"/>
    <col min="4944" max="5120" width="9.140625" style="277"/>
    <col min="5121" max="5121" width="5.28515625" style="277" customWidth="1"/>
    <col min="5122" max="5122" width="6.42578125" style="277" customWidth="1"/>
    <col min="5123" max="5123" width="6.85546875" style="277" customWidth="1"/>
    <col min="5124" max="5124" width="6" style="277" customWidth="1"/>
    <col min="5125" max="5125" width="3" style="277" customWidth="1"/>
    <col min="5126" max="5126" width="7.28515625" style="277" customWidth="1"/>
    <col min="5127" max="5127" width="3.85546875" style="277" customWidth="1"/>
    <col min="5128" max="5199" width="6.5703125" style="277" customWidth="1"/>
    <col min="5200" max="5376" width="9.140625" style="277"/>
    <col min="5377" max="5377" width="5.28515625" style="277" customWidth="1"/>
    <col min="5378" max="5378" width="6.42578125" style="277" customWidth="1"/>
    <col min="5379" max="5379" width="6.85546875" style="277" customWidth="1"/>
    <col min="5380" max="5380" width="6" style="277" customWidth="1"/>
    <col min="5381" max="5381" width="3" style="277" customWidth="1"/>
    <col min="5382" max="5382" width="7.28515625" style="277" customWidth="1"/>
    <col min="5383" max="5383" width="3.85546875" style="277" customWidth="1"/>
    <col min="5384" max="5455" width="6.5703125" style="277" customWidth="1"/>
    <col min="5456" max="5632" width="9.140625" style="277"/>
    <col min="5633" max="5633" width="5.28515625" style="277" customWidth="1"/>
    <col min="5634" max="5634" width="6.42578125" style="277" customWidth="1"/>
    <col min="5635" max="5635" width="6.85546875" style="277" customWidth="1"/>
    <col min="5636" max="5636" width="6" style="277" customWidth="1"/>
    <col min="5637" max="5637" width="3" style="277" customWidth="1"/>
    <col min="5638" max="5638" width="7.28515625" style="277" customWidth="1"/>
    <col min="5639" max="5639" width="3.85546875" style="277" customWidth="1"/>
    <col min="5640" max="5711" width="6.5703125" style="277" customWidth="1"/>
    <col min="5712" max="5888" width="9.140625" style="277"/>
    <col min="5889" max="5889" width="5.28515625" style="277" customWidth="1"/>
    <col min="5890" max="5890" width="6.42578125" style="277" customWidth="1"/>
    <col min="5891" max="5891" width="6.85546875" style="277" customWidth="1"/>
    <col min="5892" max="5892" width="6" style="277" customWidth="1"/>
    <col min="5893" max="5893" width="3" style="277" customWidth="1"/>
    <col min="5894" max="5894" width="7.28515625" style="277" customWidth="1"/>
    <col min="5895" max="5895" width="3.85546875" style="277" customWidth="1"/>
    <col min="5896" max="5967" width="6.5703125" style="277" customWidth="1"/>
    <col min="5968" max="6144" width="9.140625" style="277"/>
    <col min="6145" max="6145" width="5.28515625" style="277" customWidth="1"/>
    <col min="6146" max="6146" width="6.42578125" style="277" customWidth="1"/>
    <col min="6147" max="6147" width="6.85546875" style="277" customWidth="1"/>
    <col min="6148" max="6148" width="6" style="277" customWidth="1"/>
    <col min="6149" max="6149" width="3" style="277" customWidth="1"/>
    <col min="6150" max="6150" width="7.28515625" style="277" customWidth="1"/>
    <col min="6151" max="6151" width="3.85546875" style="277" customWidth="1"/>
    <col min="6152" max="6223" width="6.5703125" style="277" customWidth="1"/>
    <col min="6224" max="6400" width="9.140625" style="277"/>
    <col min="6401" max="6401" width="5.28515625" style="277" customWidth="1"/>
    <col min="6402" max="6402" width="6.42578125" style="277" customWidth="1"/>
    <col min="6403" max="6403" width="6.85546875" style="277" customWidth="1"/>
    <col min="6404" max="6404" width="6" style="277" customWidth="1"/>
    <col min="6405" max="6405" width="3" style="277" customWidth="1"/>
    <col min="6406" max="6406" width="7.28515625" style="277" customWidth="1"/>
    <col min="6407" max="6407" width="3.85546875" style="277" customWidth="1"/>
    <col min="6408" max="6479" width="6.5703125" style="277" customWidth="1"/>
    <col min="6480" max="6656" width="9.140625" style="277"/>
    <col min="6657" max="6657" width="5.28515625" style="277" customWidth="1"/>
    <col min="6658" max="6658" width="6.42578125" style="277" customWidth="1"/>
    <col min="6659" max="6659" width="6.85546875" style="277" customWidth="1"/>
    <col min="6660" max="6660" width="6" style="277" customWidth="1"/>
    <col min="6661" max="6661" width="3" style="277" customWidth="1"/>
    <col min="6662" max="6662" width="7.28515625" style="277" customWidth="1"/>
    <col min="6663" max="6663" width="3.85546875" style="277" customWidth="1"/>
    <col min="6664" max="6735" width="6.5703125" style="277" customWidth="1"/>
    <col min="6736" max="6912" width="9.140625" style="277"/>
    <col min="6913" max="6913" width="5.28515625" style="277" customWidth="1"/>
    <col min="6914" max="6914" width="6.42578125" style="277" customWidth="1"/>
    <col min="6915" max="6915" width="6.85546875" style="277" customWidth="1"/>
    <col min="6916" max="6916" width="6" style="277" customWidth="1"/>
    <col min="6917" max="6917" width="3" style="277" customWidth="1"/>
    <col min="6918" max="6918" width="7.28515625" style="277" customWidth="1"/>
    <col min="6919" max="6919" width="3.85546875" style="277" customWidth="1"/>
    <col min="6920" max="6991" width="6.5703125" style="277" customWidth="1"/>
    <col min="6992" max="7168" width="9.140625" style="277"/>
    <col min="7169" max="7169" width="5.28515625" style="277" customWidth="1"/>
    <col min="7170" max="7170" width="6.42578125" style="277" customWidth="1"/>
    <col min="7171" max="7171" width="6.85546875" style="277" customWidth="1"/>
    <col min="7172" max="7172" width="6" style="277" customWidth="1"/>
    <col min="7173" max="7173" width="3" style="277" customWidth="1"/>
    <col min="7174" max="7174" width="7.28515625" style="277" customWidth="1"/>
    <col min="7175" max="7175" width="3.85546875" style="277" customWidth="1"/>
    <col min="7176" max="7247" width="6.5703125" style="277" customWidth="1"/>
    <col min="7248" max="7424" width="9.140625" style="277"/>
    <col min="7425" max="7425" width="5.28515625" style="277" customWidth="1"/>
    <col min="7426" max="7426" width="6.42578125" style="277" customWidth="1"/>
    <col min="7427" max="7427" width="6.85546875" style="277" customWidth="1"/>
    <col min="7428" max="7428" width="6" style="277" customWidth="1"/>
    <col min="7429" max="7429" width="3" style="277" customWidth="1"/>
    <col min="7430" max="7430" width="7.28515625" style="277" customWidth="1"/>
    <col min="7431" max="7431" width="3.85546875" style="277" customWidth="1"/>
    <col min="7432" max="7503" width="6.5703125" style="277" customWidth="1"/>
    <col min="7504" max="7680" width="9.140625" style="277"/>
    <col min="7681" max="7681" width="5.28515625" style="277" customWidth="1"/>
    <col min="7682" max="7682" width="6.42578125" style="277" customWidth="1"/>
    <col min="7683" max="7683" width="6.85546875" style="277" customWidth="1"/>
    <col min="7684" max="7684" width="6" style="277" customWidth="1"/>
    <col min="7685" max="7685" width="3" style="277" customWidth="1"/>
    <col min="7686" max="7686" width="7.28515625" style="277" customWidth="1"/>
    <col min="7687" max="7687" width="3.85546875" style="277" customWidth="1"/>
    <col min="7688" max="7759" width="6.5703125" style="277" customWidth="1"/>
    <col min="7760" max="7936" width="9.140625" style="277"/>
    <col min="7937" max="7937" width="5.28515625" style="277" customWidth="1"/>
    <col min="7938" max="7938" width="6.42578125" style="277" customWidth="1"/>
    <col min="7939" max="7939" width="6.85546875" style="277" customWidth="1"/>
    <col min="7940" max="7940" width="6" style="277" customWidth="1"/>
    <col min="7941" max="7941" width="3" style="277" customWidth="1"/>
    <col min="7942" max="7942" width="7.28515625" style="277" customWidth="1"/>
    <col min="7943" max="7943" width="3.85546875" style="277" customWidth="1"/>
    <col min="7944" max="8015" width="6.5703125" style="277" customWidth="1"/>
    <col min="8016" max="8192" width="9.140625" style="277"/>
    <col min="8193" max="8193" width="5.28515625" style="277" customWidth="1"/>
    <col min="8194" max="8194" width="6.42578125" style="277" customWidth="1"/>
    <col min="8195" max="8195" width="6.85546875" style="277" customWidth="1"/>
    <col min="8196" max="8196" width="6" style="277" customWidth="1"/>
    <col min="8197" max="8197" width="3" style="277" customWidth="1"/>
    <col min="8198" max="8198" width="7.28515625" style="277" customWidth="1"/>
    <col min="8199" max="8199" width="3.85546875" style="277" customWidth="1"/>
    <col min="8200" max="8271" width="6.5703125" style="277" customWidth="1"/>
    <col min="8272" max="8448" width="9.140625" style="277"/>
    <col min="8449" max="8449" width="5.28515625" style="277" customWidth="1"/>
    <col min="8450" max="8450" width="6.42578125" style="277" customWidth="1"/>
    <col min="8451" max="8451" width="6.85546875" style="277" customWidth="1"/>
    <col min="8452" max="8452" width="6" style="277" customWidth="1"/>
    <col min="8453" max="8453" width="3" style="277" customWidth="1"/>
    <col min="8454" max="8454" width="7.28515625" style="277" customWidth="1"/>
    <col min="8455" max="8455" width="3.85546875" style="277" customWidth="1"/>
    <col min="8456" max="8527" width="6.5703125" style="277" customWidth="1"/>
    <col min="8528" max="8704" width="9.140625" style="277"/>
    <col min="8705" max="8705" width="5.28515625" style="277" customWidth="1"/>
    <col min="8706" max="8706" width="6.42578125" style="277" customWidth="1"/>
    <col min="8707" max="8707" width="6.85546875" style="277" customWidth="1"/>
    <col min="8708" max="8708" width="6" style="277" customWidth="1"/>
    <col min="8709" max="8709" width="3" style="277" customWidth="1"/>
    <col min="8710" max="8710" width="7.28515625" style="277" customWidth="1"/>
    <col min="8711" max="8711" width="3.85546875" style="277" customWidth="1"/>
    <col min="8712" max="8783" width="6.5703125" style="277" customWidth="1"/>
    <col min="8784" max="8960" width="9.140625" style="277"/>
    <col min="8961" max="8961" width="5.28515625" style="277" customWidth="1"/>
    <col min="8962" max="8962" width="6.42578125" style="277" customWidth="1"/>
    <col min="8963" max="8963" width="6.85546875" style="277" customWidth="1"/>
    <col min="8964" max="8964" width="6" style="277" customWidth="1"/>
    <col min="8965" max="8965" width="3" style="277" customWidth="1"/>
    <col min="8966" max="8966" width="7.28515625" style="277" customWidth="1"/>
    <col min="8967" max="8967" width="3.85546875" style="277" customWidth="1"/>
    <col min="8968" max="9039" width="6.5703125" style="277" customWidth="1"/>
    <col min="9040" max="9216" width="9.140625" style="277"/>
    <col min="9217" max="9217" width="5.28515625" style="277" customWidth="1"/>
    <col min="9218" max="9218" width="6.42578125" style="277" customWidth="1"/>
    <col min="9219" max="9219" width="6.85546875" style="277" customWidth="1"/>
    <col min="9220" max="9220" width="6" style="277" customWidth="1"/>
    <col min="9221" max="9221" width="3" style="277" customWidth="1"/>
    <col min="9222" max="9222" width="7.28515625" style="277" customWidth="1"/>
    <col min="9223" max="9223" width="3.85546875" style="277" customWidth="1"/>
    <col min="9224" max="9295" width="6.5703125" style="277" customWidth="1"/>
    <col min="9296" max="9472" width="9.140625" style="277"/>
    <col min="9473" max="9473" width="5.28515625" style="277" customWidth="1"/>
    <col min="9474" max="9474" width="6.42578125" style="277" customWidth="1"/>
    <col min="9475" max="9475" width="6.85546875" style="277" customWidth="1"/>
    <col min="9476" max="9476" width="6" style="277" customWidth="1"/>
    <col min="9477" max="9477" width="3" style="277" customWidth="1"/>
    <col min="9478" max="9478" width="7.28515625" style="277" customWidth="1"/>
    <col min="9479" max="9479" width="3.85546875" style="277" customWidth="1"/>
    <col min="9480" max="9551" width="6.5703125" style="277" customWidth="1"/>
    <col min="9552" max="9728" width="9.140625" style="277"/>
    <col min="9729" max="9729" width="5.28515625" style="277" customWidth="1"/>
    <col min="9730" max="9730" width="6.42578125" style="277" customWidth="1"/>
    <col min="9731" max="9731" width="6.85546875" style="277" customWidth="1"/>
    <col min="9732" max="9732" width="6" style="277" customWidth="1"/>
    <col min="9733" max="9733" width="3" style="277" customWidth="1"/>
    <col min="9734" max="9734" width="7.28515625" style="277" customWidth="1"/>
    <col min="9735" max="9735" width="3.85546875" style="277" customWidth="1"/>
    <col min="9736" max="9807" width="6.5703125" style="277" customWidth="1"/>
    <col min="9808" max="9984" width="9.140625" style="277"/>
    <col min="9985" max="9985" width="5.28515625" style="277" customWidth="1"/>
    <col min="9986" max="9986" width="6.42578125" style="277" customWidth="1"/>
    <col min="9987" max="9987" width="6.85546875" style="277" customWidth="1"/>
    <col min="9988" max="9988" width="6" style="277" customWidth="1"/>
    <col min="9989" max="9989" width="3" style="277" customWidth="1"/>
    <col min="9990" max="9990" width="7.28515625" style="277" customWidth="1"/>
    <col min="9991" max="9991" width="3.85546875" style="277" customWidth="1"/>
    <col min="9992" max="10063" width="6.5703125" style="277" customWidth="1"/>
    <col min="10064" max="10240" width="9.140625" style="277"/>
    <col min="10241" max="10241" width="5.28515625" style="277" customWidth="1"/>
    <col min="10242" max="10242" width="6.42578125" style="277" customWidth="1"/>
    <col min="10243" max="10243" width="6.85546875" style="277" customWidth="1"/>
    <col min="10244" max="10244" width="6" style="277" customWidth="1"/>
    <col min="10245" max="10245" width="3" style="277" customWidth="1"/>
    <col min="10246" max="10246" width="7.28515625" style="277" customWidth="1"/>
    <col min="10247" max="10247" width="3.85546875" style="277" customWidth="1"/>
    <col min="10248" max="10319" width="6.5703125" style="277" customWidth="1"/>
    <col min="10320" max="10496" width="9.140625" style="277"/>
    <col min="10497" max="10497" width="5.28515625" style="277" customWidth="1"/>
    <col min="10498" max="10498" width="6.42578125" style="277" customWidth="1"/>
    <col min="10499" max="10499" width="6.85546875" style="277" customWidth="1"/>
    <col min="10500" max="10500" width="6" style="277" customWidth="1"/>
    <col min="10501" max="10501" width="3" style="277" customWidth="1"/>
    <col min="10502" max="10502" width="7.28515625" style="277" customWidth="1"/>
    <col min="10503" max="10503" width="3.85546875" style="277" customWidth="1"/>
    <col min="10504" max="10575" width="6.5703125" style="277" customWidth="1"/>
    <col min="10576" max="10752" width="9.140625" style="277"/>
    <col min="10753" max="10753" width="5.28515625" style="277" customWidth="1"/>
    <col min="10754" max="10754" width="6.42578125" style="277" customWidth="1"/>
    <col min="10755" max="10755" width="6.85546875" style="277" customWidth="1"/>
    <col min="10756" max="10756" width="6" style="277" customWidth="1"/>
    <col min="10757" max="10757" width="3" style="277" customWidth="1"/>
    <col min="10758" max="10758" width="7.28515625" style="277" customWidth="1"/>
    <col min="10759" max="10759" width="3.85546875" style="277" customWidth="1"/>
    <col min="10760" max="10831" width="6.5703125" style="277" customWidth="1"/>
    <col min="10832" max="11008" width="9.140625" style="277"/>
    <col min="11009" max="11009" width="5.28515625" style="277" customWidth="1"/>
    <col min="11010" max="11010" width="6.42578125" style="277" customWidth="1"/>
    <col min="11011" max="11011" width="6.85546875" style="277" customWidth="1"/>
    <col min="11012" max="11012" width="6" style="277" customWidth="1"/>
    <col min="11013" max="11013" width="3" style="277" customWidth="1"/>
    <col min="11014" max="11014" width="7.28515625" style="277" customWidth="1"/>
    <col min="11015" max="11015" width="3.85546875" style="277" customWidth="1"/>
    <col min="11016" max="11087" width="6.5703125" style="277" customWidth="1"/>
    <col min="11088" max="11264" width="9.140625" style="277"/>
    <col min="11265" max="11265" width="5.28515625" style="277" customWidth="1"/>
    <col min="11266" max="11266" width="6.42578125" style="277" customWidth="1"/>
    <col min="11267" max="11267" width="6.85546875" style="277" customWidth="1"/>
    <col min="11268" max="11268" width="6" style="277" customWidth="1"/>
    <col min="11269" max="11269" width="3" style="277" customWidth="1"/>
    <col min="11270" max="11270" width="7.28515625" style="277" customWidth="1"/>
    <col min="11271" max="11271" width="3.85546875" style="277" customWidth="1"/>
    <col min="11272" max="11343" width="6.5703125" style="277" customWidth="1"/>
    <col min="11344" max="11520" width="9.140625" style="277"/>
    <col min="11521" max="11521" width="5.28515625" style="277" customWidth="1"/>
    <col min="11522" max="11522" width="6.42578125" style="277" customWidth="1"/>
    <col min="11523" max="11523" width="6.85546875" style="277" customWidth="1"/>
    <col min="11524" max="11524" width="6" style="277" customWidth="1"/>
    <col min="11525" max="11525" width="3" style="277" customWidth="1"/>
    <col min="11526" max="11526" width="7.28515625" style="277" customWidth="1"/>
    <col min="11527" max="11527" width="3.85546875" style="277" customWidth="1"/>
    <col min="11528" max="11599" width="6.5703125" style="277" customWidth="1"/>
    <col min="11600" max="11776" width="9.140625" style="277"/>
    <col min="11777" max="11777" width="5.28515625" style="277" customWidth="1"/>
    <col min="11778" max="11778" width="6.42578125" style="277" customWidth="1"/>
    <col min="11779" max="11779" width="6.85546875" style="277" customWidth="1"/>
    <col min="11780" max="11780" width="6" style="277" customWidth="1"/>
    <col min="11781" max="11781" width="3" style="277" customWidth="1"/>
    <col min="11782" max="11782" width="7.28515625" style="277" customWidth="1"/>
    <col min="11783" max="11783" width="3.85546875" style="277" customWidth="1"/>
    <col min="11784" max="11855" width="6.5703125" style="277" customWidth="1"/>
    <col min="11856" max="12032" width="9.140625" style="277"/>
    <col min="12033" max="12033" width="5.28515625" style="277" customWidth="1"/>
    <col min="12034" max="12034" width="6.42578125" style="277" customWidth="1"/>
    <col min="12035" max="12035" width="6.85546875" style="277" customWidth="1"/>
    <col min="12036" max="12036" width="6" style="277" customWidth="1"/>
    <col min="12037" max="12037" width="3" style="277" customWidth="1"/>
    <col min="12038" max="12038" width="7.28515625" style="277" customWidth="1"/>
    <col min="12039" max="12039" width="3.85546875" style="277" customWidth="1"/>
    <col min="12040" max="12111" width="6.5703125" style="277" customWidth="1"/>
    <col min="12112" max="12288" width="9.140625" style="277"/>
    <col min="12289" max="12289" width="5.28515625" style="277" customWidth="1"/>
    <col min="12290" max="12290" width="6.42578125" style="277" customWidth="1"/>
    <col min="12291" max="12291" width="6.85546875" style="277" customWidth="1"/>
    <col min="12292" max="12292" width="6" style="277" customWidth="1"/>
    <col min="12293" max="12293" width="3" style="277" customWidth="1"/>
    <col min="12294" max="12294" width="7.28515625" style="277" customWidth="1"/>
    <col min="12295" max="12295" width="3.85546875" style="277" customWidth="1"/>
    <col min="12296" max="12367" width="6.5703125" style="277" customWidth="1"/>
    <col min="12368" max="12544" width="9.140625" style="277"/>
    <col min="12545" max="12545" width="5.28515625" style="277" customWidth="1"/>
    <col min="12546" max="12546" width="6.42578125" style="277" customWidth="1"/>
    <col min="12547" max="12547" width="6.85546875" style="277" customWidth="1"/>
    <col min="12548" max="12548" width="6" style="277" customWidth="1"/>
    <col min="12549" max="12549" width="3" style="277" customWidth="1"/>
    <col min="12550" max="12550" width="7.28515625" style="277" customWidth="1"/>
    <col min="12551" max="12551" width="3.85546875" style="277" customWidth="1"/>
    <col min="12552" max="12623" width="6.5703125" style="277" customWidth="1"/>
    <col min="12624" max="12800" width="9.140625" style="277"/>
    <col min="12801" max="12801" width="5.28515625" style="277" customWidth="1"/>
    <col min="12802" max="12802" width="6.42578125" style="277" customWidth="1"/>
    <col min="12803" max="12803" width="6.85546875" style="277" customWidth="1"/>
    <col min="12804" max="12804" width="6" style="277" customWidth="1"/>
    <col min="12805" max="12805" width="3" style="277" customWidth="1"/>
    <col min="12806" max="12806" width="7.28515625" style="277" customWidth="1"/>
    <col min="12807" max="12807" width="3.85546875" style="277" customWidth="1"/>
    <col min="12808" max="12879" width="6.5703125" style="277" customWidth="1"/>
    <col min="12880" max="13056" width="9.140625" style="277"/>
    <col min="13057" max="13057" width="5.28515625" style="277" customWidth="1"/>
    <col min="13058" max="13058" width="6.42578125" style="277" customWidth="1"/>
    <col min="13059" max="13059" width="6.85546875" style="277" customWidth="1"/>
    <col min="13060" max="13060" width="6" style="277" customWidth="1"/>
    <col min="13061" max="13061" width="3" style="277" customWidth="1"/>
    <col min="13062" max="13062" width="7.28515625" style="277" customWidth="1"/>
    <col min="13063" max="13063" width="3.85546875" style="277" customWidth="1"/>
    <col min="13064" max="13135" width="6.5703125" style="277" customWidth="1"/>
    <col min="13136" max="13312" width="9.140625" style="277"/>
    <col min="13313" max="13313" width="5.28515625" style="277" customWidth="1"/>
    <col min="13314" max="13314" width="6.42578125" style="277" customWidth="1"/>
    <col min="13315" max="13315" width="6.85546875" style="277" customWidth="1"/>
    <col min="13316" max="13316" width="6" style="277" customWidth="1"/>
    <col min="13317" max="13317" width="3" style="277" customWidth="1"/>
    <col min="13318" max="13318" width="7.28515625" style="277" customWidth="1"/>
    <col min="13319" max="13319" width="3.85546875" style="277" customWidth="1"/>
    <col min="13320" max="13391" width="6.5703125" style="277" customWidth="1"/>
    <col min="13392" max="13568" width="9.140625" style="277"/>
    <col min="13569" max="13569" width="5.28515625" style="277" customWidth="1"/>
    <col min="13570" max="13570" width="6.42578125" style="277" customWidth="1"/>
    <col min="13571" max="13571" width="6.85546875" style="277" customWidth="1"/>
    <col min="13572" max="13572" width="6" style="277" customWidth="1"/>
    <col min="13573" max="13573" width="3" style="277" customWidth="1"/>
    <col min="13574" max="13574" width="7.28515625" style="277" customWidth="1"/>
    <col min="13575" max="13575" width="3.85546875" style="277" customWidth="1"/>
    <col min="13576" max="13647" width="6.5703125" style="277" customWidth="1"/>
    <col min="13648" max="13824" width="9.140625" style="277"/>
    <col min="13825" max="13825" width="5.28515625" style="277" customWidth="1"/>
    <col min="13826" max="13826" width="6.42578125" style="277" customWidth="1"/>
    <col min="13827" max="13827" width="6.85546875" style="277" customWidth="1"/>
    <col min="13828" max="13828" width="6" style="277" customWidth="1"/>
    <col min="13829" max="13829" width="3" style="277" customWidth="1"/>
    <col min="13830" max="13830" width="7.28515625" style="277" customWidth="1"/>
    <col min="13831" max="13831" width="3.85546875" style="277" customWidth="1"/>
    <col min="13832" max="13903" width="6.5703125" style="277" customWidth="1"/>
    <col min="13904" max="14080" width="9.140625" style="277"/>
    <col min="14081" max="14081" width="5.28515625" style="277" customWidth="1"/>
    <col min="14082" max="14082" width="6.42578125" style="277" customWidth="1"/>
    <col min="14083" max="14083" width="6.85546875" style="277" customWidth="1"/>
    <col min="14084" max="14084" width="6" style="277" customWidth="1"/>
    <col min="14085" max="14085" width="3" style="277" customWidth="1"/>
    <col min="14086" max="14086" width="7.28515625" style="277" customWidth="1"/>
    <col min="14087" max="14087" width="3.85546875" style="277" customWidth="1"/>
    <col min="14088" max="14159" width="6.5703125" style="277" customWidth="1"/>
    <col min="14160" max="14336" width="9.140625" style="277"/>
    <col min="14337" max="14337" width="5.28515625" style="277" customWidth="1"/>
    <col min="14338" max="14338" width="6.42578125" style="277" customWidth="1"/>
    <col min="14339" max="14339" width="6.85546875" style="277" customWidth="1"/>
    <col min="14340" max="14340" width="6" style="277" customWidth="1"/>
    <col min="14341" max="14341" width="3" style="277" customWidth="1"/>
    <col min="14342" max="14342" width="7.28515625" style="277" customWidth="1"/>
    <col min="14343" max="14343" width="3.85546875" style="277" customWidth="1"/>
    <col min="14344" max="14415" width="6.5703125" style="277" customWidth="1"/>
    <col min="14416" max="14592" width="9.140625" style="277"/>
    <col min="14593" max="14593" width="5.28515625" style="277" customWidth="1"/>
    <col min="14594" max="14594" width="6.42578125" style="277" customWidth="1"/>
    <col min="14595" max="14595" width="6.85546875" style="277" customWidth="1"/>
    <col min="14596" max="14596" width="6" style="277" customWidth="1"/>
    <col min="14597" max="14597" width="3" style="277" customWidth="1"/>
    <col min="14598" max="14598" width="7.28515625" style="277" customWidth="1"/>
    <col min="14599" max="14599" width="3.85546875" style="277" customWidth="1"/>
    <col min="14600" max="14671" width="6.5703125" style="277" customWidth="1"/>
    <col min="14672" max="14848" width="9.140625" style="277"/>
    <col min="14849" max="14849" width="5.28515625" style="277" customWidth="1"/>
    <col min="14850" max="14850" width="6.42578125" style="277" customWidth="1"/>
    <col min="14851" max="14851" width="6.85546875" style="277" customWidth="1"/>
    <col min="14852" max="14852" width="6" style="277" customWidth="1"/>
    <col min="14853" max="14853" width="3" style="277" customWidth="1"/>
    <col min="14854" max="14854" width="7.28515625" style="277" customWidth="1"/>
    <col min="14855" max="14855" width="3.85546875" style="277" customWidth="1"/>
    <col min="14856" max="14927" width="6.5703125" style="277" customWidth="1"/>
    <col min="14928" max="15104" width="9.140625" style="277"/>
    <col min="15105" max="15105" width="5.28515625" style="277" customWidth="1"/>
    <col min="15106" max="15106" width="6.42578125" style="277" customWidth="1"/>
    <col min="15107" max="15107" width="6.85546875" style="277" customWidth="1"/>
    <col min="15108" max="15108" width="6" style="277" customWidth="1"/>
    <col min="15109" max="15109" width="3" style="277" customWidth="1"/>
    <col min="15110" max="15110" width="7.28515625" style="277" customWidth="1"/>
    <col min="15111" max="15111" width="3.85546875" style="277" customWidth="1"/>
    <col min="15112" max="15183" width="6.5703125" style="277" customWidth="1"/>
    <col min="15184" max="15360" width="9.140625" style="277"/>
    <col min="15361" max="15361" width="5.28515625" style="277" customWidth="1"/>
    <col min="15362" max="15362" width="6.42578125" style="277" customWidth="1"/>
    <col min="15363" max="15363" width="6.85546875" style="277" customWidth="1"/>
    <col min="15364" max="15364" width="6" style="277" customWidth="1"/>
    <col min="15365" max="15365" width="3" style="277" customWidth="1"/>
    <col min="15366" max="15366" width="7.28515625" style="277" customWidth="1"/>
    <col min="15367" max="15367" width="3.85546875" style="277" customWidth="1"/>
    <col min="15368" max="15439" width="6.5703125" style="277" customWidth="1"/>
    <col min="15440" max="15616" width="9.140625" style="277"/>
    <col min="15617" max="15617" width="5.28515625" style="277" customWidth="1"/>
    <col min="15618" max="15618" width="6.42578125" style="277" customWidth="1"/>
    <col min="15619" max="15619" width="6.85546875" style="277" customWidth="1"/>
    <col min="15620" max="15620" width="6" style="277" customWidth="1"/>
    <col min="15621" max="15621" width="3" style="277" customWidth="1"/>
    <col min="15622" max="15622" width="7.28515625" style="277" customWidth="1"/>
    <col min="15623" max="15623" width="3.85546875" style="277" customWidth="1"/>
    <col min="15624" max="15695" width="6.5703125" style="277" customWidth="1"/>
    <col min="15696" max="15872" width="9.140625" style="277"/>
    <col min="15873" max="15873" width="5.28515625" style="277" customWidth="1"/>
    <col min="15874" max="15874" width="6.42578125" style="277" customWidth="1"/>
    <col min="15875" max="15875" width="6.85546875" style="277" customWidth="1"/>
    <col min="15876" max="15876" width="6" style="277" customWidth="1"/>
    <col min="15877" max="15877" width="3" style="277" customWidth="1"/>
    <col min="15878" max="15878" width="7.28515625" style="277" customWidth="1"/>
    <col min="15879" max="15879" width="3.85546875" style="277" customWidth="1"/>
    <col min="15880" max="15951" width="6.5703125" style="277" customWidth="1"/>
    <col min="15952" max="16128" width="9.140625" style="277"/>
    <col min="16129" max="16129" width="5.28515625" style="277" customWidth="1"/>
    <col min="16130" max="16130" width="6.42578125" style="277" customWidth="1"/>
    <col min="16131" max="16131" width="6.85546875" style="277" customWidth="1"/>
    <col min="16132" max="16132" width="6" style="277" customWidth="1"/>
    <col min="16133" max="16133" width="3" style="277" customWidth="1"/>
    <col min="16134" max="16134" width="7.28515625" style="277" customWidth="1"/>
    <col min="16135" max="16135" width="3.85546875" style="277" customWidth="1"/>
    <col min="16136" max="16207" width="6.5703125" style="277" customWidth="1"/>
    <col min="16208" max="16384" width="9.140625" style="277"/>
  </cols>
  <sheetData>
    <row r="1" spans="1:83" s="806" customFormat="1" ht="30" customHeight="1" x14ac:dyDescent="0.4">
      <c r="A1" s="834" t="s">
        <v>233</v>
      </c>
    </row>
    <row r="2" spans="1:83" s="806" customFormat="1" ht="26.25" x14ac:dyDescent="0.4">
      <c r="A2" s="835" t="s">
        <v>627</v>
      </c>
      <c r="C2" s="836"/>
      <c r="D2" s="836"/>
      <c r="E2" s="836"/>
    </row>
    <row r="3" spans="1:83" s="277" customFormat="1" ht="13.5" thickBot="1" x14ac:dyDescent="0.25">
      <c r="B3" s="2335"/>
      <c r="C3" s="2335"/>
      <c r="D3" s="2335"/>
      <c r="E3" s="2335"/>
      <c r="F3" s="2335"/>
      <c r="G3" s="2335"/>
      <c r="H3" s="2335"/>
      <c r="I3" s="2336"/>
      <c r="J3" s="2335"/>
      <c r="K3" s="2335"/>
      <c r="L3" s="2336"/>
      <c r="M3" s="2335"/>
      <c r="N3" s="2335"/>
      <c r="O3" s="2336"/>
      <c r="P3" s="2335"/>
      <c r="Q3" s="2335"/>
      <c r="R3" s="2336"/>
      <c r="S3" s="2335"/>
      <c r="T3" s="2335"/>
      <c r="U3" s="2336"/>
      <c r="V3" s="2335"/>
      <c r="W3" s="2335"/>
      <c r="X3" s="2336"/>
      <c r="Y3" s="2335"/>
      <c r="Z3" s="2335"/>
      <c r="AA3" s="2336"/>
      <c r="AB3" s="2335"/>
      <c r="AC3" s="2335"/>
      <c r="AD3" s="2336"/>
      <c r="AE3" s="2335"/>
      <c r="AF3" s="2335"/>
      <c r="AG3" s="2336"/>
      <c r="AH3" s="2335"/>
      <c r="AI3" s="2335"/>
      <c r="AJ3" s="2336"/>
      <c r="AK3" s="2335"/>
      <c r="AL3" s="2335"/>
      <c r="AM3" s="2336"/>
      <c r="AN3" s="2335"/>
      <c r="AO3" s="2335"/>
      <c r="AP3" s="2336"/>
      <c r="AQ3" s="2335"/>
      <c r="AR3" s="2335"/>
      <c r="AS3" s="2336"/>
      <c r="AT3" s="2335"/>
      <c r="AU3" s="2335"/>
      <c r="AV3" s="2336"/>
      <c r="AW3" s="2335"/>
      <c r="AX3" s="2335"/>
      <c r="AY3" s="2336"/>
      <c r="AZ3" s="2335"/>
      <c r="BA3" s="2335"/>
      <c r="BB3" s="2336"/>
      <c r="BC3" s="2335"/>
      <c r="BD3" s="2335"/>
      <c r="BE3" s="2336"/>
      <c r="BF3" s="2335"/>
      <c r="BG3" s="2335"/>
      <c r="BH3" s="2336"/>
      <c r="BI3" s="2335"/>
      <c r="BJ3" s="2335"/>
      <c r="BK3" s="2336"/>
      <c r="BL3" s="2335"/>
      <c r="BM3" s="2335"/>
      <c r="BN3" s="2336"/>
      <c r="BO3" s="2335"/>
      <c r="BP3" s="2335"/>
      <c r="BQ3" s="2336"/>
      <c r="BR3" s="2335"/>
      <c r="BS3" s="2335"/>
      <c r="BT3" s="2336"/>
      <c r="BU3" s="2335"/>
      <c r="BV3" s="2335"/>
      <c r="BW3" s="2336"/>
      <c r="BX3" s="2335"/>
      <c r="BY3" s="2335"/>
      <c r="BZ3" s="2336"/>
      <c r="CA3" s="2335"/>
      <c r="CE3" s="2087"/>
    </row>
    <row r="4" spans="1:83" s="277" customFormat="1" ht="13.5" thickBot="1" x14ac:dyDescent="0.25">
      <c r="A4" s="2004" t="s">
        <v>5</v>
      </c>
      <c r="B4" s="2005"/>
      <c r="C4" s="2005"/>
      <c r="D4" s="2005"/>
      <c r="E4" s="2005"/>
      <c r="F4" s="2005"/>
      <c r="G4" s="2006"/>
      <c r="H4" s="2007" t="s">
        <v>169</v>
      </c>
      <c r="I4" s="2008"/>
      <c r="J4" s="2009"/>
      <c r="K4" s="2007" t="s">
        <v>170</v>
      </c>
      <c r="L4" s="2008"/>
      <c r="M4" s="2009"/>
      <c r="N4" s="2007" t="s">
        <v>171</v>
      </c>
      <c r="O4" s="2008"/>
      <c r="P4" s="2009"/>
      <c r="Q4" s="2007" t="s">
        <v>172</v>
      </c>
      <c r="R4" s="2008"/>
      <c r="S4" s="2009"/>
      <c r="T4" s="2007" t="s">
        <v>173</v>
      </c>
      <c r="U4" s="2008"/>
      <c r="V4" s="2009"/>
      <c r="W4" s="2007" t="s">
        <v>174</v>
      </c>
      <c r="X4" s="2008"/>
      <c r="Y4" s="2009"/>
      <c r="Z4" s="2007" t="s">
        <v>175</v>
      </c>
      <c r="AA4" s="2008"/>
      <c r="AB4" s="2009"/>
      <c r="AC4" s="2007" t="s">
        <v>176</v>
      </c>
      <c r="AD4" s="2008"/>
      <c r="AE4" s="2009"/>
      <c r="AF4" s="2007" t="s">
        <v>177</v>
      </c>
      <c r="AG4" s="2008"/>
      <c r="AH4" s="2009"/>
      <c r="AI4" s="2007" t="s">
        <v>178</v>
      </c>
      <c r="AJ4" s="2008"/>
      <c r="AK4" s="2009"/>
      <c r="AL4" s="2007" t="s">
        <v>179</v>
      </c>
      <c r="AM4" s="2008"/>
      <c r="AN4" s="2009"/>
      <c r="AO4" s="2007" t="s">
        <v>180</v>
      </c>
      <c r="AP4" s="2008"/>
      <c r="AQ4" s="2009"/>
      <c r="AR4" s="2007" t="s">
        <v>181</v>
      </c>
      <c r="AS4" s="2008"/>
      <c r="AT4" s="2009"/>
      <c r="AU4" s="2007" t="s">
        <v>182</v>
      </c>
      <c r="AV4" s="2008"/>
      <c r="AW4" s="2009"/>
      <c r="AX4" s="2007" t="s">
        <v>183</v>
      </c>
      <c r="AY4" s="2008"/>
      <c r="AZ4" s="2009"/>
      <c r="BA4" s="2007" t="s">
        <v>184</v>
      </c>
      <c r="BB4" s="2008"/>
      <c r="BC4" s="2009"/>
      <c r="BD4" s="2007" t="s">
        <v>185</v>
      </c>
      <c r="BE4" s="2008"/>
      <c r="BF4" s="2009"/>
      <c r="BG4" s="2007" t="s">
        <v>186</v>
      </c>
      <c r="BH4" s="2008"/>
      <c r="BI4" s="2009"/>
      <c r="BJ4" s="2007" t="s">
        <v>187</v>
      </c>
      <c r="BK4" s="2008"/>
      <c r="BL4" s="2009"/>
      <c r="BM4" s="2007" t="s">
        <v>188</v>
      </c>
      <c r="BN4" s="2008"/>
      <c r="BO4" s="2009"/>
      <c r="BP4" s="2007" t="s">
        <v>189</v>
      </c>
      <c r="BQ4" s="2008"/>
      <c r="BR4" s="2009"/>
      <c r="BS4" s="2007" t="s">
        <v>190</v>
      </c>
      <c r="BT4" s="2008"/>
      <c r="BU4" s="2009"/>
      <c r="BV4" s="2007" t="s">
        <v>191</v>
      </c>
      <c r="BW4" s="2008"/>
      <c r="BX4" s="2009"/>
      <c r="BY4" s="2007" t="s">
        <v>192</v>
      </c>
      <c r="BZ4" s="2008"/>
      <c r="CA4" s="2009"/>
    </row>
    <row r="5" spans="1:83" s="277" customFormat="1" x14ac:dyDescent="0.2">
      <c r="A5" s="2013" t="s">
        <v>193</v>
      </c>
      <c r="B5" s="2014"/>
      <c r="C5" s="2015" t="s">
        <v>194</v>
      </c>
      <c r="D5" s="2016"/>
      <c r="E5" s="2017"/>
      <c r="F5" s="2017"/>
      <c r="G5" s="2018"/>
      <c r="H5" s="2130" t="s">
        <v>9</v>
      </c>
      <c r="I5" s="2131" t="s">
        <v>10</v>
      </c>
      <c r="J5" s="2132" t="s">
        <v>11</v>
      </c>
      <c r="K5" s="2200" t="s">
        <v>9</v>
      </c>
      <c r="L5" s="2131" t="s">
        <v>10</v>
      </c>
      <c r="M5" s="2201" t="s">
        <v>11</v>
      </c>
      <c r="N5" s="2130" t="s">
        <v>9</v>
      </c>
      <c r="O5" s="2131" t="s">
        <v>10</v>
      </c>
      <c r="P5" s="2132" t="s">
        <v>11</v>
      </c>
      <c r="Q5" s="2200" t="s">
        <v>9</v>
      </c>
      <c r="R5" s="2131" t="s">
        <v>10</v>
      </c>
      <c r="S5" s="2201" t="s">
        <v>11</v>
      </c>
      <c r="T5" s="2130" t="s">
        <v>9</v>
      </c>
      <c r="U5" s="2131" t="s">
        <v>10</v>
      </c>
      <c r="V5" s="2132" t="s">
        <v>11</v>
      </c>
      <c r="W5" s="2130" t="s">
        <v>9</v>
      </c>
      <c r="X5" s="2131" t="s">
        <v>10</v>
      </c>
      <c r="Y5" s="2132" t="s">
        <v>11</v>
      </c>
      <c r="Z5" s="2200" t="s">
        <v>9</v>
      </c>
      <c r="AA5" s="2131" t="s">
        <v>10</v>
      </c>
      <c r="AB5" s="2201" t="s">
        <v>11</v>
      </c>
      <c r="AC5" s="2130" t="s">
        <v>9</v>
      </c>
      <c r="AD5" s="2131" t="s">
        <v>10</v>
      </c>
      <c r="AE5" s="2132" t="s">
        <v>11</v>
      </c>
      <c r="AF5" s="2200" t="s">
        <v>9</v>
      </c>
      <c r="AG5" s="2131" t="s">
        <v>10</v>
      </c>
      <c r="AH5" s="2201" t="s">
        <v>11</v>
      </c>
      <c r="AI5" s="2130" t="s">
        <v>9</v>
      </c>
      <c r="AJ5" s="2131" t="s">
        <v>10</v>
      </c>
      <c r="AK5" s="2132" t="s">
        <v>11</v>
      </c>
      <c r="AL5" s="2130" t="s">
        <v>9</v>
      </c>
      <c r="AM5" s="2131" t="s">
        <v>10</v>
      </c>
      <c r="AN5" s="2132" t="s">
        <v>11</v>
      </c>
      <c r="AO5" s="2200" t="s">
        <v>9</v>
      </c>
      <c r="AP5" s="2131" t="s">
        <v>10</v>
      </c>
      <c r="AQ5" s="2201" t="s">
        <v>11</v>
      </c>
      <c r="AR5" s="2130" t="s">
        <v>9</v>
      </c>
      <c r="AS5" s="2131" t="s">
        <v>10</v>
      </c>
      <c r="AT5" s="2132" t="s">
        <v>11</v>
      </c>
      <c r="AU5" s="2200" t="s">
        <v>9</v>
      </c>
      <c r="AV5" s="2131" t="s">
        <v>10</v>
      </c>
      <c r="AW5" s="2201" t="s">
        <v>11</v>
      </c>
      <c r="AX5" s="2130" t="s">
        <v>9</v>
      </c>
      <c r="AY5" s="2131" t="s">
        <v>10</v>
      </c>
      <c r="AZ5" s="2132" t="s">
        <v>11</v>
      </c>
      <c r="BA5" s="2130" t="s">
        <v>9</v>
      </c>
      <c r="BB5" s="2131" t="s">
        <v>10</v>
      </c>
      <c r="BC5" s="2132" t="s">
        <v>11</v>
      </c>
      <c r="BD5" s="2203" t="s">
        <v>9</v>
      </c>
      <c r="BE5" s="2131" t="s">
        <v>10</v>
      </c>
      <c r="BF5" s="2132" t="s">
        <v>11</v>
      </c>
      <c r="BG5" s="2202" t="s">
        <v>9</v>
      </c>
      <c r="BH5" s="2131" t="s">
        <v>10</v>
      </c>
      <c r="BI5" s="2132" t="s">
        <v>11</v>
      </c>
      <c r="BJ5" s="2202" t="s">
        <v>9</v>
      </c>
      <c r="BK5" s="2131" t="s">
        <v>10</v>
      </c>
      <c r="BL5" s="2132" t="s">
        <v>11</v>
      </c>
      <c r="BM5" s="2202" t="s">
        <v>9</v>
      </c>
      <c r="BN5" s="2131" t="s">
        <v>10</v>
      </c>
      <c r="BO5" s="2132" t="s">
        <v>11</v>
      </c>
      <c r="BP5" s="2202" t="s">
        <v>9</v>
      </c>
      <c r="BQ5" s="2131" t="s">
        <v>10</v>
      </c>
      <c r="BR5" s="2132" t="s">
        <v>11</v>
      </c>
      <c r="BS5" s="2202" t="s">
        <v>9</v>
      </c>
      <c r="BT5" s="2131" t="s">
        <v>10</v>
      </c>
      <c r="BU5" s="2132" t="s">
        <v>11</v>
      </c>
      <c r="BV5" s="2202" t="s">
        <v>9</v>
      </c>
      <c r="BW5" s="2131" t="s">
        <v>10</v>
      </c>
      <c r="BX5" s="2132" t="s">
        <v>11</v>
      </c>
      <c r="BY5" s="2202" t="s">
        <v>9</v>
      </c>
      <c r="BZ5" s="2131" t="s">
        <v>10</v>
      </c>
      <c r="CA5" s="2132" t="s">
        <v>11</v>
      </c>
    </row>
    <row r="6" spans="1:83" s="277" customFormat="1" ht="13.5" thickBot="1" x14ac:dyDescent="0.25">
      <c r="A6" s="2022"/>
      <c r="B6" s="2023"/>
      <c r="C6" s="2024"/>
      <c r="D6" s="2025"/>
      <c r="E6" s="2026"/>
      <c r="F6" s="2026"/>
      <c r="G6" s="2027"/>
      <c r="H6" s="2337" t="s">
        <v>14</v>
      </c>
      <c r="I6" s="2338" t="s">
        <v>15</v>
      </c>
      <c r="J6" s="2339" t="s">
        <v>69</v>
      </c>
      <c r="K6" s="2340" t="s">
        <v>14</v>
      </c>
      <c r="L6" s="2338" t="s">
        <v>15</v>
      </c>
      <c r="M6" s="2341" t="s">
        <v>69</v>
      </c>
      <c r="N6" s="2337" t="s">
        <v>14</v>
      </c>
      <c r="O6" s="2338" t="s">
        <v>15</v>
      </c>
      <c r="P6" s="2339" t="s">
        <v>69</v>
      </c>
      <c r="Q6" s="2340" t="s">
        <v>14</v>
      </c>
      <c r="R6" s="2338" t="s">
        <v>15</v>
      </c>
      <c r="S6" s="2341" t="s">
        <v>69</v>
      </c>
      <c r="T6" s="2337" t="s">
        <v>14</v>
      </c>
      <c r="U6" s="2338" t="s">
        <v>15</v>
      </c>
      <c r="V6" s="2339" t="s">
        <v>69</v>
      </c>
      <c r="W6" s="2337" t="s">
        <v>14</v>
      </c>
      <c r="X6" s="2338" t="s">
        <v>15</v>
      </c>
      <c r="Y6" s="2339" t="s">
        <v>69</v>
      </c>
      <c r="Z6" s="2340" t="s">
        <v>14</v>
      </c>
      <c r="AA6" s="2338" t="s">
        <v>15</v>
      </c>
      <c r="AB6" s="2341" t="s">
        <v>69</v>
      </c>
      <c r="AC6" s="2337" t="s">
        <v>14</v>
      </c>
      <c r="AD6" s="2338" t="s">
        <v>15</v>
      </c>
      <c r="AE6" s="2339" t="s">
        <v>69</v>
      </c>
      <c r="AF6" s="2340" t="s">
        <v>14</v>
      </c>
      <c r="AG6" s="2338" t="s">
        <v>15</v>
      </c>
      <c r="AH6" s="2341" t="s">
        <v>69</v>
      </c>
      <c r="AI6" s="2337" t="s">
        <v>14</v>
      </c>
      <c r="AJ6" s="2338" t="s">
        <v>15</v>
      </c>
      <c r="AK6" s="2339" t="s">
        <v>69</v>
      </c>
      <c r="AL6" s="2337" t="s">
        <v>14</v>
      </c>
      <c r="AM6" s="2338" t="s">
        <v>15</v>
      </c>
      <c r="AN6" s="2339" t="s">
        <v>69</v>
      </c>
      <c r="AO6" s="2340" t="s">
        <v>14</v>
      </c>
      <c r="AP6" s="2338" t="s">
        <v>15</v>
      </c>
      <c r="AQ6" s="2341" t="s">
        <v>69</v>
      </c>
      <c r="AR6" s="2337" t="s">
        <v>14</v>
      </c>
      <c r="AS6" s="2338" t="s">
        <v>15</v>
      </c>
      <c r="AT6" s="2339" t="s">
        <v>69</v>
      </c>
      <c r="AU6" s="2340" t="s">
        <v>14</v>
      </c>
      <c r="AV6" s="2338" t="s">
        <v>15</v>
      </c>
      <c r="AW6" s="2341" t="s">
        <v>69</v>
      </c>
      <c r="AX6" s="2337" t="s">
        <v>14</v>
      </c>
      <c r="AY6" s="2338" t="s">
        <v>15</v>
      </c>
      <c r="AZ6" s="2339" t="s">
        <v>69</v>
      </c>
      <c r="BA6" s="2337" t="s">
        <v>14</v>
      </c>
      <c r="BB6" s="2338" t="s">
        <v>15</v>
      </c>
      <c r="BC6" s="2339" t="s">
        <v>69</v>
      </c>
      <c r="BD6" s="2340" t="s">
        <v>14</v>
      </c>
      <c r="BE6" s="2338" t="s">
        <v>15</v>
      </c>
      <c r="BF6" s="2339" t="s">
        <v>69</v>
      </c>
      <c r="BG6" s="2337" t="s">
        <v>14</v>
      </c>
      <c r="BH6" s="2338" t="s">
        <v>15</v>
      </c>
      <c r="BI6" s="2339" t="s">
        <v>69</v>
      </c>
      <c r="BJ6" s="2337" t="s">
        <v>14</v>
      </c>
      <c r="BK6" s="2338" t="s">
        <v>15</v>
      </c>
      <c r="BL6" s="2339" t="s">
        <v>69</v>
      </c>
      <c r="BM6" s="2337" t="s">
        <v>14</v>
      </c>
      <c r="BN6" s="2338" t="s">
        <v>15</v>
      </c>
      <c r="BO6" s="2339" t="s">
        <v>69</v>
      </c>
      <c r="BP6" s="2337" t="s">
        <v>14</v>
      </c>
      <c r="BQ6" s="2338" t="s">
        <v>15</v>
      </c>
      <c r="BR6" s="2339" t="s">
        <v>69</v>
      </c>
      <c r="BS6" s="2337" t="s">
        <v>14</v>
      </c>
      <c r="BT6" s="2338" t="s">
        <v>15</v>
      </c>
      <c r="BU6" s="2339" t="s">
        <v>69</v>
      </c>
      <c r="BV6" s="2337" t="s">
        <v>14</v>
      </c>
      <c r="BW6" s="2338" t="s">
        <v>15</v>
      </c>
      <c r="BX6" s="2339" t="s">
        <v>69</v>
      </c>
      <c r="BY6" s="2337" t="s">
        <v>14</v>
      </c>
      <c r="BZ6" s="2338" t="s">
        <v>15</v>
      </c>
      <c r="CA6" s="2339" t="s">
        <v>69</v>
      </c>
    </row>
    <row r="7" spans="1:83" s="277" customFormat="1" ht="15.75" customHeight="1" x14ac:dyDescent="0.2">
      <c r="A7" s="2031" t="s">
        <v>20</v>
      </c>
      <c r="B7" s="2032"/>
      <c r="C7" s="2342">
        <v>2.5</v>
      </c>
      <c r="D7" s="2034" t="s">
        <v>18</v>
      </c>
      <c r="E7" s="2035"/>
      <c r="F7" s="2036" t="s">
        <v>17</v>
      </c>
      <c r="G7" s="2343"/>
      <c r="H7" s="2213" t="s">
        <v>128</v>
      </c>
      <c r="I7" s="2214" t="s">
        <v>128</v>
      </c>
      <c r="J7" s="2215" t="s">
        <v>128</v>
      </c>
      <c r="K7" s="2213" t="s">
        <v>128</v>
      </c>
      <c r="L7" s="2214" t="s">
        <v>128</v>
      </c>
      <c r="M7" s="2215" t="s">
        <v>128</v>
      </c>
      <c r="N7" s="2213" t="s">
        <v>128</v>
      </c>
      <c r="O7" s="2214" t="s">
        <v>128</v>
      </c>
      <c r="P7" s="2215" t="s">
        <v>128</v>
      </c>
      <c r="Q7" s="2213" t="s">
        <v>128</v>
      </c>
      <c r="R7" s="2214" t="s">
        <v>128</v>
      </c>
      <c r="S7" s="2215" t="s">
        <v>128</v>
      </c>
      <c r="T7" s="2213" t="s">
        <v>128</v>
      </c>
      <c r="U7" s="2214" t="s">
        <v>128</v>
      </c>
      <c r="V7" s="2215" t="s">
        <v>128</v>
      </c>
      <c r="W7" s="2213" t="s">
        <v>128</v>
      </c>
      <c r="X7" s="2214" t="s">
        <v>128</v>
      </c>
      <c r="Y7" s="2215" t="s">
        <v>128</v>
      </c>
      <c r="Z7" s="2213" t="s">
        <v>128</v>
      </c>
      <c r="AA7" s="2214" t="s">
        <v>128</v>
      </c>
      <c r="AB7" s="2215" t="s">
        <v>128</v>
      </c>
      <c r="AC7" s="2213" t="s">
        <v>128</v>
      </c>
      <c r="AD7" s="2214" t="s">
        <v>128</v>
      </c>
      <c r="AE7" s="2215" t="s">
        <v>128</v>
      </c>
      <c r="AF7" s="2213" t="s">
        <v>128</v>
      </c>
      <c r="AG7" s="2214" t="s">
        <v>128</v>
      </c>
      <c r="AH7" s="2215" t="s">
        <v>128</v>
      </c>
      <c r="AI7" s="2213" t="s">
        <v>128</v>
      </c>
      <c r="AJ7" s="2214" t="s">
        <v>128</v>
      </c>
      <c r="AK7" s="2215" t="s">
        <v>128</v>
      </c>
      <c r="AL7" s="2213" t="s">
        <v>128</v>
      </c>
      <c r="AM7" s="2214" t="s">
        <v>128</v>
      </c>
      <c r="AN7" s="2215" t="s">
        <v>128</v>
      </c>
      <c r="AO7" s="2213" t="s">
        <v>128</v>
      </c>
      <c r="AP7" s="2214" t="s">
        <v>128</v>
      </c>
      <c r="AQ7" s="2215" t="s">
        <v>128</v>
      </c>
      <c r="AR7" s="2213" t="s">
        <v>128</v>
      </c>
      <c r="AS7" s="2214" t="s">
        <v>128</v>
      </c>
      <c r="AT7" s="2215" t="s">
        <v>128</v>
      </c>
      <c r="AU7" s="2213" t="s">
        <v>128</v>
      </c>
      <c r="AV7" s="2214" t="s">
        <v>128</v>
      </c>
      <c r="AW7" s="2215" t="s">
        <v>128</v>
      </c>
      <c r="AX7" s="2213" t="s">
        <v>128</v>
      </c>
      <c r="AY7" s="2214" t="s">
        <v>128</v>
      </c>
      <c r="AZ7" s="2215" t="s">
        <v>128</v>
      </c>
      <c r="BA7" s="2213" t="s">
        <v>128</v>
      </c>
      <c r="BB7" s="2214" t="s">
        <v>128</v>
      </c>
      <c r="BC7" s="2215" t="s">
        <v>128</v>
      </c>
      <c r="BD7" s="2213" t="s">
        <v>128</v>
      </c>
      <c r="BE7" s="2214" t="s">
        <v>128</v>
      </c>
      <c r="BF7" s="2215" t="s">
        <v>128</v>
      </c>
      <c r="BG7" s="2213" t="s">
        <v>128</v>
      </c>
      <c r="BH7" s="2214" t="s">
        <v>128</v>
      </c>
      <c r="BI7" s="2215" t="s">
        <v>128</v>
      </c>
      <c r="BJ7" s="2213" t="s">
        <v>128</v>
      </c>
      <c r="BK7" s="2214" t="s">
        <v>128</v>
      </c>
      <c r="BL7" s="2215" t="s">
        <v>128</v>
      </c>
      <c r="BM7" s="2213" t="s">
        <v>128</v>
      </c>
      <c r="BN7" s="2214" t="s">
        <v>128</v>
      </c>
      <c r="BO7" s="2215" t="s">
        <v>128</v>
      </c>
      <c r="BP7" s="2213" t="s">
        <v>128</v>
      </c>
      <c r="BQ7" s="2214" t="s">
        <v>128</v>
      </c>
      <c r="BR7" s="2215" t="s">
        <v>128</v>
      </c>
      <c r="BS7" s="2213" t="s">
        <v>128</v>
      </c>
      <c r="BT7" s="2214" t="s">
        <v>128</v>
      </c>
      <c r="BU7" s="2215" t="s">
        <v>128</v>
      </c>
      <c r="BV7" s="2213" t="s">
        <v>128</v>
      </c>
      <c r="BW7" s="2214" t="s">
        <v>128</v>
      </c>
      <c r="BX7" s="2215" t="s">
        <v>128</v>
      </c>
      <c r="BY7" s="2213" t="s">
        <v>128</v>
      </c>
      <c r="BZ7" s="2214" t="s">
        <v>128</v>
      </c>
      <c r="CA7" s="2215" t="s">
        <v>128</v>
      </c>
    </row>
    <row r="8" spans="1:83" s="2335" customFormat="1" x14ac:dyDescent="0.2">
      <c r="A8" s="2042"/>
      <c r="B8" s="2043"/>
      <c r="C8" s="2344"/>
      <c r="D8" s="2045"/>
      <c r="E8" s="2046"/>
      <c r="F8" s="2047" t="s">
        <v>19</v>
      </c>
      <c r="G8" s="2345"/>
      <c r="H8" s="2154">
        <f>ROUND(SQRT(I8^2+J8^2)*1000/(SQRT(3)*I11),2)</f>
        <v>12.16</v>
      </c>
      <c r="I8" s="2174">
        <f>-(I31)+I21</f>
        <v>0.21427200000000002</v>
      </c>
      <c r="J8" s="2175">
        <f>-(J31)+J21</f>
        <v>3.3984E-2</v>
      </c>
      <c r="K8" s="2154">
        <f>ROUND(SQRT(L8^2+M8^2)*1000/(SQRT(3)*L11),2)</f>
        <v>11.93</v>
      </c>
      <c r="L8" s="2174">
        <f>-(L31)+L21</f>
        <v>0.21054400000000001</v>
      </c>
      <c r="M8" s="2175">
        <f>-(M31)+M21</f>
        <v>3.1303999999999998E-2</v>
      </c>
      <c r="N8" s="2154">
        <f>ROUND(SQRT(O8^2+P8^2)*1000/(SQRT(3)*O11),2)</f>
        <v>11.67</v>
      </c>
      <c r="O8" s="2174">
        <f>-(O31)+O21</f>
        <v>0.20599200000000001</v>
      </c>
      <c r="P8" s="2175">
        <f>-(P31)+P21</f>
        <v>3.0792E-2</v>
      </c>
      <c r="Q8" s="2154">
        <f>ROUND(SQRT(R8^2+S8^2)*1000/(SQRT(3)*R11),2)</f>
        <v>11.6</v>
      </c>
      <c r="R8" s="2174">
        <f>-(R31)+R21</f>
        <v>0.20472000000000001</v>
      </c>
      <c r="S8" s="2175">
        <f>-(S31)+S21</f>
        <v>3.0071999999999998E-2</v>
      </c>
      <c r="T8" s="2154">
        <f>ROUND(SQRT(U8^2+V8^2)*1000/(SQRT(3)*U11),2)</f>
        <v>11.75</v>
      </c>
      <c r="U8" s="2174">
        <f>-(U31)+U21</f>
        <v>0.20741600000000002</v>
      </c>
      <c r="V8" s="2175">
        <f>-(V31)+V21</f>
        <v>3.0800000000000001E-2</v>
      </c>
      <c r="W8" s="2154">
        <f>ROUND(SQRT(X8^2+Y8^2)*1000/(SQRT(3)*X11),2)</f>
        <v>11.85</v>
      </c>
      <c r="X8" s="2174">
        <f>-(X31)+X21</f>
        <v>0.20923999999999998</v>
      </c>
      <c r="Y8" s="2175">
        <f>-(Y31)+Y21</f>
        <v>3.0272E-2</v>
      </c>
      <c r="Z8" s="2154">
        <f>ROUND(SQRT(AA8^2+AB8^2)*1000/(SQRT(3)*AA11),2)</f>
        <v>12.14</v>
      </c>
      <c r="AA8" s="2174">
        <f>-(AA31)+AA21</f>
        <v>0.214696</v>
      </c>
      <c r="AB8" s="2175">
        <f>-(AB31)+AB21</f>
        <v>2.8872000000000002E-2</v>
      </c>
      <c r="AC8" s="2154">
        <f>ROUND(SQRT(AD8^2+AE8^2)*1000/(SQRT(3)*AD11),2)</f>
        <v>13.35</v>
      </c>
      <c r="AD8" s="2174">
        <f>-(AD31)+AD21</f>
        <v>0.23428800000000002</v>
      </c>
      <c r="AE8" s="2175">
        <f>-(AE31)+AE21</f>
        <v>2.7848000000000001E-2</v>
      </c>
      <c r="AF8" s="2154">
        <f>ROUND(SQRT(AG8^2+AH8^2)*1000/(SQRT(3)*AG11),2)</f>
        <v>13.17</v>
      </c>
      <c r="AG8" s="2174">
        <f>-(AG31)+AG21</f>
        <v>0.23091200000000001</v>
      </c>
      <c r="AH8" s="2175">
        <f>-(AH31)+AH21</f>
        <v>2.7872000000000001E-2</v>
      </c>
      <c r="AI8" s="2154">
        <f>ROUND(SQRT(AJ8^2+AK8^2)*1000/(SQRT(3)*AJ11),2)</f>
        <v>12.36</v>
      </c>
      <c r="AJ8" s="2174">
        <f>-(AJ31)+AJ21</f>
        <v>0.216368</v>
      </c>
      <c r="AK8" s="2175">
        <f>-(AK31)+AK21</f>
        <v>2.9928E-2</v>
      </c>
      <c r="AL8" s="2154">
        <f>ROUND(SQRT(AM8^2+AN8^2)*1000/(SQRT(3)*AM11),2)</f>
        <v>11.32</v>
      </c>
      <c r="AM8" s="2174">
        <f>-(AM31)+AM21</f>
        <v>0.19715999999999997</v>
      </c>
      <c r="AN8" s="2175">
        <f>-(AN31)+AN21</f>
        <v>3.3936000000000001E-2</v>
      </c>
      <c r="AO8" s="2154">
        <f>ROUND(SQRT(AP8^2+AQ8^2)*1000/(SQRT(3)*AP11),2)</f>
        <v>11</v>
      </c>
      <c r="AP8" s="2174">
        <f>-(AP31)+AP21</f>
        <v>0.19144800000000001</v>
      </c>
      <c r="AQ8" s="2175">
        <f>-(AQ31)+AQ21</f>
        <v>3.3512E-2</v>
      </c>
      <c r="AR8" s="2154">
        <f>ROUND(SQRT(AS8^2+AT8^2)*1000/(SQRT(3)*AS11),2)</f>
        <v>11.47</v>
      </c>
      <c r="AS8" s="2174">
        <f>-(AS31)+AS21</f>
        <v>0.19951200000000002</v>
      </c>
      <c r="AT8" s="2175">
        <f>-(AT31)+AT21</f>
        <v>3.5095999999999995E-2</v>
      </c>
      <c r="AU8" s="2154">
        <f>ROUND(SQRT(AV8^2+AW8^2)*1000/(SQRT(3)*AV11),2)</f>
        <v>11.49</v>
      </c>
      <c r="AV8" s="2174">
        <f>-(AV31)+AV21</f>
        <v>0.19968000000000002</v>
      </c>
      <c r="AW8" s="2175">
        <f>-(AW31)+AW21</f>
        <v>3.6376000000000006E-2</v>
      </c>
      <c r="AX8" s="2154">
        <f>ROUND(SQRT(AY8^2+AZ8^2)*1000/(SQRT(3)*AY11),2)</f>
        <v>11.59</v>
      </c>
      <c r="AY8" s="2174">
        <f>-(AY31)+AY21</f>
        <v>0.20144000000000001</v>
      </c>
      <c r="AZ8" s="2175">
        <f>-(AZ31)+AZ21</f>
        <v>3.6272000000000006E-2</v>
      </c>
      <c r="BA8" s="2154">
        <f>ROUND(SQRT(BB8^2+BC8^2)*1000/(SQRT(3)*BB11),2)</f>
        <v>12.08</v>
      </c>
      <c r="BB8" s="2174">
        <f>-(BB31)+BB21</f>
        <v>0.21004800000000001</v>
      </c>
      <c r="BC8" s="2175">
        <f>-(BC31)+BC21</f>
        <v>3.7311999999999998E-2</v>
      </c>
      <c r="BD8" s="2154">
        <f>ROUND(SQRT(BE8^2+BF8^2)*1000/(SQRT(3)*BE11),2)</f>
        <v>13.72</v>
      </c>
      <c r="BE8" s="2174">
        <f>-(BE31)+BE21</f>
        <v>0.24011199999999999</v>
      </c>
      <c r="BF8" s="2175">
        <f>-(BF31)+BF21</f>
        <v>3.2959999999999996E-2</v>
      </c>
      <c r="BG8" s="2154">
        <f>ROUND(SQRT(BH8^2+BI8^2)*1000/(SQRT(3)*BH11),2)</f>
        <v>14.73</v>
      </c>
      <c r="BH8" s="2174">
        <f>-(BH31)+BH21</f>
        <v>0.25829600000000003</v>
      </c>
      <c r="BI8" s="2175">
        <f>-(BI31)+BI21</f>
        <v>3.1543999999999996E-2</v>
      </c>
      <c r="BJ8" s="2154">
        <f>ROUND(SQRT(BK8^2+BL8^2)*1000/(SQRT(3)*BK11),2)</f>
        <v>14.44</v>
      </c>
      <c r="BK8" s="2174">
        <f>-(BK31)+BK21</f>
        <v>0.253224</v>
      </c>
      <c r="BL8" s="2175">
        <f>-(BL31)+BL21</f>
        <v>3.1095999999999999E-2</v>
      </c>
      <c r="BM8" s="2154">
        <f>ROUND(SQRT(BN8^2+BO8^2)*1000/(SQRT(3)*BN11),2)</f>
        <v>14.8</v>
      </c>
      <c r="BN8" s="2174">
        <f>-(BN31)+BN21</f>
        <v>0.25957599999999997</v>
      </c>
      <c r="BO8" s="2175">
        <f>-(BO31)+BO21</f>
        <v>3.1071999999999999E-2</v>
      </c>
      <c r="BP8" s="2154">
        <f>ROUND(SQRT(BQ8^2+BR8^2)*1000/(SQRT(3)*BQ11),2)</f>
        <v>14.94</v>
      </c>
      <c r="BQ8" s="2174">
        <f>-(BQ31)+BQ21</f>
        <v>0.26216800000000001</v>
      </c>
      <c r="BR8" s="2175">
        <f>-(BR31)+BR21</f>
        <v>3.0904000000000001E-2</v>
      </c>
      <c r="BS8" s="2154">
        <f>ROUND(SQRT(BT8^2+BU8^2)*1000/(SQRT(3)*BT11),2)</f>
        <v>15.12</v>
      </c>
      <c r="BT8" s="2174">
        <f>-(BT31)+BT21</f>
        <v>0.26530399999999998</v>
      </c>
      <c r="BU8" s="2175">
        <f>-(BU31)+BU21</f>
        <v>3.1792000000000001E-2</v>
      </c>
      <c r="BV8" s="2154">
        <f>ROUND(SQRT(BW8^2+BX8^2)*1000/(SQRT(3)*BW11),2)</f>
        <v>14.36</v>
      </c>
      <c r="BW8" s="2174">
        <f>-(BW31)+BW21</f>
        <v>0.25163999999999997</v>
      </c>
      <c r="BX8" s="2175">
        <f>-(BX31)+BX21</f>
        <v>3.1688000000000001E-2</v>
      </c>
      <c r="BY8" s="2154">
        <f>ROUND(SQRT(BZ8^2+CA8^2)*1000/(SQRT(3)*BZ11),2)</f>
        <v>13.23</v>
      </c>
      <c r="BZ8" s="2174">
        <f>-(BZ31)+BZ21</f>
        <v>0.23162399999999997</v>
      </c>
      <c r="CA8" s="2175">
        <f>-(CA31)+CA21</f>
        <v>3.1775999999999999E-2</v>
      </c>
      <c r="CD8" s="2336"/>
    </row>
    <row r="9" spans="1:83" s="277" customFormat="1" ht="13.5" customHeight="1" thickBot="1" x14ac:dyDescent="0.25">
      <c r="A9" s="2042"/>
      <c r="B9" s="2043"/>
      <c r="C9" s="2344"/>
      <c r="D9" s="2052"/>
      <c r="E9" s="2053"/>
      <c r="F9" s="2054"/>
      <c r="G9" s="2066"/>
      <c r="H9" s="2225" t="s">
        <v>128</v>
      </c>
      <c r="I9" s="2226" t="s">
        <v>128</v>
      </c>
      <c r="J9" s="2227" t="s">
        <v>128</v>
      </c>
      <c r="K9" s="2225" t="s">
        <v>128</v>
      </c>
      <c r="L9" s="2226" t="s">
        <v>128</v>
      </c>
      <c r="M9" s="2227" t="s">
        <v>128</v>
      </c>
      <c r="N9" s="2225" t="s">
        <v>128</v>
      </c>
      <c r="O9" s="2226" t="s">
        <v>128</v>
      </c>
      <c r="P9" s="2227" t="s">
        <v>128</v>
      </c>
      <c r="Q9" s="2225" t="s">
        <v>128</v>
      </c>
      <c r="R9" s="2226" t="s">
        <v>128</v>
      </c>
      <c r="S9" s="2227" t="s">
        <v>128</v>
      </c>
      <c r="T9" s="2225" t="s">
        <v>128</v>
      </c>
      <c r="U9" s="2226" t="s">
        <v>128</v>
      </c>
      <c r="V9" s="2227" t="s">
        <v>128</v>
      </c>
      <c r="W9" s="2225" t="s">
        <v>128</v>
      </c>
      <c r="X9" s="2226" t="s">
        <v>128</v>
      </c>
      <c r="Y9" s="2227" t="s">
        <v>128</v>
      </c>
      <c r="Z9" s="2225" t="s">
        <v>128</v>
      </c>
      <c r="AA9" s="2226" t="s">
        <v>128</v>
      </c>
      <c r="AB9" s="2227" t="s">
        <v>128</v>
      </c>
      <c r="AC9" s="2225" t="s">
        <v>128</v>
      </c>
      <c r="AD9" s="2226" t="s">
        <v>128</v>
      </c>
      <c r="AE9" s="2227" t="s">
        <v>128</v>
      </c>
      <c r="AF9" s="2225" t="s">
        <v>128</v>
      </c>
      <c r="AG9" s="2226" t="s">
        <v>128</v>
      </c>
      <c r="AH9" s="2227" t="s">
        <v>128</v>
      </c>
      <c r="AI9" s="2225" t="s">
        <v>128</v>
      </c>
      <c r="AJ9" s="2226" t="s">
        <v>128</v>
      </c>
      <c r="AK9" s="2227" t="s">
        <v>128</v>
      </c>
      <c r="AL9" s="2225" t="s">
        <v>128</v>
      </c>
      <c r="AM9" s="2226" t="s">
        <v>128</v>
      </c>
      <c r="AN9" s="2227" t="s">
        <v>128</v>
      </c>
      <c r="AO9" s="2225" t="s">
        <v>128</v>
      </c>
      <c r="AP9" s="2226" t="s">
        <v>128</v>
      </c>
      <c r="AQ9" s="2227" t="s">
        <v>128</v>
      </c>
      <c r="AR9" s="2225" t="s">
        <v>128</v>
      </c>
      <c r="AS9" s="2226" t="s">
        <v>128</v>
      </c>
      <c r="AT9" s="2227" t="s">
        <v>128</v>
      </c>
      <c r="AU9" s="2225" t="s">
        <v>128</v>
      </c>
      <c r="AV9" s="2226" t="s">
        <v>128</v>
      </c>
      <c r="AW9" s="2227" t="s">
        <v>128</v>
      </c>
      <c r="AX9" s="2225" t="s">
        <v>128</v>
      </c>
      <c r="AY9" s="2226" t="s">
        <v>128</v>
      </c>
      <c r="AZ9" s="2227" t="s">
        <v>128</v>
      </c>
      <c r="BA9" s="2225" t="s">
        <v>128</v>
      </c>
      <c r="BB9" s="2226" t="s">
        <v>128</v>
      </c>
      <c r="BC9" s="2227" t="s">
        <v>128</v>
      </c>
      <c r="BD9" s="2225" t="s">
        <v>128</v>
      </c>
      <c r="BE9" s="2226" t="s">
        <v>128</v>
      </c>
      <c r="BF9" s="2227" t="s">
        <v>128</v>
      </c>
      <c r="BG9" s="2225" t="s">
        <v>128</v>
      </c>
      <c r="BH9" s="2226" t="s">
        <v>128</v>
      </c>
      <c r="BI9" s="2227" t="s">
        <v>128</v>
      </c>
      <c r="BJ9" s="2225" t="s">
        <v>128</v>
      </c>
      <c r="BK9" s="2226" t="s">
        <v>128</v>
      </c>
      <c r="BL9" s="2227" t="s">
        <v>128</v>
      </c>
      <c r="BM9" s="2225" t="s">
        <v>128</v>
      </c>
      <c r="BN9" s="2226" t="s">
        <v>128</v>
      </c>
      <c r="BO9" s="2227" t="s">
        <v>128</v>
      </c>
      <c r="BP9" s="2225" t="s">
        <v>128</v>
      </c>
      <c r="BQ9" s="2226" t="s">
        <v>128</v>
      </c>
      <c r="BR9" s="2227" t="s">
        <v>128</v>
      </c>
      <c r="BS9" s="2225" t="s">
        <v>128</v>
      </c>
      <c r="BT9" s="2226" t="s">
        <v>128</v>
      </c>
      <c r="BU9" s="2227" t="s">
        <v>128</v>
      </c>
      <c r="BV9" s="2225" t="s">
        <v>128</v>
      </c>
      <c r="BW9" s="2226" t="s">
        <v>128</v>
      </c>
      <c r="BX9" s="2227" t="s">
        <v>128</v>
      </c>
      <c r="BY9" s="2225" t="s">
        <v>128</v>
      </c>
      <c r="BZ9" s="2226" t="s">
        <v>128</v>
      </c>
      <c r="CA9" s="2227" t="s">
        <v>128</v>
      </c>
    </row>
    <row r="10" spans="1:83" s="2351" customFormat="1" x14ac:dyDescent="0.2">
      <c r="A10" s="2042"/>
      <c r="B10" s="2043"/>
      <c r="C10" s="2344"/>
      <c r="D10" s="2034" t="s">
        <v>22</v>
      </c>
      <c r="E10" s="2035"/>
      <c r="F10" s="2036" t="s">
        <v>17</v>
      </c>
      <c r="G10" s="2343"/>
      <c r="H10" s="2346"/>
      <c r="I10" s="2347">
        <v>117</v>
      </c>
      <c r="J10" s="2348"/>
      <c r="K10" s="2346"/>
      <c r="L10" s="2347">
        <v>117</v>
      </c>
      <c r="M10" s="2348"/>
      <c r="N10" s="2346"/>
      <c r="O10" s="2347">
        <v>117</v>
      </c>
      <c r="P10" s="2348"/>
      <c r="Q10" s="2346"/>
      <c r="R10" s="2347">
        <v>117</v>
      </c>
      <c r="S10" s="2348"/>
      <c r="T10" s="2346"/>
      <c r="U10" s="2347">
        <v>117</v>
      </c>
      <c r="V10" s="2348"/>
      <c r="W10" s="2346"/>
      <c r="X10" s="2347">
        <v>117</v>
      </c>
      <c r="Y10" s="2348"/>
      <c r="Z10" s="2346"/>
      <c r="AA10" s="2347">
        <v>117</v>
      </c>
      <c r="AB10" s="2348"/>
      <c r="AC10" s="2349"/>
      <c r="AD10" s="2347">
        <v>116</v>
      </c>
      <c r="AE10" s="2348"/>
      <c r="AF10" s="2349"/>
      <c r="AG10" s="2347">
        <v>116</v>
      </c>
      <c r="AH10" s="2348"/>
      <c r="AI10" s="2349"/>
      <c r="AJ10" s="2347">
        <v>116</v>
      </c>
      <c r="AK10" s="2348"/>
      <c r="AL10" s="2349"/>
      <c r="AM10" s="2347">
        <v>116</v>
      </c>
      <c r="AN10" s="2348"/>
      <c r="AO10" s="2349"/>
      <c r="AP10" s="2347">
        <v>116</v>
      </c>
      <c r="AQ10" s="2348"/>
      <c r="AR10" s="2349"/>
      <c r="AS10" s="2347">
        <v>116</v>
      </c>
      <c r="AT10" s="2348"/>
      <c r="AU10" s="2349"/>
      <c r="AV10" s="2347">
        <v>116</v>
      </c>
      <c r="AW10" s="2348"/>
      <c r="AX10" s="2349"/>
      <c r="AY10" s="2347">
        <v>116</v>
      </c>
      <c r="AZ10" s="2348"/>
      <c r="BA10" s="2349"/>
      <c r="BB10" s="2347">
        <v>116</v>
      </c>
      <c r="BC10" s="2348"/>
      <c r="BD10" s="2349"/>
      <c r="BE10" s="2347">
        <v>116</v>
      </c>
      <c r="BF10" s="2348"/>
      <c r="BG10" s="2349"/>
      <c r="BH10" s="2347">
        <v>116</v>
      </c>
      <c r="BI10" s="2348"/>
      <c r="BJ10" s="2349"/>
      <c r="BK10" s="2347">
        <v>116</v>
      </c>
      <c r="BL10" s="2348"/>
      <c r="BM10" s="2349"/>
      <c r="BN10" s="2347">
        <v>116</v>
      </c>
      <c r="BO10" s="2348"/>
      <c r="BP10" s="2349"/>
      <c r="BQ10" s="2347">
        <v>116</v>
      </c>
      <c r="BR10" s="2348"/>
      <c r="BS10" s="2349"/>
      <c r="BT10" s="2347">
        <v>116</v>
      </c>
      <c r="BU10" s="2348"/>
      <c r="BV10" s="2349"/>
      <c r="BW10" s="2347">
        <v>116</v>
      </c>
      <c r="BX10" s="2348"/>
      <c r="BY10" s="2349"/>
      <c r="BZ10" s="2347">
        <v>116</v>
      </c>
      <c r="CA10" s="2348"/>
      <c r="CB10" s="2350"/>
    </row>
    <row r="11" spans="1:83" s="277" customFormat="1" x14ac:dyDescent="0.2">
      <c r="A11" s="2042"/>
      <c r="B11" s="2043"/>
      <c r="C11" s="2344"/>
      <c r="D11" s="2045"/>
      <c r="E11" s="2046"/>
      <c r="F11" s="2047" t="s">
        <v>19</v>
      </c>
      <c r="G11" s="2345"/>
      <c r="H11" s="2352"/>
      <c r="I11" s="898">
        <v>10.3</v>
      </c>
      <c r="J11" s="899"/>
      <c r="K11" s="2352"/>
      <c r="L11" s="898">
        <v>10.3</v>
      </c>
      <c r="M11" s="899"/>
      <c r="N11" s="2352"/>
      <c r="O11" s="898">
        <v>10.3</v>
      </c>
      <c r="P11" s="899"/>
      <c r="Q11" s="2352"/>
      <c r="R11" s="898">
        <v>10.3</v>
      </c>
      <c r="S11" s="899"/>
      <c r="T11" s="2352"/>
      <c r="U11" s="898">
        <v>10.3</v>
      </c>
      <c r="V11" s="899"/>
      <c r="W11" s="2352"/>
      <c r="X11" s="898">
        <v>10.3</v>
      </c>
      <c r="Y11" s="899"/>
      <c r="Z11" s="2352"/>
      <c r="AA11" s="898">
        <v>10.3</v>
      </c>
      <c r="AB11" s="899"/>
      <c r="AC11" s="897"/>
      <c r="AD11" s="898">
        <v>10.199999999999999</v>
      </c>
      <c r="AE11" s="899"/>
      <c r="AF11" s="897"/>
      <c r="AG11" s="898">
        <v>10.199999999999999</v>
      </c>
      <c r="AH11" s="899"/>
      <c r="AI11" s="897"/>
      <c r="AJ11" s="898">
        <v>10.199999999999999</v>
      </c>
      <c r="AK11" s="899"/>
      <c r="AL11" s="897"/>
      <c r="AM11" s="898">
        <v>10.199999999999999</v>
      </c>
      <c r="AN11" s="899"/>
      <c r="AO11" s="897"/>
      <c r="AP11" s="898">
        <v>10.199999999999999</v>
      </c>
      <c r="AQ11" s="899"/>
      <c r="AR11" s="897"/>
      <c r="AS11" s="898">
        <v>10.199999999999999</v>
      </c>
      <c r="AT11" s="899"/>
      <c r="AU11" s="897"/>
      <c r="AV11" s="898">
        <v>10.199999999999999</v>
      </c>
      <c r="AW11" s="899"/>
      <c r="AX11" s="897"/>
      <c r="AY11" s="898">
        <v>10.199999999999999</v>
      </c>
      <c r="AZ11" s="899"/>
      <c r="BA11" s="897"/>
      <c r="BB11" s="898">
        <v>10.199999999999999</v>
      </c>
      <c r="BC11" s="899"/>
      <c r="BD11" s="897"/>
      <c r="BE11" s="898">
        <v>10.199999999999999</v>
      </c>
      <c r="BF11" s="899"/>
      <c r="BG11" s="897"/>
      <c r="BH11" s="898">
        <v>10.199999999999999</v>
      </c>
      <c r="BI11" s="899"/>
      <c r="BJ11" s="897"/>
      <c r="BK11" s="898">
        <v>10.199999999999999</v>
      </c>
      <c r="BL11" s="899"/>
      <c r="BM11" s="897"/>
      <c r="BN11" s="898">
        <v>10.199999999999999</v>
      </c>
      <c r="BO11" s="899"/>
      <c r="BP11" s="897"/>
      <c r="BQ11" s="898">
        <v>10.199999999999999</v>
      </c>
      <c r="BR11" s="899"/>
      <c r="BS11" s="897"/>
      <c r="BT11" s="898">
        <v>10.199999999999999</v>
      </c>
      <c r="BU11" s="899"/>
      <c r="BV11" s="897"/>
      <c r="BW11" s="898">
        <v>10.199999999999999</v>
      </c>
      <c r="BX11" s="899"/>
      <c r="BY11" s="897"/>
      <c r="BZ11" s="898">
        <v>10.199999999999999</v>
      </c>
      <c r="CA11" s="899"/>
      <c r="CB11" s="2350"/>
    </row>
    <row r="12" spans="1:83" s="277" customFormat="1" ht="13.5" thickBot="1" x14ac:dyDescent="0.25">
      <c r="A12" s="2042"/>
      <c r="B12" s="2043"/>
      <c r="C12" s="2344"/>
      <c r="D12" s="2052"/>
      <c r="E12" s="2053"/>
      <c r="F12" s="2054"/>
      <c r="G12" s="2066"/>
      <c r="H12" s="2353"/>
      <c r="I12" s="2354" t="s">
        <v>128</v>
      </c>
      <c r="J12" s="2355"/>
      <c r="K12" s="2356"/>
      <c r="L12" s="2354" t="s">
        <v>128</v>
      </c>
      <c r="M12" s="2355"/>
      <c r="N12" s="2356"/>
      <c r="O12" s="2354" t="s">
        <v>128</v>
      </c>
      <c r="P12" s="2355"/>
      <c r="Q12" s="2356"/>
      <c r="R12" s="2354" t="s">
        <v>128</v>
      </c>
      <c r="S12" s="2355"/>
      <c r="T12" s="2356"/>
      <c r="U12" s="2354" t="s">
        <v>128</v>
      </c>
      <c r="V12" s="2355"/>
      <c r="W12" s="2356"/>
      <c r="X12" s="2354" t="s">
        <v>128</v>
      </c>
      <c r="Y12" s="2355"/>
      <c r="Z12" s="2356"/>
      <c r="AA12" s="2354" t="s">
        <v>128</v>
      </c>
      <c r="AB12" s="2355"/>
      <c r="AC12" s="2356"/>
      <c r="AD12" s="2354" t="s">
        <v>128</v>
      </c>
      <c r="AE12" s="2355"/>
      <c r="AF12" s="2356"/>
      <c r="AG12" s="2354" t="s">
        <v>128</v>
      </c>
      <c r="AH12" s="2355"/>
      <c r="AI12" s="2356"/>
      <c r="AJ12" s="2354" t="s">
        <v>128</v>
      </c>
      <c r="AK12" s="2355"/>
      <c r="AL12" s="2356"/>
      <c r="AM12" s="2354"/>
      <c r="AN12" s="2355"/>
      <c r="AO12" s="2356"/>
      <c r="AP12" s="2354" t="s">
        <v>128</v>
      </c>
      <c r="AQ12" s="2355"/>
      <c r="AR12" s="2356"/>
      <c r="AS12" s="2354"/>
      <c r="AT12" s="2355"/>
      <c r="AU12" s="2356"/>
      <c r="AV12" s="2354" t="s">
        <v>128</v>
      </c>
      <c r="AW12" s="2355"/>
      <c r="AX12" s="2356"/>
      <c r="AY12" s="2354" t="s">
        <v>128</v>
      </c>
      <c r="AZ12" s="2355"/>
      <c r="BA12" s="2356"/>
      <c r="BB12" s="2354" t="s">
        <v>128</v>
      </c>
      <c r="BC12" s="2355"/>
      <c r="BD12" s="2356"/>
      <c r="BE12" s="2354" t="s">
        <v>128</v>
      </c>
      <c r="BF12" s="2355"/>
      <c r="BG12" s="2356"/>
      <c r="BH12" s="2354" t="s">
        <v>128</v>
      </c>
      <c r="BI12" s="2355"/>
      <c r="BJ12" s="2356"/>
      <c r="BK12" s="2354" t="s">
        <v>128</v>
      </c>
      <c r="BL12" s="2355"/>
      <c r="BM12" s="2356"/>
      <c r="BN12" s="2354" t="s">
        <v>128</v>
      </c>
      <c r="BO12" s="2355"/>
      <c r="BP12" s="2356"/>
      <c r="BQ12" s="2354" t="s">
        <v>128</v>
      </c>
      <c r="BR12" s="2355"/>
      <c r="BS12" s="2356"/>
      <c r="BT12" s="2354" t="s">
        <v>128</v>
      </c>
      <c r="BU12" s="2355"/>
      <c r="BV12" s="2356"/>
      <c r="BW12" s="2354" t="s">
        <v>128</v>
      </c>
      <c r="BX12" s="2355"/>
      <c r="BY12" s="2356"/>
      <c r="BZ12" s="2354" t="s">
        <v>128</v>
      </c>
      <c r="CA12" s="2357"/>
      <c r="CB12" s="2350"/>
    </row>
    <row r="13" spans="1:83" s="277" customFormat="1" ht="13.5" thickBot="1" x14ac:dyDescent="0.25">
      <c r="A13" s="2067"/>
      <c r="B13" s="2068"/>
      <c r="C13" s="2358"/>
      <c r="D13" s="2070" t="s">
        <v>21</v>
      </c>
      <c r="E13" s="2071"/>
      <c r="F13" s="2071"/>
      <c r="G13" s="2072"/>
      <c r="H13" s="2359"/>
      <c r="I13" s="900">
        <v>21</v>
      </c>
      <c r="J13" s="2360"/>
      <c r="K13" s="2359"/>
      <c r="L13" s="900">
        <v>21</v>
      </c>
      <c r="M13" s="2360"/>
      <c r="N13" s="2359"/>
      <c r="O13" s="900">
        <v>21</v>
      </c>
      <c r="P13" s="2360"/>
      <c r="Q13" s="2359"/>
      <c r="R13" s="900">
        <v>21</v>
      </c>
      <c r="S13" s="2360"/>
      <c r="T13" s="2359"/>
      <c r="U13" s="900">
        <v>21</v>
      </c>
      <c r="V13" s="2360"/>
      <c r="W13" s="2359"/>
      <c r="X13" s="900">
        <v>21</v>
      </c>
      <c r="Y13" s="2360"/>
      <c r="Z13" s="2359"/>
      <c r="AA13" s="900">
        <v>21</v>
      </c>
      <c r="AB13" s="2360"/>
      <c r="AC13" s="2359"/>
      <c r="AD13" s="900">
        <v>21</v>
      </c>
      <c r="AE13" s="2360"/>
      <c r="AF13" s="2359"/>
      <c r="AG13" s="900">
        <v>21</v>
      </c>
      <c r="AH13" s="2360"/>
      <c r="AI13" s="2359"/>
      <c r="AJ13" s="900">
        <v>21</v>
      </c>
      <c r="AK13" s="2360"/>
      <c r="AL13" s="2359"/>
      <c r="AM13" s="900">
        <v>21</v>
      </c>
      <c r="AN13" s="2360"/>
      <c r="AO13" s="2359"/>
      <c r="AP13" s="900">
        <v>21</v>
      </c>
      <c r="AQ13" s="2360"/>
      <c r="AR13" s="2359"/>
      <c r="AS13" s="900">
        <v>21</v>
      </c>
      <c r="AT13" s="2360"/>
      <c r="AU13" s="2359"/>
      <c r="AV13" s="900">
        <v>21</v>
      </c>
      <c r="AW13" s="2360"/>
      <c r="AX13" s="2359"/>
      <c r="AY13" s="900">
        <v>21</v>
      </c>
      <c r="AZ13" s="2360"/>
      <c r="BA13" s="2359"/>
      <c r="BB13" s="900">
        <v>21</v>
      </c>
      <c r="BC13" s="2360"/>
      <c r="BD13" s="2359"/>
      <c r="BE13" s="900">
        <v>21</v>
      </c>
      <c r="BF13" s="2360"/>
      <c r="BG13" s="2359"/>
      <c r="BH13" s="900">
        <v>21</v>
      </c>
      <c r="BI13" s="2360"/>
      <c r="BJ13" s="2359"/>
      <c r="BK13" s="900">
        <v>21</v>
      </c>
      <c r="BL13" s="2360"/>
      <c r="BM13" s="2359"/>
      <c r="BN13" s="900">
        <v>21</v>
      </c>
      <c r="BO13" s="2360"/>
      <c r="BP13" s="2359"/>
      <c r="BQ13" s="900">
        <v>21</v>
      </c>
      <c r="BR13" s="2360"/>
      <c r="BS13" s="2359"/>
      <c r="BT13" s="900">
        <v>21</v>
      </c>
      <c r="BU13" s="2360"/>
      <c r="BV13" s="2359"/>
      <c r="BW13" s="900">
        <v>21</v>
      </c>
      <c r="BX13" s="2360"/>
      <c r="BY13" s="2359"/>
      <c r="BZ13" s="900">
        <v>21</v>
      </c>
      <c r="CA13" s="2360"/>
      <c r="CB13" s="2350"/>
    </row>
    <row r="14" spans="1:83" s="277" customFormat="1" x14ac:dyDescent="0.2">
      <c r="A14" s="2034" t="s">
        <v>24</v>
      </c>
      <c r="B14" s="2035"/>
      <c r="C14" s="2033">
        <v>2.5</v>
      </c>
      <c r="D14" s="2034" t="s">
        <v>18</v>
      </c>
      <c r="E14" s="2035"/>
      <c r="F14" s="2036" t="s">
        <v>17</v>
      </c>
      <c r="G14" s="2343"/>
      <c r="H14" s="2213" t="s">
        <v>128</v>
      </c>
      <c r="I14" s="2214" t="s">
        <v>128</v>
      </c>
      <c r="J14" s="2215" t="s">
        <v>128</v>
      </c>
      <c r="K14" s="2213" t="s">
        <v>128</v>
      </c>
      <c r="L14" s="2214" t="s">
        <v>128</v>
      </c>
      <c r="M14" s="2215" t="s">
        <v>128</v>
      </c>
      <c r="N14" s="2213" t="s">
        <v>128</v>
      </c>
      <c r="O14" s="2214" t="s">
        <v>128</v>
      </c>
      <c r="P14" s="2215" t="s">
        <v>128</v>
      </c>
      <c r="Q14" s="2213" t="s">
        <v>128</v>
      </c>
      <c r="R14" s="2214" t="s">
        <v>128</v>
      </c>
      <c r="S14" s="2215" t="s">
        <v>128</v>
      </c>
      <c r="T14" s="2213" t="s">
        <v>128</v>
      </c>
      <c r="U14" s="2214" t="s">
        <v>128</v>
      </c>
      <c r="V14" s="2215" t="s">
        <v>128</v>
      </c>
      <c r="W14" s="2213" t="s">
        <v>128</v>
      </c>
      <c r="X14" s="2214" t="s">
        <v>128</v>
      </c>
      <c r="Y14" s="2215" t="s">
        <v>128</v>
      </c>
      <c r="Z14" s="2213" t="s">
        <v>128</v>
      </c>
      <c r="AA14" s="2214" t="s">
        <v>128</v>
      </c>
      <c r="AB14" s="2215" t="s">
        <v>128</v>
      </c>
      <c r="AC14" s="2213" t="s">
        <v>128</v>
      </c>
      <c r="AD14" s="2214" t="s">
        <v>128</v>
      </c>
      <c r="AE14" s="2215" t="s">
        <v>128</v>
      </c>
      <c r="AF14" s="2213" t="s">
        <v>128</v>
      </c>
      <c r="AG14" s="2214" t="s">
        <v>128</v>
      </c>
      <c r="AH14" s="2215" t="s">
        <v>128</v>
      </c>
      <c r="AI14" s="2213" t="s">
        <v>128</v>
      </c>
      <c r="AJ14" s="2214" t="s">
        <v>128</v>
      </c>
      <c r="AK14" s="2215" t="s">
        <v>128</v>
      </c>
      <c r="AL14" s="2213" t="s">
        <v>128</v>
      </c>
      <c r="AM14" s="2214" t="s">
        <v>128</v>
      </c>
      <c r="AN14" s="2215" t="s">
        <v>128</v>
      </c>
      <c r="AO14" s="2213" t="s">
        <v>128</v>
      </c>
      <c r="AP14" s="2214" t="s">
        <v>128</v>
      </c>
      <c r="AQ14" s="2215" t="s">
        <v>128</v>
      </c>
      <c r="AR14" s="2213" t="s">
        <v>128</v>
      </c>
      <c r="AS14" s="2214" t="s">
        <v>128</v>
      </c>
      <c r="AT14" s="2215" t="s">
        <v>128</v>
      </c>
      <c r="AU14" s="2213" t="s">
        <v>128</v>
      </c>
      <c r="AV14" s="2214" t="s">
        <v>128</v>
      </c>
      <c r="AW14" s="2215" t="s">
        <v>128</v>
      </c>
      <c r="AX14" s="2213" t="s">
        <v>128</v>
      </c>
      <c r="AY14" s="2214" t="s">
        <v>128</v>
      </c>
      <c r="AZ14" s="2215" t="s">
        <v>128</v>
      </c>
      <c r="BA14" s="2213" t="s">
        <v>128</v>
      </c>
      <c r="BB14" s="2214" t="s">
        <v>128</v>
      </c>
      <c r="BC14" s="2215" t="s">
        <v>128</v>
      </c>
      <c r="BD14" s="2213" t="s">
        <v>128</v>
      </c>
      <c r="BE14" s="2214" t="s">
        <v>128</v>
      </c>
      <c r="BF14" s="2215" t="s">
        <v>128</v>
      </c>
      <c r="BG14" s="2213" t="s">
        <v>128</v>
      </c>
      <c r="BH14" s="2214" t="s">
        <v>128</v>
      </c>
      <c r="BI14" s="2215" t="s">
        <v>128</v>
      </c>
      <c r="BJ14" s="2213" t="s">
        <v>128</v>
      </c>
      <c r="BK14" s="2214" t="s">
        <v>128</v>
      </c>
      <c r="BL14" s="2215" t="s">
        <v>128</v>
      </c>
      <c r="BM14" s="2213" t="s">
        <v>128</v>
      </c>
      <c r="BN14" s="2214" t="s">
        <v>128</v>
      </c>
      <c r="BO14" s="2215" t="s">
        <v>128</v>
      </c>
      <c r="BP14" s="2213" t="s">
        <v>128</v>
      </c>
      <c r="BQ14" s="2214" t="s">
        <v>128</v>
      </c>
      <c r="BR14" s="2215" t="s">
        <v>128</v>
      </c>
      <c r="BS14" s="2213" t="s">
        <v>128</v>
      </c>
      <c r="BT14" s="2214" t="s">
        <v>128</v>
      </c>
      <c r="BU14" s="2215" t="s">
        <v>128</v>
      </c>
      <c r="BV14" s="2213" t="s">
        <v>128</v>
      </c>
      <c r="BW14" s="2214" t="s">
        <v>128</v>
      </c>
      <c r="BX14" s="2215" t="s">
        <v>128</v>
      </c>
      <c r="BY14" s="2213" t="s">
        <v>128</v>
      </c>
      <c r="BZ14" s="2214" t="s">
        <v>128</v>
      </c>
      <c r="CA14" s="2215" t="s">
        <v>128</v>
      </c>
      <c r="CB14" s="2350"/>
    </row>
    <row r="15" spans="1:83" s="277" customFormat="1" x14ac:dyDescent="0.2">
      <c r="A15" s="2045"/>
      <c r="B15" s="2046"/>
      <c r="C15" s="2044"/>
      <c r="D15" s="2045"/>
      <c r="E15" s="2046"/>
      <c r="F15" s="2047" t="s">
        <v>19</v>
      </c>
      <c r="G15" s="2345"/>
      <c r="H15" s="2049">
        <f>ROUND(SQRT(I15^2+J15^2)*1000/(SQRT(3)*I18),2)</f>
        <v>8.7799999999999994</v>
      </c>
      <c r="I15" s="2050">
        <f>-(I32+I33)+I23</f>
        <v>0.15404000000000001</v>
      </c>
      <c r="J15" s="2051">
        <f>-(J32+J33)+J23</f>
        <v>2.8592000000000003E-2</v>
      </c>
      <c r="K15" s="2049">
        <f>ROUND(SQRT(L15^2+M15^2)*1000/(SQRT(3)*L18),2)</f>
        <v>8.6199999999999992</v>
      </c>
      <c r="L15" s="2050">
        <f>-(L32+L33)+L23</f>
        <v>0.15101600000000001</v>
      </c>
      <c r="M15" s="2051">
        <f>-(M32+M33)+M23</f>
        <v>2.9392000000000001E-2</v>
      </c>
      <c r="N15" s="2049">
        <f>ROUND(SQRT(O15^2+P15^2)*1000/(SQRT(3)*O18),2)</f>
        <v>8.5299999999999994</v>
      </c>
      <c r="O15" s="2050">
        <f>-(O32+O33)+O23</f>
        <v>0.149424</v>
      </c>
      <c r="P15" s="2051">
        <f>-(P32+P33)+P23</f>
        <v>2.8968000000000001E-2</v>
      </c>
      <c r="Q15" s="2049">
        <f>ROUND(SQRT(R15^2+S15^2)*1000/(SQRT(3)*R18),2)</f>
        <v>8.5399999999999991</v>
      </c>
      <c r="R15" s="2050">
        <f>-(R32+R33)+R23</f>
        <v>0.14951200000000001</v>
      </c>
      <c r="S15" s="2051">
        <f>-(S32+S33)+S23</f>
        <v>2.9696E-2</v>
      </c>
      <c r="T15" s="2049">
        <f>ROUND(SQRT(U15^2+V15^2)*1000/(SQRT(3)*U18),2)</f>
        <v>8.9600000000000009</v>
      </c>
      <c r="U15" s="2050">
        <f>-(U32+U33)+U23</f>
        <v>0.15718399999999999</v>
      </c>
      <c r="V15" s="2051">
        <f>-(V32+V33)+V23</f>
        <v>2.8919999999999998E-2</v>
      </c>
      <c r="W15" s="2049">
        <f>ROUND(SQRT(X15^2+Y15^2)*1000/(SQRT(3)*X18),2)</f>
        <v>9.5399999999999991</v>
      </c>
      <c r="X15" s="2050">
        <f>-(X32+X33)+X23</f>
        <v>0.16775999999999996</v>
      </c>
      <c r="Y15" s="2051">
        <f>-(Y32+Y33)+Y23</f>
        <v>2.852E-2</v>
      </c>
      <c r="Z15" s="2049">
        <f>ROUND(SQRT(AA15^2+AB15^2)*1000/(SQRT(3)*AA18),2)</f>
        <v>10.28</v>
      </c>
      <c r="AA15" s="2050">
        <f>-(AA32+AA33)+AA23</f>
        <v>0.18105599999999999</v>
      </c>
      <c r="AB15" s="2051">
        <f>-(AB32+AB33)+AB23</f>
        <v>2.8919999999999998E-2</v>
      </c>
      <c r="AC15" s="2049">
        <f>ROUND(SQRT(AD15^2+AE15^2)*1000/(SQRT(3)*AD18),2)</f>
        <v>11.58</v>
      </c>
      <c r="AD15" s="2050">
        <f>-(AD32+AD33)+AD23</f>
        <v>0.20851999999999998</v>
      </c>
      <c r="AE15" s="2051">
        <f>-(AE32+AE33)+AE23</f>
        <v>2.8944000000000001E-2</v>
      </c>
      <c r="AF15" s="2049">
        <f>ROUND(SQRT(AG15^2+AH15^2)*1000/(SQRT(3)*AG18),2)</f>
        <v>12.52</v>
      </c>
      <c r="AG15" s="2050">
        <f>-(AG32+AG33)+AG23</f>
        <v>0.21839999999999998</v>
      </c>
      <c r="AH15" s="2051">
        <f>-(AH32+AH33)+AH23</f>
        <v>3.4720000000000001E-2</v>
      </c>
      <c r="AI15" s="2049">
        <f>ROUND(SQRT(AJ15^2+AK15^2)*1000/(SQRT(3)*AJ18),2)</f>
        <v>11.75</v>
      </c>
      <c r="AJ15" s="2050">
        <f>-(AJ32+AJ33)+AJ23</f>
        <v>0.204376</v>
      </c>
      <c r="AK15" s="2051">
        <f>-(AK32+AK33)+AK23</f>
        <v>3.6728000000000004E-2</v>
      </c>
      <c r="AL15" s="2049">
        <f>ROUND(SQRT(AM15^2+AN15^2)*1000/(SQRT(3)*AM18),2)</f>
        <v>11.6</v>
      </c>
      <c r="AM15" s="2050">
        <f>-(AM32+AM33)+AM23</f>
        <v>0.20106399999999996</v>
      </c>
      <c r="AN15" s="2051">
        <f>-(AN32+AN33)+AN23</f>
        <v>3.9376000000000008E-2</v>
      </c>
      <c r="AO15" s="2049">
        <f>ROUND(SQRT(AP15^2+AQ15^2)*1000/(SQRT(3)*AP18),2)</f>
        <v>11.26</v>
      </c>
      <c r="AP15" s="2050">
        <f>-(AP32+AP33)+AP23</f>
        <v>0.195656</v>
      </c>
      <c r="AQ15" s="2051">
        <f>-(AQ32+AQ33)+AQ23</f>
        <v>3.5776000000000002E-2</v>
      </c>
      <c r="AR15" s="2049">
        <f>ROUND(SQRT(AS15^2+AT15^2)*1000/(SQRT(3)*AS18),2)</f>
        <v>10.63</v>
      </c>
      <c r="AS15" s="2050">
        <f>-(AS32+AS33)+AS23</f>
        <v>0.18555199999999999</v>
      </c>
      <c r="AT15" s="2051">
        <f>-(AT32+AT33)+AT23</f>
        <v>2.9399999999999999E-2</v>
      </c>
      <c r="AU15" s="2049">
        <f>ROUND(SQRT(AV15^2+AW15^2)*1000/(SQRT(3)*AV18),2)</f>
        <v>10.93</v>
      </c>
      <c r="AV15" s="2050">
        <f>-(AV32+AV33)+AV23</f>
        <v>0.18884799999999999</v>
      </c>
      <c r="AW15" s="2051">
        <f>-(AW32+AW33)+AW23</f>
        <v>4.0176000000000003E-2</v>
      </c>
      <c r="AX15" s="2049">
        <f>ROUND(SQRT(AY15^2+AZ15^2)*1000/(SQRT(3)*AY18),2)</f>
        <v>10.43</v>
      </c>
      <c r="AY15" s="2050">
        <f>-(AY32+AY33)+AY23</f>
        <v>0.18162400000000001</v>
      </c>
      <c r="AZ15" s="2051">
        <f>-(AZ32+AZ33)+AZ23</f>
        <v>3.1E-2</v>
      </c>
      <c r="BA15" s="2049">
        <f>ROUND(SQRT(BB15^2+BC15^2)*1000/(SQRT(3)*BB18),2)</f>
        <v>10.55</v>
      </c>
      <c r="BB15" s="2050">
        <f>-(BB32+BB33)+BB23</f>
        <v>0.18379200000000001</v>
      </c>
      <c r="BC15" s="2051">
        <f>-(BC32+BC33)+BC23</f>
        <v>3.0847999999999997E-2</v>
      </c>
      <c r="BD15" s="2049">
        <f>ROUND(SQRT(BE15^2+BF15^2)*1000/(SQRT(3)*BE18),2)</f>
        <v>10.4</v>
      </c>
      <c r="BE15" s="2050">
        <f>-(BE32+BE33)+BE23</f>
        <v>0.18158400000000002</v>
      </c>
      <c r="BF15" s="2051">
        <f>-(BF32+BF33)+BF23</f>
        <v>2.8320000000000001E-2</v>
      </c>
      <c r="BG15" s="2049">
        <f>ROUND(SQRT(BH15^2+BI15^2)*1000/(SQRT(3)*BH18),2)</f>
        <v>10.38</v>
      </c>
      <c r="BH15" s="2050">
        <f>-(BH32+BH33)+BH23</f>
        <v>0.181232</v>
      </c>
      <c r="BI15" s="2051">
        <f>-(BI32+BI33)+BI23</f>
        <v>2.852E-2</v>
      </c>
      <c r="BJ15" s="2049">
        <f>ROUND(SQRT(BK15^2+BL15^2)*1000/(SQRT(3)*BK18),2)</f>
        <v>10.27</v>
      </c>
      <c r="BK15" s="2050">
        <f>-(BK32+BK33)+BK23</f>
        <v>0.17918400000000001</v>
      </c>
      <c r="BL15" s="2051">
        <f>-(BL32+BL33)+BL23</f>
        <v>2.852E-2</v>
      </c>
      <c r="BM15" s="2049">
        <f>ROUND(SQRT(BN15^2+BO15^2)*1000/(SQRT(3)*BN18),2)</f>
        <v>10.19</v>
      </c>
      <c r="BN15" s="2050">
        <f>-(BN32+BN33)+BN23</f>
        <v>0.17765600000000001</v>
      </c>
      <c r="BO15" s="2051">
        <f>-(BO32+BO33)+BO23</f>
        <v>2.8719999999999999E-2</v>
      </c>
      <c r="BP15" s="2049">
        <f>ROUND(SQRT(BQ15^2+BR15^2)*1000/(SQRT(3)*BQ18),2)</f>
        <v>10.16</v>
      </c>
      <c r="BQ15" s="2050">
        <f>-(BQ32+BQ33)+BQ23</f>
        <v>0.17729600000000001</v>
      </c>
      <c r="BR15" s="2051">
        <f>-(BR32+BR33)+BR23</f>
        <v>2.7568000000000002E-2</v>
      </c>
      <c r="BS15" s="2049">
        <f>ROUND(SQRT(BT15^2+BU15^2)*1000/(SQRT(3)*BT18),2)</f>
        <v>9.93</v>
      </c>
      <c r="BT15" s="2050">
        <f>-(BT32+BT33)+BT23</f>
        <v>0.17322399999999999</v>
      </c>
      <c r="BU15" s="2051">
        <f>-(BU32+BU33)+BU23</f>
        <v>2.7792000000000001E-2</v>
      </c>
      <c r="BV15" s="2049">
        <f>ROUND(SQRT(BW15^2+BX15^2)*1000/(SQRT(3)*BW18),2)</f>
        <v>9.66</v>
      </c>
      <c r="BW15" s="2050">
        <f>-(BW32+BW33)+BW23</f>
        <v>0.168296</v>
      </c>
      <c r="BX15" s="2051">
        <f>-(BX32+BX33)+BX23</f>
        <v>2.7792000000000001E-2</v>
      </c>
      <c r="BY15" s="2049">
        <f>ROUND(SQRT(BZ15^2+CA15^2)*1000/(SQRT(3)*BZ18),2)</f>
        <v>9.1999999999999993</v>
      </c>
      <c r="BZ15" s="2050">
        <f>-(BZ32+BZ33)+BZ23</f>
        <v>0.16007200000000002</v>
      </c>
      <c r="CA15" s="2051">
        <f>-(CA32+CA33)+CA23</f>
        <v>2.7792000000000001E-2</v>
      </c>
      <c r="CB15" s="2350"/>
      <c r="CD15" s="2087"/>
    </row>
    <row r="16" spans="1:83" s="277" customFormat="1" ht="13.5" thickBot="1" x14ac:dyDescent="0.25">
      <c r="A16" s="2045"/>
      <c r="B16" s="2046"/>
      <c r="C16" s="2044"/>
      <c r="D16" s="2052"/>
      <c r="E16" s="2053"/>
      <c r="F16" s="2054"/>
      <c r="G16" s="2066"/>
      <c r="H16" s="2225" t="s">
        <v>128</v>
      </c>
      <c r="I16" s="2226" t="s">
        <v>128</v>
      </c>
      <c r="J16" s="2227" t="s">
        <v>128</v>
      </c>
      <c r="K16" s="2225" t="s">
        <v>128</v>
      </c>
      <c r="L16" s="2226" t="s">
        <v>128</v>
      </c>
      <c r="M16" s="2227" t="s">
        <v>128</v>
      </c>
      <c r="N16" s="2225" t="s">
        <v>128</v>
      </c>
      <c r="O16" s="2226" t="s">
        <v>128</v>
      </c>
      <c r="P16" s="2227" t="s">
        <v>128</v>
      </c>
      <c r="Q16" s="2225" t="s">
        <v>128</v>
      </c>
      <c r="R16" s="2226" t="s">
        <v>128</v>
      </c>
      <c r="S16" s="2227" t="s">
        <v>128</v>
      </c>
      <c r="T16" s="2225" t="s">
        <v>128</v>
      </c>
      <c r="U16" s="2226" t="s">
        <v>128</v>
      </c>
      <c r="V16" s="2227" t="s">
        <v>128</v>
      </c>
      <c r="W16" s="2225" t="s">
        <v>128</v>
      </c>
      <c r="X16" s="2226" t="s">
        <v>128</v>
      </c>
      <c r="Y16" s="2227" t="s">
        <v>128</v>
      </c>
      <c r="Z16" s="2225" t="s">
        <v>128</v>
      </c>
      <c r="AA16" s="2226" t="s">
        <v>128</v>
      </c>
      <c r="AB16" s="2227" t="s">
        <v>128</v>
      </c>
      <c r="AC16" s="2225" t="s">
        <v>128</v>
      </c>
      <c r="AD16" s="2226" t="s">
        <v>128</v>
      </c>
      <c r="AE16" s="2227" t="s">
        <v>128</v>
      </c>
      <c r="AF16" s="2225" t="s">
        <v>128</v>
      </c>
      <c r="AG16" s="2226" t="s">
        <v>128</v>
      </c>
      <c r="AH16" s="2227" t="s">
        <v>128</v>
      </c>
      <c r="AI16" s="2225" t="s">
        <v>128</v>
      </c>
      <c r="AJ16" s="2226" t="s">
        <v>128</v>
      </c>
      <c r="AK16" s="2227" t="s">
        <v>128</v>
      </c>
      <c r="AL16" s="2225" t="s">
        <v>128</v>
      </c>
      <c r="AM16" s="2226" t="s">
        <v>128</v>
      </c>
      <c r="AN16" s="2227" t="s">
        <v>128</v>
      </c>
      <c r="AO16" s="2225" t="s">
        <v>128</v>
      </c>
      <c r="AP16" s="2226" t="s">
        <v>128</v>
      </c>
      <c r="AQ16" s="2227" t="s">
        <v>128</v>
      </c>
      <c r="AR16" s="2225" t="s">
        <v>128</v>
      </c>
      <c r="AS16" s="2226" t="s">
        <v>128</v>
      </c>
      <c r="AT16" s="2227" t="s">
        <v>128</v>
      </c>
      <c r="AU16" s="2225" t="s">
        <v>128</v>
      </c>
      <c r="AV16" s="2226" t="s">
        <v>128</v>
      </c>
      <c r="AW16" s="2227" t="s">
        <v>128</v>
      </c>
      <c r="AX16" s="2225" t="s">
        <v>128</v>
      </c>
      <c r="AY16" s="2226" t="s">
        <v>128</v>
      </c>
      <c r="AZ16" s="2227" t="s">
        <v>128</v>
      </c>
      <c r="BA16" s="2225" t="s">
        <v>128</v>
      </c>
      <c r="BB16" s="2226" t="s">
        <v>128</v>
      </c>
      <c r="BC16" s="2227" t="s">
        <v>128</v>
      </c>
      <c r="BD16" s="2225" t="s">
        <v>128</v>
      </c>
      <c r="BE16" s="2226" t="s">
        <v>128</v>
      </c>
      <c r="BF16" s="2227" t="s">
        <v>128</v>
      </c>
      <c r="BG16" s="2225" t="s">
        <v>128</v>
      </c>
      <c r="BH16" s="2226" t="s">
        <v>128</v>
      </c>
      <c r="BI16" s="2227" t="s">
        <v>128</v>
      </c>
      <c r="BJ16" s="2225" t="s">
        <v>128</v>
      </c>
      <c r="BK16" s="2226" t="s">
        <v>128</v>
      </c>
      <c r="BL16" s="2227" t="s">
        <v>128</v>
      </c>
      <c r="BM16" s="2225" t="s">
        <v>128</v>
      </c>
      <c r="BN16" s="2226" t="s">
        <v>128</v>
      </c>
      <c r="BO16" s="2227" t="s">
        <v>128</v>
      </c>
      <c r="BP16" s="2225" t="s">
        <v>128</v>
      </c>
      <c r="BQ16" s="2226" t="s">
        <v>128</v>
      </c>
      <c r="BR16" s="2227" t="s">
        <v>128</v>
      </c>
      <c r="BS16" s="2225" t="s">
        <v>128</v>
      </c>
      <c r="BT16" s="2226" t="s">
        <v>128</v>
      </c>
      <c r="BU16" s="2227" t="s">
        <v>128</v>
      </c>
      <c r="BV16" s="2225" t="s">
        <v>128</v>
      </c>
      <c r="BW16" s="2226" t="s">
        <v>128</v>
      </c>
      <c r="BX16" s="2227" t="s">
        <v>128</v>
      </c>
      <c r="BY16" s="2225" t="s">
        <v>128</v>
      </c>
      <c r="BZ16" s="2226" t="s">
        <v>128</v>
      </c>
      <c r="CA16" s="2227" t="s">
        <v>128</v>
      </c>
      <c r="CB16" s="2350"/>
    </row>
    <row r="17" spans="1:82" s="277" customFormat="1" x14ac:dyDescent="0.2">
      <c r="A17" s="2045"/>
      <c r="B17" s="2046"/>
      <c r="C17" s="2044"/>
      <c r="D17" s="2034" t="s">
        <v>22</v>
      </c>
      <c r="E17" s="2035"/>
      <c r="F17" s="2036" t="s">
        <v>17</v>
      </c>
      <c r="G17" s="2343"/>
      <c r="H17" s="2346"/>
      <c r="I17" s="2347">
        <v>117</v>
      </c>
      <c r="J17" s="2348"/>
      <c r="K17" s="2346"/>
      <c r="L17" s="2347">
        <v>117</v>
      </c>
      <c r="M17" s="2348"/>
      <c r="N17" s="2346"/>
      <c r="O17" s="2347">
        <v>117</v>
      </c>
      <c r="P17" s="2348"/>
      <c r="Q17" s="2346"/>
      <c r="R17" s="2347">
        <v>117</v>
      </c>
      <c r="S17" s="2348"/>
      <c r="T17" s="2346"/>
      <c r="U17" s="2347">
        <v>117</v>
      </c>
      <c r="V17" s="2348"/>
      <c r="W17" s="2346"/>
      <c r="X17" s="2347">
        <v>117</v>
      </c>
      <c r="Y17" s="2348"/>
      <c r="Z17" s="2346"/>
      <c r="AA17" s="2347">
        <v>117</v>
      </c>
      <c r="AB17" s="2348"/>
      <c r="AC17" s="2349"/>
      <c r="AD17" s="2347">
        <v>121</v>
      </c>
      <c r="AE17" s="2348"/>
      <c r="AF17" s="2349"/>
      <c r="AG17" s="2347">
        <v>116</v>
      </c>
      <c r="AH17" s="2348"/>
      <c r="AI17" s="2349"/>
      <c r="AJ17" s="2347">
        <v>116</v>
      </c>
      <c r="AK17" s="2348"/>
      <c r="AL17" s="2349"/>
      <c r="AM17" s="2347">
        <v>116</v>
      </c>
      <c r="AN17" s="2348"/>
      <c r="AO17" s="2349"/>
      <c r="AP17" s="2347">
        <v>116</v>
      </c>
      <c r="AQ17" s="2348"/>
      <c r="AR17" s="2349"/>
      <c r="AS17" s="2347">
        <v>116</v>
      </c>
      <c r="AT17" s="2348"/>
      <c r="AU17" s="2349"/>
      <c r="AV17" s="2347">
        <v>116</v>
      </c>
      <c r="AW17" s="2348"/>
      <c r="AX17" s="2349"/>
      <c r="AY17" s="2347">
        <v>116</v>
      </c>
      <c r="AZ17" s="2348"/>
      <c r="BA17" s="2349"/>
      <c r="BB17" s="2347">
        <v>116</v>
      </c>
      <c r="BC17" s="2348"/>
      <c r="BD17" s="2349"/>
      <c r="BE17" s="2347">
        <v>116</v>
      </c>
      <c r="BF17" s="2348"/>
      <c r="BG17" s="2349"/>
      <c r="BH17" s="2347">
        <v>116</v>
      </c>
      <c r="BI17" s="2348"/>
      <c r="BJ17" s="2349"/>
      <c r="BK17" s="2347">
        <v>116</v>
      </c>
      <c r="BL17" s="2348"/>
      <c r="BM17" s="2349"/>
      <c r="BN17" s="2347">
        <v>116</v>
      </c>
      <c r="BO17" s="2348"/>
      <c r="BP17" s="2349"/>
      <c r="BQ17" s="2347">
        <v>116</v>
      </c>
      <c r="BR17" s="2348"/>
      <c r="BS17" s="2349"/>
      <c r="BT17" s="2347">
        <v>116</v>
      </c>
      <c r="BU17" s="2348"/>
      <c r="BV17" s="2349"/>
      <c r="BW17" s="2347">
        <v>116</v>
      </c>
      <c r="BX17" s="2348"/>
      <c r="BY17" s="2349"/>
      <c r="BZ17" s="2347">
        <v>116</v>
      </c>
      <c r="CA17" s="2348"/>
      <c r="CB17" s="2350"/>
    </row>
    <row r="18" spans="1:82" s="277" customFormat="1" x14ac:dyDescent="0.2">
      <c r="A18" s="2045"/>
      <c r="B18" s="2046"/>
      <c r="C18" s="2044"/>
      <c r="D18" s="2045"/>
      <c r="E18" s="2046"/>
      <c r="F18" s="2047" t="s">
        <v>19</v>
      </c>
      <c r="G18" s="2345"/>
      <c r="H18" s="2352"/>
      <c r="I18" s="898">
        <v>10.3</v>
      </c>
      <c r="J18" s="899"/>
      <c r="K18" s="2352"/>
      <c r="L18" s="898">
        <v>10.3</v>
      </c>
      <c r="M18" s="899"/>
      <c r="N18" s="2352"/>
      <c r="O18" s="898">
        <v>10.3</v>
      </c>
      <c r="P18" s="899"/>
      <c r="Q18" s="2352"/>
      <c r="R18" s="898">
        <v>10.3</v>
      </c>
      <c r="S18" s="899"/>
      <c r="T18" s="2352"/>
      <c r="U18" s="898">
        <v>10.3</v>
      </c>
      <c r="V18" s="899"/>
      <c r="W18" s="2352"/>
      <c r="X18" s="898">
        <v>10.3</v>
      </c>
      <c r="Y18" s="899"/>
      <c r="Z18" s="2352"/>
      <c r="AA18" s="898">
        <v>10.3</v>
      </c>
      <c r="AB18" s="899"/>
      <c r="AC18" s="897"/>
      <c r="AD18" s="898">
        <v>10.5</v>
      </c>
      <c r="AE18" s="899"/>
      <c r="AF18" s="897"/>
      <c r="AG18" s="898">
        <v>10.199999999999999</v>
      </c>
      <c r="AH18" s="899"/>
      <c r="AI18" s="897"/>
      <c r="AJ18" s="898">
        <v>10.199999999999999</v>
      </c>
      <c r="AK18" s="899"/>
      <c r="AL18" s="897"/>
      <c r="AM18" s="898">
        <v>10.199999999999999</v>
      </c>
      <c r="AN18" s="899"/>
      <c r="AO18" s="897"/>
      <c r="AP18" s="898">
        <v>10.199999999999999</v>
      </c>
      <c r="AQ18" s="899"/>
      <c r="AR18" s="897"/>
      <c r="AS18" s="898">
        <v>10.199999999999999</v>
      </c>
      <c r="AT18" s="899"/>
      <c r="AU18" s="897"/>
      <c r="AV18" s="898">
        <v>10.199999999999999</v>
      </c>
      <c r="AW18" s="899"/>
      <c r="AX18" s="897"/>
      <c r="AY18" s="898">
        <v>10.199999999999999</v>
      </c>
      <c r="AZ18" s="899"/>
      <c r="BA18" s="897"/>
      <c r="BB18" s="898">
        <v>10.199999999999999</v>
      </c>
      <c r="BC18" s="899"/>
      <c r="BD18" s="897"/>
      <c r="BE18" s="898">
        <v>10.199999999999999</v>
      </c>
      <c r="BF18" s="899"/>
      <c r="BG18" s="897"/>
      <c r="BH18" s="898">
        <v>10.199999999999999</v>
      </c>
      <c r="BI18" s="899"/>
      <c r="BJ18" s="897"/>
      <c r="BK18" s="898">
        <v>10.199999999999999</v>
      </c>
      <c r="BL18" s="899"/>
      <c r="BM18" s="897"/>
      <c r="BN18" s="898">
        <v>10.199999999999999</v>
      </c>
      <c r="BO18" s="899"/>
      <c r="BP18" s="897"/>
      <c r="BQ18" s="898">
        <v>10.199999999999999</v>
      </c>
      <c r="BR18" s="899"/>
      <c r="BS18" s="897"/>
      <c r="BT18" s="898">
        <v>10.199999999999999</v>
      </c>
      <c r="BU18" s="899"/>
      <c r="BV18" s="897"/>
      <c r="BW18" s="898">
        <v>10.199999999999999</v>
      </c>
      <c r="BX18" s="899"/>
      <c r="BY18" s="897"/>
      <c r="BZ18" s="898">
        <v>10.199999999999999</v>
      </c>
      <c r="CA18" s="899"/>
      <c r="CB18" s="2350"/>
    </row>
    <row r="19" spans="1:82" s="277" customFormat="1" ht="13.5" thickBot="1" x14ac:dyDescent="0.25">
      <c r="A19" s="2045"/>
      <c r="B19" s="2046"/>
      <c r="C19" s="2044"/>
      <c r="D19" s="2052"/>
      <c r="E19" s="2053"/>
      <c r="F19" s="2054"/>
      <c r="G19" s="2066"/>
      <c r="H19" s="2353"/>
      <c r="I19" s="2354" t="s">
        <v>128</v>
      </c>
      <c r="J19" s="2355"/>
      <c r="K19" s="2353"/>
      <c r="L19" s="2354" t="s">
        <v>128</v>
      </c>
      <c r="M19" s="2355"/>
      <c r="N19" s="2353"/>
      <c r="O19" s="2354" t="s">
        <v>128</v>
      </c>
      <c r="P19" s="2355"/>
      <c r="Q19" s="2353"/>
      <c r="R19" s="2354" t="s">
        <v>128</v>
      </c>
      <c r="S19" s="2355"/>
      <c r="T19" s="2353"/>
      <c r="U19" s="2354" t="s">
        <v>128</v>
      </c>
      <c r="V19" s="2355"/>
      <c r="W19" s="2353"/>
      <c r="X19" s="2354" t="s">
        <v>128</v>
      </c>
      <c r="Y19" s="2355"/>
      <c r="Z19" s="2353"/>
      <c r="AA19" s="2354" t="s">
        <v>128</v>
      </c>
      <c r="AB19" s="2355"/>
      <c r="AC19" s="2356"/>
      <c r="AD19" s="2354" t="s">
        <v>128</v>
      </c>
      <c r="AE19" s="2355"/>
      <c r="AF19" s="2356"/>
      <c r="AG19" s="2354" t="s">
        <v>128</v>
      </c>
      <c r="AH19" s="2355"/>
      <c r="AI19" s="2356"/>
      <c r="AJ19" s="2354" t="s">
        <v>128</v>
      </c>
      <c r="AK19" s="2355"/>
      <c r="AL19" s="2356"/>
      <c r="AM19" s="2354" t="s">
        <v>128</v>
      </c>
      <c r="AN19" s="2355"/>
      <c r="AO19" s="2356"/>
      <c r="AP19" s="2354" t="s">
        <v>128</v>
      </c>
      <c r="AQ19" s="2355"/>
      <c r="AR19" s="2356"/>
      <c r="AS19" s="2354" t="s">
        <v>128</v>
      </c>
      <c r="AT19" s="2355"/>
      <c r="AU19" s="2356"/>
      <c r="AV19" s="2354" t="s">
        <v>128</v>
      </c>
      <c r="AW19" s="2355"/>
      <c r="AX19" s="2356"/>
      <c r="AY19" s="2354" t="s">
        <v>128</v>
      </c>
      <c r="AZ19" s="2355"/>
      <c r="BA19" s="2356"/>
      <c r="BB19" s="2354" t="s">
        <v>128</v>
      </c>
      <c r="BC19" s="2355"/>
      <c r="BD19" s="2356"/>
      <c r="BE19" s="2354" t="s">
        <v>128</v>
      </c>
      <c r="BF19" s="2355"/>
      <c r="BG19" s="2356"/>
      <c r="BH19" s="2354" t="s">
        <v>128</v>
      </c>
      <c r="BI19" s="2355"/>
      <c r="BJ19" s="2356"/>
      <c r="BK19" s="2354" t="s">
        <v>128</v>
      </c>
      <c r="BL19" s="2355"/>
      <c r="BM19" s="2356"/>
      <c r="BN19" s="2354" t="s">
        <v>128</v>
      </c>
      <c r="BO19" s="2355"/>
      <c r="BP19" s="2356"/>
      <c r="BQ19" s="2354" t="s">
        <v>128</v>
      </c>
      <c r="BR19" s="2355"/>
      <c r="BS19" s="2356"/>
      <c r="BT19" s="2354" t="s">
        <v>128</v>
      </c>
      <c r="BU19" s="2355"/>
      <c r="BV19" s="2356"/>
      <c r="BW19" s="2354" t="s">
        <v>128</v>
      </c>
      <c r="BX19" s="2355"/>
      <c r="BY19" s="2356"/>
      <c r="BZ19" s="2354" t="s">
        <v>128</v>
      </c>
      <c r="CA19" s="2357"/>
      <c r="CB19" s="2350"/>
    </row>
    <row r="20" spans="1:82" s="277" customFormat="1" ht="13.5" thickBot="1" x14ac:dyDescent="0.25">
      <c r="A20" s="2052"/>
      <c r="B20" s="2053"/>
      <c r="C20" s="2069"/>
      <c r="D20" s="2070" t="s">
        <v>21</v>
      </c>
      <c r="E20" s="2071"/>
      <c r="F20" s="2071"/>
      <c r="G20" s="2072"/>
      <c r="H20" s="2359"/>
      <c r="I20" s="900">
        <v>21</v>
      </c>
      <c r="J20" s="2360"/>
      <c r="K20" s="2359"/>
      <c r="L20" s="900">
        <v>21</v>
      </c>
      <c r="M20" s="2360"/>
      <c r="N20" s="2359"/>
      <c r="O20" s="900">
        <v>21</v>
      </c>
      <c r="P20" s="2360"/>
      <c r="Q20" s="2359"/>
      <c r="R20" s="900">
        <v>21</v>
      </c>
      <c r="S20" s="2360"/>
      <c r="T20" s="2359"/>
      <c r="U20" s="900">
        <v>21</v>
      </c>
      <c r="V20" s="2360"/>
      <c r="W20" s="2359"/>
      <c r="X20" s="900">
        <v>21</v>
      </c>
      <c r="Y20" s="2360"/>
      <c r="Z20" s="2359"/>
      <c r="AA20" s="900">
        <v>21</v>
      </c>
      <c r="AB20" s="2360"/>
      <c r="AC20" s="2359"/>
      <c r="AD20" s="900">
        <v>21</v>
      </c>
      <c r="AE20" s="2360"/>
      <c r="AF20" s="2359"/>
      <c r="AG20" s="900">
        <v>21</v>
      </c>
      <c r="AH20" s="2360"/>
      <c r="AI20" s="2359"/>
      <c r="AJ20" s="900">
        <v>21</v>
      </c>
      <c r="AK20" s="2360"/>
      <c r="AL20" s="2359"/>
      <c r="AM20" s="900">
        <v>21</v>
      </c>
      <c r="AN20" s="2360"/>
      <c r="AO20" s="2359"/>
      <c r="AP20" s="900">
        <v>21</v>
      </c>
      <c r="AQ20" s="2360"/>
      <c r="AR20" s="2359"/>
      <c r="AS20" s="900">
        <v>21</v>
      </c>
      <c r="AT20" s="2360"/>
      <c r="AU20" s="2359"/>
      <c r="AV20" s="900">
        <v>21</v>
      </c>
      <c r="AW20" s="2360"/>
      <c r="AX20" s="2359"/>
      <c r="AY20" s="900">
        <v>21</v>
      </c>
      <c r="AZ20" s="2360"/>
      <c r="BA20" s="2359"/>
      <c r="BB20" s="900">
        <v>21</v>
      </c>
      <c r="BC20" s="2360"/>
      <c r="BD20" s="2359"/>
      <c r="BE20" s="900">
        <v>21</v>
      </c>
      <c r="BF20" s="2360"/>
      <c r="BG20" s="2359"/>
      <c r="BH20" s="900">
        <v>21</v>
      </c>
      <c r="BI20" s="2360"/>
      <c r="BJ20" s="2359"/>
      <c r="BK20" s="900">
        <v>21</v>
      </c>
      <c r="BL20" s="2360"/>
      <c r="BM20" s="2359"/>
      <c r="BN20" s="900">
        <v>21</v>
      </c>
      <c r="BO20" s="2360"/>
      <c r="BP20" s="2359"/>
      <c r="BQ20" s="900">
        <v>21</v>
      </c>
      <c r="BR20" s="2360"/>
      <c r="BS20" s="2359"/>
      <c r="BT20" s="900">
        <v>21</v>
      </c>
      <c r="BU20" s="2360"/>
      <c r="BV20" s="2359"/>
      <c r="BW20" s="900">
        <v>21</v>
      </c>
      <c r="BX20" s="2360"/>
      <c r="BY20" s="2359"/>
      <c r="BZ20" s="900">
        <v>21</v>
      </c>
      <c r="CA20" s="2360"/>
      <c r="CB20" s="2350"/>
    </row>
    <row r="21" spans="1:82" s="277" customFormat="1" x14ac:dyDescent="0.2">
      <c r="A21" s="2034" t="s">
        <v>48</v>
      </c>
      <c r="B21" s="2035"/>
      <c r="C21" s="2033">
        <v>0.16</v>
      </c>
      <c r="D21" s="2080" t="s">
        <v>18</v>
      </c>
      <c r="E21" s="2081"/>
      <c r="F21" s="2082"/>
      <c r="G21" s="2083"/>
      <c r="H21" s="2084">
        <f>ROUND(SQRT(I21^2+J21^2)*1000/(SQRT(3)*I22),2)</f>
        <v>19.82</v>
      </c>
      <c r="I21" s="2085">
        <v>1.3272000000000001E-2</v>
      </c>
      <c r="J21" s="2100">
        <v>2.784E-3</v>
      </c>
      <c r="K21" s="2084">
        <f>ROUND(SQRT(L21^2+M21^2)*1000/(SQRT(3)*L22),2)</f>
        <v>20.53</v>
      </c>
      <c r="L21" s="2085">
        <v>1.3944000000000002E-2</v>
      </c>
      <c r="M21" s="2100">
        <v>1.704E-3</v>
      </c>
      <c r="N21" s="2084">
        <f>ROUND(SQRT(O21^2+P21^2)*1000/(SQRT(3)*O22),2)</f>
        <v>20.55</v>
      </c>
      <c r="O21" s="2085">
        <v>1.3992000000000001E-2</v>
      </c>
      <c r="P21" s="2100">
        <v>1.392E-3</v>
      </c>
      <c r="Q21" s="2084">
        <f>ROUND(SQRT(R21^2+S21^2)*1000/(SQRT(3)*R22),2)</f>
        <v>20.43</v>
      </c>
      <c r="R21" s="2085">
        <v>1.392E-2</v>
      </c>
      <c r="S21" s="2100">
        <v>1.2720000000000001E-3</v>
      </c>
      <c r="T21" s="2084">
        <f>ROUND(SQRT(U21^2+V21^2)*1000/(SQRT(3)*U22),2)</f>
        <v>20.56</v>
      </c>
      <c r="U21" s="2085">
        <v>1.4016000000000001E-2</v>
      </c>
      <c r="V21" s="2100">
        <v>1.1999999999999999E-3</v>
      </c>
      <c r="W21" s="2084">
        <f>ROUND(SQRT(X21^2+Y21^2)*1000/(SQRT(3)*X22),2)</f>
        <v>20.61</v>
      </c>
      <c r="X21" s="2085">
        <v>1.4039999999999999E-2</v>
      </c>
      <c r="Y21" s="2100">
        <v>1.2720000000000001E-3</v>
      </c>
      <c r="Z21" s="2084">
        <f>ROUND(SQRT(AA21^2+AB21^2)*1000/(SQRT(3)*AA22),2)</f>
        <v>20.399999999999999</v>
      </c>
      <c r="AA21" s="2085">
        <v>1.3896E-2</v>
      </c>
      <c r="AB21" s="2100">
        <v>1.2720000000000001E-3</v>
      </c>
      <c r="AC21" s="2084">
        <f>ROUND(SQRT(AD21^2+AE21^2)*1000/(SQRT(3)*AD22),2)</f>
        <v>19.8</v>
      </c>
      <c r="AD21" s="2085">
        <v>1.3488E-2</v>
      </c>
      <c r="AE21" s="2100">
        <v>1.248E-3</v>
      </c>
      <c r="AF21" s="2084">
        <f>ROUND(SQRT(AG21^2+AH21^2)*1000/(SQRT(3)*AG22),2)</f>
        <v>19.84</v>
      </c>
      <c r="AG21" s="2085">
        <v>1.3512E-2</v>
      </c>
      <c r="AH21" s="2100">
        <v>1.2720000000000001E-3</v>
      </c>
      <c r="AI21" s="2084">
        <f>ROUND(SQRT(AJ21^2+AK21^2)*1000/(SQRT(3)*AJ22),2)</f>
        <v>19.61</v>
      </c>
      <c r="AJ21" s="2085">
        <v>1.3368E-2</v>
      </c>
      <c r="AK21" s="2100">
        <v>1.1279999999999999E-3</v>
      </c>
      <c r="AL21" s="2084">
        <f>ROUND(SQRT(AM21^2+AN21^2)*1000/(SQRT(3)*AM22),2)</f>
        <v>19.95</v>
      </c>
      <c r="AM21" s="2085">
        <v>1.3560000000000001E-2</v>
      </c>
      <c r="AN21" s="2100">
        <v>1.536E-3</v>
      </c>
      <c r="AO21" s="2084">
        <f>ROUND(SQRT(AP21^2+AQ21^2)*1000/(SQRT(3)*AP22),2)</f>
        <v>20.36</v>
      </c>
      <c r="AP21" s="2085">
        <v>1.3848000000000001E-2</v>
      </c>
      <c r="AQ21" s="2100">
        <v>1.5120000000000001E-3</v>
      </c>
      <c r="AR21" s="2084">
        <f>ROUND(SQRT(AS21^2+AT21^2)*1000/(SQRT(3)*AS22),2)</f>
        <v>21.59</v>
      </c>
      <c r="AS21" s="2085">
        <v>1.4711999999999999E-2</v>
      </c>
      <c r="AT21" s="2100">
        <v>1.2960000000000001E-3</v>
      </c>
      <c r="AU21" s="2084">
        <f>ROUND(SQRT(AV21^2+AW21^2)*1000/(SQRT(3)*AV22),2)</f>
        <v>21.82</v>
      </c>
      <c r="AV21" s="2085">
        <v>1.4880000000000001E-2</v>
      </c>
      <c r="AW21" s="2100">
        <v>1.176E-3</v>
      </c>
      <c r="AX21" s="2084">
        <f>ROUND(SQRT(AY21^2+AZ21^2)*1000/(SQRT(3)*AY22),2)</f>
        <v>21.48</v>
      </c>
      <c r="AY21" s="2085">
        <v>1.464E-2</v>
      </c>
      <c r="AZ21" s="2100">
        <v>1.2720000000000001E-3</v>
      </c>
      <c r="BA21" s="2084">
        <f>ROUND(SQRT(BB21^2+BC21^2)*1000/(SQRT(3)*BB22),2)</f>
        <v>22.11</v>
      </c>
      <c r="BB21" s="2085">
        <v>1.5048000000000001E-2</v>
      </c>
      <c r="BC21" s="2100">
        <v>1.5120000000000001E-3</v>
      </c>
      <c r="BD21" s="2084">
        <f>ROUND(SQRT(BE21^2+BF21^2)*1000/(SQRT(3)*BE22),2)</f>
        <v>22.5</v>
      </c>
      <c r="BE21" s="2085">
        <v>1.5311999999999999E-2</v>
      </c>
      <c r="BF21" s="2100">
        <v>1.56E-3</v>
      </c>
      <c r="BG21" s="2084">
        <f>ROUND(SQRT(BH21^2+BI21^2)*1000/(SQRT(3)*BH22),2)</f>
        <v>22.15</v>
      </c>
      <c r="BH21" s="2085">
        <v>1.5096E-2</v>
      </c>
      <c r="BI21" s="2100">
        <v>1.3440000000000001E-3</v>
      </c>
      <c r="BJ21" s="2084">
        <f>ROUND(SQRT(BK21^2+BL21^2)*1000/(SQRT(3)*BK22),2)</f>
        <v>22.04</v>
      </c>
      <c r="BK21" s="2085">
        <v>1.5023999999999999E-2</v>
      </c>
      <c r="BL21" s="2100">
        <v>1.2960000000000001E-3</v>
      </c>
      <c r="BM21" s="2084">
        <f>ROUND(SQRT(BN21^2+BO21^2)*1000/(SQRT(3)*BN22),2)</f>
        <v>21.97</v>
      </c>
      <c r="BN21" s="2085">
        <v>1.4976000000000001E-2</v>
      </c>
      <c r="BO21" s="2100">
        <v>1.2720000000000001E-3</v>
      </c>
      <c r="BP21" s="2084">
        <f>ROUND(SQRT(BQ21^2+BR21^2)*1000/(SQRT(3)*BQ22),2)</f>
        <v>22.31</v>
      </c>
      <c r="BQ21" s="2085">
        <v>1.5167999999999999E-2</v>
      </c>
      <c r="BR21" s="2100">
        <v>1.704E-3</v>
      </c>
      <c r="BS21" s="2084">
        <f>ROUND(SQRT(BT21^2+BU21^2)*1000/(SQRT(3)*BT22),2)</f>
        <v>21.88</v>
      </c>
      <c r="BT21" s="2085">
        <v>1.4904000000000001E-2</v>
      </c>
      <c r="BU21" s="2100">
        <v>1.392E-3</v>
      </c>
      <c r="BV21" s="2084">
        <f>ROUND(SQRT(BW21^2+BX21^2)*1000/(SQRT(3)*BW22),2)</f>
        <v>21.51</v>
      </c>
      <c r="BW21" s="2085">
        <v>1.464E-2</v>
      </c>
      <c r="BX21" s="2100">
        <v>1.488E-3</v>
      </c>
      <c r="BY21" s="2084">
        <f>ROUND(SQRT(BZ21^2+CA21^2)*1000/(SQRT(3)*BZ22),2)</f>
        <v>21.24</v>
      </c>
      <c r="BZ21" s="2085">
        <v>1.4423999999999999E-2</v>
      </c>
      <c r="CA21" s="2100">
        <v>1.776E-3</v>
      </c>
      <c r="CB21" s="2350"/>
      <c r="CD21" s="2087"/>
    </row>
    <row r="22" spans="1:82" s="277" customFormat="1" ht="13.5" thickBot="1" x14ac:dyDescent="0.25">
      <c r="A22" s="2052"/>
      <c r="B22" s="2053"/>
      <c r="C22" s="2069"/>
      <c r="D22" s="2089" t="s">
        <v>22</v>
      </c>
      <c r="E22" s="2090"/>
      <c r="F22" s="2091"/>
      <c r="G22" s="2092"/>
      <c r="H22" s="2361"/>
      <c r="I22" s="895">
        <v>0.39500000000000002</v>
      </c>
      <c r="J22" s="896"/>
      <c r="K22" s="2361"/>
      <c r="L22" s="895">
        <v>0.39500000000000002</v>
      </c>
      <c r="M22" s="896"/>
      <c r="N22" s="2361"/>
      <c r="O22" s="895">
        <v>0.39500000000000002</v>
      </c>
      <c r="P22" s="896"/>
      <c r="Q22" s="2361"/>
      <c r="R22" s="895">
        <v>0.39500000000000002</v>
      </c>
      <c r="S22" s="896"/>
      <c r="T22" s="2361"/>
      <c r="U22" s="895">
        <v>0.39500000000000002</v>
      </c>
      <c r="V22" s="896"/>
      <c r="W22" s="2361"/>
      <c r="X22" s="895">
        <v>0.39500000000000002</v>
      </c>
      <c r="Y22" s="896"/>
      <c r="Z22" s="2361"/>
      <c r="AA22" s="895">
        <v>0.39500000000000002</v>
      </c>
      <c r="AB22" s="896"/>
      <c r="AC22" s="2361"/>
      <c r="AD22" s="895">
        <v>0.39500000000000002</v>
      </c>
      <c r="AE22" s="896"/>
      <c r="AF22" s="2361"/>
      <c r="AG22" s="895">
        <v>0.39500000000000002</v>
      </c>
      <c r="AH22" s="896"/>
      <c r="AI22" s="2361"/>
      <c r="AJ22" s="895">
        <v>0.39500000000000002</v>
      </c>
      <c r="AK22" s="896"/>
      <c r="AL22" s="2361"/>
      <c r="AM22" s="895">
        <v>0.39500000000000002</v>
      </c>
      <c r="AN22" s="896"/>
      <c r="AO22" s="2361"/>
      <c r="AP22" s="895">
        <v>0.39500000000000002</v>
      </c>
      <c r="AQ22" s="896"/>
      <c r="AR22" s="2361"/>
      <c r="AS22" s="895">
        <v>0.39500000000000002</v>
      </c>
      <c r="AT22" s="896"/>
      <c r="AU22" s="2361"/>
      <c r="AV22" s="895">
        <v>0.39500000000000002</v>
      </c>
      <c r="AW22" s="896"/>
      <c r="AX22" s="2361"/>
      <c r="AY22" s="895">
        <v>0.39500000000000002</v>
      </c>
      <c r="AZ22" s="896"/>
      <c r="BA22" s="2361"/>
      <c r="BB22" s="895">
        <v>0.39500000000000002</v>
      </c>
      <c r="BC22" s="896"/>
      <c r="BD22" s="2361"/>
      <c r="BE22" s="895">
        <v>0.39500000000000002</v>
      </c>
      <c r="BF22" s="896"/>
      <c r="BG22" s="2361"/>
      <c r="BH22" s="895">
        <v>0.39500000000000002</v>
      </c>
      <c r="BI22" s="896"/>
      <c r="BJ22" s="2361"/>
      <c r="BK22" s="895">
        <v>0.39500000000000002</v>
      </c>
      <c r="BL22" s="896"/>
      <c r="BM22" s="2361"/>
      <c r="BN22" s="895">
        <v>0.39500000000000002</v>
      </c>
      <c r="BO22" s="896"/>
      <c r="BP22" s="2361"/>
      <c r="BQ22" s="895">
        <v>0.39500000000000002</v>
      </c>
      <c r="BR22" s="896"/>
      <c r="BS22" s="2361"/>
      <c r="BT22" s="895">
        <v>0.39500000000000002</v>
      </c>
      <c r="BU22" s="896"/>
      <c r="BV22" s="2361"/>
      <c r="BW22" s="895">
        <v>0.39500000000000002</v>
      </c>
      <c r="BX22" s="896"/>
      <c r="BY22" s="2361"/>
      <c r="BZ22" s="895">
        <v>0.39500000000000002</v>
      </c>
      <c r="CA22" s="2362"/>
      <c r="CB22" s="2350"/>
    </row>
    <row r="23" spans="1:82" s="277" customFormat="1" x14ac:dyDescent="0.2">
      <c r="A23" s="2034" t="s">
        <v>49</v>
      </c>
      <c r="B23" s="2035"/>
      <c r="C23" s="2033">
        <v>0.16</v>
      </c>
      <c r="D23" s="2080" t="s">
        <v>18</v>
      </c>
      <c r="E23" s="2081"/>
      <c r="F23" s="2082"/>
      <c r="G23" s="2083"/>
      <c r="H23" s="2084">
        <f>ROUND(SQRT(I23^2+J23^2)*1000/(SQRT(3)*I24),2)</f>
        <v>19.68</v>
      </c>
      <c r="I23" s="2085">
        <v>1.3439999999999999E-2</v>
      </c>
      <c r="J23" s="2100">
        <v>7.9200000000000006E-4</v>
      </c>
      <c r="K23" s="2084">
        <f>ROUND(SQRT(L23^2+M23^2)*1000/(SQRT(3)*L24),2)</f>
        <v>19.64</v>
      </c>
      <c r="L23" s="2085">
        <v>1.3416000000000001E-2</v>
      </c>
      <c r="M23" s="2100">
        <v>7.9200000000000006E-4</v>
      </c>
      <c r="N23" s="2084">
        <f>ROUND(SQRT(O23^2+P23^2)*1000/(SQRT(3)*O24),2)</f>
        <v>19.36</v>
      </c>
      <c r="O23" s="2085">
        <v>1.3224E-2</v>
      </c>
      <c r="P23" s="2100">
        <v>7.6800000000000002E-4</v>
      </c>
      <c r="Q23" s="2084">
        <f>ROUND(SQRT(R23^2+S23^2)*1000/(SQRT(3)*R24),2)</f>
        <v>19.78</v>
      </c>
      <c r="R23" s="2085">
        <v>1.3512E-2</v>
      </c>
      <c r="S23" s="2100">
        <v>6.96E-4</v>
      </c>
      <c r="T23" s="2084">
        <f>ROUND(SQRT(U23^2+V23^2)*1000/(SQRT(3)*U24),2)</f>
        <v>19.88</v>
      </c>
      <c r="U23" s="2085">
        <v>1.3583999999999999E-2</v>
      </c>
      <c r="V23" s="2100">
        <v>7.1999999999999994E-4</v>
      </c>
      <c r="W23" s="2084">
        <f>ROUND(SQRT(X23^2+Y23^2)*1000/(SQRT(3)*X24),2)</f>
        <v>19.850000000000001</v>
      </c>
      <c r="X23" s="2085">
        <v>1.3560000000000001E-2</v>
      </c>
      <c r="Y23" s="2100">
        <v>7.1999999999999994E-4</v>
      </c>
      <c r="Z23" s="2084">
        <f>ROUND(SQRT(AA23^2+AB23^2)*1000/(SQRT(3)*AA24),2)</f>
        <v>19.989999999999998</v>
      </c>
      <c r="AA23" s="2085">
        <v>1.3656E-2</v>
      </c>
      <c r="AB23" s="2100">
        <v>7.1999999999999994E-4</v>
      </c>
      <c r="AC23" s="2084">
        <f>ROUND(SQRT(AD23^2+AE23^2)*1000/(SQRT(3)*AD24),2)</f>
        <v>19.5</v>
      </c>
      <c r="AD23" s="2085">
        <v>1.332E-2</v>
      </c>
      <c r="AE23" s="2100">
        <v>7.4399999999999998E-4</v>
      </c>
      <c r="AF23" s="2084">
        <f>ROUND(SQRT(AG23^2+AH23^2)*1000/(SQRT(3)*AG24),2)</f>
        <v>19.32</v>
      </c>
      <c r="AG23" s="2085">
        <v>1.32E-2</v>
      </c>
      <c r="AH23" s="2100">
        <v>7.1999999999999994E-4</v>
      </c>
      <c r="AI23" s="2084">
        <f>ROUND(SQRT(AJ23^2+AK23^2)*1000/(SQRT(3)*AJ24),2)</f>
        <v>18.399999999999999</v>
      </c>
      <c r="AJ23" s="2085">
        <v>1.2576E-2</v>
      </c>
      <c r="AK23" s="2100">
        <v>5.2800000000000004E-4</v>
      </c>
      <c r="AL23" s="2084">
        <f>ROUND(SQRT(AM23^2+AN23^2)*1000/(SQRT(3)*AM24),2)</f>
        <v>18.88</v>
      </c>
      <c r="AM23" s="2085">
        <v>1.2864E-2</v>
      </c>
      <c r="AN23" s="2100">
        <v>1.176E-3</v>
      </c>
      <c r="AO23" s="2084">
        <f>ROUND(SQRT(AP23^2+AQ23^2)*1000/(SQRT(3)*AP24),2)</f>
        <v>18.29</v>
      </c>
      <c r="AP23" s="2085">
        <v>1.2456E-2</v>
      </c>
      <c r="AQ23" s="2100">
        <v>1.176E-3</v>
      </c>
      <c r="AR23" s="2084">
        <f>ROUND(SQRT(AS23^2+AT23^2)*1000/(SQRT(3)*AS24),2)</f>
        <v>18.43</v>
      </c>
      <c r="AS23" s="2085">
        <v>1.2551999999999999E-2</v>
      </c>
      <c r="AT23" s="2100">
        <v>1.1999999999999999E-3</v>
      </c>
      <c r="AU23" s="2084">
        <f>ROUND(SQRT(AV23^2+AW23^2)*1000/(SQRT(3)*AV24),2)</f>
        <v>18.57</v>
      </c>
      <c r="AV23" s="2085">
        <v>1.2648E-2</v>
      </c>
      <c r="AW23" s="2100">
        <v>1.176E-3</v>
      </c>
      <c r="AX23" s="2084">
        <f>ROUND(SQRT(AY23^2+AZ23^2)*1000/(SQRT(3)*AY24),2)</f>
        <v>18.53</v>
      </c>
      <c r="AY23" s="2085">
        <v>1.2624E-2</v>
      </c>
      <c r="AZ23" s="2100">
        <v>1.1999999999999999E-3</v>
      </c>
      <c r="BA23" s="2084">
        <f>ROUND(SQRT(BB23^2+BC23^2)*1000/(SQRT(3)*BB24),2)</f>
        <v>18.72</v>
      </c>
      <c r="BB23" s="2085">
        <v>1.2792E-2</v>
      </c>
      <c r="BC23" s="2100">
        <v>6.4800000000000003E-4</v>
      </c>
      <c r="BD23" s="2084">
        <f>ROUND(SQRT(BE23^2+BF23^2)*1000/(SQRT(3)*BE24),2)</f>
        <v>19.88</v>
      </c>
      <c r="BE23" s="2085">
        <v>1.3583999999999999E-2</v>
      </c>
      <c r="BF23" s="2100">
        <v>7.1999999999999994E-4</v>
      </c>
      <c r="BG23" s="2084">
        <f>ROUND(SQRT(BH23^2+BI23^2)*1000/(SQRT(3)*BH24),2)</f>
        <v>19.95</v>
      </c>
      <c r="BH23" s="2085">
        <v>1.3632E-2</v>
      </c>
      <c r="BI23" s="2100">
        <v>7.1999999999999994E-4</v>
      </c>
      <c r="BJ23" s="2084">
        <f>ROUND(SQRT(BK23^2+BL23^2)*1000/(SQRT(3)*BK24),2)</f>
        <v>19.88</v>
      </c>
      <c r="BK23" s="2085">
        <v>1.3583999999999999E-2</v>
      </c>
      <c r="BL23" s="2100">
        <v>7.1999999999999994E-4</v>
      </c>
      <c r="BM23" s="2084">
        <f>ROUND(SQRT(BN23^2+BO23^2)*1000/(SQRT(3)*BN24),2)</f>
        <v>19.989999999999998</v>
      </c>
      <c r="BN23" s="2085">
        <v>1.3656E-2</v>
      </c>
      <c r="BO23" s="2100">
        <v>7.1999999999999994E-4</v>
      </c>
      <c r="BP23" s="2084">
        <f>ROUND(SQRT(BQ23^2+BR23^2)*1000/(SQRT(3)*BQ24),2)</f>
        <v>19.47</v>
      </c>
      <c r="BQ23" s="2085">
        <v>1.3295999999999999E-2</v>
      </c>
      <c r="BR23" s="2100">
        <v>7.6800000000000002E-4</v>
      </c>
      <c r="BS23" s="2084">
        <f>ROUND(SQRT(BT23^2+BU23^2)*1000/(SQRT(3)*BT24),2)</f>
        <v>19.36</v>
      </c>
      <c r="BT23" s="2085">
        <v>1.3224E-2</v>
      </c>
      <c r="BU23" s="2100">
        <v>7.9200000000000006E-4</v>
      </c>
      <c r="BV23" s="2084">
        <f>ROUND(SQRT(BW23^2+BX23^2)*1000/(SQRT(3)*BW24),2)</f>
        <v>19.47</v>
      </c>
      <c r="BW23" s="2085">
        <v>1.3295999999999999E-2</v>
      </c>
      <c r="BX23" s="2100">
        <v>7.9200000000000006E-4</v>
      </c>
      <c r="BY23" s="2084">
        <f>ROUND(SQRT(BZ23^2+CA23^2)*1000/(SQRT(3)*BZ24),2)</f>
        <v>19.43</v>
      </c>
      <c r="BZ23" s="2085">
        <v>1.3272000000000001E-2</v>
      </c>
      <c r="CA23" s="2100">
        <v>7.9200000000000006E-4</v>
      </c>
      <c r="CB23" s="2350"/>
      <c r="CD23" s="2087"/>
    </row>
    <row r="24" spans="1:82" s="277" customFormat="1" ht="13.5" thickBot="1" x14ac:dyDescent="0.25">
      <c r="A24" s="2052"/>
      <c r="B24" s="2053"/>
      <c r="C24" s="2069"/>
      <c r="D24" s="2089" t="s">
        <v>22</v>
      </c>
      <c r="E24" s="2090"/>
      <c r="F24" s="2091"/>
      <c r="G24" s="2092"/>
      <c r="H24" s="2361"/>
      <c r="I24" s="895">
        <v>0.39500000000000002</v>
      </c>
      <c r="J24" s="896"/>
      <c r="K24" s="894"/>
      <c r="L24" s="895">
        <v>0.39500000000000002</v>
      </c>
      <c r="M24" s="896"/>
      <c r="N24" s="894"/>
      <c r="O24" s="895">
        <v>0.39500000000000002</v>
      </c>
      <c r="P24" s="896"/>
      <c r="Q24" s="894"/>
      <c r="R24" s="895">
        <v>0.39500000000000002</v>
      </c>
      <c r="S24" s="896"/>
      <c r="T24" s="894"/>
      <c r="U24" s="895">
        <v>0.39500000000000002</v>
      </c>
      <c r="V24" s="896"/>
      <c r="W24" s="894"/>
      <c r="X24" s="895">
        <v>0.39500000000000002</v>
      </c>
      <c r="Y24" s="896"/>
      <c r="Z24" s="894"/>
      <c r="AA24" s="895">
        <v>0.39500000000000002</v>
      </c>
      <c r="AB24" s="896"/>
      <c r="AC24" s="894"/>
      <c r="AD24" s="895">
        <v>0.39500000000000002</v>
      </c>
      <c r="AE24" s="896"/>
      <c r="AF24" s="894"/>
      <c r="AG24" s="895">
        <v>0.39500000000000002</v>
      </c>
      <c r="AH24" s="896"/>
      <c r="AI24" s="894"/>
      <c r="AJ24" s="895">
        <v>0.39500000000000002</v>
      </c>
      <c r="AK24" s="896"/>
      <c r="AL24" s="894"/>
      <c r="AM24" s="895">
        <v>0.39500000000000002</v>
      </c>
      <c r="AN24" s="896"/>
      <c r="AO24" s="894"/>
      <c r="AP24" s="895">
        <v>0.39500000000000002</v>
      </c>
      <c r="AQ24" s="896"/>
      <c r="AR24" s="894"/>
      <c r="AS24" s="895">
        <v>0.39500000000000002</v>
      </c>
      <c r="AT24" s="896"/>
      <c r="AU24" s="894"/>
      <c r="AV24" s="895">
        <v>0.39500000000000002</v>
      </c>
      <c r="AW24" s="896"/>
      <c r="AX24" s="894"/>
      <c r="AY24" s="895">
        <v>0.39500000000000002</v>
      </c>
      <c r="AZ24" s="896"/>
      <c r="BA24" s="894"/>
      <c r="BB24" s="895">
        <v>0.39500000000000002</v>
      </c>
      <c r="BC24" s="896"/>
      <c r="BD24" s="894"/>
      <c r="BE24" s="895">
        <v>0.39500000000000002</v>
      </c>
      <c r="BF24" s="896"/>
      <c r="BG24" s="894"/>
      <c r="BH24" s="895">
        <v>0.39500000000000002</v>
      </c>
      <c r="BI24" s="896"/>
      <c r="BJ24" s="894"/>
      <c r="BK24" s="895">
        <v>0.39500000000000002</v>
      </c>
      <c r="BL24" s="896"/>
      <c r="BM24" s="894"/>
      <c r="BN24" s="895">
        <v>0.39500000000000002</v>
      </c>
      <c r="BO24" s="896"/>
      <c r="BP24" s="894"/>
      <c r="BQ24" s="895">
        <v>0.39500000000000002</v>
      </c>
      <c r="BR24" s="896"/>
      <c r="BS24" s="894"/>
      <c r="BT24" s="895">
        <v>0.39500000000000002</v>
      </c>
      <c r="BU24" s="896"/>
      <c r="BV24" s="894"/>
      <c r="BW24" s="895">
        <v>0.39500000000000002</v>
      </c>
      <c r="BX24" s="896"/>
      <c r="BY24" s="894"/>
      <c r="BZ24" s="895">
        <v>0.39500000000000002</v>
      </c>
      <c r="CA24" s="2362"/>
      <c r="CB24" s="2350"/>
    </row>
    <row r="25" spans="1:82" s="277" customFormat="1" x14ac:dyDescent="0.2">
      <c r="A25" s="2096" t="s">
        <v>25</v>
      </c>
      <c r="B25" s="2096"/>
      <c r="C25" s="2097"/>
      <c r="D25" s="2098" t="s">
        <v>17</v>
      </c>
      <c r="E25" s="2099"/>
      <c r="F25" s="2099"/>
      <c r="G25" s="2245"/>
      <c r="H25" s="2213" t="s">
        <v>128</v>
      </c>
      <c r="I25" s="2214" t="s">
        <v>128</v>
      </c>
      <c r="J25" s="2215" t="s">
        <v>128</v>
      </c>
      <c r="K25" s="2363" t="s">
        <v>128</v>
      </c>
      <c r="L25" s="2364" t="s">
        <v>128</v>
      </c>
      <c r="M25" s="2365" t="s">
        <v>128</v>
      </c>
      <c r="N25" s="2363" t="s">
        <v>128</v>
      </c>
      <c r="O25" s="2364" t="s">
        <v>128</v>
      </c>
      <c r="P25" s="2365" t="s">
        <v>128</v>
      </c>
      <c r="Q25" s="2363" t="s">
        <v>128</v>
      </c>
      <c r="R25" s="2364" t="s">
        <v>128</v>
      </c>
      <c r="S25" s="2365" t="s">
        <v>128</v>
      </c>
      <c r="T25" s="2363" t="s">
        <v>128</v>
      </c>
      <c r="U25" s="2364" t="s">
        <v>128</v>
      </c>
      <c r="V25" s="2365" t="s">
        <v>128</v>
      </c>
      <c r="W25" s="2363" t="s">
        <v>128</v>
      </c>
      <c r="X25" s="2364" t="s">
        <v>128</v>
      </c>
      <c r="Y25" s="2365" t="s">
        <v>128</v>
      </c>
      <c r="Z25" s="2363" t="s">
        <v>128</v>
      </c>
      <c r="AA25" s="2364" t="s">
        <v>128</v>
      </c>
      <c r="AB25" s="2365" t="s">
        <v>128</v>
      </c>
      <c r="AC25" s="2363" t="s">
        <v>128</v>
      </c>
      <c r="AD25" s="2364" t="s">
        <v>128</v>
      </c>
      <c r="AE25" s="2365" t="s">
        <v>128</v>
      </c>
      <c r="AF25" s="2363" t="s">
        <v>128</v>
      </c>
      <c r="AG25" s="2364" t="s">
        <v>128</v>
      </c>
      <c r="AH25" s="2365" t="s">
        <v>128</v>
      </c>
      <c r="AI25" s="2363" t="s">
        <v>128</v>
      </c>
      <c r="AJ25" s="2364" t="s">
        <v>128</v>
      </c>
      <c r="AK25" s="2365" t="s">
        <v>128</v>
      </c>
      <c r="AL25" s="2363" t="s">
        <v>128</v>
      </c>
      <c r="AM25" s="2364" t="s">
        <v>128</v>
      </c>
      <c r="AN25" s="2365" t="s">
        <v>128</v>
      </c>
      <c r="AO25" s="2363" t="s">
        <v>128</v>
      </c>
      <c r="AP25" s="2364" t="s">
        <v>128</v>
      </c>
      <c r="AQ25" s="2365" t="s">
        <v>128</v>
      </c>
      <c r="AR25" s="2363" t="s">
        <v>128</v>
      </c>
      <c r="AS25" s="2364" t="s">
        <v>128</v>
      </c>
      <c r="AT25" s="2365" t="s">
        <v>128</v>
      </c>
      <c r="AU25" s="2363" t="s">
        <v>128</v>
      </c>
      <c r="AV25" s="2364" t="s">
        <v>128</v>
      </c>
      <c r="AW25" s="2365" t="s">
        <v>128</v>
      </c>
      <c r="AX25" s="2363" t="s">
        <v>128</v>
      </c>
      <c r="AY25" s="2364" t="s">
        <v>128</v>
      </c>
      <c r="AZ25" s="2365" t="s">
        <v>128</v>
      </c>
      <c r="BA25" s="2363" t="s">
        <v>128</v>
      </c>
      <c r="BB25" s="2364" t="s">
        <v>128</v>
      </c>
      <c r="BC25" s="2365" t="s">
        <v>128</v>
      </c>
      <c r="BD25" s="2363" t="s">
        <v>128</v>
      </c>
      <c r="BE25" s="2364" t="s">
        <v>128</v>
      </c>
      <c r="BF25" s="2365" t="s">
        <v>128</v>
      </c>
      <c r="BG25" s="2363" t="s">
        <v>128</v>
      </c>
      <c r="BH25" s="2364" t="s">
        <v>128</v>
      </c>
      <c r="BI25" s="2365" t="s">
        <v>128</v>
      </c>
      <c r="BJ25" s="2363" t="s">
        <v>128</v>
      </c>
      <c r="BK25" s="2364" t="s">
        <v>128</v>
      </c>
      <c r="BL25" s="2365" t="s">
        <v>128</v>
      </c>
      <c r="BM25" s="2363" t="s">
        <v>128</v>
      </c>
      <c r="BN25" s="2364" t="s">
        <v>128</v>
      </c>
      <c r="BO25" s="2365" t="s">
        <v>128</v>
      </c>
      <c r="BP25" s="2363" t="s">
        <v>128</v>
      </c>
      <c r="BQ25" s="2364" t="s">
        <v>128</v>
      </c>
      <c r="BR25" s="2365" t="s">
        <v>128</v>
      </c>
      <c r="BS25" s="2363" t="s">
        <v>128</v>
      </c>
      <c r="BT25" s="2364" t="s">
        <v>128</v>
      </c>
      <c r="BU25" s="2365" t="s">
        <v>128</v>
      </c>
      <c r="BV25" s="2363" t="s">
        <v>128</v>
      </c>
      <c r="BW25" s="2364" t="s">
        <v>128</v>
      </c>
      <c r="BX25" s="2365" t="s">
        <v>128</v>
      </c>
      <c r="BY25" s="2363" t="s">
        <v>128</v>
      </c>
      <c r="BZ25" s="2364" t="s">
        <v>128</v>
      </c>
      <c r="CA25" s="2365" t="s">
        <v>128</v>
      </c>
      <c r="CB25" s="2350"/>
    </row>
    <row r="26" spans="1:82" s="277" customFormat="1" ht="13.5" thickBot="1" x14ac:dyDescent="0.25">
      <c r="A26" s="2101"/>
      <c r="B26" s="2101"/>
      <c r="C26" s="2102"/>
      <c r="D26" s="2103" t="s">
        <v>19</v>
      </c>
      <c r="E26" s="2104"/>
      <c r="F26" s="2104"/>
      <c r="G26" s="2224"/>
      <c r="H26" s="2363">
        <f>H8+H15</f>
        <v>20.939999999999998</v>
      </c>
      <c r="I26" s="2364">
        <f>SUM(I8,I15)</f>
        <v>0.36831200000000003</v>
      </c>
      <c r="J26" s="2365">
        <f>SUM(J8,J15)</f>
        <v>6.2576000000000007E-2</v>
      </c>
      <c r="K26" s="2363">
        <f>K8+K15</f>
        <v>20.549999999999997</v>
      </c>
      <c r="L26" s="2364">
        <f>SUM(L8,L15)</f>
        <v>0.36155999999999999</v>
      </c>
      <c r="M26" s="2365">
        <f>SUM(M8,M15)</f>
        <v>6.0696E-2</v>
      </c>
      <c r="N26" s="2363">
        <f>N8+N15</f>
        <v>20.2</v>
      </c>
      <c r="O26" s="2364">
        <f>SUM(O8,O15)</f>
        <v>0.35541600000000001</v>
      </c>
      <c r="P26" s="2365">
        <f>SUM(P8,P15)</f>
        <v>5.9760000000000001E-2</v>
      </c>
      <c r="Q26" s="2363">
        <f>Q8+Q15</f>
        <v>20.14</v>
      </c>
      <c r="R26" s="2364">
        <f>SUM(R8,R15)</f>
        <v>0.35423199999999999</v>
      </c>
      <c r="S26" s="2365">
        <f>SUM(S8,S15)</f>
        <v>5.9768000000000002E-2</v>
      </c>
      <c r="T26" s="2363">
        <f>T8+T15</f>
        <v>20.71</v>
      </c>
      <c r="U26" s="2364">
        <f>SUM(U8,U15)</f>
        <v>0.36460000000000004</v>
      </c>
      <c r="V26" s="2365">
        <f>SUM(V8,V15)</f>
        <v>5.9719999999999995E-2</v>
      </c>
      <c r="W26" s="2363">
        <f>W8+W15</f>
        <v>21.39</v>
      </c>
      <c r="X26" s="2364">
        <f>SUM(X8,X15)</f>
        <v>0.37699999999999995</v>
      </c>
      <c r="Y26" s="2365">
        <f>SUM(Y8,Y15)</f>
        <v>5.8791999999999997E-2</v>
      </c>
      <c r="Z26" s="2363">
        <f>Z8+Z15</f>
        <v>22.42</v>
      </c>
      <c r="AA26" s="2364">
        <f>SUM(AA8,AA15)</f>
        <v>0.39575199999999999</v>
      </c>
      <c r="AB26" s="2365">
        <f>SUM(AB8,AB15)</f>
        <v>5.7791999999999996E-2</v>
      </c>
      <c r="AC26" s="2363">
        <f>AC8+AC15</f>
        <v>24.93</v>
      </c>
      <c r="AD26" s="2364">
        <f>SUM(AD8,AD15)</f>
        <v>0.44280799999999998</v>
      </c>
      <c r="AE26" s="2365">
        <f>SUM(AE8,AE15)</f>
        <v>5.6792000000000002E-2</v>
      </c>
      <c r="AF26" s="2363">
        <f>AF8+AF15</f>
        <v>25.689999999999998</v>
      </c>
      <c r="AG26" s="2364">
        <f>SUM(AG8,AG15)</f>
        <v>0.44931199999999999</v>
      </c>
      <c r="AH26" s="2365">
        <f>SUM(AH8,AH15)</f>
        <v>6.2592000000000009E-2</v>
      </c>
      <c r="AI26" s="2363">
        <f>AI8+AI15</f>
        <v>24.11</v>
      </c>
      <c r="AJ26" s="2364">
        <f>SUM(AJ8,AJ15)</f>
        <v>0.42074400000000001</v>
      </c>
      <c r="AK26" s="2365">
        <f>SUM(AK8,AK15)</f>
        <v>6.6656000000000007E-2</v>
      </c>
      <c r="AL26" s="2363">
        <f>AL8+AL15</f>
        <v>22.92</v>
      </c>
      <c r="AM26" s="2364">
        <f>SUM(AM8,AM15)</f>
        <v>0.39822399999999991</v>
      </c>
      <c r="AN26" s="2365">
        <f>SUM(AN8,AN15)</f>
        <v>7.3312000000000016E-2</v>
      </c>
      <c r="AO26" s="2363">
        <f>AO8+AO15</f>
        <v>22.259999999999998</v>
      </c>
      <c r="AP26" s="2364">
        <f>SUM(AP8,AP15)</f>
        <v>0.387104</v>
      </c>
      <c r="AQ26" s="2365">
        <f>SUM(AQ8,AQ15)</f>
        <v>6.9288000000000002E-2</v>
      </c>
      <c r="AR26" s="2363">
        <f>AR8+AR15</f>
        <v>22.1</v>
      </c>
      <c r="AS26" s="2364">
        <f>SUM(AS8,AS15)</f>
        <v>0.38506400000000002</v>
      </c>
      <c r="AT26" s="2365">
        <f>SUM(AT8,AT15)</f>
        <v>6.4495999999999998E-2</v>
      </c>
      <c r="AU26" s="2363">
        <f>AU8+AU15</f>
        <v>22.42</v>
      </c>
      <c r="AV26" s="2364">
        <f>SUM(AV8,AV15)</f>
        <v>0.38852799999999998</v>
      </c>
      <c r="AW26" s="2365">
        <f>SUM(AW8,AW15)</f>
        <v>7.6552000000000009E-2</v>
      </c>
      <c r="AX26" s="2363">
        <f>AX8+AX15</f>
        <v>22.02</v>
      </c>
      <c r="AY26" s="2364">
        <f>SUM(AY8,AY15)</f>
        <v>0.38306400000000002</v>
      </c>
      <c r="AZ26" s="2365">
        <f>SUM(AZ8,AZ15)</f>
        <v>6.7271999999999998E-2</v>
      </c>
      <c r="BA26" s="2363">
        <f>BA8+BA15</f>
        <v>22.630000000000003</v>
      </c>
      <c r="BB26" s="2364">
        <f>SUM(BB8,BB15)</f>
        <v>0.39384000000000002</v>
      </c>
      <c r="BC26" s="2365">
        <f>SUM(BC8,BC15)</f>
        <v>6.8159999999999998E-2</v>
      </c>
      <c r="BD26" s="2363">
        <f>BD8+BD15</f>
        <v>24.12</v>
      </c>
      <c r="BE26" s="2364">
        <f>SUM(BE8,BE15)</f>
        <v>0.42169600000000002</v>
      </c>
      <c r="BF26" s="2365">
        <f>SUM(BF8,BF15)</f>
        <v>6.1280000000000001E-2</v>
      </c>
      <c r="BG26" s="2363">
        <f>BG8+BG15</f>
        <v>25.11</v>
      </c>
      <c r="BH26" s="2364">
        <f>SUM(BH8,BH15)</f>
        <v>0.43952800000000003</v>
      </c>
      <c r="BI26" s="2365">
        <f>SUM(BI8,BI15)</f>
        <v>6.0063999999999992E-2</v>
      </c>
      <c r="BJ26" s="2363">
        <f>BJ8+BJ15</f>
        <v>24.71</v>
      </c>
      <c r="BK26" s="2364">
        <f>SUM(BK8,BK15)</f>
        <v>0.43240800000000001</v>
      </c>
      <c r="BL26" s="2365">
        <f>SUM(BL8,BL15)</f>
        <v>5.9616000000000002E-2</v>
      </c>
      <c r="BM26" s="2363">
        <f>BM8+BM15</f>
        <v>24.990000000000002</v>
      </c>
      <c r="BN26" s="2364">
        <f>SUM(BN8,BN15)</f>
        <v>0.43723199999999995</v>
      </c>
      <c r="BO26" s="2365">
        <f>SUM(BO8,BO15)</f>
        <v>5.9791999999999998E-2</v>
      </c>
      <c r="BP26" s="2363">
        <f>BP8+BP15</f>
        <v>25.1</v>
      </c>
      <c r="BQ26" s="2364">
        <f>SUM(BQ8,BQ15)</f>
        <v>0.43946400000000002</v>
      </c>
      <c r="BR26" s="2365">
        <f>SUM(BR8,BR15)</f>
        <v>5.8472000000000003E-2</v>
      </c>
      <c r="BS26" s="2363">
        <f>BS8+BS15</f>
        <v>25.049999999999997</v>
      </c>
      <c r="BT26" s="2364">
        <f>SUM(BT8,BT15)</f>
        <v>0.43852799999999997</v>
      </c>
      <c r="BU26" s="2365">
        <f>SUM(BU8,BU15)</f>
        <v>5.9583999999999998E-2</v>
      </c>
      <c r="BV26" s="2363">
        <f>BV8+BV15</f>
        <v>24.02</v>
      </c>
      <c r="BW26" s="2364">
        <f>SUM(BW8,BW15)</f>
        <v>0.41993599999999998</v>
      </c>
      <c r="BX26" s="2365">
        <f>SUM(BX8,BX15)</f>
        <v>5.9480000000000005E-2</v>
      </c>
      <c r="BY26" s="2363">
        <f>BY8+BY15</f>
        <v>22.43</v>
      </c>
      <c r="BZ26" s="2364">
        <f>SUM(BZ8,BZ15)</f>
        <v>0.39169599999999999</v>
      </c>
      <c r="CA26" s="2365">
        <f>SUM(CA8,CA15)</f>
        <v>5.9567999999999996E-2</v>
      </c>
      <c r="CB26" s="2350"/>
    </row>
    <row r="27" spans="1:82" s="277" customFormat="1" x14ac:dyDescent="0.2">
      <c r="A27" s="2248" t="s">
        <v>234</v>
      </c>
      <c r="B27" s="2249"/>
      <c r="C27" s="2366">
        <f>(I8+L8+O8+R8+U8+X8+AA8+AD8+AG8+AJ8+AM8+AP8+AS8+AV8+AY8+BB8+BE8+BH8+BK8+BN8+BQ8+BT8+BW8+BZ8)/SQRT((I8+L8+O8+R8+U8+X8+AA8+AD8+AG8+AJ8+AM8+AP8+AS8+AV8+AY8+BB8+BE8+BH8+BK8+BN8+BQ8+BT8+BW8+BZ8)^2+(J8+M8+P8+S8+V8+Y8+AB8+AE8+AH8+AK8+AN8+AQ8+AT8+AW8+BC8+AZ8+BF8+BI8+BL8+BO8+BR8+BU8+BX8+CA8)^2)</f>
        <v>0.98994993611841353</v>
      </c>
      <c r="D27" s="2367" t="s">
        <v>235</v>
      </c>
      <c r="E27" s="2368">
        <f>(J8+M8+P8+S8+V8+Y8+AB8+AE8+AH8+AK8+AN8+AQ8+AT8+AW8+BC8+AZ8+BF8+BI8+BL8+BO8+BR8+BU8+BX8+CA8)/(I8+L8+O8+R8+U8+X8+AA8+AD8+AG8+AJ8+AM8+AP8+AS8+AV8+AY8+BB8+BE8+BH8+BK8+BN8+BQ8+BT8+BW8+BZ8)</f>
        <v>0.14285395032851125</v>
      </c>
      <c r="F27" s="2368"/>
      <c r="G27" s="2369"/>
      <c r="H27" s="2370"/>
      <c r="I27" s="2369"/>
      <c r="J27" s="2371"/>
      <c r="K27" s="2369"/>
      <c r="L27" s="2369"/>
      <c r="M27" s="2369"/>
      <c r="N27" s="2370"/>
      <c r="O27" s="2369"/>
      <c r="P27" s="2371"/>
      <c r="Q27" s="2369"/>
      <c r="R27" s="2369"/>
      <c r="S27" s="2369"/>
      <c r="T27" s="2370"/>
      <c r="U27" s="2369"/>
      <c r="V27" s="2371"/>
      <c r="W27" s="2370"/>
      <c r="X27" s="2369"/>
      <c r="Y27" s="2371"/>
      <c r="Z27" s="2369"/>
      <c r="AA27" s="2369"/>
      <c r="AB27" s="2369"/>
      <c r="AC27" s="2370"/>
      <c r="AD27" s="2369"/>
      <c r="AE27" s="2371"/>
      <c r="AF27" s="2369"/>
      <c r="AG27" s="2369"/>
      <c r="AH27" s="2369"/>
      <c r="AI27" s="2370"/>
      <c r="AJ27" s="2369"/>
      <c r="AK27" s="2371"/>
      <c r="AL27" s="2370"/>
      <c r="AM27" s="2369"/>
      <c r="AN27" s="2371"/>
      <c r="AO27" s="2369"/>
      <c r="AP27" s="2369"/>
      <c r="AQ27" s="2369"/>
      <c r="AR27" s="2370"/>
      <c r="AS27" s="2369"/>
      <c r="AT27" s="2371"/>
      <c r="AU27" s="2369"/>
      <c r="AV27" s="2369"/>
      <c r="AW27" s="2369"/>
      <c r="AX27" s="2370"/>
      <c r="AY27" s="2369"/>
      <c r="AZ27" s="2371"/>
      <c r="BA27" s="2370"/>
      <c r="BB27" s="2369"/>
      <c r="BC27" s="2371"/>
      <c r="BD27" s="2369"/>
      <c r="BE27" s="2369"/>
      <c r="BF27" s="2371"/>
      <c r="BG27" s="2369"/>
      <c r="BH27" s="2369"/>
      <c r="BI27" s="2371"/>
      <c r="BJ27" s="2369"/>
      <c r="BK27" s="2369"/>
      <c r="BL27" s="2371"/>
      <c r="BM27" s="2370"/>
      <c r="BN27" s="2369"/>
      <c r="BO27" s="2371"/>
      <c r="BP27" s="2370"/>
      <c r="BQ27" s="2369"/>
      <c r="BR27" s="2371"/>
      <c r="BS27" s="2369"/>
      <c r="BT27" s="2369"/>
      <c r="BU27" s="2371"/>
      <c r="BV27" s="2369"/>
      <c r="BW27" s="2369"/>
      <c r="BX27" s="2371"/>
      <c r="BY27" s="2370"/>
      <c r="BZ27" s="2369"/>
      <c r="CA27" s="2371"/>
      <c r="CB27" s="2350"/>
    </row>
    <row r="28" spans="1:82" s="277" customFormat="1" ht="12.75" customHeight="1" thickBot="1" x14ac:dyDescent="0.25">
      <c r="A28" s="2253" t="s">
        <v>236</v>
      </c>
      <c r="B28" s="2372"/>
      <c r="C28" s="2373">
        <f>(I15+L15+O15+R15+U15+X15+AA15+AD15+AG15+AJ15+AM15+AP15+AS15+AV15+AY15+BB15+BE15+BH15+BK15+BN15+BQ15+BT15+BW15+BZ15)/SQRT((I15+L15+O15+R15+U15+X15+AA15+AD15+AG15+AJ15+AM15+AP15+AS15+AV15+AY15+BB15+BE15+BH15+BK15+BN15+BQ15+BT15+BW15+BZ15)^2+(J15+M15+P15+S15+V15+Y15+AB15+AE15+AH15+AK15+AN15+AQ15+AT15+AW15+BC15+AZ15+BF15+BI15+BL15+BO15+BR15+BU15+BX15+CA15)^2)</f>
        <v>0.98554891961556035</v>
      </c>
      <c r="D28" s="2374" t="s">
        <v>235</v>
      </c>
      <c r="E28" s="2375">
        <f>(J15+M15+P15+S15+V15+Y15+AB15+AE15+AH15+AK15+AN15+AQ15+AT15+AW15+BC15+AZ15+BF15+BI15+BL15+BO15+BR15+BU15+BX15+CA15)/(I15+L15+O15+R15+U15+X15+AA15+AD15+AG15+AJ15+AM15+AP15+AS15+AV15+AY15+BB15+BE15+BH15+BK15+BN15+BQ15+BT15+BW15+BZ15)</f>
        <v>0.1718748246175259</v>
      </c>
      <c r="F28" s="2375"/>
      <c r="G28" s="2372"/>
      <c r="H28" s="2376"/>
      <c r="I28" s="2372"/>
      <c r="J28" s="2194"/>
      <c r="K28" s="2372"/>
      <c r="L28" s="2372"/>
      <c r="M28" s="2372"/>
      <c r="N28" s="2376"/>
      <c r="O28" s="2372"/>
      <c r="P28" s="2194"/>
      <c r="Q28" s="2372"/>
      <c r="R28" s="2372"/>
      <c r="S28" s="2372"/>
      <c r="T28" s="2376"/>
      <c r="U28" s="2372"/>
      <c r="V28" s="2194"/>
      <c r="W28" s="2376"/>
      <c r="X28" s="2372"/>
      <c r="Y28" s="2194"/>
      <c r="Z28" s="2372"/>
      <c r="AA28" s="2372"/>
      <c r="AB28" s="2372"/>
      <c r="AC28" s="2376"/>
      <c r="AD28" s="2372"/>
      <c r="AE28" s="2194"/>
      <c r="AF28" s="2372"/>
      <c r="AG28" s="2372"/>
      <c r="AH28" s="2372"/>
      <c r="AI28" s="2376"/>
      <c r="AJ28" s="2372"/>
      <c r="AK28" s="2194"/>
      <c r="AL28" s="2376"/>
      <c r="AM28" s="2372"/>
      <c r="AN28" s="2194"/>
      <c r="AO28" s="2372"/>
      <c r="AP28" s="2372"/>
      <c r="AQ28" s="2372"/>
      <c r="AR28" s="2376"/>
      <c r="AS28" s="2372"/>
      <c r="AT28" s="2194"/>
      <c r="AU28" s="2372"/>
      <c r="AV28" s="2372"/>
      <c r="AW28" s="2372"/>
      <c r="AX28" s="2376"/>
      <c r="AY28" s="2372"/>
      <c r="AZ28" s="2194"/>
      <c r="BA28" s="2376"/>
      <c r="BB28" s="2372"/>
      <c r="BC28" s="2194"/>
      <c r="BD28" s="2372"/>
      <c r="BE28" s="2372"/>
      <c r="BF28" s="2194"/>
      <c r="BG28" s="2372"/>
      <c r="BH28" s="2372"/>
      <c r="BI28" s="2194"/>
      <c r="BJ28" s="2372"/>
      <c r="BK28" s="2372"/>
      <c r="BL28" s="2194"/>
      <c r="BM28" s="2376"/>
      <c r="BN28" s="2372"/>
      <c r="BO28" s="2194"/>
      <c r="BP28" s="2376"/>
      <c r="BQ28" s="2372"/>
      <c r="BR28" s="2194"/>
      <c r="BS28" s="2372"/>
      <c r="BT28" s="2372"/>
      <c r="BU28" s="2194"/>
      <c r="BV28" s="2372"/>
      <c r="BW28" s="2372"/>
      <c r="BX28" s="2194"/>
      <c r="BY28" s="2376"/>
      <c r="BZ28" s="2372"/>
      <c r="CA28" s="2194"/>
      <c r="CB28" s="2350"/>
    </row>
    <row r="29" spans="1:82" s="277" customFormat="1" x14ac:dyDescent="0.2">
      <c r="A29" s="2123" t="s">
        <v>28</v>
      </c>
      <c r="B29" s="2124"/>
      <c r="C29" s="2125"/>
      <c r="D29" s="2126" t="s">
        <v>29</v>
      </c>
      <c r="E29" s="2127"/>
      <c r="F29" s="2128" t="s">
        <v>30</v>
      </c>
      <c r="G29" s="2129"/>
      <c r="H29" s="2130" t="s">
        <v>9</v>
      </c>
      <c r="I29" s="2131" t="s">
        <v>10</v>
      </c>
      <c r="J29" s="2132" t="s">
        <v>11</v>
      </c>
      <c r="K29" s="2130" t="s">
        <v>9</v>
      </c>
      <c r="L29" s="2131" t="s">
        <v>10</v>
      </c>
      <c r="M29" s="2132" t="s">
        <v>11</v>
      </c>
      <c r="N29" s="2130" t="s">
        <v>9</v>
      </c>
      <c r="O29" s="2131" t="s">
        <v>10</v>
      </c>
      <c r="P29" s="2132" t="s">
        <v>11</v>
      </c>
      <c r="Q29" s="2130" t="s">
        <v>9</v>
      </c>
      <c r="R29" s="2131" t="s">
        <v>10</v>
      </c>
      <c r="S29" s="2132" t="s">
        <v>11</v>
      </c>
      <c r="T29" s="2130" t="s">
        <v>9</v>
      </c>
      <c r="U29" s="2131" t="s">
        <v>10</v>
      </c>
      <c r="V29" s="2132" t="s">
        <v>11</v>
      </c>
      <c r="W29" s="2130" t="s">
        <v>9</v>
      </c>
      <c r="X29" s="2131" t="s">
        <v>10</v>
      </c>
      <c r="Y29" s="2132" t="s">
        <v>11</v>
      </c>
      <c r="Z29" s="2200" t="s">
        <v>9</v>
      </c>
      <c r="AA29" s="2131" t="s">
        <v>10</v>
      </c>
      <c r="AB29" s="2201" t="s">
        <v>11</v>
      </c>
      <c r="AC29" s="2130" t="s">
        <v>9</v>
      </c>
      <c r="AD29" s="2131" t="s">
        <v>10</v>
      </c>
      <c r="AE29" s="2132" t="s">
        <v>11</v>
      </c>
      <c r="AF29" s="2130" t="s">
        <v>9</v>
      </c>
      <c r="AG29" s="2131" t="s">
        <v>10</v>
      </c>
      <c r="AH29" s="2132" t="s">
        <v>11</v>
      </c>
      <c r="AI29" s="2130" t="s">
        <v>9</v>
      </c>
      <c r="AJ29" s="2131" t="s">
        <v>10</v>
      </c>
      <c r="AK29" s="2132" t="s">
        <v>11</v>
      </c>
      <c r="AL29" s="2130" t="s">
        <v>9</v>
      </c>
      <c r="AM29" s="2131" t="s">
        <v>10</v>
      </c>
      <c r="AN29" s="2132" t="s">
        <v>11</v>
      </c>
      <c r="AO29" s="2130" t="s">
        <v>9</v>
      </c>
      <c r="AP29" s="2131" t="s">
        <v>10</v>
      </c>
      <c r="AQ29" s="2132" t="s">
        <v>11</v>
      </c>
      <c r="AR29" s="2130" t="s">
        <v>9</v>
      </c>
      <c r="AS29" s="2131" t="s">
        <v>10</v>
      </c>
      <c r="AT29" s="2132" t="s">
        <v>11</v>
      </c>
      <c r="AU29" s="2130" t="s">
        <v>9</v>
      </c>
      <c r="AV29" s="2131" t="s">
        <v>10</v>
      </c>
      <c r="AW29" s="2132" t="s">
        <v>11</v>
      </c>
      <c r="AX29" s="2200" t="s">
        <v>9</v>
      </c>
      <c r="AY29" s="2131" t="s">
        <v>10</v>
      </c>
      <c r="AZ29" s="2201" t="s">
        <v>11</v>
      </c>
      <c r="BA29" s="2130" t="s">
        <v>9</v>
      </c>
      <c r="BB29" s="2131" t="s">
        <v>10</v>
      </c>
      <c r="BC29" s="2132" t="s">
        <v>11</v>
      </c>
      <c r="BD29" s="2130" t="s">
        <v>9</v>
      </c>
      <c r="BE29" s="2131" t="s">
        <v>10</v>
      </c>
      <c r="BF29" s="2132" t="s">
        <v>11</v>
      </c>
      <c r="BG29" s="2200" t="s">
        <v>9</v>
      </c>
      <c r="BH29" s="2131" t="s">
        <v>10</v>
      </c>
      <c r="BI29" s="2132" t="s">
        <v>11</v>
      </c>
      <c r="BJ29" s="2130" t="s">
        <v>9</v>
      </c>
      <c r="BK29" s="2131" t="s">
        <v>10</v>
      </c>
      <c r="BL29" s="2132" t="s">
        <v>11</v>
      </c>
      <c r="BM29" s="2130" t="s">
        <v>9</v>
      </c>
      <c r="BN29" s="2131" t="s">
        <v>10</v>
      </c>
      <c r="BO29" s="2132" t="s">
        <v>11</v>
      </c>
      <c r="BP29" s="2130" t="s">
        <v>9</v>
      </c>
      <c r="BQ29" s="2131" t="s">
        <v>10</v>
      </c>
      <c r="BR29" s="2132" t="s">
        <v>11</v>
      </c>
      <c r="BS29" s="2130" t="s">
        <v>9</v>
      </c>
      <c r="BT29" s="2131" t="s">
        <v>10</v>
      </c>
      <c r="BU29" s="2132" t="s">
        <v>11</v>
      </c>
      <c r="BV29" s="2130" t="s">
        <v>9</v>
      </c>
      <c r="BW29" s="2131" t="s">
        <v>10</v>
      </c>
      <c r="BX29" s="2132" t="s">
        <v>11</v>
      </c>
      <c r="BY29" s="2130" t="s">
        <v>9</v>
      </c>
      <c r="BZ29" s="2131" t="s">
        <v>10</v>
      </c>
      <c r="CA29" s="2132" t="s">
        <v>11</v>
      </c>
      <c r="CB29" s="2350"/>
    </row>
    <row r="30" spans="1:82" s="277" customFormat="1" ht="13.5" thickBot="1" x14ac:dyDescent="0.25">
      <c r="A30" s="2133" t="s">
        <v>227</v>
      </c>
      <c r="B30" s="2133"/>
      <c r="C30" s="2134"/>
      <c r="D30" s="2135" t="s">
        <v>32</v>
      </c>
      <c r="E30" s="2135" t="s">
        <v>33</v>
      </c>
      <c r="F30" s="2135" t="s">
        <v>32</v>
      </c>
      <c r="G30" s="2136" t="s">
        <v>33</v>
      </c>
      <c r="H30" s="2028" t="s">
        <v>14</v>
      </c>
      <c r="I30" s="2029" t="s">
        <v>15</v>
      </c>
      <c r="J30" s="2030" t="s">
        <v>69</v>
      </c>
      <c r="K30" s="2028" t="s">
        <v>14</v>
      </c>
      <c r="L30" s="2029" t="s">
        <v>15</v>
      </c>
      <c r="M30" s="2030" t="s">
        <v>69</v>
      </c>
      <c r="N30" s="2028" t="s">
        <v>14</v>
      </c>
      <c r="O30" s="2029" t="s">
        <v>15</v>
      </c>
      <c r="P30" s="2030" t="s">
        <v>69</v>
      </c>
      <c r="Q30" s="2028" t="s">
        <v>14</v>
      </c>
      <c r="R30" s="2029" t="s">
        <v>15</v>
      </c>
      <c r="S30" s="2030" t="s">
        <v>69</v>
      </c>
      <c r="T30" s="2028" t="s">
        <v>14</v>
      </c>
      <c r="U30" s="2029" t="s">
        <v>15</v>
      </c>
      <c r="V30" s="2030" t="s">
        <v>69</v>
      </c>
      <c r="W30" s="2028" t="s">
        <v>14</v>
      </c>
      <c r="X30" s="2029" t="s">
        <v>15</v>
      </c>
      <c r="Y30" s="2030" t="s">
        <v>69</v>
      </c>
      <c r="Z30" s="2259" t="s">
        <v>14</v>
      </c>
      <c r="AA30" s="2029" t="s">
        <v>15</v>
      </c>
      <c r="AB30" s="2260" t="s">
        <v>69</v>
      </c>
      <c r="AC30" s="2028" t="s">
        <v>14</v>
      </c>
      <c r="AD30" s="2029" t="s">
        <v>15</v>
      </c>
      <c r="AE30" s="2030" t="s">
        <v>69</v>
      </c>
      <c r="AF30" s="2028" t="s">
        <v>14</v>
      </c>
      <c r="AG30" s="2029" t="s">
        <v>15</v>
      </c>
      <c r="AH30" s="2030" t="s">
        <v>69</v>
      </c>
      <c r="AI30" s="2028" t="s">
        <v>14</v>
      </c>
      <c r="AJ30" s="2029" t="s">
        <v>15</v>
      </c>
      <c r="AK30" s="2030" t="s">
        <v>69</v>
      </c>
      <c r="AL30" s="2028" t="s">
        <v>14</v>
      </c>
      <c r="AM30" s="2029" t="s">
        <v>15</v>
      </c>
      <c r="AN30" s="2030" t="s">
        <v>69</v>
      </c>
      <c r="AO30" s="2028" t="s">
        <v>14</v>
      </c>
      <c r="AP30" s="2029" t="s">
        <v>15</v>
      </c>
      <c r="AQ30" s="2030" t="s">
        <v>69</v>
      </c>
      <c r="AR30" s="2028" t="s">
        <v>14</v>
      </c>
      <c r="AS30" s="2029" t="s">
        <v>15</v>
      </c>
      <c r="AT30" s="2030" t="s">
        <v>69</v>
      </c>
      <c r="AU30" s="2028" t="s">
        <v>14</v>
      </c>
      <c r="AV30" s="2029" t="s">
        <v>15</v>
      </c>
      <c r="AW30" s="2030" t="s">
        <v>69</v>
      </c>
      <c r="AX30" s="2259" t="s">
        <v>14</v>
      </c>
      <c r="AY30" s="2029" t="s">
        <v>15</v>
      </c>
      <c r="AZ30" s="2260" t="s">
        <v>69</v>
      </c>
      <c r="BA30" s="2028" t="s">
        <v>14</v>
      </c>
      <c r="BB30" s="2029" t="s">
        <v>15</v>
      </c>
      <c r="BC30" s="2030" t="s">
        <v>69</v>
      </c>
      <c r="BD30" s="2028" t="s">
        <v>14</v>
      </c>
      <c r="BE30" s="2029" t="s">
        <v>15</v>
      </c>
      <c r="BF30" s="2030" t="s">
        <v>69</v>
      </c>
      <c r="BG30" s="2259" t="s">
        <v>14</v>
      </c>
      <c r="BH30" s="2029" t="s">
        <v>15</v>
      </c>
      <c r="BI30" s="2030" t="s">
        <v>69</v>
      </c>
      <c r="BJ30" s="2028" t="s">
        <v>14</v>
      </c>
      <c r="BK30" s="2029" t="s">
        <v>15</v>
      </c>
      <c r="BL30" s="2030" t="s">
        <v>69</v>
      </c>
      <c r="BM30" s="2028" t="s">
        <v>14</v>
      </c>
      <c r="BN30" s="2029" t="s">
        <v>15</v>
      </c>
      <c r="BO30" s="2030" t="s">
        <v>69</v>
      </c>
      <c r="BP30" s="2028" t="s">
        <v>14</v>
      </c>
      <c r="BQ30" s="2029" t="s">
        <v>15</v>
      </c>
      <c r="BR30" s="2030" t="s">
        <v>69</v>
      </c>
      <c r="BS30" s="2028" t="s">
        <v>14</v>
      </c>
      <c r="BT30" s="2029" t="s">
        <v>15</v>
      </c>
      <c r="BU30" s="2030" t="s">
        <v>69</v>
      </c>
      <c r="BV30" s="2028" t="s">
        <v>14</v>
      </c>
      <c r="BW30" s="2029" t="s">
        <v>15</v>
      </c>
      <c r="BX30" s="2030" t="s">
        <v>69</v>
      </c>
      <c r="BY30" s="2028" t="s">
        <v>14</v>
      </c>
      <c r="BZ30" s="2029" t="s">
        <v>15</v>
      </c>
      <c r="CA30" s="2030" t="s">
        <v>69</v>
      </c>
      <c r="CB30" s="2350"/>
    </row>
    <row r="31" spans="1:82" s="277" customFormat="1" ht="12" customHeight="1" x14ac:dyDescent="0.2">
      <c r="A31" s="2377" t="s">
        <v>237</v>
      </c>
      <c r="B31" s="2262"/>
      <c r="C31" s="2263"/>
      <c r="D31" s="2378"/>
      <c r="E31" s="2379"/>
      <c r="F31" s="2380"/>
      <c r="G31" s="2381"/>
      <c r="H31" s="2049">
        <f>ROUND(SQRT(I31^2+J31^2)*1000/(SQRT(3)*I11),2)</f>
        <v>11.4</v>
      </c>
      <c r="I31" s="2050">
        <v>-0.20100000000000001</v>
      </c>
      <c r="J31" s="2051">
        <v>-3.1199999999999999E-2</v>
      </c>
      <c r="K31" s="2049">
        <f>ROUND(SQRT(L31^2+M31^2)*1000/(SQRT(3)*L11),2)</f>
        <v>11.14</v>
      </c>
      <c r="L31" s="2050">
        <v>-0.1966</v>
      </c>
      <c r="M31" s="2051">
        <v>-2.9600000000000001E-2</v>
      </c>
      <c r="N31" s="2049">
        <f>ROUND(SQRT(O31^2+P31^2)*1000/(SQRT(3)*O11),2)</f>
        <v>10.89</v>
      </c>
      <c r="O31" s="2050">
        <v>-0.192</v>
      </c>
      <c r="P31" s="2051">
        <v>-2.9399999999999999E-2</v>
      </c>
      <c r="Q31" s="2049">
        <f>ROUND(SQRT(R31^2+S31^2)*1000/(SQRT(3)*R11),2)</f>
        <v>10.82</v>
      </c>
      <c r="R31" s="2050">
        <v>-0.19080000000000003</v>
      </c>
      <c r="S31" s="2051">
        <v>-2.8799999999999999E-2</v>
      </c>
      <c r="T31" s="2049">
        <f>ROUND(SQRT(U31^2+V31^2)*1000/(SQRT(3)*U11),2)</f>
        <v>10.97</v>
      </c>
      <c r="U31" s="2050">
        <v>-0.19340000000000002</v>
      </c>
      <c r="V31" s="2051">
        <v>-2.9600000000000001E-2</v>
      </c>
      <c r="W31" s="2049">
        <f>ROUND(SQRT(X31^2+Y31^2)*1000/(SQRT(3)*X11),2)</f>
        <v>11.06</v>
      </c>
      <c r="X31" s="2050">
        <v>-0.19519999999999998</v>
      </c>
      <c r="Y31" s="2051">
        <v>-2.9000000000000001E-2</v>
      </c>
      <c r="Z31" s="2049">
        <f>ROUND(SQRT(AA31^2+AB31^2)*1000/(SQRT(3)*AA11),2)</f>
        <v>11.36</v>
      </c>
      <c r="AA31" s="2050">
        <v>-0.20080000000000001</v>
      </c>
      <c r="AB31" s="2051">
        <v>-2.7600000000000003E-2</v>
      </c>
      <c r="AC31" s="2049">
        <f>ROUND(SQRT(AD31^2+AE31^2)*1000/(SQRT(3)*AD11),2)</f>
        <v>12.59</v>
      </c>
      <c r="AD31" s="2050">
        <v>-0.22080000000000002</v>
      </c>
      <c r="AE31" s="2051">
        <v>-2.6600000000000002E-2</v>
      </c>
      <c r="AF31" s="2049">
        <f>ROUND(SQRT(AG31^2+AH31^2)*1000/(SQRT(3)*AG11),2)</f>
        <v>12.4</v>
      </c>
      <c r="AG31" s="2050">
        <v>-0.21740000000000001</v>
      </c>
      <c r="AH31" s="2051">
        <v>-2.6600000000000002E-2</v>
      </c>
      <c r="AI31" s="2049">
        <f>ROUND(SQRT(AJ31^2+AK31^2)*1000/(SQRT(3)*AJ11),2)</f>
        <v>11.61</v>
      </c>
      <c r="AJ31" s="2050">
        <v>-0.20300000000000001</v>
      </c>
      <c r="AK31" s="2051">
        <v>-2.8799999999999999E-2</v>
      </c>
      <c r="AL31" s="2049">
        <f>ROUND(SQRT(AM31^2+AN31^2)*1000/(SQRT(3)*AM11),2)</f>
        <v>10.55</v>
      </c>
      <c r="AM31" s="2050">
        <v>-0.18359999999999999</v>
      </c>
      <c r="AN31" s="2051">
        <v>-3.2399999999999998E-2</v>
      </c>
      <c r="AO31" s="2049">
        <f>ROUND(SQRT(AP31^2+AQ31^2)*1000/(SQRT(3)*AP11),2)</f>
        <v>10.210000000000001</v>
      </c>
      <c r="AP31" s="2050">
        <v>-0.17760000000000001</v>
      </c>
      <c r="AQ31" s="2051">
        <v>-3.2000000000000001E-2</v>
      </c>
      <c r="AR31" s="2049">
        <f>ROUND(SQRT(AS31^2+AT31^2)*1000/(SQRT(3)*AS11),2)</f>
        <v>10.63</v>
      </c>
      <c r="AS31" s="2050">
        <v>-0.18480000000000002</v>
      </c>
      <c r="AT31" s="2051">
        <v>-3.3799999999999997E-2</v>
      </c>
      <c r="AU31" s="2049">
        <f>ROUND(SQRT(AV31^2+AW31^2)*1000/(SQRT(3)*AV11),2)</f>
        <v>10.65</v>
      </c>
      <c r="AV31" s="2050">
        <v>-0.18480000000000002</v>
      </c>
      <c r="AW31" s="2051">
        <v>-3.5200000000000002E-2</v>
      </c>
      <c r="AX31" s="2049">
        <f>ROUND(SQRT(AY31^2+AZ31^2)*1000/(SQRT(3)*AY11),2)</f>
        <v>10.76</v>
      </c>
      <c r="AY31" s="2050">
        <v>-0.18680000000000002</v>
      </c>
      <c r="AZ31" s="2051">
        <v>-3.5000000000000003E-2</v>
      </c>
      <c r="BA31" s="2049">
        <f>ROUND(SQRT(BB31^2+BC31^2)*1000/(SQRT(3)*BB11),2)</f>
        <v>11.22</v>
      </c>
      <c r="BB31" s="2050">
        <v>-0.19500000000000001</v>
      </c>
      <c r="BC31" s="2051">
        <v>-3.5799999999999998E-2</v>
      </c>
      <c r="BD31" s="2049">
        <f>ROUND(SQRT(BE31^2+BF31^2)*1000/(SQRT(3)*BE11),2)</f>
        <v>12.85</v>
      </c>
      <c r="BE31" s="2050">
        <v>-0.2248</v>
      </c>
      <c r="BF31" s="2051">
        <v>-3.1399999999999997E-2</v>
      </c>
      <c r="BG31" s="2049">
        <f>ROUND(SQRT(BH31^2+BI31^2)*1000/(SQRT(3)*BH11),2)</f>
        <v>13.87</v>
      </c>
      <c r="BH31" s="2050">
        <v>-0.2432</v>
      </c>
      <c r="BI31" s="2051">
        <v>-3.0199999999999998E-2</v>
      </c>
      <c r="BJ31" s="2049">
        <f>ROUND(SQRT(BK31^2+BL31^2)*1000/(SQRT(3)*BK11),2)</f>
        <v>13.59</v>
      </c>
      <c r="BK31" s="2050">
        <v>-0.2382</v>
      </c>
      <c r="BL31" s="2051">
        <v>-2.98E-2</v>
      </c>
      <c r="BM31" s="2049">
        <f>ROUND(SQRT(BN31^2+BO31^2)*1000/(SQRT(3)*BN11),2)</f>
        <v>13.95</v>
      </c>
      <c r="BN31" s="2050">
        <v>-0.24459999999999998</v>
      </c>
      <c r="BO31" s="2051">
        <v>-2.98E-2</v>
      </c>
      <c r="BP31" s="2049">
        <f>ROUND(SQRT(BQ31^2+BR31^2)*1000/(SQRT(3)*BQ11),2)</f>
        <v>14.08</v>
      </c>
      <c r="BQ31" s="2050">
        <v>-0.247</v>
      </c>
      <c r="BR31" s="2051">
        <v>-2.92E-2</v>
      </c>
      <c r="BS31" s="2049">
        <f>ROUND(SQRT(BT31^2+BU31^2)*1000/(SQRT(3)*BT11),2)</f>
        <v>14.28</v>
      </c>
      <c r="BT31" s="2050">
        <v>-0.25040000000000001</v>
      </c>
      <c r="BU31" s="2051">
        <v>-3.04E-2</v>
      </c>
      <c r="BV31" s="2049">
        <f>ROUND(SQRT(BW31^2+BX31^2)*1000/(SQRT(3)*BW11),2)</f>
        <v>13.52</v>
      </c>
      <c r="BW31" s="2050">
        <v>-0.23699999999999999</v>
      </c>
      <c r="BX31" s="2051">
        <v>-3.0199999999999998E-2</v>
      </c>
      <c r="BY31" s="2049">
        <f>ROUND(SQRT(BZ31^2+CA31^2)*1000/(SQRT(3)*BZ11),2)</f>
        <v>12.41</v>
      </c>
      <c r="BZ31" s="2050">
        <v>-0.21719999999999998</v>
      </c>
      <c r="CA31" s="2051">
        <v>-0.03</v>
      </c>
      <c r="CB31" s="907">
        <f t="shared" ref="CB31:CC33" si="0">SUM(BZ31,BW31,BT31,BQ31,BN31,BK31,BH31,BE31,BB31,AY31,AV31,AS31,AP31,AM31,AJ31,AG31,AD31,AA31,X31,U31,R31,O31,L31,I31)</f>
        <v>-5.0259999999999998</v>
      </c>
      <c r="CC31" s="907">
        <f t="shared" si="0"/>
        <v>-0.73239999999999983</v>
      </c>
    </row>
    <row r="32" spans="1:82" s="277" customFormat="1" x14ac:dyDescent="0.2">
      <c r="A32" s="2382" t="s">
        <v>238</v>
      </c>
      <c r="B32" s="2266"/>
      <c r="C32" s="2383"/>
      <c r="D32" s="2384"/>
      <c r="E32" s="2385"/>
      <c r="F32" s="2384"/>
      <c r="G32" s="2386"/>
      <c r="H32" s="901">
        <v>0</v>
      </c>
      <c r="I32" s="902">
        <v>0</v>
      </c>
      <c r="J32" s="903">
        <v>0</v>
      </c>
      <c r="K32" s="901">
        <v>0</v>
      </c>
      <c r="L32" s="902">
        <v>0</v>
      </c>
      <c r="M32" s="903">
        <v>0</v>
      </c>
      <c r="N32" s="901">
        <v>0</v>
      </c>
      <c r="O32" s="902">
        <v>0</v>
      </c>
      <c r="P32" s="903">
        <v>0</v>
      </c>
      <c r="Q32" s="901">
        <v>0</v>
      </c>
      <c r="R32" s="902">
        <v>0</v>
      </c>
      <c r="S32" s="903">
        <v>0</v>
      </c>
      <c r="T32" s="901">
        <v>0</v>
      </c>
      <c r="U32" s="902">
        <v>0</v>
      </c>
      <c r="V32" s="903">
        <v>0</v>
      </c>
      <c r="W32" s="901">
        <v>0</v>
      </c>
      <c r="X32" s="902">
        <v>0</v>
      </c>
      <c r="Y32" s="903">
        <v>0</v>
      </c>
      <c r="Z32" s="901">
        <v>0</v>
      </c>
      <c r="AA32" s="902">
        <v>0</v>
      </c>
      <c r="AB32" s="903">
        <v>0</v>
      </c>
      <c r="AC32" s="901">
        <v>0</v>
      </c>
      <c r="AD32" s="902">
        <v>0</v>
      </c>
      <c r="AE32" s="903">
        <v>0</v>
      </c>
      <c r="AF32" s="901">
        <v>0</v>
      </c>
      <c r="AG32" s="902">
        <v>0</v>
      </c>
      <c r="AH32" s="903">
        <v>0</v>
      </c>
      <c r="AI32" s="901">
        <v>0</v>
      </c>
      <c r="AJ32" s="902">
        <v>0</v>
      </c>
      <c r="AK32" s="903">
        <v>0</v>
      </c>
      <c r="AL32" s="901">
        <v>0</v>
      </c>
      <c r="AM32" s="902">
        <v>0</v>
      </c>
      <c r="AN32" s="903">
        <v>0</v>
      </c>
      <c r="AO32" s="901">
        <v>0</v>
      </c>
      <c r="AP32" s="902">
        <v>0</v>
      </c>
      <c r="AQ32" s="903">
        <v>0</v>
      </c>
      <c r="AR32" s="901">
        <v>0</v>
      </c>
      <c r="AS32" s="902">
        <v>0</v>
      </c>
      <c r="AT32" s="903">
        <v>0</v>
      </c>
      <c r="AU32" s="901">
        <v>0</v>
      </c>
      <c r="AV32" s="902">
        <v>0</v>
      </c>
      <c r="AW32" s="903">
        <v>0</v>
      </c>
      <c r="AX32" s="901">
        <v>0</v>
      </c>
      <c r="AY32" s="902">
        <v>0</v>
      </c>
      <c r="AZ32" s="903">
        <v>0</v>
      </c>
      <c r="BA32" s="901">
        <v>0</v>
      </c>
      <c r="BB32" s="902">
        <v>0</v>
      </c>
      <c r="BC32" s="903">
        <v>0</v>
      </c>
      <c r="BD32" s="901">
        <v>0</v>
      </c>
      <c r="BE32" s="902">
        <v>0</v>
      </c>
      <c r="BF32" s="903">
        <v>0</v>
      </c>
      <c r="BG32" s="901">
        <v>0</v>
      </c>
      <c r="BH32" s="902">
        <v>0</v>
      </c>
      <c r="BI32" s="903">
        <v>0</v>
      </c>
      <c r="BJ32" s="901">
        <v>0</v>
      </c>
      <c r="BK32" s="902">
        <v>0</v>
      </c>
      <c r="BL32" s="903">
        <v>0</v>
      </c>
      <c r="BM32" s="901">
        <v>0</v>
      </c>
      <c r="BN32" s="902">
        <v>0</v>
      </c>
      <c r="BO32" s="903">
        <v>0</v>
      </c>
      <c r="BP32" s="901">
        <v>0</v>
      </c>
      <c r="BQ32" s="902">
        <v>0</v>
      </c>
      <c r="BR32" s="903">
        <v>0</v>
      </c>
      <c r="BS32" s="901">
        <v>0</v>
      </c>
      <c r="BT32" s="902">
        <v>0</v>
      </c>
      <c r="BU32" s="903">
        <v>0</v>
      </c>
      <c r="BV32" s="901">
        <v>0</v>
      </c>
      <c r="BW32" s="902">
        <v>0</v>
      </c>
      <c r="BX32" s="903">
        <v>0</v>
      </c>
      <c r="BY32" s="901">
        <v>0</v>
      </c>
      <c r="BZ32" s="902">
        <v>0</v>
      </c>
      <c r="CA32" s="903">
        <v>0</v>
      </c>
      <c r="CB32" s="907">
        <f t="shared" si="0"/>
        <v>0</v>
      </c>
      <c r="CC32" s="907">
        <f t="shared" si="0"/>
        <v>0</v>
      </c>
    </row>
    <row r="33" spans="1:81" s="277" customFormat="1" ht="13.5" thickBot="1" x14ac:dyDescent="0.25">
      <c r="A33" s="2382" t="s">
        <v>239</v>
      </c>
      <c r="B33" s="2387"/>
      <c r="C33" s="2383"/>
      <c r="D33" s="2384"/>
      <c r="E33" s="2385"/>
      <c r="F33" s="2384"/>
      <c r="G33" s="2386"/>
      <c r="H33" s="2049">
        <f>ROUND(SQRT(I33^2+J33^2)*1000/(SQRT(3)*I18),2)</f>
        <v>8.0299999999999994</v>
      </c>
      <c r="I33" s="2050">
        <v>-0.1406</v>
      </c>
      <c r="J33" s="2051">
        <v>-2.7800000000000002E-2</v>
      </c>
      <c r="K33" s="2049">
        <f>ROUND(SQRT(L33^2+M33^2)*1000/(SQRT(3)*L18),2)</f>
        <v>7.88</v>
      </c>
      <c r="L33" s="2050">
        <v>-0.1376</v>
      </c>
      <c r="M33" s="2051">
        <v>-2.86E-2</v>
      </c>
      <c r="N33" s="2049">
        <f>ROUND(SQRT(O33^2+P33^2)*1000/(SQRT(3)*O18),2)</f>
        <v>7.8</v>
      </c>
      <c r="O33" s="2050">
        <v>-0.13619999999999999</v>
      </c>
      <c r="P33" s="2051">
        <v>-2.8199999999999999E-2</v>
      </c>
      <c r="Q33" s="2049">
        <f>ROUND(SQRT(R33^2+S33^2)*1000/(SQRT(3)*R18),2)</f>
        <v>7.79</v>
      </c>
      <c r="R33" s="2050">
        <v>-0.13600000000000001</v>
      </c>
      <c r="S33" s="2051">
        <v>-2.9000000000000001E-2</v>
      </c>
      <c r="T33" s="2049">
        <f>ROUND(SQRT(U33^2+V33^2)*1000/(SQRT(3)*U18),2)</f>
        <v>8.1999999999999993</v>
      </c>
      <c r="U33" s="2050">
        <v>-0.14360000000000001</v>
      </c>
      <c r="V33" s="2051">
        <v>-2.8199999999999999E-2</v>
      </c>
      <c r="W33" s="2049">
        <f>ROUND(SQRT(X33^2+Y33^2)*1000/(SQRT(3)*X18),2)</f>
        <v>8.7799999999999994</v>
      </c>
      <c r="X33" s="2050">
        <v>-0.15419999999999998</v>
      </c>
      <c r="Y33" s="2051">
        <v>-2.7800000000000002E-2</v>
      </c>
      <c r="Z33" s="2049">
        <f>ROUND(SQRT(AA33^2+AB33^2)*1000/(SQRT(3)*AA18),2)</f>
        <v>9.52</v>
      </c>
      <c r="AA33" s="2050">
        <v>-0.16739999999999999</v>
      </c>
      <c r="AB33" s="2051">
        <v>-2.8199999999999999E-2</v>
      </c>
      <c r="AC33" s="2049">
        <f>ROUND(SQRT(AD33^2+AE33^2)*1000/(SQRT(3)*AD18),2)</f>
        <v>10.84</v>
      </c>
      <c r="AD33" s="2050">
        <v>-0.19519999999999998</v>
      </c>
      <c r="AE33" s="2051">
        <v>-2.8199999999999999E-2</v>
      </c>
      <c r="AF33" s="2049">
        <f>ROUND(SQRT(AG33^2+AH33^2)*1000/(SQRT(3)*AG18),2)</f>
        <v>11.77</v>
      </c>
      <c r="AG33" s="2050">
        <v>-0.20519999999999999</v>
      </c>
      <c r="AH33" s="2051">
        <v>-3.4000000000000002E-2</v>
      </c>
      <c r="AI33" s="2049">
        <f>ROUND(SQRT(AJ33^2+AK33^2)*1000/(SQRT(3)*AJ18),2)</f>
        <v>11.05</v>
      </c>
      <c r="AJ33" s="2050">
        <v>-0.1918</v>
      </c>
      <c r="AK33" s="2051">
        <v>-3.6200000000000003E-2</v>
      </c>
      <c r="AL33" s="2049">
        <f>ROUND(SQRT(AM33^2+AN33^2)*1000/(SQRT(3)*AM18),2)</f>
        <v>10.87</v>
      </c>
      <c r="AM33" s="2050">
        <v>-0.18819999999999998</v>
      </c>
      <c r="AN33" s="2051">
        <v>-3.8200000000000005E-2</v>
      </c>
      <c r="AO33" s="2049">
        <f>ROUND(SQRT(AP33^2+AQ33^2)*1000/(SQRT(3)*AP18),2)</f>
        <v>10.55</v>
      </c>
      <c r="AP33" s="2050">
        <v>-0.1832</v>
      </c>
      <c r="AQ33" s="2051">
        <v>-3.4599999999999999E-2</v>
      </c>
      <c r="AR33" s="2049">
        <f>ROUND(SQRT(AS33^2+AT33^2)*1000/(SQRT(3)*AS18),2)</f>
        <v>9.92</v>
      </c>
      <c r="AS33" s="2050">
        <v>-0.17299999999999999</v>
      </c>
      <c r="AT33" s="2051">
        <v>-2.8199999999999999E-2</v>
      </c>
      <c r="AU33" s="2049">
        <f>ROUND(SQRT(AV33^2+AW33^2)*1000/(SQRT(3)*AV18),2)</f>
        <v>10.210000000000001</v>
      </c>
      <c r="AV33" s="2050">
        <v>-0.1762</v>
      </c>
      <c r="AW33" s="2051">
        <v>-3.9E-2</v>
      </c>
      <c r="AX33" s="2049">
        <f>ROUND(SQRT(AY33^2+AZ33^2)*1000/(SQRT(3)*AY18),2)</f>
        <v>9.7100000000000009</v>
      </c>
      <c r="AY33" s="2050">
        <v>-0.16900000000000001</v>
      </c>
      <c r="AZ33" s="2051">
        <v>-2.98E-2</v>
      </c>
      <c r="BA33" s="2049">
        <f>ROUND(SQRT(BB33^2+BC33^2)*1000/(SQRT(3)*BB18),2)</f>
        <v>9.83</v>
      </c>
      <c r="BB33" s="2050">
        <v>-0.17100000000000001</v>
      </c>
      <c r="BC33" s="2051">
        <v>-3.0199999999999998E-2</v>
      </c>
      <c r="BD33" s="2049">
        <f>ROUND(SQRT(BE33^2+BF33^2)*1000/(SQRT(3)*BE18),2)</f>
        <v>9.64</v>
      </c>
      <c r="BE33" s="2050">
        <v>-0.16800000000000001</v>
      </c>
      <c r="BF33" s="2051">
        <v>-2.7600000000000003E-2</v>
      </c>
      <c r="BG33" s="2049">
        <f>ROUND(SQRT(BH33^2+BI33^2)*1000/(SQRT(3)*BH18),2)</f>
        <v>9.6199999999999992</v>
      </c>
      <c r="BH33" s="2050">
        <v>-0.1676</v>
      </c>
      <c r="BI33" s="2051">
        <v>-2.7800000000000002E-2</v>
      </c>
      <c r="BJ33" s="2049">
        <f>ROUND(SQRT(BK33^2+BL33^2)*1000/(SQRT(3)*BK18),2)</f>
        <v>9.5</v>
      </c>
      <c r="BK33" s="2050">
        <v>-0.1656</v>
      </c>
      <c r="BL33" s="2051">
        <v>-2.7800000000000002E-2</v>
      </c>
      <c r="BM33" s="2049">
        <f>ROUND(SQRT(BN33^2+BO33^2)*1000/(SQRT(3)*BN18),2)</f>
        <v>9.42</v>
      </c>
      <c r="BN33" s="2050">
        <v>-0.16400000000000001</v>
      </c>
      <c r="BO33" s="2051">
        <v>-2.8000000000000001E-2</v>
      </c>
      <c r="BP33" s="2049">
        <f>ROUND(SQRT(BQ33^2+BR33^2)*1000/(SQRT(3)*BQ18),2)</f>
        <v>9.41</v>
      </c>
      <c r="BQ33" s="2050">
        <v>-0.16400000000000001</v>
      </c>
      <c r="BR33" s="2051">
        <v>-2.6800000000000001E-2</v>
      </c>
      <c r="BS33" s="2049">
        <f>ROUND(SQRT(BT33^2+BU33^2)*1000/(SQRT(3)*BT18),2)</f>
        <v>9.18</v>
      </c>
      <c r="BT33" s="2050">
        <v>-0.16</v>
      </c>
      <c r="BU33" s="2051">
        <v>-2.7E-2</v>
      </c>
      <c r="BV33" s="2049">
        <f>ROUND(SQRT(BW33^2+BX33^2)*1000/(SQRT(3)*BW18),2)</f>
        <v>8.91</v>
      </c>
      <c r="BW33" s="2050">
        <v>-0.155</v>
      </c>
      <c r="BX33" s="2051">
        <v>-2.7E-2</v>
      </c>
      <c r="BY33" s="2049">
        <f>ROUND(SQRT(BZ33^2+CA33^2)*1000/(SQRT(3)*BZ18),2)</f>
        <v>8.4499999999999993</v>
      </c>
      <c r="BZ33" s="2050">
        <v>-0.14680000000000001</v>
      </c>
      <c r="CA33" s="2051">
        <v>-2.7E-2</v>
      </c>
      <c r="CB33" s="907">
        <f t="shared" si="0"/>
        <v>-3.9594000000000005</v>
      </c>
      <c r="CC33" s="907">
        <f t="shared" si="0"/>
        <v>-0.71520000000000017</v>
      </c>
    </row>
    <row r="34" spans="1:81" s="277" customFormat="1" ht="13.5" thickBot="1" x14ac:dyDescent="0.25">
      <c r="A34" s="2007" t="s">
        <v>53</v>
      </c>
      <c r="B34" s="2008"/>
      <c r="C34" s="2008"/>
      <c r="D34" s="2008"/>
      <c r="E34" s="2008"/>
      <c r="F34" s="2008"/>
      <c r="G34" s="2008"/>
      <c r="H34" s="2269"/>
      <c r="I34" s="2388"/>
      <c r="J34" s="2389"/>
      <c r="K34" s="2272"/>
      <c r="L34" s="2388"/>
      <c r="M34" s="2390"/>
      <c r="N34" s="2269"/>
      <c r="O34" s="2388"/>
      <c r="P34" s="2389"/>
      <c r="Q34" s="2272"/>
      <c r="R34" s="2388"/>
      <c r="S34" s="2390"/>
      <c r="T34" s="2269"/>
      <c r="U34" s="2388"/>
      <c r="V34" s="2389"/>
      <c r="W34" s="2269"/>
      <c r="X34" s="2388"/>
      <c r="Y34" s="2389"/>
      <c r="Z34" s="2272"/>
      <c r="AA34" s="2388"/>
      <c r="AB34" s="2390"/>
      <c r="AC34" s="2391"/>
      <c r="AD34" s="2392"/>
      <c r="AE34" s="2393"/>
      <c r="AF34" s="2388"/>
      <c r="AG34" s="2392"/>
      <c r="AH34" s="2392"/>
      <c r="AI34" s="2391"/>
      <c r="AJ34" s="2392"/>
      <c r="AK34" s="2393"/>
      <c r="AL34" s="2391"/>
      <c r="AM34" s="2392"/>
      <c r="AN34" s="2393"/>
      <c r="AO34" s="2388"/>
      <c r="AP34" s="2392"/>
      <c r="AQ34" s="2392"/>
      <c r="AR34" s="2391"/>
      <c r="AS34" s="2392"/>
      <c r="AT34" s="2393"/>
      <c r="AU34" s="2388"/>
      <c r="AV34" s="2392"/>
      <c r="AW34" s="2392"/>
      <c r="AX34" s="2391"/>
      <c r="AY34" s="2392"/>
      <c r="AZ34" s="2393"/>
      <c r="BA34" s="2391"/>
      <c r="BB34" s="2392"/>
      <c r="BC34" s="2393"/>
      <c r="BD34" s="2388"/>
      <c r="BE34" s="2392"/>
      <c r="BF34" s="2393"/>
      <c r="BG34" s="2388"/>
      <c r="BH34" s="2392"/>
      <c r="BI34" s="2393"/>
      <c r="BJ34" s="2388"/>
      <c r="BK34" s="2392"/>
      <c r="BL34" s="2393"/>
      <c r="BM34" s="2391"/>
      <c r="BN34" s="2392"/>
      <c r="BO34" s="2393"/>
      <c r="BP34" s="2391"/>
      <c r="BQ34" s="2392"/>
      <c r="BR34" s="2393"/>
      <c r="BS34" s="2388"/>
      <c r="BT34" s="2392"/>
      <c r="BU34" s="2393"/>
      <c r="BV34" s="2388"/>
      <c r="BW34" s="2392"/>
      <c r="BX34" s="2393"/>
      <c r="BY34" s="2391"/>
      <c r="BZ34" s="2392"/>
      <c r="CA34" s="2393"/>
      <c r="CB34" s="2350"/>
    </row>
    <row r="35" spans="1:81" s="277" customFormat="1" ht="15" customHeight="1" x14ac:dyDescent="0.2">
      <c r="A35" s="2394"/>
      <c r="B35" s="2395" t="s">
        <v>54</v>
      </c>
      <c r="C35" s="2396"/>
      <c r="D35" s="2397" t="s">
        <v>218</v>
      </c>
      <c r="E35" s="2396"/>
      <c r="F35" s="2396"/>
      <c r="G35" s="2396"/>
      <c r="H35" s="2398">
        <v>5.4999999999999997E-3</v>
      </c>
      <c r="I35" s="2399" t="s">
        <v>56</v>
      </c>
      <c r="J35" s="2400">
        <v>3.7100000000000001E-2</v>
      </c>
      <c r="K35" s="2401"/>
      <c r="L35" s="2399"/>
      <c r="M35" s="2402"/>
      <c r="N35" s="2398"/>
      <c r="O35" s="2399"/>
      <c r="P35" s="2400"/>
      <c r="Q35" s="2401"/>
      <c r="R35" s="2399"/>
      <c r="S35" s="2402"/>
      <c r="T35" s="2398"/>
      <c r="U35" s="2399"/>
      <c r="V35" s="2400"/>
      <c r="W35" s="2398"/>
      <c r="X35" s="2399"/>
      <c r="Y35" s="2400"/>
      <c r="Z35" s="2401"/>
      <c r="AA35" s="2399"/>
      <c r="AB35" s="2402"/>
      <c r="AC35" s="2403"/>
      <c r="AD35" s="2399"/>
      <c r="AE35" s="2404"/>
      <c r="AF35" s="2405"/>
      <c r="AG35" s="2399"/>
      <c r="AH35" s="2406"/>
      <c r="AI35" s="2403"/>
      <c r="AJ35" s="2399"/>
      <c r="AK35" s="2404"/>
      <c r="AL35" s="2403"/>
      <c r="AM35" s="2399"/>
      <c r="AN35" s="2404"/>
      <c r="AO35" s="2405"/>
      <c r="AP35" s="2399"/>
      <c r="AQ35" s="2406"/>
      <c r="AR35" s="2403"/>
      <c r="AS35" s="2399"/>
      <c r="AT35" s="2404"/>
      <c r="AU35" s="2405"/>
      <c r="AV35" s="2399"/>
      <c r="AW35" s="2406"/>
      <c r="AX35" s="2403"/>
      <c r="AY35" s="2399"/>
      <c r="AZ35" s="2404"/>
      <c r="BA35" s="2403"/>
      <c r="BB35" s="2399"/>
      <c r="BC35" s="2404"/>
      <c r="BD35" s="2407"/>
      <c r="BE35" s="2399"/>
      <c r="BF35" s="2404"/>
      <c r="BG35" s="2408"/>
      <c r="BH35" s="2399"/>
      <c r="BI35" s="2404"/>
      <c r="BJ35" s="2408"/>
      <c r="BK35" s="2399"/>
      <c r="BL35" s="2404"/>
      <c r="BM35" s="2408"/>
      <c r="BN35" s="2399"/>
      <c r="BO35" s="2404"/>
      <c r="BP35" s="2408"/>
      <c r="BQ35" s="2399"/>
      <c r="BR35" s="2404"/>
      <c r="BS35" s="2408"/>
      <c r="BT35" s="2399"/>
      <c r="BU35" s="2404"/>
      <c r="BV35" s="2408"/>
      <c r="BW35" s="2399"/>
      <c r="BX35" s="2404"/>
      <c r="BY35" s="2408"/>
      <c r="BZ35" s="2399"/>
      <c r="CA35" s="2404"/>
      <c r="CB35" s="2350"/>
    </row>
    <row r="36" spans="1:81" s="277" customFormat="1" ht="15.75" customHeight="1" x14ac:dyDescent="0.2">
      <c r="A36" s="2409" t="s">
        <v>20</v>
      </c>
      <c r="B36" s="2410" t="s">
        <v>57</v>
      </c>
      <c r="C36" s="2387"/>
      <c r="D36" s="2411" t="s">
        <v>58</v>
      </c>
      <c r="E36" s="2412"/>
      <c r="F36" s="2293"/>
      <c r="G36" s="2411"/>
      <c r="H36" s="2413">
        <f>(SUM(I$8*I$8,J$8*J$8)/POWER($C$7,2))*$C$37</f>
        <v>1.6793649119232004E-4</v>
      </c>
      <c r="I36" s="2399" t="s">
        <v>56</v>
      </c>
      <c r="J36" s="2414">
        <f>($E$37/100)*(SUM(I$8*I$8,J$8*J$8)/$C$7)</f>
        <v>1.9203500113920003E-3</v>
      </c>
      <c r="K36" s="2415">
        <f>(SUM(L$8*L$8,M$8*M$8)/POWER($C$7,2))*$C$37</f>
        <v>1.61661499943936E-4</v>
      </c>
      <c r="L36" s="2399" t="s">
        <v>56</v>
      </c>
      <c r="M36" s="2416">
        <f>($E$37/100)*(SUM(L$8*L$8,M$8*M$8)/$C$7)</f>
        <v>1.8485956271615997E-3</v>
      </c>
      <c r="N36" s="2413">
        <f>(SUM(O$8*O$8,P$8*P$8)/POWER($C$7,2))*$C$37</f>
        <v>1.54782877538304E-4</v>
      </c>
      <c r="O36" s="2399" t="s">
        <v>56</v>
      </c>
      <c r="P36" s="2414">
        <f>($E$37/100)*(SUM(O$8*O$8,P$8*P$8)/$C$7)</f>
        <v>1.7699387341824E-3</v>
      </c>
      <c r="Q36" s="2415">
        <f>(SUM(R$8*R$8,S$8*S$8)/POWER($C$7,2))*$C$37</f>
        <v>1.5276250558771205E-4</v>
      </c>
      <c r="R36" s="2399" t="s">
        <v>56</v>
      </c>
      <c r="S36" s="2416">
        <f>($E$37/100)*(SUM(R$8*R$8,S$8*S$8)/$C$7)</f>
        <v>1.7468358262272001E-3</v>
      </c>
      <c r="T36" s="2413">
        <f>(SUM(U$8*U$8,V$8*V$8)/POWER($C$7,2))*$C$37</f>
        <v>1.5688509221580801E-4</v>
      </c>
      <c r="U36" s="2399" t="s">
        <v>56</v>
      </c>
      <c r="V36" s="2414">
        <f>($E$37/100)*(SUM(U$8*U$8,V$8*V$8)/$C$7)</f>
        <v>1.7939775118847999E-3</v>
      </c>
      <c r="W36" s="2413">
        <f>(SUM(X$8*X$8,Y$8*Y$8)/POWER($C$7,2))*$C$37</f>
        <v>1.5948164901171197E-4</v>
      </c>
      <c r="X36" s="2399" t="s">
        <v>56</v>
      </c>
      <c r="Y36" s="2414">
        <f>($E$37/100)*(SUM(X$8*X$8,Y$8*Y$8)/$C$7)</f>
        <v>1.8236690806271996E-3</v>
      </c>
      <c r="Z36" s="2415">
        <f>(SUM(AA$8*AA$8,AB$8*AB$8)/POWER($C$7,2))*$C$37</f>
        <v>1.6743897840639998E-4</v>
      </c>
      <c r="AA36" s="2399" t="s">
        <v>56</v>
      </c>
      <c r="AB36" s="2416">
        <f>($E$37/100)*(SUM(AA$8*AA$8,AB$8*AB$8)/$C$7)</f>
        <v>1.9146609638399999E-3</v>
      </c>
      <c r="AC36" s="2413">
        <f>(SUM(AD$8*AD$8,AE$8*AE$8)/POWER($C$7,2))*$C$37</f>
        <v>1.9861763687526406E-4</v>
      </c>
      <c r="AD36" s="2399" t="s">
        <v>56</v>
      </c>
      <c r="AE36" s="2414">
        <f>($E$37/100)*(SUM(AD$8*AD$8,AE$8*AE$8)/$C$7)</f>
        <v>2.2711882243584007E-3</v>
      </c>
      <c r="AF36" s="2415">
        <f>(SUM(AG$8*AG$8,AH$8*AH$8)/POWER($C$7,2))*$C$37</f>
        <v>1.9301881005670399E-4</v>
      </c>
      <c r="AG36" s="2399" t="s">
        <v>56</v>
      </c>
      <c r="AH36" s="2416">
        <f>($E$37/100)*(SUM(AG$8*AG$8,AH$8*AH$8)/$C$7)</f>
        <v>2.2071657652223999E-3</v>
      </c>
      <c r="AI36" s="2413">
        <f>(SUM(AJ$8*AJ$8,AK$8*AK$8)/POWER($C$7,2))*$C$37</f>
        <v>1.7023212229734402E-4</v>
      </c>
      <c r="AJ36" s="2399" t="s">
        <v>56</v>
      </c>
      <c r="AK36" s="2414">
        <f>($E$37/100)*(SUM(AJ$8*AJ$8,AK$8*AK$8)/$C$7)</f>
        <v>1.9466005016064002E-3</v>
      </c>
      <c r="AL36" s="2413">
        <f>(SUM(AM$8*AM$8,AN$8*AN$8)/POWER($C$7,2))*$C$37</f>
        <v>1.4280462473932799E-4</v>
      </c>
      <c r="AM36" s="2399" t="s">
        <v>56</v>
      </c>
      <c r="AN36" s="2414">
        <f>($E$37/100)*(SUM(AM$8*AM$8,AN$8*AN$8)/$C$7)</f>
        <v>1.6329676819967997E-3</v>
      </c>
      <c r="AO36" s="2415">
        <f>(SUM(AP$8*AP$8,AQ$8*AQ$8)/POWER($C$7,2))*$C$37</f>
        <v>1.3478259454566401E-4</v>
      </c>
      <c r="AP36" s="2399" t="s">
        <v>56</v>
      </c>
      <c r="AQ36" s="2416">
        <f>($E$37/100)*(SUM(AP$8*AP$8,AQ$8*AQ$8)/$C$7)</f>
        <v>1.5412359465984001E-3</v>
      </c>
      <c r="AR36" s="2413">
        <f>(SUM(AS$8*AS$8,AT$8*AT$8)/POWER($C$7,2))*$C$37</f>
        <v>1.4641918594048001E-4</v>
      </c>
      <c r="AS36" s="2399" t="s">
        <v>56</v>
      </c>
      <c r="AT36" s="2414">
        <f>($E$37/100)*(SUM(AS$8*AS$8,AT$8*AT$8)/$C$7)</f>
        <v>1.674300108288E-3</v>
      </c>
      <c r="AU36" s="2415">
        <f>(SUM(AV$8*AV$8,AW$8*AW$8)/POWER($C$7,2))*$C$37</f>
        <v>1.4698488668876805E-4</v>
      </c>
      <c r="AV36" s="2399" t="s">
        <v>56</v>
      </c>
      <c r="AW36" s="2416">
        <f>($E$37/100)*(SUM(AV$8*AV$8,AW$8*AW$8)/$C$7)</f>
        <v>1.6807688836608002E-3</v>
      </c>
      <c r="AX36" s="2413">
        <f>(SUM(AY$8*AY$8,AZ$8*AZ$8)/POWER($C$7,2))*$C$37</f>
        <v>1.49476834291712E-4</v>
      </c>
      <c r="AY36" s="2399" t="s">
        <v>56</v>
      </c>
      <c r="AZ36" s="2414">
        <f>($E$37/100)*(SUM(AY$8*AY$8,AZ$8*AZ$8)/$C$7)</f>
        <v>1.7092642486271996E-3</v>
      </c>
      <c r="BA36" s="2413">
        <f>(SUM(BB$8*BB$8,BC$8*BC$8)/POWER($C$7,2))*$C$37</f>
        <v>1.62388056408064E-4</v>
      </c>
      <c r="BB36" s="2399" t="s">
        <v>56</v>
      </c>
      <c r="BC36" s="2414">
        <f>($E$37/100)*(SUM(BB$8*BB$8,BC$8*BC$8)/$C$7)</f>
        <v>1.8569037840384002E-3</v>
      </c>
      <c r="BD36" s="2415">
        <f>(SUM(BE$8*BE$8,BF$8*BF$8)/POWER($C$7,2))*$C$37</f>
        <v>2.0958479862579198E-4</v>
      </c>
      <c r="BE36" s="2399" t="s">
        <v>56</v>
      </c>
      <c r="BF36" s="2414">
        <f>($E$37/100)*(SUM(BE$8*BE$8,BF$8*BF$8)/$C$7)</f>
        <v>2.3965974730751996E-3</v>
      </c>
      <c r="BG36" s="2415">
        <f>(SUM(BH$8*BH$8,BI$8*BI$8)/POWER($C$7,2))*$C$37</f>
        <v>2.4159587206553604E-4</v>
      </c>
      <c r="BH36" s="2399" t="s">
        <v>56</v>
      </c>
      <c r="BI36" s="2414">
        <f>($E$37/100)*(SUM(BH$8*BH$8,BI$8*BI$8)/$C$7)</f>
        <v>2.7626433801216004E-3</v>
      </c>
      <c r="BJ36" s="2415">
        <f>(SUM(BK$8*BK$8,BL$8*BL$8)/POWER($C$7,2))*$C$37</f>
        <v>2.3223882003865602E-4</v>
      </c>
      <c r="BK36" s="2399" t="s">
        <v>56</v>
      </c>
      <c r="BL36" s="2414">
        <f>($E$37/100)*(SUM(BK$8*BK$8,BL$8*BL$8)/$C$7)</f>
        <v>2.6556456999935999E-3</v>
      </c>
      <c r="BM36" s="2413">
        <f>(SUM(BN$8*BN$8,BO$8*BO$8)/POWER($C$7,2))*$C$37</f>
        <v>2.4385556284927998E-4</v>
      </c>
      <c r="BN36" s="2399" t="s">
        <v>56</v>
      </c>
      <c r="BO36" s="2414">
        <f>($E$37/100)*(SUM(BN$8*BN$8,BO$8*BO$8)/$C$7)</f>
        <v>2.7884828935679997E-3</v>
      </c>
      <c r="BP36" s="2413">
        <f>(SUM(BQ$8*BQ$8,BR$8*BR$8)/POWER($C$7,2))*$C$37</f>
        <v>2.4864363502592003E-4</v>
      </c>
      <c r="BQ36" s="2399" t="s">
        <v>56</v>
      </c>
      <c r="BR36" s="2414">
        <f>($E$37/100)*(SUM(BQ$8*BQ$8,BR$8*BR$8)/$C$7)</f>
        <v>2.8432343915520005E-3</v>
      </c>
      <c r="BS36" s="2415">
        <f>(SUM(BT$8*BT$8,BU$8*BU$8)/POWER($C$7,2))*$C$37</f>
        <v>2.5474429505023994E-4</v>
      </c>
      <c r="BT36" s="2399" t="s">
        <v>56</v>
      </c>
      <c r="BU36" s="2414">
        <f>($E$37/100)*(SUM(BT$8*BT$8,BU$8*BU$8)/$C$7)</f>
        <v>2.9129953021439993E-3</v>
      </c>
      <c r="BV36" s="2415">
        <f>(SUM(BW$8*BW$8,BX$8*BX$8)/POWER($C$7,2))*$C$37</f>
        <v>2.2951808999219196E-4</v>
      </c>
      <c r="BW36" s="2399" t="s">
        <v>56</v>
      </c>
      <c r="BX36" s="2414">
        <f>($E$37/100)*(SUM(BW$8*BW$8,BX$8*BX$8)/$C$7)</f>
        <v>2.6245342129151993E-3</v>
      </c>
      <c r="BY36" s="2413">
        <f>(SUM(BZ$8*BZ$8,CA$8*CA$8)/POWER($C$7,2))*$C$37</f>
        <v>1.9502470905753599E-4</v>
      </c>
      <c r="BZ36" s="2399" t="s">
        <v>56</v>
      </c>
      <c r="CA36" s="2414">
        <f>($E$37/100)*(SUM(BZ$8*BZ$8,CA$8*CA$8)/$C$7)</f>
        <v>2.2301031753215995E-3</v>
      </c>
      <c r="CB36" s="2350"/>
    </row>
    <row r="37" spans="1:81" s="277" customFormat="1" ht="12.75" customHeight="1" thickBot="1" x14ac:dyDescent="0.25">
      <c r="A37" s="2417"/>
      <c r="B37" s="2297" t="s">
        <v>231</v>
      </c>
      <c r="C37" s="2298">
        <v>2.23E-2</v>
      </c>
      <c r="D37" s="2299" t="s">
        <v>232</v>
      </c>
      <c r="E37" s="2418">
        <v>10.199999999999999</v>
      </c>
      <c r="F37" s="2418"/>
      <c r="G37" s="2335"/>
      <c r="H37" s="2419"/>
      <c r="I37" s="2420"/>
      <c r="J37" s="2421"/>
      <c r="K37" s="2422"/>
      <c r="L37" s="2420"/>
      <c r="M37" s="2423"/>
      <c r="N37" s="2419"/>
      <c r="O37" s="2420"/>
      <c r="P37" s="2421"/>
      <c r="Q37" s="2422"/>
      <c r="R37" s="2420"/>
      <c r="S37" s="2423"/>
      <c r="T37" s="2419"/>
      <c r="U37" s="2420"/>
      <c r="V37" s="2421"/>
      <c r="W37" s="2419"/>
      <c r="X37" s="2420"/>
      <c r="Y37" s="2421"/>
      <c r="Z37" s="2422"/>
      <c r="AA37" s="2420"/>
      <c r="AB37" s="2423"/>
      <c r="AC37" s="2419"/>
      <c r="AD37" s="2420"/>
      <c r="AE37" s="2421"/>
      <c r="AF37" s="2422"/>
      <c r="AG37" s="2420"/>
      <c r="AH37" s="2423"/>
      <c r="AI37" s="2419"/>
      <c r="AJ37" s="2420"/>
      <c r="AK37" s="2421"/>
      <c r="AL37" s="2419"/>
      <c r="AM37" s="2420"/>
      <c r="AN37" s="2421"/>
      <c r="AO37" s="2422"/>
      <c r="AP37" s="2420"/>
      <c r="AQ37" s="2423"/>
      <c r="AR37" s="2419"/>
      <c r="AS37" s="2420"/>
      <c r="AT37" s="2421"/>
      <c r="AU37" s="2422"/>
      <c r="AV37" s="2420"/>
      <c r="AW37" s="2423"/>
      <c r="AX37" s="2419"/>
      <c r="AY37" s="2420"/>
      <c r="AZ37" s="2421"/>
      <c r="BA37" s="2419"/>
      <c r="BB37" s="2335"/>
      <c r="BC37" s="2421"/>
      <c r="BD37" s="2422"/>
      <c r="BE37" s="2420"/>
      <c r="BF37" s="2421"/>
      <c r="BG37" s="2422"/>
      <c r="BH37" s="2420"/>
      <c r="BI37" s="2421"/>
      <c r="BJ37" s="2422"/>
      <c r="BK37" s="2420"/>
      <c r="BL37" s="2421"/>
      <c r="BM37" s="2419"/>
      <c r="BN37" s="2420"/>
      <c r="BO37" s="2421"/>
      <c r="BP37" s="2419"/>
      <c r="BQ37" s="2420"/>
      <c r="BR37" s="2421"/>
      <c r="BS37" s="2422"/>
      <c r="BT37" s="2420"/>
      <c r="BU37" s="2421"/>
      <c r="BV37" s="2422"/>
      <c r="BW37" s="2420"/>
      <c r="BX37" s="2421"/>
      <c r="BY37" s="2419"/>
      <c r="BZ37" s="2420"/>
      <c r="CA37" s="2421"/>
      <c r="CB37" s="2350"/>
    </row>
    <row r="38" spans="1:81" s="277" customFormat="1" ht="15" customHeight="1" thickBot="1" x14ac:dyDescent="0.25">
      <c r="A38" s="2424"/>
      <c r="B38" s="2425" t="s">
        <v>63</v>
      </c>
      <c r="C38" s="2426"/>
      <c r="D38" s="2426"/>
      <c r="E38" s="2426"/>
      <c r="F38" s="2426"/>
      <c r="G38" s="2426"/>
      <c r="H38" s="2427">
        <f>SUM(I8,$H$35,H36)</f>
        <v>0.21993993649119234</v>
      </c>
      <c r="I38" s="2428" t="s">
        <v>56</v>
      </c>
      <c r="J38" s="2429">
        <f>SUM(J8,$J$35,J36)</f>
        <v>7.3004350011392008E-2</v>
      </c>
      <c r="K38" s="2430">
        <f>SUM(L8,$H$35,K36)</f>
        <v>0.21620566149994394</v>
      </c>
      <c r="L38" s="2428" t="s">
        <v>56</v>
      </c>
      <c r="M38" s="2431">
        <f>SUM(M8,$J$35,M36)</f>
        <v>7.0252595627161588E-2</v>
      </c>
      <c r="N38" s="2427">
        <f>SUM(O8,$H$35,N36)</f>
        <v>0.21164678287753833</v>
      </c>
      <c r="O38" s="2428" t="s">
        <v>56</v>
      </c>
      <c r="P38" s="2429">
        <f>SUM(P8,$J$35,P36)</f>
        <v>6.9661938734182402E-2</v>
      </c>
      <c r="Q38" s="2430">
        <f>SUM(R8,$H$35,Q36)</f>
        <v>0.21037276250558773</v>
      </c>
      <c r="R38" s="2428" t="s">
        <v>56</v>
      </c>
      <c r="S38" s="2431">
        <f>SUM(S8,$J$35,S36)</f>
        <v>6.8918835826227196E-2</v>
      </c>
      <c r="T38" s="2427">
        <f>SUM(U8,$H$35,T36)</f>
        <v>0.21307288509221584</v>
      </c>
      <c r="U38" s="2428" t="s">
        <v>56</v>
      </c>
      <c r="V38" s="2429">
        <f>SUM(V8,$J$35,V36)</f>
        <v>6.9693977511884803E-2</v>
      </c>
      <c r="W38" s="2427">
        <f>SUM(X8,$H$35,W36)</f>
        <v>0.21489948164901171</v>
      </c>
      <c r="X38" s="2428" t="s">
        <v>56</v>
      </c>
      <c r="Y38" s="2429">
        <f>SUM(Y8,$J$35,Y36)</f>
        <v>6.9195669080627201E-2</v>
      </c>
      <c r="Z38" s="2430">
        <f>SUM(AA8,$H$35,Z36)</f>
        <v>0.22036343897840641</v>
      </c>
      <c r="AA38" s="2428" t="s">
        <v>56</v>
      </c>
      <c r="AB38" s="2431">
        <f>SUM(AB8,$J$35,AB36)</f>
        <v>6.7886660963840009E-2</v>
      </c>
      <c r="AC38" s="2427">
        <f>SUM(AD8,$H$35,AC36)</f>
        <v>0.23998661763687529</v>
      </c>
      <c r="AD38" s="2428" t="s">
        <v>56</v>
      </c>
      <c r="AE38" s="2429">
        <f>SUM(AE8,$J$35,AE36)</f>
        <v>6.7219188224358406E-2</v>
      </c>
      <c r="AF38" s="2430">
        <f>SUM(AG8,$H$35,AF36)</f>
        <v>0.23660501881005672</v>
      </c>
      <c r="AG38" s="2428" t="s">
        <v>56</v>
      </c>
      <c r="AH38" s="2431">
        <f>SUM(AH8,$J$35,AH36)</f>
        <v>6.7179165765222398E-2</v>
      </c>
      <c r="AI38" s="2427">
        <f>SUM(AJ8,$H$35,AI36)</f>
        <v>0.22203823212229734</v>
      </c>
      <c r="AJ38" s="2428" t="s">
        <v>56</v>
      </c>
      <c r="AK38" s="2429">
        <f>SUM(AK8,$J$35,AK36)</f>
        <v>6.8974600501606406E-2</v>
      </c>
      <c r="AL38" s="2427">
        <f>SUM(AM8,$H$35,AL36)</f>
        <v>0.20280280462473932</v>
      </c>
      <c r="AM38" s="2428" t="s">
        <v>56</v>
      </c>
      <c r="AN38" s="2429">
        <f>SUM(AN8,$J$35,AN36)</f>
        <v>7.2668967681996807E-2</v>
      </c>
      <c r="AO38" s="2430">
        <f>SUM(AP8,$H$35,AO36)</f>
        <v>0.19708278259454567</v>
      </c>
      <c r="AP38" s="2428" t="s">
        <v>56</v>
      </c>
      <c r="AQ38" s="2431">
        <f>SUM(AQ8,$J$35,AQ36)</f>
        <v>7.2153235946598407E-2</v>
      </c>
      <c r="AR38" s="2427">
        <f>SUM(AS8,$H$35,AR36)</f>
        <v>0.20515841918594049</v>
      </c>
      <c r="AS38" s="2428" t="s">
        <v>56</v>
      </c>
      <c r="AT38" s="2429">
        <f>SUM(AT8,$J$35,AT36)</f>
        <v>7.387030010828799E-2</v>
      </c>
      <c r="AU38" s="2430">
        <f>SUM(AV8,$H$35,AU36)</f>
        <v>0.2053269848866888</v>
      </c>
      <c r="AV38" s="2428" t="s">
        <v>56</v>
      </c>
      <c r="AW38" s="2431">
        <f>SUM(AW8,$J$35,AW36)</f>
        <v>7.515676888366081E-2</v>
      </c>
      <c r="AX38" s="2427">
        <f>SUM(AY8,$H$35,AX36)</f>
        <v>0.20708947683429171</v>
      </c>
      <c r="AY38" s="2428" t="s">
        <v>56</v>
      </c>
      <c r="AZ38" s="2429">
        <f>SUM(AZ8,$J$35,AZ36)</f>
        <v>7.5081264248627211E-2</v>
      </c>
      <c r="BA38" s="2427">
        <f>SUM(BB8,$H$35,BA36)</f>
        <v>0.21571038805640808</v>
      </c>
      <c r="BB38" s="2428" t="s">
        <v>56</v>
      </c>
      <c r="BC38" s="2429">
        <f>SUM(BC8,$J$35,BC36)</f>
        <v>7.6268903784038403E-2</v>
      </c>
      <c r="BD38" s="2430">
        <f>SUM(BE8,$H$35,BD36)</f>
        <v>0.24582158479862579</v>
      </c>
      <c r="BE38" s="2428" t="s">
        <v>56</v>
      </c>
      <c r="BF38" s="2429">
        <f>SUM(BF8,$J$35,BF36)</f>
        <v>7.2456597473075202E-2</v>
      </c>
      <c r="BG38" s="2427">
        <f>SUM(BH8,$H$35,BG36)</f>
        <v>0.26403759587206554</v>
      </c>
      <c r="BH38" s="2428" t="s">
        <v>56</v>
      </c>
      <c r="BI38" s="2429">
        <f>SUM(BI8,$J$35,BI36)</f>
        <v>7.1406643380121593E-2</v>
      </c>
      <c r="BJ38" s="2427">
        <f>SUM(BK8,$H$35,BJ36)</f>
        <v>0.25895623882003865</v>
      </c>
      <c r="BK38" s="2428" t="s">
        <v>56</v>
      </c>
      <c r="BL38" s="2429">
        <f>SUM(BL8,$J$35,BL36)</f>
        <v>7.085164569999361E-2</v>
      </c>
      <c r="BM38" s="2427">
        <f>SUM(BN8,$H$35,BM36)</f>
        <v>0.26531985556284926</v>
      </c>
      <c r="BN38" s="2428" t="s">
        <v>56</v>
      </c>
      <c r="BO38" s="2429">
        <f>SUM(BO8,$J$35,BO36)</f>
        <v>7.0960482893568003E-2</v>
      </c>
      <c r="BP38" s="2427">
        <f>SUM(BQ8,$H$35,BP36)</f>
        <v>0.26791664363502593</v>
      </c>
      <c r="BQ38" s="2428" t="s">
        <v>56</v>
      </c>
      <c r="BR38" s="2429">
        <f>SUM(BR8,$J$35,BR36)</f>
        <v>7.0847234391552008E-2</v>
      </c>
      <c r="BS38" s="2427">
        <f>SUM(BT8,$H$35,BS36)</f>
        <v>0.27105874429505022</v>
      </c>
      <c r="BT38" s="2428" t="s">
        <v>56</v>
      </c>
      <c r="BU38" s="2429">
        <f>SUM(BU8,$J$35,BU36)</f>
        <v>7.1804995302144015E-2</v>
      </c>
      <c r="BV38" s="2427">
        <f>SUM(BW8,$H$35,BV36)</f>
        <v>0.25736951808999214</v>
      </c>
      <c r="BW38" s="2428" t="s">
        <v>56</v>
      </c>
      <c r="BX38" s="2429">
        <f>SUM(BX8,$J$35,BX36)</f>
        <v>7.1412534212915199E-2</v>
      </c>
      <c r="BY38" s="2427">
        <f>SUM(BZ8,$H$35,BY36)</f>
        <v>0.2373190247090575</v>
      </c>
      <c r="BZ38" s="2428" t="s">
        <v>56</v>
      </c>
      <c r="CA38" s="2429">
        <f>SUM(CA8,$J$35,CA36)</f>
        <v>7.1106103175321594E-2</v>
      </c>
      <c r="CB38" s="2350"/>
    </row>
    <row r="39" spans="1:81" s="277" customFormat="1" x14ac:dyDescent="0.2">
      <c r="A39" s="2432"/>
      <c r="B39" s="2395" t="s">
        <v>54</v>
      </c>
      <c r="C39" s="2396"/>
      <c r="D39" s="2397" t="s">
        <v>218</v>
      </c>
      <c r="E39" s="2396"/>
      <c r="F39" s="2396"/>
      <c r="G39" s="2396"/>
      <c r="H39" s="2398">
        <v>5.4999999999999997E-3</v>
      </c>
      <c r="I39" s="2399" t="s">
        <v>56</v>
      </c>
      <c r="J39" s="2433">
        <v>3.7100000000000001E-2</v>
      </c>
      <c r="K39" s="2434"/>
      <c r="L39" s="2399"/>
      <c r="M39" s="2407"/>
      <c r="N39" s="2435"/>
      <c r="O39" s="2399"/>
      <c r="P39" s="2433"/>
      <c r="Q39" s="2434"/>
      <c r="R39" s="2399"/>
      <c r="S39" s="2407"/>
      <c r="T39" s="2435"/>
      <c r="U39" s="2399"/>
      <c r="V39" s="2433"/>
      <c r="W39" s="2435"/>
      <c r="X39" s="2399"/>
      <c r="Y39" s="2433"/>
      <c r="Z39" s="2434"/>
      <c r="AA39" s="2399"/>
      <c r="AB39" s="2407"/>
      <c r="AC39" s="2398"/>
      <c r="AD39" s="2399"/>
      <c r="AE39" s="2433"/>
      <c r="AF39" s="2401"/>
      <c r="AG39" s="2399"/>
      <c r="AH39" s="2407"/>
      <c r="AI39" s="2398"/>
      <c r="AJ39" s="2399"/>
      <c r="AK39" s="2433"/>
      <c r="AL39" s="2398"/>
      <c r="AM39" s="2399"/>
      <c r="AN39" s="2433"/>
      <c r="AO39" s="2401"/>
      <c r="AP39" s="2399"/>
      <c r="AQ39" s="2407"/>
      <c r="AR39" s="2398"/>
      <c r="AS39" s="2399"/>
      <c r="AT39" s="2433"/>
      <c r="AU39" s="2401"/>
      <c r="AV39" s="2399"/>
      <c r="AW39" s="2407"/>
      <c r="AX39" s="2398"/>
      <c r="AY39" s="2399"/>
      <c r="AZ39" s="2433"/>
      <c r="BA39" s="2398"/>
      <c r="BB39" s="2399"/>
      <c r="BC39" s="2433"/>
      <c r="BD39" s="2401"/>
      <c r="BE39" s="2399"/>
      <c r="BF39" s="2433"/>
      <c r="BG39" s="2401"/>
      <c r="BH39" s="2399"/>
      <c r="BI39" s="2433"/>
      <c r="BJ39" s="2401"/>
      <c r="BK39" s="2399"/>
      <c r="BL39" s="2433"/>
      <c r="BM39" s="2398"/>
      <c r="BN39" s="2399"/>
      <c r="BO39" s="2433"/>
      <c r="BP39" s="2398"/>
      <c r="BQ39" s="2399"/>
      <c r="BR39" s="2433"/>
      <c r="BS39" s="2401"/>
      <c r="BT39" s="2399"/>
      <c r="BU39" s="2433"/>
      <c r="BV39" s="2401"/>
      <c r="BW39" s="2399"/>
      <c r="BX39" s="2433"/>
      <c r="BY39" s="2398"/>
      <c r="BZ39" s="2399"/>
      <c r="CA39" s="2433"/>
      <c r="CB39" s="2350"/>
    </row>
    <row r="40" spans="1:81" s="277" customFormat="1" ht="12.75" customHeight="1" x14ac:dyDescent="0.2">
      <c r="A40" s="2315" t="s">
        <v>24</v>
      </c>
      <c r="B40" s="2410" t="s">
        <v>57</v>
      </c>
      <c r="C40" s="2387"/>
      <c r="D40" s="2411" t="s">
        <v>58</v>
      </c>
      <c r="E40" s="2412"/>
      <c r="F40" s="2293"/>
      <c r="G40" s="2411"/>
      <c r="H40" s="2413">
        <f>(SUM(I$15*I$15,J$15*J$15)/POWER($C$14,2))*$C$41</f>
        <v>8.8757699815424012E-5</v>
      </c>
      <c r="I40" s="2436" t="s">
        <v>56</v>
      </c>
      <c r="J40" s="2437">
        <f>($E$41/100)*(SUM(I$15*I$15,J$15*J$15)/$C$14)</f>
        <v>1.0112879514368003E-3</v>
      </c>
      <c r="K40" s="2415">
        <f>(SUM(L$15*L$15,M$15*M$15)/POWER($C$14,2))*$C$41</f>
        <v>8.5589714462720008E-5</v>
      </c>
      <c r="L40" s="2436" t="s">
        <v>56</v>
      </c>
      <c r="M40" s="2438">
        <f>($E$41/100)*(SUM(L$15*L$15,M$15*M$15)/$C$14)</f>
        <v>9.7519254310400019E-4</v>
      </c>
      <c r="N40" s="2413">
        <f>(SUM(O$15*O$15,P$15*P$15)/POWER($C$14,2))*$C$41</f>
        <v>8.3770703308799999E-5</v>
      </c>
      <c r="O40" s="2436" t="s">
        <v>56</v>
      </c>
      <c r="P40" s="2437">
        <f>($E$41/100)*(SUM(O$15*O$15,P$15*P$15)/$C$14)</f>
        <v>9.5446708416000012E-4</v>
      </c>
      <c r="Q40" s="2415">
        <f>(SUM(R$15*R$15,S$15*S$15)/POWER($C$14,2))*$C$41</f>
        <v>8.4020257064960002E-5</v>
      </c>
      <c r="R40" s="2436" t="s">
        <v>56</v>
      </c>
      <c r="S40" s="2438">
        <f>($E$41/100)*(SUM(R$15*R$15,S$15*S$15)/$C$14)</f>
        <v>9.5731045107200002E-4</v>
      </c>
      <c r="T40" s="2413">
        <f>(SUM(U$15*U$15,V$15*V$15)/POWER($C$14,2))*$C$41</f>
        <v>9.2364125341695992E-5</v>
      </c>
      <c r="U40" s="2436" t="s">
        <v>56</v>
      </c>
      <c r="V40" s="2437">
        <f>($E$41/100)*(SUM(U$15*U$15,V$15*V$15)/$C$14)</f>
        <v>1.0523788617471999E-3</v>
      </c>
      <c r="W40" s="2413">
        <f>(SUM(X$15*X$15,Y$15*Y$15)/POWER($C$14,2))*$C$41</f>
        <v>1.0470781772799995E-4</v>
      </c>
      <c r="X40" s="2436" t="s">
        <v>56</v>
      </c>
      <c r="Y40" s="2437">
        <f>($E$41/100)*(SUM(X$15*X$15,Y$15*Y$15)/$C$14)</f>
        <v>1.1930204895999996E-3</v>
      </c>
      <c r="Z40" s="2415">
        <f>(SUM(AA$15*AA$15,AB$15*AB$15)/POWER($C$14,2))*$C$41</f>
        <v>1.2156139179417598E-4</v>
      </c>
      <c r="AA40" s="2436" t="s">
        <v>56</v>
      </c>
      <c r="AB40" s="2438">
        <f>($E$41/100)*(SUM(AA$15*AA$15,AB$15*AB$15)/$C$14)</f>
        <v>1.3850468312832001E-3</v>
      </c>
      <c r="AC40" s="2413">
        <f>(SUM(AD$15*AD$15,AE$15*AE$15)/POWER($C$14,2))*$C$41</f>
        <v>1.6025513745817596E-4</v>
      </c>
      <c r="AD40" s="2436" t="s">
        <v>56</v>
      </c>
      <c r="AE40" s="2437">
        <f>($E$41/100)*(SUM(AD$15*AD$15,AE$15*AE$15)/$C$14)</f>
        <v>1.8259158360831999E-3</v>
      </c>
      <c r="AF40" s="2415">
        <f>(SUM(AG$15*AG$15,AH$15*AH$15)/POWER($C$14,2))*$C$41</f>
        <v>1.7683700285439996E-4</v>
      </c>
      <c r="AG40" s="2436" t="s">
        <v>56</v>
      </c>
      <c r="AH40" s="2438">
        <f>($E$41/100)*(SUM(AG$15*AG$15,AH$15*AH$15)/$C$14)</f>
        <v>2.0148463820800003E-3</v>
      </c>
      <c r="AI40" s="2413">
        <f>(SUM(AJ$15*AJ$15,AK$15*AK$15)/POWER($C$14,2))*$C$41</f>
        <v>1.5591647922175996E-4</v>
      </c>
      <c r="AJ40" s="2436" t="s">
        <v>56</v>
      </c>
      <c r="AK40" s="2437">
        <f>($E$41/100)*(SUM(AJ$15*AJ$15,AK$15*AK$15)/$C$14)</f>
        <v>1.7764820088319998E-3</v>
      </c>
      <c r="AL40" s="2413">
        <f>(SUM(AM$15*AM$15,AN$15*AN$15)/POWER($C$14,2))*$C$41</f>
        <v>1.5178956052275193E-4</v>
      </c>
      <c r="AM40" s="2436" t="s">
        <v>56</v>
      </c>
      <c r="AN40" s="2437">
        <f>($E$41/100)*(SUM(AM$15*AM$15,AN$15*AN$15)/$C$14)</f>
        <v>1.7294607006463998E-3</v>
      </c>
      <c r="AO40" s="2415">
        <f>(SUM(AP$15*AP$15,AQ$15*AQ$15)/POWER($C$14,2))*$C$41</f>
        <v>1.4305327212339199E-4</v>
      </c>
      <c r="AP40" s="2436" t="s">
        <v>56</v>
      </c>
      <c r="AQ40" s="2438">
        <f>($E$41/100)*(SUM(AP$15*AP$15,AQ$15*AQ$15)/$C$14)</f>
        <v>1.6299211314944001E-3</v>
      </c>
      <c r="AR40" s="2413">
        <f>(SUM(AS$15*AS$15,AT$15*AT$15)/POWER($C$14,2))*$C$41</f>
        <v>1.2762275940966398E-4</v>
      </c>
      <c r="AS40" s="2436" t="s">
        <v>56</v>
      </c>
      <c r="AT40" s="2437">
        <f>($E$41/100)*(SUM(AS$15*AS$15,AT$15*AT$15)/$C$14)</f>
        <v>1.4541088738048E-3</v>
      </c>
      <c r="AU40" s="2415">
        <f>(SUM(AV$15*AV$15,AW$15*AW$15)/POWER($C$14,2))*$C$41</f>
        <v>1.3479608393727999E-4</v>
      </c>
      <c r="AV40" s="2436" t="s">
        <v>56</v>
      </c>
      <c r="AW40" s="2438">
        <f>($E$41/100)*(SUM(AV$15*AV$15,AW$15*AW$15)/$C$14)</f>
        <v>1.5358403368959997E-3</v>
      </c>
      <c r="AX40" s="2413">
        <f>(SUM(AY$15*AY$15,AZ$15*AZ$15)/POWER($C$14,2))*$C$41</f>
        <v>1.2275697099161601E-4</v>
      </c>
      <c r="AY40" s="2436" t="s">
        <v>56</v>
      </c>
      <c r="AZ40" s="2437">
        <f>($E$41/100)*(SUM(AY$15*AY$15,AZ$15*AZ$15)/$C$14)</f>
        <v>1.3986690278912002E-3</v>
      </c>
      <c r="BA40" s="2413">
        <f>(SUM(BB$15*BB$15,BC$15*BC$15)/POWER($C$14,2))*$C$41</f>
        <v>1.2558765169868802E-4</v>
      </c>
      <c r="BB40" s="2436" t="s">
        <v>56</v>
      </c>
      <c r="BC40" s="2437">
        <f>($E$41/100)*(SUM(BB$15*BB$15,BC$15*BC$15)/$C$14)</f>
        <v>1.4309212527616004E-3</v>
      </c>
      <c r="BD40" s="2415">
        <f>(SUM(BE$15*BE$15,BF$15*BF$15)/POWER($C$14,2))*$C$41</f>
        <v>1.2212957358489601E-4</v>
      </c>
      <c r="BE40" s="2436" t="s">
        <v>56</v>
      </c>
      <c r="BF40" s="2437">
        <f>($E$41/100)*(SUM(BE$15*BE$15,BF$15*BF$15)/$C$14)</f>
        <v>1.3915205839872002E-3</v>
      </c>
      <c r="BG40" s="2415">
        <f>(SUM(BH$15*BH$15,BI$15*BI$15)/POWER($C$14,2))*$C$41</f>
        <v>1.2170887645798401E-4</v>
      </c>
      <c r="BH40" s="2436" t="s">
        <v>56</v>
      </c>
      <c r="BI40" s="2437">
        <f>($E$41/100)*(SUM(BH$15*BH$15,BI$15*BI$15)/$C$14)</f>
        <v>1.3867272428288004E-3</v>
      </c>
      <c r="BJ40" s="2415">
        <f>(SUM(BK$15*BK$15,BL$15*BL$15)/POWER($C$14,2))*$C$41</f>
        <v>1.1903979126169603E-4</v>
      </c>
      <c r="BK40" s="2436" t="s">
        <v>56</v>
      </c>
      <c r="BL40" s="2437">
        <f>($E$41/100)*(SUM(BK$15*BK$15,BL$15*BL$15)/$C$14)</f>
        <v>1.3563162057472005E-3</v>
      </c>
      <c r="BM40" s="2413">
        <f>(SUM(BN$15*BN$15,BO$15*BO$15)/POWER($C$14,2))*$C$41</f>
        <v>1.1710955773337598E-4</v>
      </c>
      <c r="BN40" s="2436" t="s">
        <v>56</v>
      </c>
      <c r="BO40" s="2437">
        <f>($E$41/100)*(SUM(BN$15*BN$15,BO$15*BO$15)/$C$14)</f>
        <v>1.3343235007232002E-3</v>
      </c>
      <c r="BP40" s="2413">
        <f>(SUM(BQ$15*BQ$15,BR$15*BR$15)/POWER($C$14,2))*$C$41</f>
        <v>1.1641302032383999E-4</v>
      </c>
      <c r="BQ40" s="2436" t="s">
        <v>56</v>
      </c>
      <c r="BR40" s="2437">
        <f>($E$41/100)*(SUM(BQ$15*BQ$15,BR$15*BR$15)/$C$14)</f>
        <v>1.3263872890880001E-3</v>
      </c>
      <c r="BS40" s="2415">
        <f>(SUM(BT$15*BT$15,BU$15*BU$15)/POWER($C$14,2))*$C$41</f>
        <v>1.1129668117503998E-4</v>
      </c>
      <c r="BT40" s="2436" t="s">
        <v>56</v>
      </c>
      <c r="BU40" s="2437">
        <f>($E$41/100)*(SUM(BT$15*BT$15,BU$15*BU$15)/$C$14)</f>
        <v>1.268092716928E-3</v>
      </c>
      <c r="BV40" s="2415">
        <f>(SUM(BW$15*BW$15,BX$15*BX$15)/POWER($C$14,2))*$C$41</f>
        <v>1.0521091499008E-4</v>
      </c>
      <c r="BW40" s="2436" t="s">
        <v>56</v>
      </c>
      <c r="BX40" s="2437">
        <f>($E$41/100)*(SUM(BW$15*BW$15,BX$15*BX$15)/$C$14)</f>
        <v>1.1987526818560002E-3</v>
      </c>
      <c r="BY40" s="2413">
        <f>(SUM(BZ$15*BZ$15,CA$15*CA$15)/POWER($C$14,2))*$C$41</f>
        <v>9.5445912659968018E-5</v>
      </c>
      <c r="BZ40" s="2436" t="s">
        <v>56</v>
      </c>
      <c r="CA40" s="2437">
        <f>($E$41/100)*(SUM(BZ$15*BZ$15,CA$15*CA$15)/$C$14)</f>
        <v>1.0874921464576004E-3</v>
      </c>
      <c r="CB40" s="2350"/>
    </row>
    <row r="41" spans="1:81" s="277" customFormat="1" ht="12" customHeight="1" thickBot="1" x14ac:dyDescent="0.25">
      <c r="A41" s="2439"/>
      <c r="B41" s="2297" t="s">
        <v>231</v>
      </c>
      <c r="C41" s="2298">
        <v>2.2599999999999999E-2</v>
      </c>
      <c r="D41" s="2299" t="s">
        <v>232</v>
      </c>
      <c r="E41" s="2440">
        <v>10.3</v>
      </c>
      <c r="F41" s="2440"/>
      <c r="G41" s="2335"/>
      <c r="H41" s="2441"/>
      <c r="I41" s="2442"/>
      <c r="J41" s="2443"/>
      <c r="K41" s="2444"/>
      <c r="L41" s="2442"/>
      <c r="M41" s="2445"/>
      <c r="N41" s="2441"/>
      <c r="O41" s="2442"/>
      <c r="P41" s="2443"/>
      <c r="Q41" s="2444"/>
      <c r="R41" s="2442"/>
      <c r="S41" s="2445"/>
      <c r="T41" s="2441"/>
      <c r="U41" s="2442"/>
      <c r="V41" s="2443"/>
      <c r="W41" s="2441"/>
      <c r="X41" s="2442"/>
      <c r="Y41" s="2443"/>
      <c r="Z41" s="2444"/>
      <c r="AA41" s="2442"/>
      <c r="AB41" s="2445"/>
      <c r="AC41" s="2441"/>
      <c r="AD41" s="2446"/>
      <c r="AE41" s="2443"/>
      <c r="AF41" s="2444"/>
      <c r="AG41" s="2446"/>
      <c r="AH41" s="2445"/>
      <c r="AI41" s="2441"/>
      <c r="AJ41" s="2446"/>
      <c r="AK41" s="2443"/>
      <c r="AL41" s="2441"/>
      <c r="AM41" s="2446"/>
      <c r="AN41" s="2443"/>
      <c r="AO41" s="2444"/>
      <c r="AP41" s="2446"/>
      <c r="AQ41" s="2445"/>
      <c r="AR41" s="2441"/>
      <c r="AS41" s="2446"/>
      <c r="AT41" s="2443"/>
      <c r="AU41" s="2444"/>
      <c r="AV41" s="2446"/>
      <c r="AW41" s="2445"/>
      <c r="AX41" s="2441"/>
      <c r="AY41" s="2446"/>
      <c r="AZ41" s="2443"/>
      <c r="BA41" s="2441"/>
      <c r="BB41" s="2446"/>
      <c r="BC41" s="2443"/>
      <c r="BD41" s="2444"/>
      <c r="BE41" s="2446"/>
      <c r="BF41" s="2443"/>
      <c r="BG41" s="2444"/>
      <c r="BH41" s="2446"/>
      <c r="BI41" s="2443"/>
      <c r="BJ41" s="2444"/>
      <c r="BK41" s="2446"/>
      <c r="BL41" s="2443"/>
      <c r="BM41" s="2441"/>
      <c r="BN41" s="2446"/>
      <c r="BO41" s="2443"/>
      <c r="BP41" s="2441"/>
      <c r="BQ41" s="2446"/>
      <c r="BR41" s="2443"/>
      <c r="BS41" s="2444"/>
      <c r="BT41" s="2446"/>
      <c r="BU41" s="2443"/>
      <c r="BV41" s="2444"/>
      <c r="BW41" s="2446"/>
      <c r="BX41" s="2443"/>
      <c r="BY41" s="2441"/>
      <c r="BZ41" s="2446"/>
      <c r="CA41" s="2443"/>
      <c r="CB41" s="2350"/>
    </row>
    <row r="42" spans="1:81" s="277" customFormat="1" ht="13.5" thickBot="1" x14ac:dyDescent="0.25">
      <c r="A42" s="2447"/>
      <c r="B42" s="2425" t="s">
        <v>63</v>
      </c>
      <c r="C42" s="2426"/>
      <c r="D42" s="2426"/>
      <c r="E42" s="2426"/>
      <c r="F42" s="2426"/>
      <c r="G42" s="2426"/>
      <c r="H42" s="2427">
        <f>SUM(I15,$H$39,H40)</f>
        <v>0.15962875769981544</v>
      </c>
      <c r="I42" s="2428" t="s">
        <v>56</v>
      </c>
      <c r="J42" s="2429">
        <f>SUM(J15,$J$39,J40)</f>
        <v>6.6703287951436804E-2</v>
      </c>
      <c r="K42" s="2430">
        <f>SUM(L15,$H$39,K40)</f>
        <v>0.15660158971446272</v>
      </c>
      <c r="L42" s="2428" t="s">
        <v>56</v>
      </c>
      <c r="M42" s="2431">
        <f>SUM(M15,$J$39,M40)</f>
        <v>6.7467192543104001E-2</v>
      </c>
      <c r="N42" s="2427">
        <f>SUM(O15,$H$39,N40)</f>
        <v>0.15500777070330882</v>
      </c>
      <c r="O42" s="2428" t="s">
        <v>56</v>
      </c>
      <c r="P42" s="2429">
        <f>SUM(P15,$J$39,P40)</f>
        <v>6.7022467084160001E-2</v>
      </c>
      <c r="Q42" s="2430">
        <f>SUM(R15,$H$39,Q40)</f>
        <v>0.15509602025706498</v>
      </c>
      <c r="R42" s="2428" t="s">
        <v>56</v>
      </c>
      <c r="S42" s="2431">
        <f>SUM(S15,$J$39,S40)</f>
        <v>6.7753310451071996E-2</v>
      </c>
      <c r="T42" s="2427">
        <f>SUM(U15,$H$39,T40)</f>
        <v>0.16277636412534169</v>
      </c>
      <c r="U42" s="2428" t="s">
        <v>56</v>
      </c>
      <c r="V42" s="2429">
        <f>SUM(V15,$J$39,V40)</f>
        <v>6.7072378861747189E-2</v>
      </c>
      <c r="W42" s="2427">
        <f>SUM(X15,$H$39,W40)</f>
        <v>0.17336470781772798</v>
      </c>
      <c r="X42" s="2428" t="s">
        <v>56</v>
      </c>
      <c r="Y42" s="2429">
        <f>SUM(Y15,$J$39,Y40)</f>
        <v>6.68130204896E-2</v>
      </c>
      <c r="Z42" s="2430">
        <f>SUM(AA15,$H$39,Z40)</f>
        <v>0.18667756139179417</v>
      </c>
      <c r="AA42" s="2428" t="s">
        <v>56</v>
      </c>
      <c r="AB42" s="2431">
        <f>SUM(AB15,$J$39,AB40)</f>
        <v>6.7405046831283191E-2</v>
      </c>
      <c r="AC42" s="2427">
        <f>SUM(AD15,$H$39,AC40)</f>
        <v>0.21418025513745817</v>
      </c>
      <c r="AD42" s="2428" t="s">
        <v>56</v>
      </c>
      <c r="AE42" s="2429">
        <f>SUM(AE15,$J$39,AE40)</f>
        <v>6.7869915836083206E-2</v>
      </c>
      <c r="AF42" s="2430">
        <f>SUM(AG15,$H$39,AF40)</f>
        <v>0.22407683700285438</v>
      </c>
      <c r="AG42" s="2428" t="s">
        <v>56</v>
      </c>
      <c r="AH42" s="2431">
        <f>SUM(AH15,$J$39,AH40)</f>
        <v>7.3834846382079988E-2</v>
      </c>
      <c r="AI42" s="2427">
        <f>SUM(AJ15,$H$39,AI40)</f>
        <v>0.21003191647922176</v>
      </c>
      <c r="AJ42" s="2428" t="s">
        <v>56</v>
      </c>
      <c r="AK42" s="2429">
        <f>SUM(AK15,$J$39,AK40)</f>
        <v>7.5604482008832005E-2</v>
      </c>
      <c r="AL42" s="2427">
        <f>SUM(AM15,$H$39,AL40)</f>
        <v>0.20671578956052272</v>
      </c>
      <c r="AM42" s="2428" t="s">
        <v>56</v>
      </c>
      <c r="AN42" s="2429">
        <f>SUM(AN15,$J$39,AN40)</f>
        <v>7.820546070064642E-2</v>
      </c>
      <c r="AO42" s="2430">
        <f>SUM(AP15,$H$39,AO40)</f>
        <v>0.20129905327212338</v>
      </c>
      <c r="AP42" s="2428" t="s">
        <v>56</v>
      </c>
      <c r="AQ42" s="2431">
        <f>SUM(AQ15,$J$39,AQ40)</f>
        <v>7.4505921131494401E-2</v>
      </c>
      <c r="AR42" s="2427">
        <f>SUM(AS15,$H$39,AR40)</f>
        <v>0.19117962275940967</v>
      </c>
      <c r="AS42" s="2428" t="s">
        <v>56</v>
      </c>
      <c r="AT42" s="2429">
        <f>SUM(AT15,$J$39,AT40)</f>
        <v>6.7954108873804805E-2</v>
      </c>
      <c r="AU42" s="2430">
        <f>SUM(AV15,$H$39,AU40)</f>
        <v>0.19448279608393726</v>
      </c>
      <c r="AV42" s="2428" t="s">
        <v>56</v>
      </c>
      <c r="AW42" s="2431">
        <f>SUM(AW15,$J$39,AW40)</f>
        <v>7.8811840336896005E-2</v>
      </c>
      <c r="AX42" s="2427">
        <f>SUM(AY15,$H$39,AX40)</f>
        <v>0.18724675697099163</v>
      </c>
      <c r="AY42" s="2428" t="s">
        <v>56</v>
      </c>
      <c r="AZ42" s="2429">
        <f>SUM(AZ15,$J$39,AZ40)</f>
        <v>6.9498669027891188E-2</v>
      </c>
      <c r="BA42" s="2427">
        <f>SUM(BB15,$H$39,BA40)</f>
        <v>0.18941758765169869</v>
      </c>
      <c r="BB42" s="2428" t="s">
        <v>56</v>
      </c>
      <c r="BC42" s="2429">
        <f>SUM(BC15,$J$39,BC40)</f>
        <v>6.9378921252761599E-2</v>
      </c>
      <c r="BD42" s="2430">
        <f>SUM(BE15,$H$39,BD40)</f>
        <v>0.18720612957358493</v>
      </c>
      <c r="BE42" s="2428" t="s">
        <v>56</v>
      </c>
      <c r="BF42" s="2429">
        <f>SUM(BF15,$J$39,BF40)</f>
        <v>6.6811520583987205E-2</v>
      </c>
      <c r="BG42" s="2427">
        <f>SUM(BH15,$H$39,BG40)</f>
        <v>0.186853708876458</v>
      </c>
      <c r="BH42" s="2428" t="s">
        <v>56</v>
      </c>
      <c r="BI42" s="2429">
        <f>SUM(BI15,$J$39,BI40)</f>
        <v>6.7006727242828801E-2</v>
      </c>
      <c r="BJ42" s="2427">
        <f>SUM(BK15,$H$39,BJ40)</f>
        <v>0.1848030397912617</v>
      </c>
      <c r="BK42" s="2428" t="s">
        <v>56</v>
      </c>
      <c r="BL42" s="2429">
        <f>SUM(BL15,$J$39,BL40)</f>
        <v>6.6976316205747205E-2</v>
      </c>
      <c r="BM42" s="2427">
        <f>SUM(BN15,$H$39,BM40)</f>
        <v>0.18327310955773338</v>
      </c>
      <c r="BN42" s="2428" t="s">
        <v>56</v>
      </c>
      <c r="BO42" s="2429">
        <f>SUM(BO15,$J$39,BO40)</f>
        <v>6.7154323500723201E-2</v>
      </c>
      <c r="BP42" s="2427">
        <f>SUM(BQ15,$H$39,BP40)</f>
        <v>0.18291241302032385</v>
      </c>
      <c r="BQ42" s="2428" t="s">
        <v>56</v>
      </c>
      <c r="BR42" s="2429">
        <f>SUM(BR15,$J$39,BR40)</f>
        <v>6.5994387289088005E-2</v>
      </c>
      <c r="BS42" s="2427">
        <f>SUM(BT15,$H$39,BS40)</f>
        <v>0.17883529668117504</v>
      </c>
      <c r="BT42" s="2428" t="s">
        <v>56</v>
      </c>
      <c r="BU42" s="2429">
        <f>SUM(BU15,$J$39,BU40)</f>
        <v>6.6160092716928007E-2</v>
      </c>
      <c r="BV42" s="2427">
        <f>SUM(BW15,$H$39,BV40)</f>
        <v>0.17390121091499008</v>
      </c>
      <c r="BW42" s="2428" t="s">
        <v>56</v>
      </c>
      <c r="BX42" s="2429">
        <f>SUM(BX15,$J$39,BX40)</f>
        <v>6.6090752681856005E-2</v>
      </c>
      <c r="BY42" s="2427">
        <f>SUM(BZ15,$H$39,BY40)</f>
        <v>0.16566744591266</v>
      </c>
      <c r="BZ42" s="2428" t="s">
        <v>56</v>
      </c>
      <c r="CA42" s="2429">
        <f>SUM(CA15,$J$39,CA40)</f>
        <v>6.5979492146457611E-2</v>
      </c>
      <c r="CB42" s="2350"/>
    </row>
    <row r="43" spans="1:81" s="277" customFormat="1" x14ac:dyDescent="0.2">
      <c r="A43" s="2322" t="s">
        <v>64</v>
      </c>
      <c r="B43" s="2448"/>
      <c r="C43" s="2203"/>
      <c r="D43" s="2323"/>
      <c r="E43" s="2369"/>
      <c r="F43" s="2335"/>
      <c r="G43" s="2335"/>
      <c r="H43" s="2449"/>
      <c r="I43" s="2450"/>
      <c r="J43" s="2451"/>
      <c r="K43" s="2251"/>
      <c r="L43" s="2450"/>
      <c r="M43" s="2367"/>
      <c r="N43" s="2449"/>
      <c r="O43" s="2450"/>
      <c r="P43" s="2451"/>
      <c r="Q43" s="2251"/>
      <c r="R43" s="2450"/>
      <c r="S43" s="2367"/>
      <c r="T43" s="2449"/>
      <c r="U43" s="2450"/>
      <c r="V43" s="2451"/>
      <c r="W43" s="2449"/>
      <c r="X43" s="2450"/>
      <c r="Y43" s="2451"/>
      <c r="Z43" s="2251"/>
      <c r="AA43" s="2450"/>
      <c r="AB43" s="2367"/>
      <c r="AC43" s="2449"/>
      <c r="AD43" s="2452"/>
      <c r="AE43" s="2451"/>
      <c r="AF43" s="2251"/>
      <c r="AG43" s="2452"/>
      <c r="AH43" s="2367"/>
      <c r="AI43" s="2449"/>
      <c r="AJ43" s="2452"/>
      <c r="AK43" s="2451"/>
      <c r="AL43" s="2449"/>
      <c r="AM43" s="2452"/>
      <c r="AN43" s="2451"/>
      <c r="AO43" s="2251"/>
      <c r="AP43" s="2452"/>
      <c r="AQ43" s="2367"/>
      <c r="AR43" s="2449"/>
      <c r="AS43" s="2452"/>
      <c r="AT43" s="2451"/>
      <c r="AU43" s="2251"/>
      <c r="AV43" s="2452"/>
      <c r="AW43" s="2367"/>
      <c r="AX43" s="2449"/>
      <c r="AY43" s="2452"/>
      <c r="AZ43" s="2451"/>
      <c r="BA43" s="2449"/>
      <c r="BB43" s="2452"/>
      <c r="BC43" s="2451"/>
      <c r="BD43" s="2251"/>
      <c r="BE43" s="2452"/>
      <c r="BF43" s="2451"/>
      <c r="BG43" s="2251"/>
      <c r="BH43" s="2452"/>
      <c r="BI43" s="2451"/>
      <c r="BJ43" s="2251"/>
      <c r="BK43" s="2452"/>
      <c r="BL43" s="2451"/>
      <c r="BM43" s="2449"/>
      <c r="BN43" s="2452"/>
      <c r="BO43" s="2451"/>
      <c r="BP43" s="2449"/>
      <c r="BQ43" s="2452"/>
      <c r="BR43" s="2451"/>
      <c r="BS43" s="2251"/>
      <c r="BT43" s="2452"/>
      <c r="BU43" s="2451"/>
      <c r="BV43" s="2251"/>
      <c r="BW43" s="2452"/>
      <c r="BX43" s="2451"/>
      <c r="BY43" s="2449"/>
      <c r="BZ43" s="2452"/>
      <c r="CA43" s="2451"/>
      <c r="CB43" s="2350"/>
    </row>
    <row r="44" spans="1:81" s="277" customFormat="1" ht="15.75" thickBot="1" x14ac:dyDescent="0.3">
      <c r="A44" s="2328" t="s">
        <v>65</v>
      </c>
      <c r="B44" s="2329"/>
      <c r="C44" s="2330"/>
      <c r="D44" s="2329"/>
      <c r="E44" s="2372"/>
      <c r="F44" s="2329" t="s">
        <v>66</v>
      </c>
      <c r="G44" s="2372"/>
      <c r="H44" s="2453">
        <f>SUM(H38,H42)</f>
        <v>0.3795686941910078</v>
      </c>
      <c r="I44" s="2454" t="s">
        <v>56</v>
      </c>
      <c r="J44" s="2455">
        <f>SUM(J38,J42)</f>
        <v>0.13970763796282881</v>
      </c>
      <c r="K44" s="2456">
        <f>SUM(K38,K42)</f>
        <v>0.37280725121440667</v>
      </c>
      <c r="L44" s="2454" t="s">
        <v>56</v>
      </c>
      <c r="M44" s="2457">
        <f>SUM(M38,M42)</f>
        <v>0.13771978817026559</v>
      </c>
      <c r="N44" s="2453">
        <f>SUM(N38,N42)</f>
        <v>0.36665455358084714</v>
      </c>
      <c r="O44" s="2454" t="s">
        <v>56</v>
      </c>
      <c r="P44" s="2455">
        <f>SUM(P38,P42)</f>
        <v>0.1366844058183424</v>
      </c>
      <c r="Q44" s="2456">
        <f>SUM(Q38,Q42)</f>
        <v>0.36546878276265271</v>
      </c>
      <c r="R44" s="2454" t="s">
        <v>56</v>
      </c>
      <c r="S44" s="2457">
        <f>SUM(S38,S42)</f>
        <v>0.13667214627729918</v>
      </c>
      <c r="T44" s="2453">
        <f>SUM(T38,T42)</f>
        <v>0.37584924921755752</v>
      </c>
      <c r="U44" s="2454" t="s">
        <v>56</v>
      </c>
      <c r="V44" s="2455">
        <f>SUM(V38,V42)</f>
        <v>0.13676635637363199</v>
      </c>
      <c r="W44" s="2453">
        <f>SUM(W38,W42)</f>
        <v>0.38826418946673968</v>
      </c>
      <c r="X44" s="2454" t="s">
        <v>56</v>
      </c>
      <c r="Y44" s="2455">
        <f>SUM(Y38,Y42)</f>
        <v>0.13600868957022721</v>
      </c>
      <c r="Z44" s="2456">
        <f>SUM(Z38,Z42)</f>
        <v>0.40704100037020058</v>
      </c>
      <c r="AA44" s="2454" t="s">
        <v>56</v>
      </c>
      <c r="AB44" s="2457">
        <f>SUM(AB38,AB42)</f>
        <v>0.1352917077951232</v>
      </c>
      <c r="AC44" s="2453">
        <f>SUM(AC38,AC42)</f>
        <v>0.45416687277433343</v>
      </c>
      <c r="AD44" s="2454" t="s">
        <v>56</v>
      </c>
      <c r="AE44" s="2455">
        <f>SUM(AE38,AE42)</f>
        <v>0.13508910406044161</v>
      </c>
      <c r="AF44" s="2456">
        <f>SUM(AF38,AF42)</f>
        <v>0.4606818558129111</v>
      </c>
      <c r="AG44" s="2454" t="s">
        <v>56</v>
      </c>
      <c r="AH44" s="2457">
        <f>SUM(AH38,AH42)</f>
        <v>0.14101401214730239</v>
      </c>
      <c r="AI44" s="2453">
        <f>SUM(AI38,AI42)</f>
        <v>0.4320701486015191</v>
      </c>
      <c r="AJ44" s="2454" t="s">
        <v>56</v>
      </c>
      <c r="AK44" s="2455">
        <f>SUM(AK38,AK42)</f>
        <v>0.14457908251043841</v>
      </c>
      <c r="AL44" s="2453">
        <f>SUM(AL38,AL42)</f>
        <v>0.40951859418526204</v>
      </c>
      <c r="AM44" s="2454" t="s">
        <v>56</v>
      </c>
      <c r="AN44" s="2455">
        <f>SUM(AN38,AN42)</f>
        <v>0.15087442838264323</v>
      </c>
      <c r="AO44" s="2456">
        <f>SUM(AO38,AO42)</f>
        <v>0.39838183586666909</v>
      </c>
      <c r="AP44" s="2454" t="s">
        <v>56</v>
      </c>
      <c r="AQ44" s="2457">
        <f>SUM(AQ38,AQ42)</f>
        <v>0.14665915707809279</v>
      </c>
      <c r="AR44" s="2453">
        <f>SUM(AR38,AR42)</f>
        <v>0.39633804194535016</v>
      </c>
      <c r="AS44" s="2454" t="s">
        <v>56</v>
      </c>
      <c r="AT44" s="2455">
        <f>SUM(AT38,AT42)</f>
        <v>0.14182440898209281</v>
      </c>
      <c r="AU44" s="2456">
        <f>SUM(AU38,AU42)</f>
        <v>0.39980978097062603</v>
      </c>
      <c r="AV44" s="2454" t="s">
        <v>56</v>
      </c>
      <c r="AW44" s="2457">
        <f>SUM(AW38,AW42)</f>
        <v>0.15396860922055683</v>
      </c>
      <c r="AX44" s="2453">
        <f>SUM(AX38,AX42)</f>
        <v>0.39433623380528338</v>
      </c>
      <c r="AY44" s="2454" t="s">
        <v>56</v>
      </c>
      <c r="AZ44" s="2455">
        <f>SUM(AZ38,AZ42)</f>
        <v>0.14457993327651841</v>
      </c>
      <c r="BA44" s="2453">
        <f>SUM(BA38,BA42)</f>
        <v>0.40512797570810677</v>
      </c>
      <c r="BB44" s="2454" t="s">
        <v>56</v>
      </c>
      <c r="BC44" s="2455">
        <f>SUM(BC38,BC42)</f>
        <v>0.14564782503680002</v>
      </c>
      <c r="BD44" s="2456">
        <f>SUM(BD38,BD42)</f>
        <v>0.43302771437221071</v>
      </c>
      <c r="BE44" s="2454" t="s">
        <v>56</v>
      </c>
      <c r="BF44" s="2455">
        <f>SUM(BF38,BF42)</f>
        <v>0.13926811805706241</v>
      </c>
      <c r="BG44" s="2453">
        <f>SUM(BG38,BG42)</f>
        <v>0.45089130474852357</v>
      </c>
      <c r="BH44" s="2454" t="s">
        <v>56</v>
      </c>
      <c r="BI44" s="2455">
        <f>SUM(BI38,BI42)</f>
        <v>0.13841337062295039</v>
      </c>
      <c r="BJ44" s="2453">
        <f>SUM(BJ38,BJ42)</f>
        <v>0.44375927861130038</v>
      </c>
      <c r="BK44" s="2454" t="s">
        <v>56</v>
      </c>
      <c r="BL44" s="2455">
        <f>SUM(BL38,BL42)</f>
        <v>0.13782796190574081</v>
      </c>
      <c r="BM44" s="2453">
        <f>SUM(BM38,BM42)</f>
        <v>0.44859296512058267</v>
      </c>
      <c r="BN44" s="2454" t="s">
        <v>56</v>
      </c>
      <c r="BO44" s="2455">
        <f>SUM(BO38,BO42)</f>
        <v>0.13811480639429119</v>
      </c>
      <c r="BP44" s="2453">
        <f>SUM(BP38,BP42)</f>
        <v>0.45082905665534978</v>
      </c>
      <c r="BQ44" s="2454" t="s">
        <v>56</v>
      </c>
      <c r="BR44" s="2455">
        <f>SUM(BR38,BR42)</f>
        <v>0.13684162168064001</v>
      </c>
      <c r="BS44" s="2453">
        <f>SUM(BS38,BS42)</f>
        <v>0.44989404097622526</v>
      </c>
      <c r="BT44" s="2454" t="s">
        <v>56</v>
      </c>
      <c r="BU44" s="2455">
        <f>SUM(BU38,BU42)</f>
        <v>0.13796508801907204</v>
      </c>
      <c r="BV44" s="2453">
        <f>SUM(BV38,BV42)</f>
        <v>0.4312707290049822</v>
      </c>
      <c r="BW44" s="2454" t="s">
        <v>56</v>
      </c>
      <c r="BX44" s="2455">
        <f>SUM(BX38,BX42)</f>
        <v>0.1375032868947712</v>
      </c>
      <c r="BY44" s="2453">
        <f>SUM(BY38,BY42)</f>
        <v>0.4029864706217175</v>
      </c>
      <c r="BZ44" s="2454" t="s">
        <v>56</v>
      </c>
      <c r="CA44" s="2455">
        <f>SUM(CA38,CA42)</f>
        <v>0.13708559532177922</v>
      </c>
      <c r="CB44" s="2350"/>
    </row>
    <row r="45" spans="1:81" s="277" customFormat="1" x14ac:dyDescent="0.2"/>
    <row r="46" spans="1:81" s="277" customFormat="1" x14ac:dyDescent="0.2">
      <c r="G46" s="2458"/>
      <c r="H46" s="904"/>
      <c r="I46" s="904"/>
      <c r="J46" s="904"/>
    </row>
    <row r="47" spans="1:81" s="277" customFormat="1" x14ac:dyDescent="0.2">
      <c r="G47" s="2458"/>
      <c r="I47" s="905"/>
      <c r="L47" s="904"/>
      <c r="O47" s="904"/>
      <c r="U47" s="904"/>
      <c r="X47" s="904"/>
    </row>
    <row r="48" spans="1:81" s="277" customFormat="1" x14ac:dyDescent="0.2"/>
    <row r="49" spans="3:40" s="277" customFormat="1" x14ac:dyDescent="0.2">
      <c r="G49" s="2458"/>
      <c r="I49" s="905"/>
      <c r="L49" s="904"/>
      <c r="O49" s="904"/>
      <c r="U49" s="904"/>
      <c r="X49" s="904"/>
      <c r="AM49" s="2169"/>
      <c r="AN49" s="2169"/>
    </row>
    <row r="50" spans="3:40" s="277" customFormat="1" x14ac:dyDescent="0.2">
      <c r="G50" s="2458"/>
      <c r="I50" s="904"/>
      <c r="L50" s="904"/>
      <c r="O50" s="904"/>
    </row>
    <row r="51" spans="3:40" s="277" customFormat="1" x14ac:dyDescent="0.2">
      <c r="C51" s="2459"/>
      <c r="D51" s="2459"/>
      <c r="E51" s="2459"/>
      <c r="F51" s="2459"/>
      <c r="I51" s="905"/>
      <c r="AN51" s="2169"/>
    </row>
    <row r="52" spans="3:40" s="277" customFormat="1" x14ac:dyDescent="0.2">
      <c r="C52" s="2459"/>
      <c r="D52" s="2459"/>
      <c r="E52" s="2459"/>
      <c r="F52" s="2459"/>
      <c r="I52" s="905"/>
      <c r="AN52" s="2169"/>
    </row>
    <row r="53" spans="3:40" s="277" customFormat="1" x14ac:dyDescent="0.2">
      <c r="C53" s="2459"/>
      <c r="D53" s="2459"/>
      <c r="E53" s="2459"/>
      <c r="F53" s="2459"/>
      <c r="I53" s="905"/>
      <c r="AN53" s="2169"/>
    </row>
    <row r="54" spans="3:40" s="277" customFormat="1" x14ac:dyDescent="0.2">
      <c r="I54" s="905"/>
    </row>
    <row r="55" spans="3:40" s="277" customFormat="1" x14ac:dyDescent="0.2">
      <c r="I55" s="905"/>
    </row>
    <row r="56" spans="3:40" s="277" customFormat="1" x14ac:dyDescent="0.2">
      <c r="I56" s="904"/>
      <c r="L56" s="904"/>
      <c r="O56" s="904"/>
    </row>
    <row r="57" spans="3:40" s="277" customFormat="1" x14ac:dyDescent="0.2">
      <c r="I57" s="904"/>
      <c r="L57" s="904"/>
      <c r="O57" s="904"/>
    </row>
    <row r="58" spans="3:40" s="277" customFormat="1" x14ac:dyDescent="0.2">
      <c r="I58" s="904"/>
      <c r="L58" s="904"/>
      <c r="O58" s="904"/>
    </row>
    <row r="59" spans="3:40" s="277" customFormat="1" x14ac:dyDescent="0.2">
      <c r="I59" s="904"/>
      <c r="L59" s="904"/>
      <c r="O59" s="904"/>
    </row>
    <row r="60" spans="3:40" s="277" customFormat="1" x14ac:dyDescent="0.2">
      <c r="I60" s="904"/>
      <c r="L60" s="904"/>
      <c r="O60" s="904"/>
    </row>
    <row r="61" spans="3:40" s="277" customFormat="1" x14ac:dyDescent="0.2">
      <c r="H61" s="904"/>
      <c r="I61" s="904"/>
      <c r="J61" s="904"/>
    </row>
    <row r="62" spans="3:40" s="277" customFormat="1" x14ac:dyDescent="0.2">
      <c r="H62" s="904"/>
      <c r="I62" s="904"/>
      <c r="J62" s="904"/>
    </row>
    <row r="63" spans="3:40" s="277" customFormat="1" x14ac:dyDescent="0.2">
      <c r="H63" s="904"/>
      <c r="I63" s="904"/>
      <c r="J63" s="904"/>
    </row>
    <row r="64" spans="3:40" s="277" customFormat="1" x14ac:dyDescent="0.2">
      <c r="H64" s="904"/>
      <c r="I64" s="904"/>
      <c r="J64" s="904"/>
    </row>
    <row r="65" spans="8:10" s="277" customFormat="1" x14ac:dyDescent="0.2">
      <c r="H65" s="904"/>
      <c r="I65" s="904"/>
      <c r="J65" s="904"/>
    </row>
    <row r="66" spans="8:10" s="277" customFormat="1" x14ac:dyDescent="0.2">
      <c r="H66" s="904"/>
      <c r="I66" s="904"/>
      <c r="J66" s="904"/>
    </row>
    <row r="67" spans="8:10" s="277" customFormat="1" x14ac:dyDescent="0.2">
      <c r="H67" s="904"/>
      <c r="I67" s="904"/>
      <c r="J67" s="904"/>
    </row>
    <row r="68" spans="8:10" s="277" customFormat="1" x14ac:dyDescent="0.2">
      <c r="H68" s="904"/>
      <c r="I68" s="904"/>
      <c r="J68" s="904"/>
    </row>
    <row r="69" spans="8:10" s="277" customFormat="1" x14ac:dyDescent="0.2">
      <c r="H69" s="904"/>
      <c r="I69" s="904"/>
      <c r="J69" s="904"/>
    </row>
    <row r="70" spans="8:10" s="277" customFormat="1" x14ac:dyDescent="0.2">
      <c r="H70" s="904"/>
      <c r="I70" s="904"/>
      <c r="J70" s="904"/>
    </row>
    <row r="71" spans="8:10" s="277" customFormat="1" x14ac:dyDescent="0.2">
      <c r="H71" s="904"/>
      <c r="I71" s="904"/>
      <c r="J71" s="904"/>
    </row>
    <row r="72" spans="8:10" s="277" customFormat="1" x14ac:dyDescent="0.2">
      <c r="H72" s="904"/>
      <c r="I72" s="904"/>
      <c r="J72" s="904"/>
    </row>
    <row r="73" spans="8:10" s="277" customFormat="1" x14ac:dyDescent="0.2">
      <c r="H73" s="904"/>
      <c r="I73" s="904"/>
      <c r="J73" s="904"/>
    </row>
    <row r="74" spans="8:10" s="277" customFormat="1" x14ac:dyDescent="0.2">
      <c r="H74" s="904"/>
      <c r="I74" s="904"/>
      <c r="J74" s="904"/>
    </row>
    <row r="75" spans="8:10" s="277" customFormat="1" x14ac:dyDescent="0.2"/>
  </sheetData>
  <mergeCells count="74">
    <mergeCell ref="AC4:AE4"/>
    <mergeCell ref="AF4:AH4"/>
    <mergeCell ref="AI4:AK4"/>
    <mergeCell ref="AL4:AN4"/>
    <mergeCell ref="A4:G4"/>
    <mergeCell ref="H4:J4"/>
    <mergeCell ref="K4:M4"/>
    <mergeCell ref="N4:P4"/>
    <mergeCell ref="Q4:S4"/>
    <mergeCell ref="T4:V4"/>
    <mergeCell ref="BY4:CA4"/>
    <mergeCell ref="A5:B6"/>
    <mergeCell ref="C5:C6"/>
    <mergeCell ref="D5:G6"/>
    <mergeCell ref="A7:B13"/>
    <mergeCell ref="C7:C13"/>
    <mergeCell ref="D7:E9"/>
    <mergeCell ref="F7:G7"/>
    <mergeCell ref="F8:G8"/>
    <mergeCell ref="F9:G9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D10:E12"/>
    <mergeCell ref="F10:G10"/>
    <mergeCell ref="F11:G11"/>
    <mergeCell ref="F12:G12"/>
    <mergeCell ref="D13:G13"/>
    <mergeCell ref="A14:B20"/>
    <mergeCell ref="C14:C20"/>
    <mergeCell ref="D14:E16"/>
    <mergeCell ref="F14:G14"/>
    <mergeCell ref="F15:G15"/>
    <mergeCell ref="F16:G16"/>
    <mergeCell ref="D17:E19"/>
    <mergeCell ref="F17:G17"/>
    <mergeCell ref="F19:G19"/>
    <mergeCell ref="F18:G18"/>
    <mergeCell ref="D20:G20"/>
    <mergeCell ref="A21:B22"/>
    <mergeCell ref="C21:C22"/>
    <mergeCell ref="D21:E21"/>
    <mergeCell ref="F21:G22"/>
    <mergeCell ref="D22:E22"/>
    <mergeCell ref="A23:B24"/>
    <mergeCell ref="C23:C24"/>
    <mergeCell ref="D23:E23"/>
    <mergeCell ref="F23:G24"/>
    <mergeCell ref="D24:E24"/>
    <mergeCell ref="A30:C30"/>
    <mergeCell ref="A25:C26"/>
    <mergeCell ref="D25:G25"/>
    <mergeCell ref="D26:G26"/>
    <mergeCell ref="E27:F27"/>
    <mergeCell ref="E28:F28"/>
    <mergeCell ref="A29:C29"/>
    <mergeCell ref="D29:E29"/>
    <mergeCell ref="F29:G29"/>
    <mergeCell ref="A34:G34"/>
    <mergeCell ref="E37:F37"/>
    <mergeCell ref="B38:G38"/>
    <mergeCell ref="E41:F41"/>
    <mergeCell ref="B42:G42"/>
  </mergeCells>
  <pageMargins left="0.23622047244094491" right="0.19685039370078741" top="0.31496062992125984" bottom="0.19685039370078741" header="0.27559055118110237" footer="0.15748031496062992"/>
  <pageSetup paperSize="8" fitToWidth="0" orientation="landscape" r:id="rId1"/>
  <headerFooter alignWithMargins="0"/>
  <colBreaks count="2" manualBreakCount="2">
    <brk id="31" max="44" man="1"/>
    <brk id="55" max="4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F92"/>
  <sheetViews>
    <sheetView showZeros="0" view="pageBreakPreview" zoomScale="90" zoomScaleNormal="100" zoomScaleSheetLayoutView="90" workbookViewId="0">
      <selection sqref="A1:XFD1048576"/>
    </sheetView>
  </sheetViews>
  <sheetFormatPr defaultColWidth="6" defaultRowHeight="12.75" x14ac:dyDescent="0.2"/>
  <cols>
    <col min="1" max="1" width="6" style="277" customWidth="1"/>
    <col min="2" max="2" width="5.42578125" style="277" customWidth="1"/>
    <col min="3" max="3" width="6.5703125" style="277" customWidth="1"/>
    <col min="4" max="7" width="6" style="277" customWidth="1"/>
    <col min="8" max="79" width="8" style="277" customWidth="1"/>
    <col min="80" max="80" width="12.28515625" style="277" bestFit="1" customWidth="1"/>
    <col min="81" max="81" width="10.28515625" style="277" bestFit="1" customWidth="1"/>
    <col min="82" max="256" width="6" style="277"/>
    <col min="257" max="257" width="6" style="277" customWidth="1"/>
    <col min="258" max="258" width="5.42578125" style="277" customWidth="1"/>
    <col min="259" max="259" width="6.5703125" style="277" customWidth="1"/>
    <col min="260" max="263" width="6" style="277" customWidth="1"/>
    <col min="264" max="335" width="8" style="277" customWidth="1"/>
    <col min="336" max="336" width="12.28515625" style="277" bestFit="1" customWidth="1"/>
    <col min="337" max="337" width="10.28515625" style="277" bestFit="1" customWidth="1"/>
    <col min="338" max="512" width="6" style="277"/>
    <col min="513" max="513" width="6" style="277" customWidth="1"/>
    <col min="514" max="514" width="5.42578125" style="277" customWidth="1"/>
    <col min="515" max="515" width="6.5703125" style="277" customWidth="1"/>
    <col min="516" max="519" width="6" style="277" customWidth="1"/>
    <col min="520" max="591" width="8" style="277" customWidth="1"/>
    <col min="592" max="592" width="12.28515625" style="277" bestFit="1" customWidth="1"/>
    <col min="593" max="593" width="10.28515625" style="277" bestFit="1" customWidth="1"/>
    <col min="594" max="768" width="6" style="277"/>
    <col min="769" max="769" width="6" style="277" customWidth="1"/>
    <col min="770" max="770" width="5.42578125" style="277" customWidth="1"/>
    <col min="771" max="771" width="6.5703125" style="277" customWidth="1"/>
    <col min="772" max="775" width="6" style="277" customWidth="1"/>
    <col min="776" max="847" width="8" style="277" customWidth="1"/>
    <col min="848" max="848" width="12.28515625" style="277" bestFit="1" customWidth="1"/>
    <col min="849" max="849" width="10.28515625" style="277" bestFit="1" customWidth="1"/>
    <col min="850" max="1024" width="6" style="277"/>
    <col min="1025" max="1025" width="6" style="277" customWidth="1"/>
    <col min="1026" max="1026" width="5.42578125" style="277" customWidth="1"/>
    <col min="1027" max="1027" width="6.5703125" style="277" customWidth="1"/>
    <col min="1028" max="1031" width="6" style="277" customWidth="1"/>
    <col min="1032" max="1103" width="8" style="277" customWidth="1"/>
    <col min="1104" max="1104" width="12.28515625" style="277" bestFit="1" customWidth="1"/>
    <col min="1105" max="1105" width="10.28515625" style="277" bestFit="1" customWidth="1"/>
    <col min="1106" max="1280" width="6" style="277"/>
    <col min="1281" max="1281" width="6" style="277" customWidth="1"/>
    <col min="1282" max="1282" width="5.42578125" style="277" customWidth="1"/>
    <col min="1283" max="1283" width="6.5703125" style="277" customWidth="1"/>
    <col min="1284" max="1287" width="6" style="277" customWidth="1"/>
    <col min="1288" max="1359" width="8" style="277" customWidth="1"/>
    <col min="1360" max="1360" width="12.28515625" style="277" bestFit="1" customWidth="1"/>
    <col min="1361" max="1361" width="10.28515625" style="277" bestFit="1" customWidth="1"/>
    <col min="1362" max="1536" width="6" style="277"/>
    <col min="1537" max="1537" width="6" style="277" customWidth="1"/>
    <col min="1538" max="1538" width="5.42578125" style="277" customWidth="1"/>
    <col min="1539" max="1539" width="6.5703125" style="277" customWidth="1"/>
    <col min="1540" max="1543" width="6" style="277" customWidth="1"/>
    <col min="1544" max="1615" width="8" style="277" customWidth="1"/>
    <col min="1616" max="1616" width="12.28515625" style="277" bestFit="1" customWidth="1"/>
    <col min="1617" max="1617" width="10.28515625" style="277" bestFit="1" customWidth="1"/>
    <col min="1618" max="1792" width="6" style="277"/>
    <col min="1793" max="1793" width="6" style="277" customWidth="1"/>
    <col min="1794" max="1794" width="5.42578125" style="277" customWidth="1"/>
    <col min="1795" max="1795" width="6.5703125" style="277" customWidth="1"/>
    <col min="1796" max="1799" width="6" style="277" customWidth="1"/>
    <col min="1800" max="1871" width="8" style="277" customWidth="1"/>
    <col min="1872" max="1872" width="12.28515625" style="277" bestFit="1" customWidth="1"/>
    <col min="1873" max="1873" width="10.28515625" style="277" bestFit="1" customWidth="1"/>
    <col min="1874" max="2048" width="6" style="277"/>
    <col min="2049" max="2049" width="6" style="277" customWidth="1"/>
    <col min="2050" max="2050" width="5.42578125" style="277" customWidth="1"/>
    <col min="2051" max="2051" width="6.5703125" style="277" customWidth="1"/>
    <col min="2052" max="2055" width="6" style="277" customWidth="1"/>
    <col min="2056" max="2127" width="8" style="277" customWidth="1"/>
    <col min="2128" max="2128" width="12.28515625" style="277" bestFit="1" customWidth="1"/>
    <col min="2129" max="2129" width="10.28515625" style="277" bestFit="1" customWidth="1"/>
    <col min="2130" max="2304" width="6" style="277"/>
    <col min="2305" max="2305" width="6" style="277" customWidth="1"/>
    <col min="2306" max="2306" width="5.42578125" style="277" customWidth="1"/>
    <col min="2307" max="2307" width="6.5703125" style="277" customWidth="1"/>
    <col min="2308" max="2311" width="6" style="277" customWidth="1"/>
    <col min="2312" max="2383" width="8" style="277" customWidth="1"/>
    <col min="2384" max="2384" width="12.28515625" style="277" bestFit="1" customWidth="1"/>
    <col min="2385" max="2385" width="10.28515625" style="277" bestFit="1" customWidth="1"/>
    <col min="2386" max="2560" width="6" style="277"/>
    <col min="2561" max="2561" width="6" style="277" customWidth="1"/>
    <col min="2562" max="2562" width="5.42578125" style="277" customWidth="1"/>
    <col min="2563" max="2563" width="6.5703125" style="277" customWidth="1"/>
    <col min="2564" max="2567" width="6" style="277" customWidth="1"/>
    <col min="2568" max="2639" width="8" style="277" customWidth="1"/>
    <col min="2640" max="2640" width="12.28515625" style="277" bestFit="1" customWidth="1"/>
    <col min="2641" max="2641" width="10.28515625" style="277" bestFit="1" customWidth="1"/>
    <col min="2642" max="2816" width="6" style="277"/>
    <col min="2817" max="2817" width="6" style="277" customWidth="1"/>
    <col min="2818" max="2818" width="5.42578125" style="277" customWidth="1"/>
    <col min="2819" max="2819" width="6.5703125" style="277" customWidth="1"/>
    <col min="2820" max="2823" width="6" style="277" customWidth="1"/>
    <col min="2824" max="2895" width="8" style="277" customWidth="1"/>
    <col min="2896" max="2896" width="12.28515625" style="277" bestFit="1" customWidth="1"/>
    <col min="2897" max="2897" width="10.28515625" style="277" bestFit="1" customWidth="1"/>
    <col min="2898" max="3072" width="6" style="277"/>
    <col min="3073" max="3073" width="6" style="277" customWidth="1"/>
    <col min="3074" max="3074" width="5.42578125" style="277" customWidth="1"/>
    <col min="3075" max="3075" width="6.5703125" style="277" customWidth="1"/>
    <col min="3076" max="3079" width="6" style="277" customWidth="1"/>
    <col min="3080" max="3151" width="8" style="277" customWidth="1"/>
    <col min="3152" max="3152" width="12.28515625" style="277" bestFit="1" customWidth="1"/>
    <col min="3153" max="3153" width="10.28515625" style="277" bestFit="1" customWidth="1"/>
    <col min="3154" max="3328" width="6" style="277"/>
    <col min="3329" max="3329" width="6" style="277" customWidth="1"/>
    <col min="3330" max="3330" width="5.42578125" style="277" customWidth="1"/>
    <col min="3331" max="3331" width="6.5703125" style="277" customWidth="1"/>
    <col min="3332" max="3335" width="6" style="277" customWidth="1"/>
    <col min="3336" max="3407" width="8" style="277" customWidth="1"/>
    <col min="3408" max="3408" width="12.28515625" style="277" bestFit="1" customWidth="1"/>
    <col min="3409" max="3409" width="10.28515625" style="277" bestFit="1" customWidth="1"/>
    <col min="3410" max="3584" width="6" style="277"/>
    <col min="3585" max="3585" width="6" style="277" customWidth="1"/>
    <col min="3586" max="3586" width="5.42578125" style="277" customWidth="1"/>
    <col min="3587" max="3587" width="6.5703125" style="277" customWidth="1"/>
    <col min="3588" max="3591" width="6" style="277" customWidth="1"/>
    <col min="3592" max="3663" width="8" style="277" customWidth="1"/>
    <col min="3664" max="3664" width="12.28515625" style="277" bestFit="1" customWidth="1"/>
    <col min="3665" max="3665" width="10.28515625" style="277" bestFit="1" customWidth="1"/>
    <col min="3666" max="3840" width="6" style="277"/>
    <col min="3841" max="3841" width="6" style="277" customWidth="1"/>
    <col min="3842" max="3842" width="5.42578125" style="277" customWidth="1"/>
    <col min="3843" max="3843" width="6.5703125" style="277" customWidth="1"/>
    <col min="3844" max="3847" width="6" style="277" customWidth="1"/>
    <col min="3848" max="3919" width="8" style="277" customWidth="1"/>
    <col min="3920" max="3920" width="12.28515625" style="277" bestFit="1" customWidth="1"/>
    <col min="3921" max="3921" width="10.28515625" style="277" bestFit="1" customWidth="1"/>
    <col min="3922" max="4096" width="6" style="277"/>
    <col min="4097" max="4097" width="6" style="277" customWidth="1"/>
    <col min="4098" max="4098" width="5.42578125" style="277" customWidth="1"/>
    <col min="4099" max="4099" width="6.5703125" style="277" customWidth="1"/>
    <col min="4100" max="4103" width="6" style="277" customWidth="1"/>
    <col min="4104" max="4175" width="8" style="277" customWidth="1"/>
    <col min="4176" max="4176" width="12.28515625" style="277" bestFit="1" customWidth="1"/>
    <col min="4177" max="4177" width="10.28515625" style="277" bestFit="1" customWidth="1"/>
    <col min="4178" max="4352" width="6" style="277"/>
    <col min="4353" max="4353" width="6" style="277" customWidth="1"/>
    <col min="4354" max="4354" width="5.42578125" style="277" customWidth="1"/>
    <col min="4355" max="4355" width="6.5703125" style="277" customWidth="1"/>
    <col min="4356" max="4359" width="6" style="277" customWidth="1"/>
    <col min="4360" max="4431" width="8" style="277" customWidth="1"/>
    <col min="4432" max="4432" width="12.28515625" style="277" bestFit="1" customWidth="1"/>
    <col min="4433" max="4433" width="10.28515625" style="277" bestFit="1" customWidth="1"/>
    <col min="4434" max="4608" width="6" style="277"/>
    <col min="4609" max="4609" width="6" style="277" customWidth="1"/>
    <col min="4610" max="4610" width="5.42578125" style="277" customWidth="1"/>
    <col min="4611" max="4611" width="6.5703125" style="277" customWidth="1"/>
    <col min="4612" max="4615" width="6" style="277" customWidth="1"/>
    <col min="4616" max="4687" width="8" style="277" customWidth="1"/>
    <col min="4688" max="4688" width="12.28515625" style="277" bestFit="1" customWidth="1"/>
    <col min="4689" max="4689" width="10.28515625" style="277" bestFit="1" customWidth="1"/>
    <col min="4690" max="4864" width="6" style="277"/>
    <col min="4865" max="4865" width="6" style="277" customWidth="1"/>
    <col min="4866" max="4866" width="5.42578125" style="277" customWidth="1"/>
    <col min="4867" max="4867" width="6.5703125" style="277" customWidth="1"/>
    <col min="4868" max="4871" width="6" style="277" customWidth="1"/>
    <col min="4872" max="4943" width="8" style="277" customWidth="1"/>
    <col min="4944" max="4944" width="12.28515625" style="277" bestFit="1" customWidth="1"/>
    <col min="4945" max="4945" width="10.28515625" style="277" bestFit="1" customWidth="1"/>
    <col min="4946" max="5120" width="6" style="277"/>
    <col min="5121" max="5121" width="6" style="277" customWidth="1"/>
    <col min="5122" max="5122" width="5.42578125" style="277" customWidth="1"/>
    <col min="5123" max="5123" width="6.5703125" style="277" customWidth="1"/>
    <col min="5124" max="5127" width="6" style="277" customWidth="1"/>
    <col min="5128" max="5199" width="8" style="277" customWidth="1"/>
    <col min="5200" max="5200" width="12.28515625" style="277" bestFit="1" customWidth="1"/>
    <col min="5201" max="5201" width="10.28515625" style="277" bestFit="1" customWidth="1"/>
    <col min="5202" max="5376" width="6" style="277"/>
    <col min="5377" max="5377" width="6" style="277" customWidth="1"/>
    <col min="5378" max="5378" width="5.42578125" style="277" customWidth="1"/>
    <col min="5379" max="5379" width="6.5703125" style="277" customWidth="1"/>
    <col min="5380" max="5383" width="6" style="277" customWidth="1"/>
    <col min="5384" max="5455" width="8" style="277" customWidth="1"/>
    <col min="5456" max="5456" width="12.28515625" style="277" bestFit="1" customWidth="1"/>
    <col min="5457" max="5457" width="10.28515625" style="277" bestFit="1" customWidth="1"/>
    <col min="5458" max="5632" width="6" style="277"/>
    <col min="5633" max="5633" width="6" style="277" customWidth="1"/>
    <col min="5634" max="5634" width="5.42578125" style="277" customWidth="1"/>
    <col min="5635" max="5635" width="6.5703125" style="277" customWidth="1"/>
    <col min="5636" max="5639" width="6" style="277" customWidth="1"/>
    <col min="5640" max="5711" width="8" style="277" customWidth="1"/>
    <col min="5712" max="5712" width="12.28515625" style="277" bestFit="1" customWidth="1"/>
    <col min="5713" max="5713" width="10.28515625" style="277" bestFit="1" customWidth="1"/>
    <col min="5714" max="5888" width="6" style="277"/>
    <col min="5889" max="5889" width="6" style="277" customWidth="1"/>
    <col min="5890" max="5890" width="5.42578125" style="277" customWidth="1"/>
    <col min="5891" max="5891" width="6.5703125" style="277" customWidth="1"/>
    <col min="5892" max="5895" width="6" style="277" customWidth="1"/>
    <col min="5896" max="5967" width="8" style="277" customWidth="1"/>
    <col min="5968" max="5968" width="12.28515625" style="277" bestFit="1" customWidth="1"/>
    <col min="5969" max="5969" width="10.28515625" style="277" bestFit="1" customWidth="1"/>
    <col min="5970" max="6144" width="6" style="277"/>
    <col min="6145" max="6145" width="6" style="277" customWidth="1"/>
    <col min="6146" max="6146" width="5.42578125" style="277" customWidth="1"/>
    <col min="6147" max="6147" width="6.5703125" style="277" customWidth="1"/>
    <col min="6148" max="6151" width="6" style="277" customWidth="1"/>
    <col min="6152" max="6223" width="8" style="277" customWidth="1"/>
    <col min="6224" max="6224" width="12.28515625" style="277" bestFit="1" customWidth="1"/>
    <col min="6225" max="6225" width="10.28515625" style="277" bestFit="1" customWidth="1"/>
    <col min="6226" max="6400" width="6" style="277"/>
    <col min="6401" max="6401" width="6" style="277" customWidth="1"/>
    <col min="6402" max="6402" width="5.42578125" style="277" customWidth="1"/>
    <col min="6403" max="6403" width="6.5703125" style="277" customWidth="1"/>
    <col min="6404" max="6407" width="6" style="277" customWidth="1"/>
    <col min="6408" max="6479" width="8" style="277" customWidth="1"/>
    <col min="6480" max="6480" width="12.28515625" style="277" bestFit="1" customWidth="1"/>
    <col min="6481" max="6481" width="10.28515625" style="277" bestFit="1" customWidth="1"/>
    <col min="6482" max="6656" width="6" style="277"/>
    <col min="6657" max="6657" width="6" style="277" customWidth="1"/>
    <col min="6658" max="6658" width="5.42578125" style="277" customWidth="1"/>
    <col min="6659" max="6659" width="6.5703125" style="277" customWidth="1"/>
    <col min="6660" max="6663" width="6" style="277" customWidth="1"/>
    <col min="6664" max="6735" width="8" style="277" customWidth="1"/>
    <col min="6736" max="6736" width="12.28515625" style="277" bestFit="1" customWidth="1"/>
    <col min="6737" max="6737" width="10.28515625" style="277" bestFit="1" customWidth="1"/>
    <col min="6738" max="6912" width="6" style="277"/>
    <col min="6913" max="6913" width="6" style="277" customWidth="1"/>
    <col min="6914" max="6914" width="5.42578125" style="277" customWidth="1"/>
    <col min="6915" max="6915" width="6.5703125" style="277" customWidth="1"/>
    <col min="6916" max="6919" width="6" style="277" customWidth="1"/>
    <col min="6920" max="6991" width="8" style="277" customWidth="1"/>
    <col min="6992" max="6992" width="12.28515625" style="277" bestFit="1" customWidth="1"/>
    <col min="6993" max="6993" width="10.28515625" style="277" bestFit="1" customWidth="1"/>
    <col min="6994" max="7168" width="6" style="277"/>
    <col min="7169" max="7169" width="6" style="277" customWidth="1"/>
    <col min="7170" max="7170" width="5.42578125" style="277" customWidth="1"/>
    <col min="7171" max="7171" width="6.5703125" style="277" customWidth="1"/>
    <col min="7172" max="7175" width="6" style="277" customWidth="1"/>
    <col min="7176" max="7247" width="8" style="277" customWidth="1"/>
    <col min="7248" max="7248" width="12.28515625" style="277" bestFit="1" customWidth="1"/>
    <col min="7249" max="7249" width="10.28515625" style="277" bestFit="1" customWidth="1"/>
    <col min="7250" max="7424" width="6" style="277"/>
    <col min="7425" max="7425" width="6" style="277" customWidth="1"/>
    <col min="7426" max="7426" width="5.42578125" style="277" customWidth="1"/>
    <col min="7427" max="7427" width="6.5703125" style="277" customWidth="1"/>
    <col min="7428" max="7431" width="6" style="277" customWidth="1"/>
    <col min="7432" max="7503" width="8" style="277" customWidth="1"/>
    <col min="7504" max="7504" width="12.28515625" style="277" bestFit="1" customWidth="1"/>
    <col min="7505" max="7505" width="10.28515625" style="277" bestFit="1" customWidth="1"/>
    <col min="7506" max="7680" width="6" style="277"/>
    <col min="7681" max="7681" width="6" style="277" customWidth="1"/>
    <col min="7682" max="7682" width="5.42578125" style="277" customWidth="1"/>
    <col min="7683" max="7683" width="6.5703125" style="277" customWidth="1"/>
    <col min="7684" max="7687" width="6" style="277" customWidth="1"/>
    <col min="7688" max="7759" width="8" style="277" customWidth="1"/>
    <col min="7760" max="7760" width="12.28515625" style="277" bestFit="1" customWidth="1"/>
    <col min="7761" max="7761" width="10.28515625" style="277" bestFit="1" customWidth="1"/>
    <col min="7762" max="7936" width="6" style="277"/>
    <col min="7937" max="7937" width="6" style="277" customWidth="1"/>
    <col min="7938" max="7938" width="5.42578125" style="277" customWidth="1"/>
    <col min="7939" max="7939" width="6.5703125" style="277" customWidth="1"/>
    <col min="7940" max="7943" width="6" style="277" customWidth="1"/>
    <col min="7944" max="8015" width="8" style="277" customWidth="1"/>
    <col min="8016" max="8016" width="12.28515625" style="277" bestFit="1" customWidth="1"/>
    <col min="8017" max="8017" width="10.28515625" style="277" bestFit="1" customWidth="1"/>
    <col min="8018" max="8192" width="6" style="277"/>
    <col min="8193" max="8193" width="6" style="277" customWidth="1"/>
    <col min="8194" max="8194" width="5.42578125" style="277" customWidth="1"/>
    <col min="8195" max="8195" width="6.5703125" style="277" customWidth="1"/>
    <col min="8196" max="8199" width="6" style="277" customWidth="1"/>
    <col min="8200" max="8271" width="8" style="277" customWidth="1"/>
    <col min="8272" max="8272" width="12.28515625" style="277" bestFit="1" customWidth="1"/>
    <col min="8273" max="8273" width="10.28515625" style="277" bestFit="1" customWidth="1"/>
    <col min="8274" max="8448" width="6" style="277"/>
    <col min="8449" max="8449" width="6" style="277" customWidth="1"/>
    <col min="8450" max="8450" width="5.42578125" style="277" customWidth="1"/>
    <col min="8451" max="8451" width="6.5703125" style="277" customWidth="1"/>
    <col min="8452" max="8455" width="6" style="277" customWidth="1"/>
    <col min="8456" max="8527" width="8" style="277" customWidth="1"/>
    <col min="8528" max="8528" width="12.28515625" style="277" bestFit="1" customWidth="1"/>
    <col min="8529" max="8529" width="10.28515625" style="277" bestFit="1" customWidth="1"/>
    <col min="8530" max="8704" width="6" style="277"/>
    <col min="8705" max="8705" width="6" style="277" customWidth="1"/>
    <col min="8706" max="8706" width="5.42578125" style="277" customWidth="1"/>
    <col min="8707" max="8707" width="6.5703125" style="277" customWidth="1"/>
    <col min="8708" max="8711" width="6" style="277" customWidth="1"/>
    <col min="8712" max="8783" width="8" style="277" customWidth="1"/>
    <col min="8784" max="8784" width="12.28515625" style="277" bestFit="1" customWidth="1"/>
    <col min="8785" max="8785" width="10.28515625" style="277" bestFit="1" customWidth="1"/>
    <col min="8786" max="8960" width="6" style="277"/>
    <col min="8961" max="8961" width="6" style="277" customWidth="1"/>
    <col min="8962" max="8962" width="5.42578125" style="277" customWidth="1"/>
    <col min="8963" max="8963" width="6.5703125" style="277" customWidth="1"/>
    <col min="8964" max="8967" width="6" style="277" customWidth="1"/>
    <col min="8968" max="9039" width="8" style="277" customWidth="1"/>
    <col min="9040" max="9040" width="12.28515625" style="277" bestFit="1" customWidth="1"/>
    <col min="9041" max="9041" width="10.28515625" style="277" bestFit="1" customWidth="1"/>
    <col min="9042" max="9216" width="6" style="277"/>
    <col min="9217" max="9217" width="6" style="277" customWidth="1"/>
    <col min="9218" max="9218" width="5.42578125" style="277" customWidth="1"/>
    <col min="9219" max="9219" width="6.5703125" style="277" customWidth="1"/>
    <col min="9220" max="9223" width="6" style="277" customWidth="1"/>
    <col min="9224" max="9295" width="8" style="277" customWidth="1"/>
    <col min="9296" max="9296" width="12.28515625" style="277" bestFit="1" customWidth="1"/>
    <col min="9297" max="9297" width="10.28515625" style="277" bestFit="1" customWidth="1"/>
    <col min="9298" max="9472" width="6" style="277"/>
    <col min="9473" max="9473" width="6" style="277" customWidth="1"/>
    <col min="9474" max="9474" width="5.42578125" style="277" customWidth="1"/>
    <col min="9475" max="9475" width="6.5703125" style="277" customWidth="1"/>
    <col min="9476" max="9479" width="6" style="277" customWidth="1"/>
    <col min="9480" max="9551" width="8" style="277" customWidth="1"/>
    <col min="9552" max="9552" width="12.28515625" style="277" bestFit="1" customWidth="1"/>
    <col min="9553" max="9553" width="10.28515625" style="277" bestFit="1" customWidth="1"/>
    <col min="9554" max="9728" width="6" style="277"/>
    <col min="9729" max="9729" width="6" style="277" customWidth="1"/>
    <col min="9730" max="9730" width="5.42578125" style="277" customWidth="1"/>
    <col min="9731" max="9731" width="6.5703125" style="277" customWidth="1"/>
    <col min="9732" max="9735" width="6" style="277" customWidth="1"/>
    <col min="9736" max="9807" width="8" style="277" customWidth="1"/>
    <col min="9808" max="9808" width="12.28515625" style="277" bestFit="1" customWidth="1"/>
    <col min="9809" max="9809" width="10.28515625" style="277" bestFit="1" customWidth="1"/>
    <col min="9810" max="9984" width="6" style="277"/>
    <col min="9985" max="9985" width="6" style="277" customWidth="1"/>
    <col min="9986" max="9986" width="5.42578125" style="277" customWidth="1"/>
    <col min="9987" max="9987" width="6.5703125" style="277" customWidth="1"/>
    <col min="9988" max="9991" width="6" style="277" customWidth="1"/>
    <col min="9992" max="10063" width="8" style="277" customWidth="1"/>
    <col min="10064" max="10064" width="12.28515625" style="277" bestFit="1" customWidth="1"/>
    <col min="10065" max="10065" width="10.28515625" style="277" bestFit="1" customWidth="1"/>
    <col min="10066" max="10240" width="6" style="277"/>
    <col min="10241" max="10241" width="6" style="277" customWidth="1"/>
    <col min="10242" max="10242" width="5.42578125" style="277" customWidth="1"/>
    <col min="10243" max="10243" width="6.5703125" style="277" customWidth="1"/>
    <col min="10244" max="10247" width="6" style="277" customWidth="1"/>
    <col min="10248" max="10319" width="8" style="277" customWidth="1"/>
    <col min="10320" max="10320" width="12.28515625" style="277" bestFit="1" customWidth="1"/>
    <col min="10321" max="10321" width="10.28515625" style="277" bestFit="1" customWidth="1"/>
    <col min="10322" max="10496" width="6" style="277"/>
    <col min="10497" max="10497" width="6" style="277" customWidth="1"/>
    <col min="10498" max="10498" width="5.42578125" style="277" customWidth="1"/>
    <col min="10499" max="10499" width="6.5703125" style="277" customWidth="1"/>
    <col min="10500" max="10503" width="6" style="277" customWidth="1"/>
    <col min="10504" max="10575" width="8" style="277" customWidth="1"/>
    <col min="10576" max="10576" width="12.28515625" style="277" bestFit="1" customWidth="1"/>
    <col min="10577" max="10577" width="10.28515625" style="277" bestFit="1" customWidth="1"/>
    <col min="10578" max="10752" width="6" style="277"/>
    <col min="10753" max="10753" width="6" style="277" customWidth="1"/>
    <col min="10754" max="10754" width="5.42578125" style="277" customWidth="1"/>
    <col min="10755" max="10755" width="6.5703125" style="277" customWidth="1"/>
    <col min="10756" max="10759" width="6" style="277" customWidth="1"/>
    <col min="10760" max="10831" width="8" style="277" customWidth="1"/>
    <col min="10832" max="10832" width="12.28515625" style="277" bestFit="1" customWidth="1"/>
    <col min="10833" max="10833" width="10.28515625" style="277" bestFit="1" customWidth="1"/>
    <col min="10834" max="11008" width="6" style="277"/>
    <col min="11009" max="11009" width="6" style="277" customWidth="1"/>
    <col min="11010" max="11010" width="5.42578125" style="277" customWidth="1"/>
    <col min="11011" max="11011" width="6.5703125" style="277" customWidth="1"/>
    <col min="11012" max="11015" width="6" style="277" customWidth="1"/>
    <col min="11016" max="11087" width="8" style="277" customWidth="1"/>
    <col min="11088" max="11088" width="12.28515625" style="277" bestFit="1" customWidth="1"/>
    <col min="11089" max="11089" width="10.28515625" style="277" bestFit="1" customWidth="1"/>
    <col min="11090" max="11264" width="6" style="277"/>
    <col min="11265" max="11265" width="6" style="277" customWidth="1"/>
    <col min="11266" max="11266" width="5.42578125" style="277" customWidth="1"/>
    <col min="11267" max="11267" width="6.5703125" style="277" customWidth="1"/>
    <col min="11268" max="11271" width="6" style="277" customWidth="1"/>
    <col min="11272" max="11343" width="8" style="277" customWidth="1"/>
    <col min="11344" max="11344" width="12.28515625" style="277" bestFit="1" customWidth="1"/>
    <col min="11345" max="11345" width="10.28515625" style="277" bestFit="1" customWidth="1"/>
    <col min="11346" max="11520" width="6" style="277"/>
    <col min="11521" max="11521" width="6" style="277" customWidth="1"/>
    <col min="11522" max="11522" width="5.42578125" style="277" customWidth="1"/>
    <col min="11523" max="11523" width="6.5703125" style="277" customWidth="1"/>
    <col min="11524" max="11527" width="6" style="277" customWidth="1"/>
    <col min="11528" max="11599" width="8" style="277" customWidth="1"/>
    <col min="11600" max="11600" width="12.28515625" style="277" bestFit="1" customWidth="1"/>
    <col min="11601" max="11601" width="10.28515625" style="277" bestFit="1" customWidth="1"/>
    <col min="11602" max="11776" width="6" style="277"/>
    <col min="11777" max="11777" width="6" style="277" customWidth="1"/>
    <col min="11778" max="11778" width="5.42578125" style="277" customWidth="1"/>
    <col min="11779" max="11779" width="6.5703125" style="277" customWidth="1"/>
    <col min="11780" max="11783" width="6" style="277" customWidth="1"/>
    <col min="11784" max="11855" width="8" style="277" customWidth="1"/>
    <col min="11856" max="11856" width="12.28515625" style="277" bestFit="1" customWidth="1"/>
    <col min="11857" max="11857" width="10.28515625" style="277" bestFit="1" customWidth="1"/>
    <col min="11858" max="12032" width="6" style="277"/>
    <col min="12033" max="12033" width="6" style="277" customWidth="1"/>
    <col min="12034" max="12034" width="5.42578125" style="277" customWidth="1"/>
    <col min="12035" max="12035" width="6.5703125" style="277" customWidth="1"/>
    <col min="12036" max="12039" width="6" style="277" customWidth="1"/>
    <col min="12040" max="12111" width="8" style="277" customWidth="1"/>
    <col min="12112" max="12112" width="12.28515625" style="277" bestFit="1" customWidth="1"/>
    <col min="12113" max="12113" width="10.28515625" style="277" bestFit="1" customWidth="1"/>
    <col min="12114" max="12288" width="6" style="277"/>
    <col min="12289" max="12289" width="6" style="277" customWidth="1"/>
    <col min="12290" max="12290" width="5.42578125" style="277" customWidth="1"/>
    <col min="12291" max="12291" width="6.5703125" style="277" customWidth="1"/>
    <col min="12292" max="12295" width="6" style="277" customWidth="1"/>
    <col min="12296" max="12367" width="8" style="277" customWidth="1"/>
    <col min="12368" max="12368" width="12.28515625" style="277" bestFit="1" customWidth="1"/>
    <col min="12369" max="12369" width="10.28515625" style="277" bestFit="1" customWidth="1"/>
    <col min="12370" max="12544" width="6" style="277"/>
    <col min="12545" max="12545" width="6" style="277" customWidth="1"/>
    <col min="12546" max="12546" width="5.42578125" style="277" customWidth="1"/>
    <col min="12547" max="12547" width="6.5703125" style="277" customWidth="1"/>
    <col min="12548" max="12551" width="6" style="277" customWidth="1"/>
    <col min="12552" max="12623" width="8" style="277" customWidth="1"/>
    <col min="12624" max="12624" width="12.28515625" style="277" bestFit="1" customWidth="1"/>
    <col min="12625" max="12625" width="10.28515625" style="277" bestFit="1" customWidth="1"/>
    <col min="12626" max="12800" width="6" style="277"/>
    <col min="12801" max="12801" width="6" style="277" customWidth="1"/>
    <col min="12802" max="12802" width="5.42578125" style="277" customWidth="1"/>
    <col min="12803" max="12803" width="6.5703125" style="277" customWidth="1"/>
    <col min="12804" max="12807" width="6" style="277" customWidth="1"/>
    <col min="12808" max="12879" width="8" style="277" customWidth="1"/>
    <col min="12880" max="12880" width="12.28515625" style="277" bestFit="1" customWidth="1"/>
    <col min="12881" max="12881" width="10.28515625" style="277" bestFit="1" customWidth="1"/>
    <col min="12882" max="13056" width="6" style="277"/>
    <col min="13057" max="13057" width="6" style="277" customWidth="1"/>
    <col min="13058" max="13058" width="5.42578125" style="277" customWidth="1"/>
    <col min="13059" max="13059" width="6.5703125" style="277" customWidth="1"/>
    <col min="13060" max="13063" width="6" style="277" customWidth="1"/>
    <col min="13064" max="13135" width="8" style="277" customWidth="1"/>
    <col min="13136" max="13136" width="12.28515625" style="277" bestFit="1" customWidth="1"/>
    <col min="13137" max="13137" width="10.28515625" style="277" bestFit="1" customWidth="1"/>
    <col min="13138" max="13312" width="6" style="277"/>
    <col min="13313" max="13313" width="6" style="277" customWidth="1"/>
    <col min="13314" max="13314" width="5.42578125" style="277" customWidth="1"/>
    <col min="13315" max="13315" width="6.5703125" style="277" customWidth="1"/>
    <col min="13316" max="13319" width="6" style="277" customWidth="1"/>
    <col min="13320" max="13391" width="8" style="277" customWidth="1"/>
    <col min="13392" max="13392" width="12.28515625" style="277" bestFit="1" customWidth="1"/>
    <col min="13393" max="13393" width="10.28515625" style="277" bestFit="1" customWidth="1"/>
    <col min="13394" max="13568" width="6" style="277"/>
    <col min="13569" max="13569" width="6" style="277" customWidth="1"/>
    <col min="13570" max="13570" width="5.42578125" style="277" customWidth="1"/>
    <col min="13571" max="13571" width="6.5703125" style="277" customWidth="1"/>
    <col min="13572" max="13575" width="6" style="277" customWidth="1"/>
    <col min="13576" max="13647" width="8" style="277" customWidth="1"/>
    <col min="13648" max="13648" width="12.28515625" style="277" bestFit="1" customWidth="1"/>
    <col min="13649" max="13649" width="10.28515625" style="277" bestFit="1" customWidth="1"/>
    <col min="13650" max="13824" width="6" style="277"/>
    <col min="13825" max="13825" width="6" style="277" customWidth="1"/>
    <col min="13826" max="13826" width="5.42578125" style="277" customWidth="1"/>
    <col min="13827" max="13827" width="6.5703125" style="277" customWidth="1"/>
    <col min="13828" max="13831" width="6" style="277" customWidth="1"/>
    <col min="13832" max="13903" width="8" style="277" customWidth="1"/>
    <col min="13904" max="13904" width="12.28515625" style="277" bestFit="1" customWidth="1"/>
    <col min="13905" max="13905" width="10.28515625" style="277" bestFit="1" customWidth="1"/>
    <col min="13906" max="14080" width="6" style="277"/>
    <col min="14081" max="14081" width="6" style="277" customWidth="1"/>
    <col min="14082" max="14082" width="5.42578125" style="277" customWidth="1"/>
    <col min="14083" max="14083" width="6.5703125" style="277" customWidth="1"/>
    <col min="14084" max="14087" width="6" style="277" customWidth="1"/>
    <col min="14088" max="14159" width="8" style="277" customWidth="1"/>
    <col min="14160" max="14160" width="12.28515625" style="277" bestFit="1" customWidth="1"/>
    <col min="14161" max="14161" width="10.28515625" style="277" bestFit="1" customWidth="1"/>
    <col min="14162" max="14336" width="6" style="277"/>
    <col min="14337" max="14337" width="6" style="277" customWidth="1"/>
    <col min="14338" max="14338" width="5.42578125" style="277" customWidth="1"/>
    <col min="14339" max="14339" width="6.5703125" style="277" customWidth="1"/>
    <col min="14340" max="14343" width="6" style="277" customWidth="1"/>
    <col min="14344" max="14415" width="8" style="277" customWidth="1"/>
    <col min="14416" max="14416" width="12.28515625" style="277" bestFit="1" customWidth="1"/>
    <col min="14417" max="14417" width="10.28515625" style="277" bestFit="1" customWidth="1"/>
    <col min="14418" max="14592" width="6" style="277"/>
    <col min="14593" max="14593" width="6" style="277" customWidth="1"/>
    <col min="14594" max="14594" width="5.42578125" style="277" customWidth="1"/>
    <col min="14595" max="14595" width="6.5703125" style="277" customWidth="1"/>
    <col min="14596" max="14599" width="6" style="277" customWidth="1"/>
    <col min="14600" max="14671" width="8" style="277" customWidth="1"/>
    <col min="14672" max="14672" width="12.28515625" style="277" bestFit="1" customWidth="1"/>
    <col min="14673" max="14673" width="10.28515625" style="277" bestFit="1" customWidth="1"/>
    <col min="14674" max="14848" width="6" style="277"/>
    <col min="14849" max="14849" width="6" style="277" customWidth="1"/>
    <col min="14850" max="14850" width="5.42578125" style="277" customWidth="1"/>
    <col min="14851" max="14851" width="6.5703125" style="277" customWidth="1"/>
    <col min="14852" max="14855" width="6" style="277" customWidth="1"/>
    <col min="14856" max="14927" width="8" style="277" customWidth="1"/>
    <col min="14928" max="14928" width="12.28515625" style="277" bestFit="1" customWidth="1"/>
    <col min="14929" max="14929" width="10.28515625" style="277" bestFit="1" customWidth="1"/>
    <col min="14930" max="15104" width="6" style="277"/>
    <col min="15105" max="15105" width="6" style="277" customWidth="1"/>
    <col min="15106" max="15106" width="5.42578125" style="277" customWidth="1"/>
    <col min="15107" max="15107" width="6.5703125" style="277" customWidth="1"/>
    <col min="15108" max="15111" width="6" style="277" customWidth="1"/>
    <col min="15112" max="15183" width="8" style="277" customWidth="1"/>
    <col min="15184" max="15184" width="12.28515625" style="277" bestFit="1" customWidth="1"/>
    <col min="15185" max="15185" width="10.28515625" style="277" bestFit="1" customWidth="1"/>
    <col min="15186" max="15360" width="6" style="277"/>
    <col min="15361" max="15361" width="6" style="277" customWidth="1"/>
    <col min="15362" max="15362" width="5.42578125" style="277" customWidth="1"/>
    <col min="15363" max="15363" width="6.5703125" style="277" customWidth="1"/>
    <col min="15364" max="15367" width="6" style="277" customWidth="1"/>
    <col min="15368" max="15439" width="8" style="277" customWidth="1"/>
    <col min="15440" max="15440" width="12.28515625" style="277" bestFit="1" customWidth="1"/>
    <col min="15441" max="15441" width="10.28515625" style="277" bestFit="1" customWidth="1"/>
    <col min="15442" max="15616" width="6" style="277"/>
    <col min="15617" max="15617" width="6" style="277" customWidth="1"/>
    <col min="15618" max="15618" width="5.42578125" style="277" customWidth="1"/>
    <col min="15619" max="15619" width="6.5703125" style="277" customWidth="1"/>
    <col min="15620" max="15623" width="6" style="277" customWidth="1"/>
    <col min="15624" max="15695" width="8" style="277" customWidth="1"/>
    <col min="15696" max="15696" width="12.28515625" style="277" bestFit="1" customWidth="1"/>
    <col min="15697" max="15697" width="10.28515625" style="277" bestFit="1" customWidth="1"/>
    <col min="15698" max="15872" width="6" style="277"/>
    <col min="15873" max="15873" width="6" style="277" customWidth="1"/>
    <col min="15874" max="15874" width="5.42578125" style="277" customWidth="1"/>
    <col min="15875" max="15875" width="6.5703125" style="277" customWidth="1"/>
    <col min="15876" max="15879" width="6" style="277" customWidth="1"/>
    <col min="15880" max="15951" width="8" style="277" customWidth="1"/>
    <col min="15952" max="15952" width="12.28515625" style="277" bestFit="1" customWidth="1"/>
    <col min="15953" max="15953" width="10.28515625" style="277" bestFit="1" customWidth="1"/>
    <col min="15954" max="16128" width="6" style="277"/>
    <col min="16129" max="16129" width="6" style="277" customWidth="1"/>
    <col min="16130" max="16130" width="5.42578125" style="277" customWidth="1"/>
    <col min="16131" max="16131" width="6.5703125" style="277" customWidth="1"/>
    <col min="16132" max="16135" width="6" style="277" customWidth="1"/>
    <col min="16136" max="16207" width="8" style="277" customWidth="1"/>
    <col min="16208" max="16208" width="12.28515625" style="277" bestFit="1" customWidth="1"/>
    <col min="16209" max="16209" width="10.28515625" style="277" bestFit="1" customWidth="1"/>
    <col min="16210" max="16384" width="6" style="277"/>
  </cols>
  <sheetData>
    <row r="1" spans="1:84" s="806" customFormat="1" ht="30" customHeight="1" x14ac:dyDescent="0.4">
      <c r="A1" s="834" t="s">
        <v>240</v>
      </c>
    </row>
    <row r="2" spans="1:84" s="806" customFormat="1" ht="26.25" x14ac:dyDescent="0.4">
      <c r="A2" s="835" t="s">
        <v>627</v>
      </c>
      <c r="C2" s="836"/>
      <c r="D2" s="836"/>
      <c r="E2" s="836"/>
    </row>
    <row r="3" spans="1:84" s="277" customFormat="1" ht="13.5" thickBot="1" x14ac:dyDescent="0.25">
      <c r="I3" s="2087"/>
      <c r="L3" s="2087"/>
      <c r="O3" s="2087"/>
      <c r="R3" s="2087"/>
      <c r="U3" s="2087"/>
      <c r="X3" s="2087"/>
      <c r="AA3" s="2087"/>
      <c r="AD3" s="2087"/>
      <c r="AG3" s="2087"/>
      <c r="AJ3" s="2087"/>
      <c r="AM3" s="2087"/>
      <c r="AP3" s="2087"/>
      <c r="AS3" s="2087"/>
      <c r="AV3" s="2087"/>
      <c r="AY3" s="2087"/>
      <c r="BB3" s="2087"/>
      <c r="BE3" s="2087"/>
      <c r="BH3" s="2087"/>
      <c r="BK3" s="2087"/>
      <c r="BN3" s="2087"/>
      <c r="BQ3" s="2087"/>
      <c r="BT3" s="2087"/>
      <c r="BW3" s="2087"/>
      <c r="BZ3" s="2087"/>
    </row>
    <row r="4" spans="1:84" s="277" customFormat="1" ht="13.5" thickBot="1" x14ac:dyDescent="0.25">
      <c r="A4" s="2004" t="s">
        <v>5</v>
      </c>
      <c r="B4" s="2005"/>
      <c r="C4" s="2005"/>
      <c r="D4" s="2005"/>
      <c r="E4" s="2005"/>
      <c r="F4" s="2005"/>
      <c r="G4" s="2006"/>
      <c r="H4" s="2007" t="s">
        <v>169</v>
      </c>
      <c r="I4" s="2008"/>
      <c r="J4" s="2009"/>
      <c r="K4" s="2007" t="s">
        <v>170</v>
      </c>
      <c r="L4" s="2008"/>
      <c r="M4" s="2009"/>
      <c r="N4" s="2007" t="s">
        <v>171</v>
      </c>
      <c r="O4" s="2008"/>
      <c r="P4" s="2009"/>
      <c r="Q4" s="2007" t="s">
        <v>172</v>
      </c>
      <c r="R4" s="2008"/>
      <c r="S4" s="2009"/>
      <c r="T4" s="2007" t="s">
        <v>173</v>
      </c>
      <c r="U4" s="2008"/>
      <c r="V4" s="2009"/>
      <c r="W4" s="2007" t="s">
        <v>174</v>
      </c>
      <c r="X4" s="2008"/>
      <c r="Y4" s="2009"/>
      <c r="Z4" s="2007" t="s">
        <v>175</v>
      </c>
      <c r="AA4" s="2008"/>
      <c r="AB4" s="2009"/>
      <c r="AC4" s="2007" t="s">
        <v>176</v>
      </c>
      <c r="AD4" s="2008"/>
      <c r="AE4" s="2009"/>
      <c r="AF4" s="2007" t="s">
        <v>177</v>
      </c>
      <c r="AG4" s="2008"/>
      <c r="AH4" s="2009"/>
      <c r="AI4" s="2007" t="s">
        <v>178</v>
      </c>
      <c r="AJ4" s="2008"/>
      <c r="AK4" s="2009"/>
      <c r="AL4" s="2007" t="s">
        <v>179</v>
      </c>
      <c r="AM4" s="2008"/>
      <c r="AN4" s="2009"/>
      <c r="AO4" s="2007" t="s">
        <v>180</v>
      </c>
      <c r="AP4" s="2008"/>
      <c r="AQ4" s="2009"/>
      <c r="AR4" s="2007" t="s">
        <v>181</v>
      </c>
      <c r="AS4" s="2008"/>
      <c r="AT4" s="2009"/>
      <c r="AU4" s="2007" t="s">
        <v>182</v>
      </c>
      <c r="AV4" s="2008"/>
      <c r="AW4" s="2009"/>
      <c r="AX4" s="2007" t="s">
        <v>183</v>
      </c>
      <c r="AY4" s="2008"/>
      <c r="AZ4" s="2009"/>
      <c r="BA4" s="2007" t="s">
        <v>184</v>
      </c>
      <c r="BB4" s="2008"/>
      <c r="BC4" s="2009"/>
      <c r="BD4" s="2007" t="s">
        <v>185</v>
      </c>
      <c r="BE4" s="2008"/>
      <c r="BF4" s="2009"/>
      <c r="BG4" s="2007" t="s">
        <v>186</v>
      </c>
      <c r="BH4" s="2008"/>
      <c r="BI4" s="2009"/>
      <c r="BJ4" s="2007" t="s">
        <v>187</v>
      </c>
      <c r="BK4" s="2008"/>
      <c r="BL4" s="2009"/>
      <c r="BM4" s="2007" t="s">
        <v>188</v>
      </c>
      <c r="BN4" s="2008"/>
      <c r="BO4" s="2009"/>
      <c r="BP4" s="2007" t="s">
        <v>189</v>
      </c>
      <c r="BQ4" s="2008"/>
      <c r="BR4" s="2009"/>
      <c r="BS4" s="2007" t="s">
        <v>190</v>
      </c>
      <c r="BT4" s="2008"/>
      <c r="BU4" s="2009"/>
      <c r="BV4" s="2007" t="s">
        <v>191</v>
      </c>
      <c r="BW4" s="2008"/>
      <c r="BX4" s="2009"/>
      <c r="BY4" s="2007" t="s">
        <v>192</v>
      </c>
      <c r="BZ4" s="2008"/>
      <c r="CA4" s="2009"/>
      <c r="CC4" s="2458"/>
      <c r="CF4" s="2087"/>
    </row>
    <row r="5" spans="1:84" s="277" customFormat="1" x14ac:dyDescent="0.2">
      <c r="A5" s="2013" t="s">
        <v>193</v>
      </c>
      <c r="B5" s="2014"/>
      <c r="C5" s="2015" t="s">
        <v>194</v>
      </c>
      <c r="D5" s="2016"/>
      <c r="E5" s="2017"/>
      <c r="F5" s="2017"/>
      <c r="G5" s="2018"/>
      <c r="H5" s="2130" t="s">
        <v>9</v>
      </c>
      <c r="I5" s="2131" t="s">
        <v>10</v>
      </c>
      <c r="J5" s="2132" t="s">
        <v>11</v>
      </c>
      <c r="K5" s="2200" t="s">
        <v>9</v>
      </c>
      <c r="L5" s="2131" t="s">
        <v>10</v>
      </c>
      <c r="M5" s="2201" t="s">
        <v>11</v>
      </c>
      <c r="N5" s="2130" t="s">
        <v>9</v>
      </c>
      <c r="O5" s="2131" t="s">
        <v>10</v>
      </c>
      <c r="P5" s="2132" t="s">
        <v>11</v>
      </c>
      <c r="Q5" s="2130" t="s">
        <v>9</v>
      </c>
      <c r="R5" s="2131" t="s">
        <v>10</v>
      </c>
      <c r="S5" s="2132" t="s">
        <v>11</v>
      </c>
      <c r="T5" s="2130" t="s">
        <v>9</v>
      </c>
      <c r="U5" s="2131" t="s">
        <v>10</v>
      </c>
      <c r="V5" s="2132" t="s">
        <v>11</v>
      </c>
      <c r="W5" s="2130" t="s">
        <v>9</v>
      </c>
      <c r="X5" s="2131" t="s">
        <v>10</v>
      </c>
      <c r="Y5" s="2132" t="s">
        <v>11</v>
      </c>
      <c r="Z5" s="2200" t="s">
        <v>9</v>
      </c>
      <c r="AA5" s="2131" t="s">
        <v>10</v>
      </c>
      <c r="AB5" s="2201" t="s">
        <v>11</v>
      </c>
      <c r="AC5" s="2130" t="s">
        <v>9</v>
      </c>
      <c r="AD5" s="2131" t="s">
        <v>10</v>
      </c>
      <c r="AE5" s="2132" t="s">
        <v>11</v>
      </c>
      <c r="AF5" s="2130" t="s">
        <v>9</v>
      </c>
      <c r="AG5" s="2131" t="s">
        <v>10</v>
      </c>
      <c r="AH5" s="2132" t="s">
        <v>11</v>
      </c>
      <c r="AI5" s="2130" t="s">
        <v>9</v>
      </c>
      <c r="AJ5" s="2131" t="s">
        <v>10</v>
      </c>
      <c r="AK5" s="2132" t="s">
        <v>11</v>
      </c>
      <c r="AL5" s="2130" t="s">
        <v>9</v>
      </c>
      <c r="AM5" s="2131" t="s">
        <v>10</v>
      </c>
      <c r="AN5" s="2132" t="s">
        <v>11</v>
      </c>
      <c r="AO5" s="2200" t="s">
        <v>9</v>
      </c>
      <c r="AP5" s="2131" t="s">
        <v>10</v>
      </c>
      <c r="AQ5" s="2201" t="s">
        <v>11</v>
      </c>
      <c r="AR5" s="2130" t="s">
        <v>9</v>
      </c>
      <c r="AS5" s="2131" t="s">
        <v>10</v>
      </c>
      <c r="AT5" s="2132" t="s">
        <v>11</v>
      </c>
      <c r="AU5" s="2130" t="s">
        <v>9</v>
      </c>
      <c r="AV5" s="2131" t="s">
        <v>10</v>
      </c>
      <c r="AW5" s="2132" t="s">
        <v>11</v>
      </c>
      <c r="AX5" s="2130" t="s">
        <v>9</v>
      </c>
      <c r="AY5" s="2131" t="s">
        <v>10</v>
      </c>
      <c r="AZ5" s="2132" t="s">
        <v>11</v>
      </c>
      <c r="BA5" s="2130" t="s">
        <v>9</v>
      </c>
      <c r="BB5" s="2131" t="s">
        <v>10</v>
      </c>
      <c r="BC5" s="2132" t="s">
        <v>11</v>
      </c>
      <c r="BD5" s="2203" t="s">
        <v>9</v>
      </c>
      <c r="BE5" s="2131" t="s">
        <v>10</v>
      </c>
      <c r="BF5" s="2132" t="s">
        <v>11</v>
      </c>
      <c r="BG5" s="2202" t="s">
        <v>9</v>
      </c>
      <c r="BH5" s="2131" t="s">
        <v>10</v>
      </c>
      <c r="BI5" s="2132" t="s">
        <v>11</v>
      </c>
      <c r="BJ5" s="2202" t="s">
        <v>9</v>
      </c>
      <c r="BK5" s="2131" t="s">
        <v>10</v>
      </c>
      <c r="BL5" s="2132" t="s">
        <v>11</v>
      </c>
      <c r="BM5" s="2202" t="s">
        <v>9</v>
      </c>
      <c r="BN5" s="2131" t="s">
        <v>10</v>
      </c>
      <c r="BO5" s="2132" t="s">
        <v>11</v>
      </c>
      <c r="BP5" s="2202" t="s">
        <v>9</v>
      </c>
      <c r="BQ5" s="2131" t="s">
        <v>10</v>
      </c>
      <c r="BR5" s="2132" t="s">
        <v>11</v>
      </c>
      <c r="BS5" s="2203" t="s">
        <v>9</v>
      </c>
      <c r="BT5" s="2131" t="s">
        <v>10</v>
      </c>
      <c r="BU5" s="2132" t="s">
        <v>11</v>
      </c>
      <c r="BV5" s="2202" t="s">
        <v>9</v>
      </c>
      <c r="BW5" s="2131" t="s">
        <v>10</v>
      </c>
      <c r="BX5" s="2201" t="s">
        <v>11</v>
      </c>
      <c r="BY5" s="2202" t="s">
        <v>9</v>
      </c>
      <c r="BZ5" s="2131" t="s">
        <v>10</v>
      </c>
      <c r="CA5" s="2132" t="s">
        <v>11</v>
      </c>
    </row>
    <row r="6" spans="1:84" s="277" customFormat="1" ht="13.5" thickBot="1" x14ac:dyDescent="0.25">
      <c r="A6" s="2022"/>
      <c r="B6" s="2023"/>
      <c r="C6" s="2024"/>
      <c r="D6" s="2025"/>
      <c r="E6" s="2026"/>
      <c r="F6" s="2026"/>
      <c r="G6" s="2027"/>
      <c r="H6" s="2460" t="s">
        <v>14</v>
      </c>
      <c r="I6" s="2461" t="s">
        <v>15</v>
      </c>
      <c r="J6" s="2462" t="s">
        <v>69</v>
      </c>
      <c r="K6" s="2463" t="s">
        <v>14</v>
      </c>
      <c r="L6" s="2461" t="s">
        <v>15</v>
      </c>
      <c r="M6" s="2464" t="s">
        <v>69</v>
      </c>
      <c r="N6" s="2460" t="s">
        <v>14</v>
      </c>
      <c r="O6" s="2461" t="s">
        <v>15</v>
      </c>
      <c r="P6" s="2462" t="s">
        <v>69</v>
      </c>
      <c r="Q6" s="2460" t="s">
        <v>14</v>
      </c>
      <c r="R6" s="2461" t="s">
        <v>15</v>
      </c>
      <c r="S6" s="2462" t="s">
        <v>69</v>
      </c>
      <c r="T6" s="2460" t="s">
        <v>14</v>
      </c>
      <c r="U6" s="2461" t="s">
        <v>15</v>
      </c>
      <c r="V6" s="2462" t="s">
        <v>69</v>
      </c>
      <c r="W6" s="2460" t="s">
        <v>14</v>
      </c>
      <c r="X6" s="2461" t="s">
        <v>15</v>
      </c>
      <c r="Y6" s="2462" t="s">
        <v>69</v>
      </c>
      <c r="Z6" s="2463" t="s">
        <v>14</v>
      </c>
      <c r="AA6" s="2461" t="s">
        <v>15</v>
      </c>
      <c r="AB6" s="2464" t="s">
        <v>69</v>
      </c>
      <c r="AC6" s="2460" t="s">
        <v>14</v>
      </c>
      <c r="AD6" s="2461" t="s">
        <v>15</v>
      </c>
      <c r="AE6" s="2462" t="s">
        <v>69</v>
      </c>
      <c r="AF6" s="2460" t="s">
        <v>14</v>
      </c>
      <c r="AG6" s="2461" t="s">
        <v>15</v>
      </c>
      <c r="AH6" s="2462" t="s">
        <v>69</v>
      </c>
      <c r="AI6" s="2460" t="s">
        <v>14</v>
      </c>
      <c r="AJ6" s="2461" t="s">
        <v>15</v>
      </c>
      <c r="AK6" s="2462" t="s">
        <v>69</v>
      </c>
      <c r="AL6" s="2460" t="s">
        <v>14</v>
      </c>
      <c r="AM6" s="2461" t="s">
        <v>15</v>
      </c>
      <c r="AN6" s="2462" t="s">
        <v>69</v>
      </c>
      <c r="AO6" s="2463" t="s">
        <v>14</v>
      </c>
      <c r="AP6" s="2461" t="s">
        <v>15</v>
      </c>
      <c r="AQ6" s="2464" t="s">
        <v>69</v>
      </c>
      <c r="AR6" s="2460" t="s">
        <v>14</v>
      </c>
      <c r="AS6" s="2461" t="s">
        <v>15</v>
      </c>
      <c r="AT6" s="2462" t="s">
        <v>69</v>
      </c>
      <c r="AU6" s="2460" t="s">
        <v>14</v>
      </c>
      <c r="AV6" s="2461" t="s">
        <v>15</v>
      </c>
      <c r="AW6" s="2462" t="s">
        <v>69</v>
      </c>
      <c r="AX6" s="2460" t="s">
        <v>14</v>
      </c>
      <c r="AY6" s="2461" t="s">
        <v>15</v>
      </c>
      <c r="AZ6" s="2462" t="s">
        <v>69</v>
      </c>
      <c r="BA6" s="2460" t="s">
        <v>14</v>
      </c>
      <c r="BB6" s="2461" t="s">
        <v>15</v>
      </c>
      <c r="BC6" s="2462" t="s">
        <v>69</v>
      </c>
      <c r="BD6" s="2463" t="s">
        <v>14</v>
      </c>
      <c r="BE6" s="2461" t="s">
        <v>15</v>
      </c>
      <c r="BF6" s="2462" t="s">
        <v>69</v>
      </c>
      <c r="BG6" s="2460" t="s">
        <v>14</v>
      </c>
      <c r="BH6" s="2461" t="s">
        <v>15</v>
      </c>
      <c r="BI6" s="2462" t="s">
        <v>69</v>
      </c>
      <c r="BJ6" s="2460" t="s">
        <v>14</v>
      </c>
      <c r="BK6" s="2461" t="s">
        <v>15</v>
      </c>
      <c r="BL6" s="2462" t="s">
        <v>69</v>
      </c>
      <c r="BM6" s="2460" t="s">
        <v>14</v>
      </c>
      <c r="BN6" s="2461" t="s">
        <v>15</v>
      </c>
      <c r="BO6" s="2462" t="s">
        <v>69</v>
      </c>
      <c r="BP6" s="2460" t="s">
        <v>14</v>
      </c>
      <c r="BQ6" s="2461" t="s">
        <v>15</v>
      </c>
      <c r="BR6" s="2462" t="s">
        <v>69</v>
      </c>
      <c r="BS6" s="2463" t="s">
        <v>14</v>
      </c>
      <c r="BT6" s="2461" t="s">
        <v>15</v>
      </c>
      <c r="BU6" s="2462" t="s">
        <v>69</v>
      </c>
      <c r="BV6" s="2460" t="s">
        <v>14</v>
      </c>
      <c r="BW6" s="2461" t="s">
        <v>15</v>
      </c>
      <c r="BX6" s="2464" t="s">
        <v>69</v>
      </c>
      <c r="BY6" s="2460" t="s">
        <v>14</v>
      </c>
      <c r="BZ6" s="2461" t="s">
        <v>15</v>
      </c>
      <c r="CA6" s="2462" t="s">
        <v>69</v>
      </c>
    </row>
    <row r="7" spans="1:84" s="277" customFormat="1" x14ac:dyDescent="0.2">
      <c r="A7" s="2031" t="s">
        <v>20</v>
      </c>
      <c r="B7" s="2032"/>
      <c r="C7" s="2033">
        <v>25</v>
      </c>
      <c r="D7" s="2034" t="s">
        <v>18</v>
      </c>
      <c r="E7" s="2035"/>
      <c r="F7" s="2036" t="s">
        <v>17</v>
      </c>
      <c r="G7" s="2343"/>
      <c r="H7" s="2465" t="s">
        <v>128</v>
      </c>
      <c r="I7" s="2466" t="s">
        <v>128</v>
      </c>
      <c r="J7" s="2467" t="s">
        <v>128</v>
      </c>
      <c r="K7" s="2465" t="s">
        <v>128</v>
      </c>
      <c r="L7" s="2466" t="s">
        <v>128</v>
      </c>
      <c r="M7" s="2467" t="s">
        <v>128</v>
      </c>
      <c r="N7" s="2465" t="s">
        <v>128</v>
      </c>
      <c r="O7" s="2466" t="s">
        <v>128</v>
      </c>
      <c r="P7" s="2467" t="s">
        <v>128</v>
      </c>
      <c r="Q7" s="2465" t="s">
        <v>128</v>
      </c>
      <c r="R7" s="2466" t="s">
        <v>128</v>
      </c>
      <c r="S7" s="2467" t="s">
        <v>128</v>
      </c>
      <c r="T7" s="2465" t="s">
        <v>128</v>
      </c>
      <c r="U7" s="2466" t="s">
        <v>128</v>
      </c>
      <c r="V7" s="2467" t="s">
        <v>128</v>
      </c>
      <c r="W7" s="2465" t="s">
        <v>128</v>
      </c>
      <c r="X7" s="2466" t="s">
        <v>128</v>
      </c>
      <c r="Y7" s="2467" t="s">
        <v>128</v>
      </c>
      <c r="Z7" s="2465" t="s">
        <v>128</v>
      </c>
      <c r="AA7" s="2466" t="s">
        <v>128</v>
      </c>
      <c r="AB7" s="2467" t="s">
        <v>128</v>
      </c>
      <c r="AC7" s="2465" t="s">
        <v>128</v>
      </c>
      <c r="AD7" s="2466" t="s">
        <v>128</v>
      </c>
      <c r="AE7" s="2467" t="s">
        <v>128</v>
      </c>
      <c r="AF7" s="2465" t="s">
        <v>128</v>
      </c>
      <c r="AG7" s="2466" t="s">
        <v>128</v>
      </c>
      <c r="AH7" s="2467" t="s">
        <v>128</v>
      </c>
      <c r="AI7" s="2465" t="s">
        <v>128</v>
      </c>
      <c r="AJ7" s="2466" t="s">
        <v>128</v>
      </c>
      <c r="AK7" s="2467" t="s">
        <v>128</v>
      </c>
      <c r="AL7" s="2465" t="s">
        <v>128</v>
      </c>
      <c r="AM7" s="2466" t="s">
        <v>128</v>
      </c>
      <c r="AN7" s="2467" t="s">
        <v>128</v>
      </c>
      <c r="AO7" s="2465" t="s">
        <v>128</v>
      </c>
      <c r="AP7" s="2466" t="s">
        <v>128</v>
      </c>
      <c r="AQ7" s="2467" t="s">
        <v>128</v>
      </c>
      <c r="AR7" s="2465" t="s">
        <v>128</v>
      </c>
      <c r="AS7" s="2466" t="s">
        <v>128</v>
      </c>
      <c r="AT7" s="2467" t="s">
        <v>128</v>
      </c>
      <c r="AU7" s="2465" t="s">
        <v>128</v>
      </c>
      <c r="AV7" s="2466" t="s">
        <v>128</v>
      </c>
      <c r="AW7" s="2467" t="s">
        <v>128</v>
      </c>
      <c r="AX7" s="2465" t="s">
        <v>128</v>
      </c>
      <c r="AY7" s="2466" t="s">
        <v>128</v>
      </c>
      <c r="AZ7" s="2467" t="s">
        <v>128</v>
      </c>
      <c r="BA7" s="2465" t="s">
        <v>128</v>
      </c>
      <c r="BB7" s="2466" t="s">
        <v>128</v>
      </c>
      <c r="BC7" s="2467" t="s">
        <v>128</v>
      </c>
      <c r="BD7" s="2465" t="s">
        <v>128</v>
      </c>
      <c r="BE7" s="2466" t="s">
        <v>128</v>
      </c>
      <c r="BF7" s="2467" t="s">
        <v>128</v>
      </c>
      <c r="BG7" s="2465" t="s">
        <v>128</v>
      </c>
      <c r="BH7" s="2466" t="s">
        <v>128</v>
      </c>
      <c r="BI7" s="2467" t="s">
        <v>128</v>
      </c>
      <c r="BJ7" s="2465" t="s">
        <v>128</v>
      </c>
      <c r="BK7" s="2466" t="s">
        <v>128</v>
      </c>
      <c r="BL7" s="2467" t="s">
        <v>128</v>
      </c>
      <c r="BM7" s="2465" t="s">
        <v>128</v>
      </c>
      <c r="BN7" s="2466" t="s">
        <v>128</v>
      </c>
      <c r="BO7" s="2467" t="s">
        <v>128</v>
      </c>
      <c r="BP7" s="2465" t="s">
        <v>128</v>
      </c>
      <c r="BQ7" s="2466" t="s">
        <v>128</v>
      </c>
      <c r="BR7" s="2467" t="s">
        <v>128</v>
      </c>
      <c r="BS7" s="2465" t="s">
        <v>128</v>
      </c>
      <c r="BT7" s="2466" t="s">
        <v>128</v>
      </c>
      <c r="BU7" s="2467" t="s">
        <v>128</v>
      </c>
      <c r="BV7" s="2465" t="s">
        <v>128</v>
      </c>
      <c r="BW7" s="2466" t="s">
        <v>128</v>
      </c>
      <c r="BX7" s="2467" t="s">
        <v>128</v>
      </c>
      <c r="BY7" s="2465" t="s">
        <v>128</v>
      </c>
      <c r="BZ7" s="2466" t="s">
        <v>128</v>
      </c>
      <c r="CA7" s="2467" t="s">
        <v>128</v>
      </c>
    </row>
    <row r="8" spans="1:84" s="277" customFormat="1" x14ac:dyDescent="0.2">
      <c r="A8" s="2042"/>
      <c r="B8" s="2043"/>
      <c r="C8" s="2044"/>
      <c r="D8" s="2045"/>
      <c r="E8" s="2046"/>
      <c r="F8" s="2047" t="s">
        <v>19</v>
      </c>
      <c r="G8" s="2345"/>
      <c r="H8" s="2049">
        <f>ROUND(SQRT(I8^2+J8^2)*1000/(SQRT(3)*I11),2)</f>
        <v>154.32</v>
      </c>
      <c r="I8" s="2050">
        <f>-I31+I21</f>
        <v>2.6044079999999998</v>
      </c>
      <c r="J8" s="2051">
        <f>-J31+J21</f>
        <v>0.80600799999999995</v>
      </c>
      <c r="K8" s="2049">
        <f>ROUND(SQRT(L8^2+M8^2)*1000/(SQRT(3)*L11),2)</f>
        <v>155.35</v>
      </c>
      <c r="L8" s="2050">
        <f>-L31+L21</f>
        <v>2.6168880000000003</v>
      </c>
      <c r="M8" s="2051">
        <f>-M31+M21</f>
        <v>0.82740800000000003</v>
      </c>
      <c r="N8" s="2049">
        <f>ROUND(SQRT(O8^2+P8^2)*1000/(SQRT(3)*O11),2)</f>
        <v>158.25</v>
      </c>
      <c r="O8" s="2050">
        <f>-O31+O21</f>
        <v>2.6631520000000002</v>
      </c>
      <c r="P8" s="2051">
        <f>-P31+P21</f>
        <v>0.85085600000000017</v>
      </c>
      <c r="Q8" s="2049">
        <f>ROUND(SQRT(R8^2+S8^2)*1000/(SQRT(3)*R11),2)</f>
        <v>156.62</v>
      </c>
      <c r="R8" s="2050">
        <f>-R31+R21</f>
        <v>2.6359119999999998</v>
      </c>
      <c r="S8" s="2051">
        <f>-S31+S21</f>
        <v>0.84159200000000001</v>
      </c>
      <c r="T8" s="2049">
        <f>ROUND(SQRT(U8^2+V8^2)*1000/(SQRT(3)*U11),2)</f>
        <v>154.12</v>
      </c>
      <c r="U8" s="2050">
        <f>-U31+U21</f>
        <v>2.5951120000000003</v>
      </c>
      <c r="V8" s="2051">
        <f>-V31+V21</f>
        <v>0.82436000000000009</v>
      </c>
      <c r="W8" s="2049">
        <f>ROUND(SQRT(X8^2+Y8^2)*1000/(SQRT(3)*X11),2)</f>
        <v>155.71</v>
      </c>
      <c r="X8" s="2050">
        <f>-X31+X21</f>
        <v>2.623936</v>
      </c>
      <c r="Y8" s="2051">
        <f>-Y31+Y21</f>
        <v>0.82613600000000009</v>
      </c>
      <c r="Z8" s="2049">
        <f>ROUND(SQRT(AA8^2+AB8^2)*1000/(SQRT(3)*AA11),2)</f>
        <v>157.34</v>
      </c>
      <c r="AA8" s="2050">
        <f>-AA31+AA21</f>
        <v>2.6568399999999999</v>
      </c>
      <c r="AB8" s="2051">
        <f>-AB31+AB21</f>
        <v>0.81730400000000003</v>
      </c>
      <c r="AC8" s="2049">
        <f>ROUND(SQRT(AD8^2+AE8^2)*1000/(SQRT(3)*AD11),2)</f>
        <v>161.44</v>
      </c>
      <c r="AD8" s="2050">
        <f>-AD31+AD21</f>
        <v>2.7366160000000002</v>
      </c>
      <c r="AE8" s="2051">
        <f>-AE31+AE21</f>
        <v>0.80380799999999986</v>
      </c>
      <c r="AF8" s="2049">
        <f>ROUND(SQRT(AG8^2+AH8^2)*1000/(SQRT(3)*AG11),2)</f>
        <v>170.93</v>
      </c>
      <c r="AG8" s="2050">
        <f>-AG31+AG21</f>
        <v>2.8995999999999995</v>
      </c>
      <c r="AH8" s="2051">
        <f>-AH31+AH21</f>
        <v>0.84365599999999996</v>
      </c>
      <c r="AI8" s="2049">
        <f>ROUND(SQRT(AJ8^2+AK8^2)*1000/(SQRT(3)*AJ11),2)</f>
        <v>176.27</v>
      </c>
      <c r="AJ8" s="2050">
        <f>-AJ31+AJ21</f>
        <v>2.9876560000000003</v>
      </c>
      <c r="AK8" s="2051">
        <f>-AK31+AK21</f>
        <v>0.87856800000000002</v>
      </c>
      <c r="AL8" s="2049">
        <f>ROUND(SQRT(AM8^2+AN8^2)*1000/(SQRT(3)*AM11),2)</f>
        <v>177.33</v>
      </c>
      <c r="AM8" s="2050">
        <f>-AM31+AM21</f>
        <v>3.0002960000000005</v>
      </c>
      <c r="AN8" s="2051">
        <f>-AN31+AN21</f>
        <v>0.90168800000000005</v>
      </c>
      <c r="AO8" s="2049">
        <f>ROUND(SQRT(AP8^2+AQ8^2)*1000/(SQRT(3)*AP11),2)</f>
        <v>174.1</v>
      </c>
      <c r="AP8" s="2050">
        <f>-AP31+AP21</f>
        <v>2.9446559999999997</v>
      </c>
      <c r="AQ8" s="2051">
        <f>-AQ31+AQ21</f>
        <v>0.88837599999999994</v>
      </c>
      <c r="AR8" s="2049">
        <f>ROUND(SQRT(AS8^2+AT8^2)*1000/(SQRT(3)*AS11),2)</f>
        <v>171.36</v>
      </c>
      <c r="AS8" s="2050">
        <f>-AS31+AS21</f>
        <v>2.9023199999999996</v>
      </c>
      <c r="AT8" s="2051">
        <f>-AT31+AT21</f>
        <v>0.86128000000000005</v>
      </c>
      <c r="AU8" s="2049">
        <f>ROUND(SQRT(AV8^2+AW8^2)*1000/(SQRT(3)*AV11),2)</f>
        <v>178.23</v>
      </c>
      <c r="AV8" s="2050">
        <f>-AV31+AV21</f>
        <v>2.9993919999999998</v>
      </c>
      <c r="AW8" s="2051">
        <f>-AW31+AW21</f>
        <v>0.95842399999999983</v>
      </c>
      <c r="AX8" s="2049">
        <f>ROUND(SQRT(AY8^2+AZ8^2)*1000/(SQRT(3)*AY11),2)</f>
        <v>187.59</v>
      </c>
      <c r="AY8" s="2050">
        <f>-AY31+AY21</f>
        <v>3.1620560000000002</v>
      </c>
      <c r="AZ8" s="2051">
        <f>-AZ31+AZ21</f>
        <v>0.99266399999999999</v>
      </c>
      <c r="BA8" s="2049">
        <f>ROUND(SQRT(BB8^2+BC8^2)*1000/(SQRT(3)*BB11),2)</f>
        <v>182.53</v>
      </c>
      <c r="BB8" s="2050">
        <f>-BB31+BB21</f>
        <v>3.0871920000000004</v>
      </c>
      <c r="BC8" s="2051">
        <f>-BC31+BC21</f>
        <v>0.9317120000000001</v>
      </c>
      <c r="BD8" s="2049">
        <f>ROUND(SQRT(BE8^2+BF8^2)*1000/(SQRT(3)*BE11),2)</f>
        <v>189.85</v>
      </c>
      <c r="BE8" s="2050">
        <f>-BE31+BE21</f>
        <v>3.1973199999999999</v>
      </c>
      <c r="BF8" s="2051">
        <f>-BF31+BF21</f>
        <v>1.01352</v>
      </c>
      <c r="BG8" s="2049">
        <f>ROUND(SQRT(BH8^2+BI8^2)*1000/(SQRT(3)*BH11),2)</f>
        <v>178.56</v>
      </c>
      <c r="BH8" s="2050">
        <f>-BH31+BH21</f>
        <v>3.0295839999999998</v>
      </c>
      <c r="BI8" s="2051">
        <f>-BI31+BI21</f>
        <v>0.87947199999999992</v>
      </c>
      <c r="BJ8" s="2049">
        <f>ROUND(SQRT(BK8^2+BL8^2)*1000/(SQRT(3)*BK11),2)</f>
        <v>179.72</v>
      </c>
      <c r="BK8" s="2050">
        <f>-BK31+BK21</f>
        <v>3.0470959999999998</v>
      </c>
      <c r="BL8" s="2051">
        <f>-BL31+BL21</f>
        <v>0.89234400000000003</v>
      </c>
      <c r="BM8" s="2049">
        <f>ROUND(SQRT(BN8^2+BO8^2)*1000/(SQRT(3)*BN11),2)</f>
        <v>178.34</v>
      </c>
      <c r="BN8" s="2050">
        <f>-BN31+BN21</f>
        <v>3.0233600000000003</v>
      </c>
      <c r="BO8" s="2051">
        <f>-BO31+BO21</f>
        <v>0.88657600000000014</v>
      </c>
      <c r="BP8" s="2049">
        <f>ROUND(SQRT(BQ8^2+BR8^2)*1000/(SQRT(3)*BQ11),2)</f>
        <v>176.91</v>
      </c>
      <c r="BQ8" s="2050">
        <f>-BQ31+BQ21</f>
        <v>2.99932</v>
      </c>
      <c r="BR8" s="2051">
        <f>-BR31+BR21</f>
        <v>0.87888799999999989</v>
      </c>
      <c r="BS8" s="2049">
        <f>ROUND(SQRT(BT8^2+BU8^2)*1000/(SQRT(3)*BT11),2)</f>
        <v>174.42</v>
      </c>
      <c r="BT8" s="2050">
        <f>-BT31+BT21</f>
        <v>2.9489120000000004</v>
      </c>
      <c r="BU8" s="2051">
        <f>-BU31+BU21</f>
        <v>0.89431199999999988</v>
      </c>
      <c r="BV8" s="2049">
        <f>ROUND(SQRT(BW8^2+BX8^2)*1000/(SQRT(3)*BW11),2)</f>
        <v>170.87</v>
      </c>
      <c r="BW8" s="2050">
        <f>-BW31+BW21</f>
        <v>2.8706320000000001</v>
      </c>
      <c r="BX8" s="2051">
        <f>-BX31+BX21</f>
        <v>0.93391999999999986</v>
      </c>
      <c r="BY8" s="2049">
        <f>ROUND(SQRT(BZ8^2+CA8^2)*1000/(SQRT(3)*BZ11),2)</f>
        <v>166.55</v>
      </c>
      <c r="BZ8" s="2050">
        <f>-BZ31+BZ21</f>
        <v>2.7941360000000004</v>
      </c>
      <c r="CA8" s="2051">
        <f>-CA31+CA21</f>
        <v>0.92230400000000001</v>
      </c>
      <c r="CF8" s="2087"/>
    </row>
    <row r="9" spans="1:84" s="277" customFormat="1" ht="13.5" customHeight="1" thickBot="1" x14ac:dyDescent="0.25">
      <c r="A9" s="2042"/>
      <c r="B9" s="2043"/>
      <c r="C9" s="2044"/>
      <c r="D9" s="2052"/>
      <c r="E9" s="2053"/>
      <c r="F9" s="2054"/>
      <c r="G9" s="2066"/>
      <c r="H9" s="2056" t="s">
        <v>128</v>
      </c>
      <c r="I9" s="2057" t="s">
        <v>128</v>
      </c>
      <c r="J9" s="2058" t="s">
        <v>128</v>
      </c>
      <c r="K9" s="2056" t="s">
        <v>128</v>
      </c>
      <c r="L9" s="2057" t="s">
        <v>128</v>
      </c>
      <c r="M9" s="2058" t="s">
        <v>128</v>
      </c>
      <c r="N9" s="2056" t="s">
        <v>128</v>
      </c>
      <c r="O9" s="2057" t="s">
        <v>128</v>
      </c>
      <c r="P9" s="2058" t="s">
        <v>128</v>
      </c>
      <c r="Q9" s="2056" t="s">
        <v>128</v>
      </c>
      <c r="R9" s="2057" t="s">
        <v>128</v>
      </c>
      <c r="S9" s="2058" t="s">
        <v>128</v>
      </c>
      <c r="T9" s="2056" t="s">
        <v>128</v>
      </c>
      <c r="U9" s="2057" t="s">
        <v>128</v>
      </c>
      <c r="V9" s="2058" t="s">
        <v>128</v>
      </c>
      <c r="W9" s="2056" t="s">
        <v>128</v>
      </c>
      <c r="X9" s="2057" t="s">
        <v>128</v>
      </c>
      <c r="Y9" s="2058" t="s">
        <v>128</v>
      </c>
      <c r="Z9" s="2056" t="s">
        <v>128</v>
      </c>
      <c r="AA9" s="2057" t="s">
        <v>128</v>
      </c>
      <c r="AB9" s="2058" t="s">
        <v>128</v>
      </c>
      <c r="AC9" s="2056" t="s">
        <v>128</v>
      </c>
      <c r="AD9" s="2057" t="s">
        <v>128</v>
      </c>
      <c r="AE9" s="2058" t="s">
        <v>128</v>
      </c>
      <c r="AF9" s="2056" t="s">
        <v>128</v>
      </c>
      <c r="AG9" s="2057" t="s">
        <v>128</v>
      </c>
      <c r="AH9" s="2058" t="s">
        <v>128</v>
      </c>
      <c r="AI9" s="2056" t="s">
        <v>128</v>
      </c>
      <c r="AJ9" s="2057" t="s">
        <v>128</v>
      </c>
      <c r="AK9" s="2058" t="s">
        <v>128</v>
      </c>
      <c r="AL9" s="2056" t="s">
        <v>128</v>
      </c>
      <c r="AM9" s="2057" t="s">
        <v>128</v>
      </c>
      <c r="AN9" s="2058" t="s">
        <v>128</v>
      </c>
      <c r="AO9" s="2056" t="s">
        <v>128</v>
      </c>
      <c r="AP9" s="2057" t="s">
        <v>128</v>
      </c>
      <c r="AQ9" s="2058" t="s">
        <v>128</v>
      </c>
      <c r="AR9" s="2056" t="s">
        <v>128</v>
      </c>
      <c r="AS9" s="2057" t="s">
        <v>128</v>
      </c>
      <c r="AT9" s="2058" t="s">
        <v>128</v>
      </c>
      <c r="AU9" s="2056" t="s">
        <v>128</v>
      </c>
      <c r="AV9" s="2057" t="s">
        <v>128</v>
      </c>
      <c r="AW9" s="2058" t="s">
        <v>128</v>
      </c>
      <c r="AX9" s="2056" t="s">
        <v>128</v>
      </c>
      <c r="AY9" s="2057" t="s">
        <v>128</v>
      </c>
      <c r="AZ9" s="2058" t="s">
        <v>128</v>
      </c>
      <c r="BA9" s="2056" t="s">
        <v>128</v>
      </c>
      <c r="BB9" s="2057" t="s">
        <v>128</v>
      </c>
      <c r="BC9" s="2058" t="s">
        <v>128</v>
      </c>
      <c r="BD9" s="2056" t="s">
        <v>128</v>
      </c>
      <c r="BE9" s="2057" t="s">
        <v>128</v>
      </c>
      <c r="BF9" s="2058" t="s">
        <v>128</v>
      </c>
      <c r="BG9" s="2056" t="s">
        <v>128</v>
      </c>
      <c r="BH9" s="2057" t="s">
        <v>128</v>
      </c>
      <c r="BI9" s="2058" t="s">
        <v>128</v>
      </c>
      <c r="BJ9" s="2056" t="s">
        <v>128</v>
      </c>
      <c r="BK9" s="2057" t="s">
        <v>128</v>
      </c>
      <c r="BL9" s="2058" t="s">
        <v>128</v>
      </c>
      <c r="BM9" s="2056" t="s">
        <v>128</v>
      </c>
      <c r="BN9" s="2057" t="s">
        <v>128</v>
      </c>
      <c r="BO9" s="2058" t="s">
        <v>128</v>
      </c>
      <c r="BP9" s="2056" t="s">
        <v>128</v>
      </c>
      <c r="BQ9" s="2057" t="s">
        <v>128</v>
      </c>
      <c r="BR9" s="2058" t="s">
        <v>128</v>
      </c>
      <c r="BS9" s="2056" t="s">
        <v>128</v>
      </c>
      <c r="BT9" s="2057" t="s">
        <v>128</v>
      </c>
      <c r="BU9" s="2058" t="s">
        <v>128</v>
      </c>
      <c r="BV9" s="2056" t="s">
        <v>128</v>
      </c>
      <c r="BW9" s="2057" t="s">
        <v>128</v>
      </c>
      <c r="BX9" s="2058" t="s">
        <v>128</v>
      </c>
      <c r="BY9" s="2056" t="s">
        <v>128</v>
      </c>
      <c r="BZ9" s="2057" t="s">
        <v>128</v>
      </c>
      <c r="CA9" s="2058" t="s">
        <v>128</v>
      </c>
      <c r="CB9" s="906"/>
      <c r="CC9" s="906"/>
    </row>
    <row r="10" spans="1:84" s="277" customFormat="1" x14ac:dyDescent="0.2">
      <c r="A10" s="2042"/>
      <c r="B10" s="2043"/>
      <c r="C10" s="2044"/>
      <c r="D10" s="2034" t="s">
        <v>22</v>
      </c>
      <c r="E10" s="2035"/>
      <c r="F10" s="2036" t="s">
        <v>17</v>
      </c>
      <c r="G10" s="2343"/>
      <c r="H10" s="2468"/>
      <c r="I10" s="2347">
        <v>115</v>
      </c>
      <c r="J10" s="2348"/>
      <c r="K10" s="2468"/>
      <c r="L10" s="2347">
        <v>115</v>
      </c>
      <c r="M10" s="2348"/>
      <c r="N10" s="2468"/>
      <c r="O10" s="2347">
        <v>115</v>
      </c>
      <c r="P10" s="2348"/>
      <c r="Q10" s="2468"/>
      <c r="R10" s="2347">
        <v>115</v>
      </c>
      <c r="S10" s="2348"/>
      <c r="T10" s="2468"/>
      <c r="U10" s="2347">
        <v>115</v>
      </c>
      <c r="V10" s="2348"/>
      <c r="W10" s="2468"/>
      <c r="X10" s="2347">
        <v>115</v>
      </c>
      <c r="Y10" s="2348"/>
      <c r="Z10" s="2468"/>
      <c r="AA10" s="2347">
        <v>115</v>
      </c>
      <c r="AB10" s="2348"/>
      <c r="AC10" s="2468"/>
      <c r="AD10" s="2347">
        <v>115</v>
      </c>
      <c r="AE10" s="2348"/>
      <c r="AF10" s="2349"/>
      <c r="AG10" s="2347">
        <v>114</v>
      </c>
      <c r="AH10" s="2348"/>
      <c r="AI10" s="2349"/>
      <c r="AJ10" s="2347">
        <v>115</v>
      </c>
      <c r="AK10" s="2348"/>
      <c r="AL10" s="2349"/>
      <c r="AM10" s="2347">
        <v>115</v>
      </c>
      <c r="AN10" s="2348"/>
      <c r="AO10" s="2349"/>
      <c r="AP10" s="2347">
        <v>115</v>
      </c>
      <c r="AQ10" s="2348"/>
      <c r="AR10" s="2349"/>
      <c r="AS10" s="2347">
        <v>115</v>
      </c>
      <c r="AT10" s="2348"/>
      <c r="AU10" s="2349"/>
      <c r="AV10" s="2347">
        <v>115</v>
      </c>
      <c r="AW10" s="2348"/>
      <c r="AX10" s="2349"/>
      <c r="AY10" s="2347">
        <v>115</v>
      </c>
      <c r="AZ10" s="2348"/>
      <c r="BA10" s="2349"/>
      <c r="BB10" s="2347">
        <v>115</v>
      </c>
      <c r="BC10" s="2348"/>
      <c r="BD10" s="2349"/>
      <c r="BE10" s="2347">
        <v>115</v>
      </c>
      <c r="BF10" s="2348"/>
      <c r="BG10" s="2349"/>
      <c r="BH10" s="2347">
        <v>115</v>
      </c>
      <c r="BI10" s="2348"/>
      <c r="BJ10" s="2349"/>
      <c r="BK10" s="2347">
        <v>115</v>
      </c>
      <c r="BL10" s="2348"/>
      <c r="BM10" s="2349"/>
      <c r="BN10" s="2347">
        <v>115</v>
      </c>
      <c r="BO10" s="2348"/>
      <c r="BP10" s="2349"/>
      <c r="BQ10" s="2347">
        <v>115</v>
      </c>
      <c r="BR10" s="2348"/>
      <c r="BS10" s="2349"/>
      <c r="BT10" s="2347">
        <v>115</v>
      </c>
      <c r="BU10" s="2348"/>
      <c r="BV10" s="2349"/>
      <c r="BW10" s="2347">
        <v>115</v>
      </c>
      <c r="BX10" s="2348"/>
      <c r="BY10" s="2349"/>
      <c r="BZ10" s="2347">
        <v>115</v>
      </c>
      <c r="CA10" s="2348"/>
      <c r="CB10" s="907"/>
      <c r="CC10" s="907"/>
    </row>
    <row r="11" spans="1:84" s="277" customFormat="1" x14ac:dyDescent="0.2">
      <c r="A11" s="2042"/>
      <c r="B11" s="2043"/>
      <c r="C11" s="2044"/>
      <c r="D11" s="2045"/>
      <c r="E11" s="2046"/>
      <c r="F11" s="2047" t="s">
        <v>19</v>
      </c>
      <c r="G11" s="2345"/>
      <c r="H11" s="2352"/>
      <c r="I11" s="898">
        <v>10.199999999999999</v>
      </c>
      <c r="J11" s="899"/>
      <c r="K11" s="2352"/>
      <c r="L11" s="898">
        <v>10.199999999999999</v>
      </c>
      <c r="M11" s="899"/>
      <c r="N11" s="2352"/>
      <c r="O11" s="898">
        <v>10.199999999999999</v>
      </c>
      <c r="P11" s="899"/>
      <c r="Q11" s="2352"/>
      <c r="R11" s="898">
        <v>10.199999999999999</v>
      </c>
      <c r="S11" s="899"/>
      <c r="T11" s="2352"/>
      <c r="U11" s="898">
        <v>10.199999999999999</v>
      </c>
      <c r="V11" s="899"/>
      <c r="W11" s="2352"/>
      <c r="X11" s="898">
        <v>10.199999999999999</v>
      </c>
      <c r="Y11" s="899"/>
      <c r="Z11" s="2352"/>
      <c r="AA11" s="898">
        <v>10.199999999999999</v>
      </c>
      <c r="AB11" s="899"/>
      <c r="AC11" s="2352"/>
      <c r="AD11" s="898">
        <v>10.199999999999999</v>
      </c>
      <c r="AE11" s="899"/>
      <c r="AF11" s="2352"/>
      <c r="AG11" s="898">
        <v>10.199999999999999</v>
      </c>
      <c r="AH11" s="899"/>
      <c r="AI11" s="2352"/>
      <c r="AJ11" s="898">
        <v>10.199999999999999</v>
      </c>
      <c r="AK11" s="899"/>
      <c r="AL11" s="2352"/>
      <c r="AM11" s="898">
        <v>10.199999999999999</v>
      </c>
      <c r="AN11" s="899"/>
      <c r="AO11" s="2352"/>
      <c r="AP11" s="898">
        <v>10.199999999999999</v>
      </c>
      <c r="AQ11" s="899"/>
      <c r="AR11" s="2352"/>
      <c r="AS11" s="898">
        <v>10.199999999999999</v>
      </c>
      <c r="AT11" s="899"/>
      <c r="AU11" s="2352"/>
      <c r="AV11" s="898">
        <v>10.199999999999999</v>
      </c>
      <c r="AW11" s="899"/>
      <c r="AX11" s="2352"/>
      <c r="AY11" s="898">
        <v>10.199999999999999</v>
      </c>
      <c r="AZ11" s="899"/>
      <c r="BA11" s="2352"/>
      <c r="BB11" s="898">
        <v>10.199999999999999</v>
      </c>
      <c r="BC11" s="899"/>
      <c r="BD11" s="2352"/>
      <c r="BE11" s="898">
        <v>10.199999999999999</v>
      </c>
      <c r="BF11" s="899"/>
      <c r="BG11" s="2352"/>
      <c r="BH11" s="898">
        <v>10.199999999999999</v>
      </c>
      <c r="BI11" s="899"/>
      <c r="BJ11" s="2352"/>
      <c r="BK11" s="898">
        <v>10.199999999999999</v>
      </c>
      <c r="BL11" s="899"/>
      <c r="BM11" s="2352"/>
      <c r="BN11" s="898">
        <v>10.199999999999999</v>
      </c>
      <c r="BO11" s="899"/>
      <c r="BP11" s="2352"/>
      <c r="BQ11" s="898">
        <v>10.199999999999999</v>
      </c>
      <c r="BR11" s="899"/>
      <c r="BS11" s="2352"/>
      <c r="BT11" s="898">
        <v>10.199999999999999</v>
      </c>
      <c r="BU11" s="899"/>
      <c r="BV11" s="2352"/>
      <c r="BW11" s="898">
        <v>10.199999999999999</v>
      </c>
      <c r="BX11" s="899"/>
      <c r="BY11" s="2352"/>
      <c r="BZ11" s="898">
        <v>10.199999999999999</v>
      </c>
      <c r="CA11" s="899"/>
      <c r="CB11" s="907"/>
      <c r="CC11" s="907"/>
    </row>
    <row r="12" spans="1:84" s="277" customFormat="1" ht="13.5" thickBot="1" x14ac:dyDescent="0.25">
      <c r="A12" s="2042"/>
      <c r="B12" s="2043"/>
      <c r="C12" s="2044"/>
      <c r="D12" s="2052"/>
      <c r="E12" s="2053"/>
      <c r="F12" s="2054"/>
      <c r="G12" s="2066"/>
      <c r="H12" s="2353"/>
      <c r="I12" s="2354" t="s">
        <v>128</v>
      </c>
      <c r="J12" s="2355"/>
      <c r="K12" s="2356"/>
      <c r="L12" s="2354" t="s">
        <v>128</v>
      </c>
      <c r="M12" s="2355"/>
      <c r="N12" s="2356"/>
      <c r="O12" s="2354" t="s">
        <v>128</v>
      </c>
      <c r="P12" s="2355"/>
      <c r="Q12" s="2356"/>
      <c r="R12" s="2354" t="s">
        <v>128</v>
      </c>
      <c r="S12" s="2355"/>
      <c r="T12" s="2356"/>
      <c r="U12" s="2354" t="s">
        <v>128</v>
      </c>
      <c r="V12" s="2355"/>
      <c r="W12" s="2356"/>
      <c r="X12" s="2354" t="s">
        <v>128</v>
      </c>
      <c r="Y12" s="2355"/>
      <c r="Z12" s="2356"/>
      <c r="AA12" s="2354" t="s">
        <v>128</v>
      </c>
      <c r="AB12" s="2355"/>
      <c r="AC12" s="2356"/>
      <c r="AD12" s="2354" t="s">
        <v>128</v>
      </c>
      <c r="AE12" s="2355"/>
      <c r="AF12" s="2356"/>
      <c r="AG12" s="2354" t="s">
        <v>128</v>
      </c>
      <c r="AH12" s="2355"/>
      <c r="AI12" s="2356"/>
      <c r="AJ12" s="2354" t="s">
        <v>128</v>
      </c>
      <c r="AK12" s="2355"/>
      <c r="AL12" s="2356"/>
      <c r="AM12" s="2354" t="s">
        <v>128</v>
      </c>
      <c r="AN12" s="2355"/>
      <c r="AO12" s="2356"/>
      <c r="AP12" s="2354" t="s">
        <v>128</v>
      </c>
      <c r="AQ12" s="2355"/>
      <c r="AR12" s="2356"/>
      <c r="AS12" s="2354" t="s">
        <v>128</v>
      </c>
      <c r="AT12" s="2355"/>
      <c r="AU12" s="2356"/>
      <c r="AV12" s="2354" t="s">
        <v>128</v>
      </c>
      <c r="AW12" s="2355"/>
      <c r="AX12" s="2356"/>
      <c r="AY12" s="2354" t="s">
        <v>128</v>
      </c>
      <c r="AZ12" s="2355"/>
      <c r="BA12" s="2356"/>
      <c r="BB12" s="2354" t="s">
        <v>128</v>
      </c>
      <c r="BC12" s="2355"/>
      <c r="BD12" s="2356"/>
      <c r="BE12" s="2354" t="s">
        <v>128</v>
      </c>
      <c r="BF12" s="2355"/>
      <c r="BG12" s="2356"/>
      <c r="BH12" s="2354" t="s">
        <v>128</v>
      </c>
      <c r="BI12" s="2355"/>
      <c r="BJ12" s="2356"/>
      <c r="BK12" s="2354" t="s">
        <v>128</v>
      </c>
      <c r="BL12" s="2355"/>
      <c r="BM12" s="2356"/>
      <c r="BN12" s="2354" t="s">
        <v>128</v>
      </c>
      <c r="BO12" s="2355"/>
      <c r="BP12" s="2356"/>
      <c r="BQ12" s="2354" t="s">
        <v>128</v>
      </c>
      <c r="BR12" s="2355"/>
      <c r="BS12" s="2356"/>
      <c r="BT12" s="2354" t="s">
        <v>128</v>
      </c>
      <c r="BU12" s="2355"/>
      <c r="BV12" s="2356"/>
      <c r="BW12" s="2354" t="s">
        <v>128</v>
      </c>
      <c r="BX12" s="2355"/>
      <c r="BY12" s="2356"/>
      <c r="BZ12" s="2354" t="s">
        <v>128</v>
      </c>
      <c r="CA12" s="2357"/>
      <c r="CB12" s="907"/>
      <c r="CC12" s="907"/>
    </row>
    <row r="13" spans="1:84" s="277" customFormat="1" ht="13.5" thickBot="1" x14ac:dyDescent="0.25">
      <c r="A13" s="2067"/>
      <c r="B13" s="2068"/>
      <c r="C13" s="2069"/>
      <c r="D13" s="2070" t="s">
        <v>21</v>
      </c>
      <c r="E13" s="2071"/>
      <c r="F13" s="2071"/>
      <c r="G13" s="2072"/>
      <c r="H13" s="2359"/>
      <c r="I13" s="900">
        <v>8</v>
      </c>
      <c r="J13" s="2360"/>
      <c r="K13" s="2359"/>
      <c r="L13" s="900">
        <v>8</v>
      </c>
      <c r="M13" s="2360"/>
      <c r="N13" s="2359"/>
      <c r="O13" s="900">
        <v>8</v>
      </c>
      <c r="P13" s="2360"/>
      <c r="Q13" s="2359"/>
      <c r="R13" s="900">
        <v>8</v>
      </c>
      <c r="S13" s="2360"/>
      <c r="T13" s="2359"/>
      <c r="U13" s="900">
        <v>8</v>
      </c>
      <c r="V13" s="2360"/>
      <c r="W13" s="2359"/>
      <c r="X13" s="900">
        <v>8</v>
      </c>
      <c r="Y13" s="2360"/>
      <c r="Z13" s="2359"/>
      <c r="AA13" s="900">
        <v>8</v>
      </c>
      <c r="AB13" s="2360"/>
      <c r="AC13" s="2359"/>
      <c r="AD13" s="900">
        <v>8</v>
      </c>
      <c r="AE13" s="2360"/>
      <c r="AF13" s="2359"/>
      <c r="AG13" s="900">
        <v>8</v>
      </c>
      <c r="AH13" s="2360"/>
      <c r="AI13" s="2359"/>
      <c r="AJ13" s="900">
        <v>8</v>
      </c>
      <c r="AK13" s="2360"/>
      <c r="AL13" s="2359"/>
      <c r="AM13" s="900">
        <v>8</v>
      </c>
      <c r="AN13" s="2360"/>
      <c r="AO13" s="2359"/>
      <c r="AP13" s="900">
        <v>8</v>
      </c>
      <c r="AQ13" s="2360"/>
      <c r="AR13" s="2359"/>
      <c r="AS13" s="900">
        <v>8</v>
      </c>
      <c r="AT13" s="2360"/>
      <c r="AU13" s="2359"/>
      <c r="AV13" s="900">
        <v>8</v>
      </c>
      <c r="AW13" s="2360"/>
      <c r="AX13" s="2359"/>
      <c r="AY13" s="900">
        <v>8</v>
      </c>
      <c r="AZ13" s="2360"/>
      <c r="BA13" s="2359"/>
      <c r="BB13" s="900">
        <v>8</v>
      </c>
      <c r="BC13" s="2360"/>
      <c r="BD13" s="2359"/>
      <c r="BE13" s="900">
        <v>8</v>
      </c>
      <c r="BF13" s="2360"/>
      <c r="BG13" s="2359"/>
      <c r="BH13" s="900">
        <v>8</v>
      </c>
      <c r="BI13" s="2360"/>
      <c r="BJ13" s="2359"/>
      <c r="BK13" s="900">
        <v>8</v>
      </c>
      <c r="BL13" s="2360"/>
      <c r="BM13" s="2359"/>
      <c r="BN13" s="900">
        <v>8</v>
      </c>
      <c r="BO13" s="2360"/>
      <c r="BP13" s="2359"/>
      <c r="BQ13" s="900">
        <v>8</v>
      </c>
      <c r="BR13" s="2360"/>
      <c r="BS13" s="2359"/>
      <c r="BT13" s="900">
        <v>8</v>
      </c>
      <c r="BU13" s="2360"/>
      <c r="BV13" s="2359"/>
      <c r="BW13" s="900">
        <v>8</v>
      </c>
      <c r="BX13" s="2360"/>
      <c r="BY13" s="2359"/>
      <c r="BZ13" s="900">
        <v>8</v>
      </c>
      <c r="CA13" s="2360"/>
      <c r="CB13" s="907"/>
      <c r="CC13" s="907"/>
    </row>
    <row r="14" spans="1:84" s="277" customFormat="1" x14ac:dyDescent="0.2">
      <c r="A14" s="2034" t="s">
        <v>24</v>
      </c>
      <c r="B14" s="2035"/>
      <c r="C14" s="2033">
        <v>25</v>
      </c>
      <c r="D14" s="2034" t="s">
        <v>18</v>
      </c>
      <c r="E14" s="2035"/>
      <c r="F14" s="2036" t="s">
        <v>17</v>
      </c>
      <c r="G14" s="2343"/>
      <c r="H14" s="2465" t="s">
        <v>128</v>
      </c>
      <c r="I14" s="2466" t="s">
        <v>128</v>
      </c>
      <c r="J14" s="2467" t="s">
        <v>128</v>
      </c>
      <c r="K14" s="2465" t="s">
        <v>128</v>
      </c>
      <c r="L14" s="2466" t="s">
        <v>128</v>
      </c>
      <c r="M14" s="2467" t="s">
        <v>128</v>
      </c>
      <c r="N14" s="2465" t="s">
        <v>128</v>
      </c>
      <c r="O14" s="2466" t="s">
        <v>128</v>
      </c>
      <c r="P14" s="2467" t="s">
        <v>128</v>
      </c>
      <c r="Q14" s="2465" t="s">
        <v>128</v>
      </c>
      <c r="R14" s="2466" t="s">
        <v>128</v>
      </c>
      <c r="S14" s="2467" t="s">
        <v>128</v>
      </c>
      <c r="T14" s="2465" t="s">
        <v>128</v>
      </c>
      <c r="U14" s="2466" t="s">
        <v>128</v>
      </c>
      <c r="V14" s="2467" t="s">
        <v>128</v>
      </c>
      <c r="W14" s="2465" t="s">
        <v>128</v>
      </c>
      <c r="X14" s="2466" t="s">
        <v>128</v>
      </c>
      <c r="Y14" s="2467" t="s">
        <v>128</v>
      </c>
      <c r="Z14" s="2465" t="s">
        <v>128</v>
      </c>
      <c r="AA14" s="2466" t="s">
        <v>128</v>
      </c>
      <c r="AB14" s="2467" t="s">
        <v>128</v>
      </c>
      <c r="AC14" s="2465" t="s">
        <v>128</v>
      </c>
      <c r="AD14" s="2466" t="s">
        <v>128</v>
      </c>
      <c r="AE14" s="2467" t="s">
        <v>128</v>
      </c>
      <c r="AF14" s="2465" t="s">
        <v>128</v>
      </c>
      <c r="AG14" s="2466" t="s">
        <v>128</v>
      </c>
      <c r="AH14" s="2467" t="s">
        <v>128</v>
      </c>
      <c r="AI14" s="2465" t="s">
        <v>128</v>
      </c>
      <c r="AJ14" s="2466" t="s">
        <v>128</v>
      </c>
      <c r="AK14" s="2467" t="s">
        <v>128</v>
      </c>
      <c r="AL14" s="2465" t="s">
        <v>128</v>
      </c>
      <c r="AM14" s="2466" t="s">
        <v>128</v>
      </c>
      <c r="AN14" s="2467" t="s">
        <v>128</v>
      </c>
      <c r="AO14" s="2465" t="s">
        <v>128</v>
      </c>
      <c r="AP14" s="2466" t="s">
        <v>128</v>
      </c>
      <c r="AQ14" s="2467" t="s">
        <v>128</v>
      </c>
      <c r="AR14" s="2465" t="s">
        <v>128</v>
      </c>
      <c r="AS14" s="2466" t="s">
        <v>128</v>
      </c>
      <c r="AT14" s="2467" t="s">
        <v>128</v>
      </c>
      <c r="AU14" s="2465" t="s">
        <v>128</v>
      </c>
      <c r="AV14" s="2466" t="s">
        <v>128</v>
      </c>
      <c r="AW14" s="2467" t="s">
        <v>128</v>
      </c>
      <c r="AX14" s="2465" t="s">
        <v>128</v>
      </c>
      <c r="AY14" s="2466" t="s">
        <v>128</v>
      </c>
      <c r="AZ14" s="2467" t="s">
        <v>128</v>
      </c>
      <c r="BA14" s="2465" t="s">
        <v>128</v>
      </c>
      <c r="BB14" s="2466" t="s">
        <v>128</v>
      </c>
      <c r="BC14" s="2467" t="s">
        <v>128</v>
      </c>
      <c r="BD14" s="2465" t="s">
        <v>128</v>
      </c>
      <c r="BE14" s="2466" t="s">
        <v>128</v>
      </c>
      <c r="BF14" s="2467" t="s">
        <v>128</v>
      </c>
      <c r="BG14" s="2465" t="s">
        <v>128</v>
      </c>
      <c r="BH14" s="2466" t="s">
        <v>128</v>
      </c>
      <c r="BI14" s="2467" t="s">
        <v>128</v>
      </c>
      <c r="BJ14" s="2465" t="s">
        <v>128</v>
      </c>
      <c r="BK14" s="2466" t="s">
        <v>128</v>
      </c>
      <c r="BL14" s="2467" t="s">
        <v>128</v>
      </c>
      <c r="BM14" s="2465" t="s">
        <v>128</v>
      </c>
      <c r="BN14" s="2466" t="s">
        <v>128</v>
      </c>
      <c r="BO14" s="2467" t="s">
        <v>128</v>
      </c>
      <c r="BP14" s="2465" t="s">
        <v>128</v>
      </c>
      <c r="BQ14" s="2466" t="s">
        <v>128</v>
      </c>
      <c r="BR14" s="2467" t="s">
        <v>128</v>
      </c>
      <c r="BS14" s="2465" t="s">
        <v>128</v>
      </c>
      <c r="BT14" s="2466" t="s">
        <v>128</v>
      </c>
      <c r="BU14" s="2467" t="s">
        <v>128</v>
      </c>
      <c r="BV14" s="2465" t="s">
        <v>128</v>
      </c>
      <c r="BW14" s="2466" t="s">
        <v>128</v>
      </c>
      <c r="BX14" s="2467" t="s">
        <v>128</v>
      </c>
      <c r="BY14" s="2465" t="s">
        <v>128</v>
      </c>
      <c r="BZ14" s="2466" t="s">
        <v>128</v>
      </c>
      <c r="CA14" s="2467" t="s">
        <v>128</v>
      </c>
      <c r="CB14" s="907"/>
      <c r="CC14" s="906"/>
    </row>
    <row r="15" spans="1:84" s="277" customFormat="1" x14ac:dyDescent="0.2">
      <c r="A15" s="2045"/>
      <c r="B15" s="2046"/>
      <c r="C15" s="2044"/>
      <c r="D15" s="2045"/>
      <c r="E15" s="2046"/>
      <c r="F15" s="2047" t="s">
        <v>19</v>
      </c>
      <c r="G15" s="2345"/>
      <c r="H15" s="2049">
        <f>ROUND(SQRT(I15^2+J15^2)*1000/(SQRT(3)*I18),2)</f>
        <v>250.43</v>
      </c>
      <c r="I15" s="2050">
        <f>I23-I38</f>
        <v>4.2968799999999998</v>
      </c>
      <c r="J15" s="2051">
        <f>J23-J38</f>
        <v>0.85440800000000017</v>
      </c>
      <c r="K15" s="2049">
        <f>ROUND(SQRT(L15^2+M15^2)*1000/(SQRT(3)*L18),2)</f>
        <v>242.67</v>
      </c>
      <c r="L15" s="2050">
        <f>L23-L38</f>
        <v>4.1571439999999997</v>
      </c>
      <c r="M15" s="2051">
        <f>M23-M38</f>
        <v>0.86016799999999993</v>
      </c>
      <c r="N15" s="2049">
        <f>ROUND(SQRT(O15^2+P15^2)*1000/(SQRT(3)*O18),2)</f>
        <v>238.38</v>
      </c>
      <c r="O15" s="2050">
        <f>O23-O38</f>
        <v>4.0828239999999996</v>
      </c>
      <c r="P15" s="2051">
        <f>P23-P38</f>
        <v>0.84920000000000007</v>
      </c>
      <c r="Q15" s="2049">
        <f>ROUND(SQRT(R15^2+S15^2)*1000/(SQRT(3)*R18),2)</f>
        <v>234.25</v>
      </c>
      <c r="R15" s="2050">
        <f>R23-R38</f>
        <v>4.0105759999999995</v>
      </c>
      <c r="S15" s="2051">
        <f>S23-S38</f>
        <v>0.84155199999999997</v>
      </c>
      <c r="T15" s="2049">
        <f>ROUND(SQRT(U15^2+V15^2)*1000/(SQRT(3)*U18),2)</f>
        <v>233.98</v>
      </c>
      <c r="U15" s="2050">
        <f>U23-U38</f>
        <v>4.0074880000000004</v>
      </c>
      <c r="V15" s="2051">
        <f>V23-V38</f>
        <v>0.83319200000000004</v>
      </c>
      <c r="W15" s="2049">
        <f>ROUND(SQRT(X15^2+Y15^2)*1000/(SQRT(3)*X18),2)</f>
        <v>240.64</v>
      </c>
      <c r="X15" s="2050">
        <f>X23-X38</f>
        <v>4.1238320000000002</v>
      </c>
      <c r="Y15" s="2051">
        <f>Y23-Y38</f>
        <v>0.84563999999999995</v>
      </c>
      <c r="Z15" s="2049">
        <f>ROUND(SQRT(AA15^2+AB15^2)*1000/(SQRT(3)*AA18),2)</f>
        <v>258.88</v>
      </c>
      <c r="AA15" s="2050">
        <f>AA23-AA38</f>
        <v>4.4496720000000005</v>
      </c>
      <c r="AB15" s="2051">
        <f>AB23-AB38</f>
        <v>0.84278400000000009</v>
      </c>
      <c r="AC15" s="2049">
        <f>ROUND(SQRT(AD15^2+AE15^2)*1000/(SQRT(3)*AD18),2)</f>
        <v>278.33999999999997</v>
      </c>
      <c r="AD15" s="2050">
        <f>AD23-AD38</f>
        <v>4.7909280000000001</v>
      </c>
      <c r="AE15" s="2051">
        <f>AE23-AE38</f>
        <v>0.86961600000000006</v>
      </c>
      <c r="AF15" s="2049">
        <f>ROUND(SQRT(AG15^2+AH15^2)*1000/(SQRT(3)*AG18),2)</f>
        <v>286.24</v>
      </c>
      <c r="AG15" s="2050">
        <f>AG23-AG38</f>
        <v>4.9265760000000007</v>
      </c>
      <c r="AH15" s="2051">
        <f>AH23-AH38</f>
        <v>0.89585599999999999</v>
      </c>
      <c r="AI15" s="2049">
        <f>ROUND(SQRT(AJ15^2+AK15^2)*1000/(SQRT(3)*AJ18),2)</f>
        <v>285.45</v>
      </c>
      <c r="AJ15" s="2050">
        <f>AJ23-AJ38</f>
        <v>4.9108400000000003</v>
      </c>
      <c r="AK15" s="2051">
        <f>AK23-AK38</f>
        <v>0.9056240000000001</v>
      </c>
      <c r="AL15" s="2049">
        <f>ROUND(SQRT(AM15^2+AN15^2)*1000/(SQRT(3)*AM18),2)</f>
        <v>277.07</v>
      </c>
      <c r="AM15" s="2050">
        <f>AM23-AM38</f>
        <v>4.7646559999999996</v>
      </c>
      <c r="AN15" s="2051">
        <f>AN23-AN38</f>
        <v>0.88922400000000013</v>
      </c>
      <c r="AO15" s="2049">
        <f>ROUND(SQRT(AP15^2+AQ15^2)*1000/(SQRT(3)*AP18),2)</f>
        <v>281.14999999999998</v>
      </c>
      <c r="AP15" s="2050">
        <f>AP23-AP38</f>
        <v>4.8374879999999996</v>
      </c>
      <c r="AQ15" s="2051">
        <f>AQ23-AQ38</f>
        <v>0.88787199999999999</v>
      </c>
      <c r="AR15" s="2049">
        <f>ROUND(SQRT(AS15^2+AT15^2)*1000/(SQRT(3)*AS18),2)</f>
        <v>279.08999999999997</v>
      </c>
      <c r="AS15" s="2050">
        <f>AS23-AS38</f>
        <v>4.8043359999999993</v>
      </c>
      <c r="AT15" s="2051">
        <f>AT23-AT38</f>
        <v>0.86907199999999996</v>
      </c>
      <c r="AU15" s="2049">
        <f>ROUND(SQRT(AV15^2+AW15^2)*1000/(SQRT(3)*AV18),2)</f>
        <v>277.33999999999997</v>
      </c>
      <c r="AV15" s="2050">
        <f>AV23-AV38</f>
        <v>4.7743679999999999</v>
      </c>
      <c r="AW15" s="2051">
        <f>AW23-AW38</f>
        <v>0.8632479999999999</v>
      </c>
      <c r="AX15" s="2049">
        <f>ROUND(SQRT(AY15^2+AZ15^2)*1000/(SQRT(3)*AY18),2)</f>
        <v>273.33999999999997</v>
      </c>
      <c r="AY15" s="2050">
        <f>AY23-AY38</f>
        <v>4.7069040000000006</v>
      </c>
      <c r="AZ15" s="2051">
        <f>AZ23-AZ38</f>
        <v>0.84246399999999988</v>
      </c>
      <c r="BA15" s="2049">
        <f>ROUND(SQRT(BB15^2+BC15^2)*1000/(SQRT(3)*BB18),2)</f>
        <v>280.5</v>
      </c>
      <c r="BB15" s="2050">
        <f>BB23-BB38</f>
        <v>4.8766159999999994</v>
      </c>
      <c r="BC15" s="2051">
        <f>BC23-BC38</f>
        <v>0.88081600000000015</v>
      </c>
      <c r="BD15" s="2049">
        <f>ROUND(SQRT(BE15^2+BF15^2)*1000/(SQRT(3)*BE18),2)</f>
        <v>296.63</v>
      </c>
      <c r="BE15" s="2050">
        <f>BE23-BE38</f>
        <v>5.1574800000000005</v>
      </c>
      <c r="BF15" s="2051">
        <f>BF23-BF38</f>
        <v>0.92900000000000016</v>
      </c>
      <c r="BG15" s="2049">
        <f>ROUND(SQRT(BH15^2+BI15^2)*1000/(SQRT(3)*BH18),2)</f>
        <v>301.88</v>
      </c>
      <c r="BH15" s="2050">
        <f>BH23-BH38</f>
        <v>5.252624</v>
      </c>
      <c r="BI15" s="2051">
        <f>BI23-BI38</f>
        <v>0.92377600000000004</v>
      </c>
      <c r="BJ15" s="2049">
        <f>ROUND(SQRT(BK15^2+BL15^2)*1000/(SQRT(3)*BK18),2)</f>
        <v>305.48</v>
      </c>
      <c r="BK15" s="2050">
        <f>BK23-BK38</f>
        <v>5.3199040000000002</v>
      </c>
      <c r="BL15" s="2051">
        <f>BL23-BL38</f>
        <v>0.90800000000000003</v>
      </c>
      <c r="BM15" s="2049">
        <f>ROUND(SQRT(BN15^2+BO15^2)*1000/(SQRT(3)*BN18),2)</f>
        <v>302.02999999999997</v>
      </c>
      <c r="BN15" s="2050">
        <f>BN23-BN38</f>
        <v>5.259576</v>
      </c>
      <c r="BO15" s="2051">
        <f>BO23-BO38</f>
        <v>0.89961600000000008</v>
      </c>
      <c r="BP15" s="2049">
        <f>ROUND(SQRT(BQ15^2+BR15^2)*1000/(SQRT(3)*BQ18),2)</f>
        <v>300.24</v>
      </c>
      <c r="BQ15" s="2050">
        <f>BQ23-BQ38</f>
        <v>5.2282639999999994</v>
      </c>
      <c r="BR15" s="2051">
        <f>BR23-BR38</f>
        <v>0.89515200000000006</v>
      </c>
      <c r="BS15" s="2049">
        <f>ROUND(SQRT(BT15^2+BU15^2)*1000/(SQRT(3)*BT18),2)</f>
        <v>295.93</v>
      </c>
      <c r="BT15" s="2050">
        <f>BT23-BT38</f>
        <v>5.0992480000000002</v>
      </c>
      <c r="BU15" s="2051">
        <f>BU23-BU38</f>
        <v>0.89319199999999987</v>
      </c>
      <c r="BV15" s="2049">
        <f>ROUND(SQRT(BW15^2+BX15^2)*1000/(SQRT(3)*BW18),2)</f>
        <v>285.45</v>
      </c>
      <c r="BW15" s="2050">
        <f>BW23-BW38</f>
        <v>4.9157840000000004</v>
      </c>
      <c r="BX15" s="2051">
        <f>BX23-BX38</f>
        <v>0.87834400000000001</v>
      </c>
      <c r="BY15" s="2049">
        <f>ROUND(SQRT(BZ15^2+CA15^2)*1000/(SQRT(3)*BZ18),2)</f>
        <v>266.87</v>
      </c>
      <c r="BZ15" s="2050">
        <f>BZ23-BZ38</f>
        <v>4.589944</v>
      </c>
      <c r="CA15" s="2051">
        <f>CA23-CA38</f>
        <v>0.8531200000000001</v>
      </c>
      <c r="CB15" s="907"/>
      <c r="CC15" s="906"/>
      <c r="CF15" s="2087"/>
    </row>
    <row r="16" spans="1:84" s="277" customFormat="1" ht="13.5" thickBot="1" x14ac:dyDescent="0.25">
      <c r="A16" s="2045"/>
      <c r="B16" s="2046"/>
      <c r="C16" s="2044"/>
      <c r="D16" s="2052"/>
      <c r="E16" s="2053"/>
      <c r="F16" s="2054"/>
      <c r="G16" s="2066"/>
      <c r="H16" s="2056" t="s">
        <v>128</v>
      </c>
      <c r="I16" s="2057" t="s">
        <v>128</v>
      </c>
      <c r="J16" s="2058" t="s">
        <v>128</v>
      </c>
      <c r="K16" s="2056" t="s">
        <v>128</v>
      </c>
      <c r="L16" s="2057" t="s">
        <v>128</v>
      </c>
      <c r="M16" s="2058" t="s">
        <v>128</v>
      </c>
      <c r="N16" s="2056" t="s">
        <v>128</v>
      </c>
      <c r="O16" s="2057" t="s">
        <v>128</v>
      </c>
      <c r="P16" s="2058" t="s">
        <v>128</v>
      </c>
      <c r="Q16" s="2056" t="s">
        <v>128</v>
      </c>
      <c r="R16" s="2057" t="s">
        <v>128</v>
      </c>
      <c r="S16" s="2058" t="s">
        <v>128</v>
      </c>
      <c r="T16" s="2056" t="s">
        <v>128</v>
      </c>
      <c r="U16" s="2057" t="s">
        <v>128</v>
      </c>
      <c r="V16" s="2058" t="s">
        <v>128</v>
      </c>
      <c r="W16" s="2056" t="s">
        <v>128</v>
      </c>
      <c r="X16" s="2057" t="s">
        <v>128</v>
      </c>
      <c r="Y16" s="2058" t="s">
        <v>128</v>
      </c>
      <c r="Z16" s="2056" t="s">
        <v>128</v>
      </c>
      <c r="AA16" s="2057" t="s">
        <v>128</v>
      </c>
      <c r="AB16" s="2058" t="s">
        <v>128</v>
      </c>
      <c r="AC16" s="2056" t="s">
        <v>128</v>
      </c>
      <c r="AD16" s="2057" t="s">
        <v>128</v>
      </c>
      <c r="AE16" s="2058" t="s">
        <v>128</v>
      </c>
      <c r="AF16" s="2056" t="s">
        <v>128</v>
      </c>
      <c r="AG16" s="2057" t="s">
        <v>128</v>
      </c>
      <c r="AH16" s="2058" t="s">
        <v>128</v>
      </c>
      <c r="AI16" s="2056" t="s">
        <v>128</v>
      </c>
      <c r="AJ16" s="2057" t="s">
        <v>128</v>
      </c>
      <c r="AK16" s="2058" t="s">
        <v>128</v>
      </c>
      <c r="AL16" s="2056" t="s">
        <v>128</v>
      </c>
      <c r="AM16" s="2057" t="s">
        <v>128</v>
      </c>
      <c r="AN16" s="2058" t="s">
        <v>128</v>
      </c>
      <c r="AO16" s="2056" t="s">
        <v>128</v>
      </c>
      <c r="AP16" s="2057" t="s">
        <v>128</v>
      </c>
      <c r="AQ16" s="2058" t="s">
        <v>128</v>
      </c>
      <c r="AR16" s="2056" t="s">
        <v>128</v>
      </c>
      <c r="AS16" s="2057" t="s">
        <v>128</v>
      </c>
      <c r="AT16" s="2058" t="s">
        <v>128</v>
      </c>
      <c r="AU16" s="2056" t="s">
        <v>128</v>
      </c>
      <c r="AV16" s="2057" t="s">
        <v>128</v>
      </c>
      <c r="AW16" s="2058" t="s">
        <v>128</v>
      </c>
      <c r="AX16" s="2056" t="s">
        <v>128</v>
      </c>
      <c r="AY16" s="2057" t="s">
        <v>128</v>
      </c>
      <c r="AZ16" s="2058" t="s">
        <v>128</v>
      </c>
      <c r="BA16" s="2056" t="s">
        <v>128</v>
      </c>
      <c r="BB16" s="2057" t="s">
        <v>128</v>
      </c>
      <c r="BC16" s="2058" t="s">
        <v>128</v>
      </c>
      <c r="BD16" s="2056" t="s">
        <v>128</v>
      </c>
      <c r="BE16" s="2057" t="s">
        <v>128</v>
      </c>
      <c r="BF16" s="2058" t="s">
        <v>128</v>
      </c>
      <c r="BG16" s="2056" t="s">
        <v>128</v>
      </c>
      <c r="BH16" s="2057" t="s">
        <v>128</v>
      </c>
      <c r="BI16" s="2058" t="s">
        <v>128</v>
      </c>
      <c r="BJ16" s="2056" t="s">
        <v>128</v>
      </c>
      <c r="BK16" s="2057" t="s">
        <v>128</v>
      </c>
      <c r="BL16" s="2058" t="s">
        <v>128</v>
      </c>
      <c r="BM16" s="2056" t="s">
        <v>128</v>
      </c>
      <c r="BN16" s="2057" t="s">
        <v>128</v>
      </c>
      <c r="BO16" s="2058" t="s">
        <v>128</v>
      </c>
      <c r="BP16" s="2056" t="s">
        <v>128</v>
      </c>
      <c r="BQ16" s="2057" t="s">
        <v>128</v>
      </c>
      <c r="BR16" s="2058" t="s">
        <v>128</v>
      </c>
      <c r="BS16" s="2056" t="s">
        <v>128</v>
      </c>
      <c r="BT16" s="2057" t="s">
        <v>128</v>
      </c>
      <c r="BU16" s="2058" t="s">
        <v>128</v>
      </c>
      <c r="BV16" s="2056" t="s">
        <v>128</v>
      </c>
      <c r="BW16" s="2057" t="s">
        <v>128</v>
      </c>
      <c r="BX16" s="2058" t="s">
        <v>128</v>
      </c>
      <c r="BY16" s="2056" t="s">
        <v>128</v>
      </c>
      <c r="BZ16" s="2057" t="s">
        <v>128</v>
      </c>
      <c r="CA16" s="2058" t="s">
        <v>128</v>
      </c>
      <c r="CB16" s="907"/>
      <c r="CC16" s="906"/>
    </row>
    <row r="17" spans="1:84" s="277" customFormat="1" x14ac:dyDescent="0.2">
      <c r="A17" s="2045"/>
      <c r="B17" s="2046"/>
      <c r="C17" s="2044"/>
      <c r="D17" s="2034" t="s">
        <v>22</v>
      </c>
      <c r="E17" s="2035"/>
      <c r="F17" s="2036" t="s">
        <v>17</v>
      </c>
      <c r="G17" s="2343"/>
      <c r="H17" s="2468"/>
      <c r="I17" s="2347">
        <v>115</v>
      </c>
      <c r="J17" s="2348"/>
      <c r="K17" s="2468"/>
      <c r="L17" s="2347">
        <v>115</v>
      </c>
      <c r="M17" s="2348"/>
      <c r="N17" s="2468"/>
      <c r="O17" s="2347">
        <v>115</v>
      </c>
      <c r="P17" s="2348"/>
      <c r="Q17" s="2468"/>
      <c r="R17" s="2347">
        <v>115</v>
      </c>
      <c r="S17" s="2348"/>
      <c r="T17" s="2468"/>
      <c r="U17" s="2347">
        <v>115</v>
      </c>
      <c r="V17" s="2348"/>
      <c r="W17" s="2468"/>
      <c r="X17" s="2347">
        <v>115</v>
      </c>
      <c r="Y17" s="2348"/>
      <c r="Z17" s="2468"/>
      <c r="AA17" s="2347">
        <v>115</v>
      </c>
      <c r="AB17" s="2348"/>
      <c r="AC17" s="2349"/>
      <c r="AD17" s="2347">
        <v>114</v>
      </c>
      <c r="AE17" s="2348"/>
      <c r="AF17" s="2468"/>
      <c r="AG17" s="2347">
        <v>115</v>
      </c>
      <c r="AH17" s="2348"/>
      <c r="AI17" s="2468"/>
      <c r="AJ17" s="2347">
        <v>115</v>
      </c>
      <c r="AK17" s="2348"/>
      <c r="AL17" s="2468"/>
      <c r="AM17" s="2347">
        <v>115</v>
      </c>
      <c r="AN17" s="2348"/>
      <c r="AO17" s="2468"/>
      <c r="AP17" s="2347">
        <v>115</v>
      </c>
      <c r="AQ17" s="2348"/>
      <c r="AR17" s="2468"/>
      <c r="AS17" s="2347">
        <v>115</v>
      </c>
      <c r="AT17" s="2348"/>
      <c r="AU17" s="2468"/>
      <c r="AV17" s="2347">
        <v>115</v>
      </c>
      <c r="AW17" s="2348"/>
      <c r="AX17" s="2468"/>
      <c r="AY17" s="2347">
        <v>115</v>
      </c>
      <c r="AZ17" s="2348"/>
      <c r="BA17" s="2468"/>
      <c r="BB17" s="2347">
        <v>115</v>
      </c>
      <c r="BC17" s="2348"/>
      <c r="BD17" s="2468"/>
      <c r="BE17" s="2347">
        <v>115</v>
      </c>
      <c r="BF17" s="2348"/>
      <c r="BG17" s="2468"/>
      <c r="BH17" s="2347">
        <v>115</v>
      </c>
      <c r="BI17" s="2348"/>
      <c r="BJ17" s="2468"/>
      <c r="BK17" s="2347">
        <v>115</v>
      </c>
      <c r="BL17" s="2348"/>
      <c r="BM17" s="2468"/>
      <c r="BN17" s="2347">
        <v>115</v>
      </c>
      <c r="BO17" s="2348"/>
      <c r="BP17" s="2468"/>
      <c r="BQ17" s="2347">
        <v>115</v>
      </c>
      <c r="BR17" s="2348"/>
      <c r="BS17" s="2468"/>
      <c r="BT17" s="2347">
        <v>115</v>
      </c>
      <c r="BU17" s="2348"/>
      <c r="BV17" s="2468"/>
      <c r="BW17" s="2347">
        <v>115</v>
      </c>
      <c r="BX17" s="2348"/>
      <c r="BY17" s="2468"/>
      <c r="BZ17" s="2347">
        <v>115</v>
      </c>
      <c r="CA17" s="2348"/>
      <c r="CB17" s="907"/>
      <c r="CC17" s="907"/>
    </row>
    <row r="18" spans="1:84" s="277" customFormat="1" x14ac:dyDescent="0.2">
      <c r="A18" s="2045"/>
      <c r="B18" s="2046"/>
      <c r="C18" s="2044"/>
      <c r="D18" s="2045"/>
      <c r="E18" s="2046"/>
      <c r="F18" s="2047" t="s">
        <v>19</v>
      </c>
      <c r="G18" s="2345"/>
      <c r="H18" s="2352"/>
      <c r="I18" s="898">
        <v>10.1</v>
      </c>
      <c r="J18" s="899"/>
      <c r="K18" s="2352"/>
      <c r="L18" s="898">
        <v>10.1</v>
      </c>
      <c r="M18" s="899"/>
      <c r="N18" s="2352"/>
      <c r="O18" s="898">
        <v>10.1</v>
      </c>
      <c r="P18" s="899"/>
      <c r="Q18" s="2352"/>
      <c r="R18" s="898">
        <v>10.1</v>
      </c>
      <c r="S18" s="899"/>
      <c r="T18" s="2352"/>
      <c r="U18" s="898">
        <v>10.1</v>
      </c>
      <c r="V18" s="899"/>
      <c r="W18" s="2352"/>
      <c r="X18" s="898">
        <v>10.1</v>
      </c>
      <c r="Y18" s="899"/>
      <c r="Z18" s="2352"/>
      <c r="AA18" s="898">
        <v>10.1</v>
      </c>
      <c r="AB18" s="899"/>
      <c r="AC18" s="2352"/>
      <c r="AD18" s="898">
        <v>10.1</v>
      </c>
      <c r="AE18" s="899"/>
      <c r="AF18" s="2352"/>
      <c r="AG18" s="898">
        <v>10.1</v>
      </c>
      <c r="AH18" s="899"/>
      <c r="AI18" s="2352"/>
      <c r="AJ18" s="898">
        <v>10.1</v>
      </c>
      <c r="AK18" s="899"/>
      <c r="AL18" s="2352"/>
      <c r="AM18" s="898">
        <v>10.1</v>
      </c>
      <c r="AN18" s="899"/>
      <c r="AO18" s="2352"/>
      <c r="AP18" s="898">
        <v>10.1</v>
      </c>
      <c r="AQ18" s="899"/>
      <c r="AR18" s="2352"/>
      <c r="AS18" s="898">
        <v>10.1</v>
      </c>
      <c r="AT18" s="899"/>
      <c r="AU18" s="2352"/>
      <c r="AV18" s="898">
        <v>10.1</v>
      </c>
      <c r="AW18" s="899"/>
      <c r="AX18" s="2352"/>
      <c r="AY18" s="898">
        <v>10.1</v>
      </c>
      <c r="AZ18" s="899"/>
      <c r="BA18" s="897"/>
      <c r="BB18" s="898">
        <v>10.199999999999999</v>
      </c>
      <c r="BC18" s="899"/>
      <c r="BD18" s="897"/>
      <c r="BE18" s="898">
        <v>10.199999999999999</v>
      </c>
      <c r="BF18" s="899"/>
      <c r="BG18" s="897"/>
      <c r="BH18" s="898">
        <v>10.199999999999999</v>
      </c>
      <c r="BI18" s="899"/>
      <c r="BJ18" s="897"/>
      <c r="BK18" s="898">
        <v>10.199999999999999</v>
      </c>
      <c r="BL18" s="899"/>
      <c r="BM18" s="897"/>
      <c r="BN18" s="898">
        <v>10.199999999999999</v>
      </c>
      <c r="BO18" s="899"/>
      <c r="BP18" s="897"/>
      <c r="BQ18" s="898">
        <v>10.199999999999999</v>
      </c>
      <c r="BR18" s="899"/>
      <c r="BS18" s="897"/>
      <c r="BT18" s="898">
        <v>10.1</v>
      </c>
      <c r="BU18" s="899"/>
      <c r="BV18" s="897"/>
      <c r="BW18" s="898">
        <v>10.1</v>
      </c>
      <c r="BX18" s="899"/>
      <c r="BY18" s="897"/>
      <c r="BZ18" s="898">
        <v>10.1</v>
      </c>
      <c r="CA18" s="899"/>
      <c r="CB18" s="907"/>
      <c r="CC18" s="907"/>
    </row>
    <row r="19" spans="1:84" s="277" customFormat="1" ht="13.5" thickBot="1" x14ac:dyDescent="0.25">
      <c r="A19" s="2045"/>
      <c r="B19" s="2046"/>
      <c r="C19" s="2044"/>
      <c r="D19" s="2052"/>
      <c r="E19" s="2053"/>
      <c r="F19" s="2054"/>
      <c r="G19" s="2066"/>
      <c r="H19" s="2353"/>
      <c r="I19" s="2354" t="s">
        <v>128</v>
      </c>
      <c r="J19" s="2355"/>
      <c r="K19" s="2356"/>
      <c r="L19" s="2354" t="s">
        <v>128</v>
      </c>
      <c r="M19" s="2355"/>
      <c r="N19" s="2356"/>
      <c r="O19" s="2354" t="s">
        <v>128</v>
      </c>
      <c r="P19" s="2355"/>
      <c r="Q19" s="2356"/>
      <c r="R19" s="2354" t="s">
        <v>128</v>
      </c>
      <c r="S19" s="2355"/>
      <c r="T19" s="2356"/>
      <c r="U19" s="2354" t="s">
        <v>128</v>
      </c>
      <c r="V19" s="2355"/>
      <c r="W19" s="2356"/>
      <c r="X19" s="2354" t="s">
        <v>128</v>
      </c>
      <c r="Y19" s="2355"/>
      <c r="Z19" s="2356"/>
      <c r="AA19" s="2354" t="s">
        <v>128</v>
      </c>
      <c r="AB19" s="2355"/>
      <c r="AC19" s="2356"/>
      <c r="AD19" s="2354" t="s">
        <v>128</v>
      </c>
      <c r="AE19" s="2355"/>
      <c r="AF19" s="2356"/>
      <c r="AG19" s="2354" t="s">
        <v>128</v>
      </c>
      <c r="AH19" s="2355"/>
      <c r="AI19" s="2356"/>
      <c r="AJ19" s="2354" t="s">
        <v>128</v>
      </c>
      <c r="AK19" s="2355"/>
      <c r="AL19" s="2356"/>
      <c r="AM19" s="2354" t="s">
        <v>128</v>
      </c>
      <c r="AN19" s="2355"/>
      <c r="AO19" s="2356"/>
      <c r="AP19" s="2354" t="s">
        <v>128</v>
      </c>
      <c r="AQ19" s="2355"/>
      <c r="AR19" s="2356"/>
      <c r="AS19" s="2354" t="s">
        <v>128</v>
      </c>
      <c r="AT19" s="2355"/>
      <c r="AU19" s="2356"/>
      <c r="AV19" s="2354" t="s">
        <v>128</v>
      </c>
      <c r="AW19" s="2355"/>
      <c r="AX19" s="2356"/>
      <c r="AY19" s="2354" t="s">
        <v>128</v>
      </c>
      <c r="AZ19" s="2355"/>
      <c r="BA19" s="2356"/>
      <c r="BB19" s="2354" t="s">
        <v>128</v>
      </c>
      <c r="BC19" s="2355"/>
      <c r="BD19" s="2356"/>
      <c r="BE19" s="2354" t="s">
        <v>128</v>
      </c>
      <c r="BF19" s="2355"/>
      <c r="BG19" s="2356"/>
      <c r="BH19" s="2354" t="s">
        <v>128</v>
      </c>
      <c r="BI19" s="2355"/>
      <c r="BJ19" s="2356"/>
      <c r="BK19" s="2354" t="s">
        <v>128</v>
      </c>
      <c r="BL19" s="2355"/>
      <c r="BM19" s="2356"/>
      <c r="BN19" s="2354" t="s">
        <v>128</v>
      </c>
      <c r="BO19" s="2355"/>
      <c r="BP19" s="2356"/>
      <c r="BQ19" s="2354" t="s">
        <v>128</v>
      </c>
      <c r="BR19" s="2355"/>
      <c r="BS19" s="2356"/>
      <c r="BT19" s="2354" t="s">
        <v>128</v>
      </c>
      <c r="BU19" s="2355"/>
      <c r="BV19" s="2356"/>
      <c r="BW19" s="2354" t="s">
        <v>128</v>
      </c>
      <c r="BX19" s="2355"/>
      <c r="BY19" s="2356"/>
      <c r="BZ19" s="2354" t="s">
        <v>128</v>
      </c>
      <c r="CA19" s="2357"/>
      <c r="CB19" s="907"/>
      <c r="CC19" s="907"/>
    </row>
    <row r="20" spans="1:84" s="277" customFormat="1" ht="13.5" thickBot="1" x14ac:dyDescent="0.25">
      <c r="A20" s="2052"/>
      <c r="B20" s="2053"/>
      <c r="C20" s="2069"/>
      <c r="D20" s="2070" t="s">
        <v>21</v>
      </c>
      <c r="E20" s="2071"/>
      <c r="F20" s="2071"/>
      <c r="G20" s="2072"/>
      <c r="H20" s="2359"/>
      <c r="I20" s="900">
        <v>8</v>
      </c>
      <c r="J20" s="2360"/>
      <c r="K20" s="2359"/>
      <c r="L20" s="900">
        <v>8</v>
      </c>
      <c r="M20" s="2360"/>
      <c r="N20" s="2359"/>
      <c r="O20" s="900">
        <v>8</v>
      </c>
      <c r="P20" s="2360"/>
      <c r="Q20" s="2359"/>
      <c r="R20" s="900">
        <v>8</v>
      </c>
      <c r="S20" s="2360"/>
      <c r="T20" s="2359"/>
      <c r="U20" s="900">
        <v>8</v>
      </c>
      <c r="V20" s="2360"/>
      <c r="W20" s="2359"/>
      <c r="X20" s="900">
        <v>8</v>
      </c>
      <c r="Y20" s="2360"/>
      <c r="Z20" s="2359"/>
      <c r="AA20" s="900">
        <v>8</v>
      </c>
      <c r="AB20" s="2360"/>
      <c r="AC20" s="2359"/>
      <c r="AD20" s="900">
        <v>8</v>
      </c>
      <c r="AE20" s="2360"/>
      <c r="AF20" s="2359"/>
      <c r="AG20" s="900">
        <v>8</v>
      </c>
      <c r="AH20" s="2360"/>
      <c r="AI20" s="2359"/>
      <c r="AJ20" s="900">
        <v>8</v>
      </c>
      <c r="AK20" s="2360"/>
      <c r="AL20" s="2359"/>
      <c r="AM20" s="900">
        <v>8</v>
      </c>
      <c r="AN20" s="2360"/>
      <c r="AO20" s="2359"/>
      <c r="AP20" s="900">
        <v>8</v>
      </c>
      <c r="AQ20" s="2360"/>
      <c r="AR20" s="2359"/>
      <c r="AS20" s="900">
        <v>8</v>
      </c>
      <c r="AT20" s="2360"/>
      <c r="AU20" s="2359"/>
      <c r="AV20" s="900">
        <v>8</v>
      </c>
      <c r="AW20" s="2360"/>
      <c r="AX20" s="2359"/>
      <c r="AY20" s="900">
        <v>8</v>
      </c>
      <c r="AZ20" s="2360"/>
      <c r="BA20" s="2359"/>
      <c r="BB20" s="900">
        <v>8</v>
      </c>
      <c r="BC20" s="2360"/>
      <c r="BD20" s="2359"/>
      <c r="BE20" s="900">
        <v>8</v>
      </c>
      <c r="BF20" s="2360"/>
      <c r="BG20" s="2359"/>
      <c r="BH20" s="900">
        <v>8</v>
      </c>
      <c r="BI20" s="2360"/>
      <c r="BJ20" s="2359"/>
      <c r="BK20" s="900">
        <v>8</v>
      </c>
      <c r="BL20" s="2360"/>
      <c r="BM20" s="2359"/>
      <c r="BN20" s="900">
        <v>8</v>
      </c>
      <c r="BO20" s="2360"/>
      <c r="BP20" s="2359"/>
      <c r="BQ20" s="900">
        <v>8</v>
      </c>
      <c r="BR20" s="2360"/>
      <c r="BS20" s="2359"/>
      <c r="BT20" s="900">
        <v>8</v>
      </c>
      <c r="BU20" s="2360"/>
      <c r="BV20" s="2359"/>
      <c r="BW20" s="900">
        <v>8</v>
      </c>
      <c r="BX20" s="2360"/>
      <c r="BY20" s="2359"/>
      <c r="BZ20" s="900">
        <v>8</v>
      </c>
      <c r="CA20" s="2360"/>
      <c r="CB20" s="907"/>
      <c r="CC20" s="907"/>
    </row>
    <row r="21" spans="1:84" s="277" customFormat="1" x14ac:dyDescent="0.2">
      <c r="A21" s="2034" t="s">
        <v>48</v>
      </c>
      <c r="B21" s="2035"/>
      <c r="C21" s="2033">
        <v>0.25</v>
      </c>
      <c r="D21" s="2080" t="s">
        <v>18</v>
      </c>
      <c r="E21" s="2081"/>
      <c r="F21" s="2082"/>
      <c r="G21" s="2083"/>
      <c r="H21" s="2084">
        <f>ROUND(SQRT(I21^2+J21^2)*1000/(SQRT(3)*I22),2)</f>
        <v>38.15</v>
      </c>
      <c r="I21" s="2050">
        <v>2.5408E-2</v>
      </c>
      <c r="J21" s="2051">
        <v>1.2080000000000001E-3</v>
      </c>
      <c r="K21" s="2084">
        <f>ROUND(SQRT(L21^2+M21^2)*1000/(SQRT(3)*L22),2)</f>
        <v>38.26</v>
      </c>
      <c r="L21" s="2050">
        <v>2.5488E-2</v>
      </c>
      <c r="M21" s="2051">
        <v>1.2080000000000001E-3</v>
      </c>
      <c r="N21" s="2084">
        <f>ROUND(SQRT(O21^2+P21^2)*1000/(SQRT(3)*O22),2)</f>
        <v>37.47</v>
      </c>
      <c r="O21" s="2050">
        <v>2.4951999999999998E-2</v>
      </c>
      <c r="P21" s="2051">
        <v>1.256E-3</v>
      </c>
      <c r="Q21" s="2084">
        <f>ROUND(SQRT(R21^2+S21^2)*1000/(SQRT(3)*R22),2)</f>
        <v>38.6</v>
      </c>
      <c r="R21" s="2050">
        <v>2.5712000000000002E-2</v>
      </c>
      <c r="S21" s="2051">
        <v>1.1919999999999999E-3</v>
      </c>
      <c r="T21" s="2084">
        <f>ROUND(SQRT(U21^2+V21^2)*1000/(SQRT(3)*U22),2)</f>
        <v>38</v>
      </c>
      <c r="U21" s="2050">
        <v>2.5312000000000001E-2</v>
      </c>
      <c r="V21" s="2051">
        <v>1.16E-3</v>
      </c>
      <c r="W21" s="2084">
        <f>ROUND(SQRT(X21^2+Y21^2)*1000/(SQRT(3)*X22),2)</f>
        <v>38.33</v>
      </c>
      <c r="X21" s="2050">
        <v>2.5536E-2</v>
      </c>
      <c r="Y21" s="2051">
        <v>1.1359999999999999E-3</v>
      </c>
      <c r="Z21" s="2084">
        <f>ROUND(SQRT(AA21^2+AB21^2)*1000/(SQRT(3)*AA22),2)</f>
        <v>39.08</v>
      </c>
      <c r="AA21" s="2050">
        <v>2.6040000000000001E-2</v>
      </c>
      <c r="AB21" s="2051">
        <v>1.1039999999999999E-3</v>
      </c>
      <c r="AC21" s="2084">
        <f>ROUND(SQRT(AD21^2+AE21^2)*1000/(SQRT(3)*AD22),2)</f>
        <v>39.64</v>
      </c>
      <c r="AD21" s="2050">
        <v>2.6416000000000002E-2</v>
      </c>
      <c r="AE21" s="2051">
        <v>1.008E-3</v>
      </c>
      <c r="AF21" s="2084">
        <f>ROUND(SQRT(AG21^2+AH21^2)*1000/(SQRT(3)*AG22),2)</f>
        <v>41.7</v>
      </c>
      <c r="AG21" s="2050">
        <v>2.7800000000000002E-2</v>
      </c>
      <c r="AH21" s="2051">
        <v>6.5600000000000001E-4</v>
      </c>
      <c r="AI21" s="2084">
        <f>ROUND(SQRT(AJ21^2+AK21^2)*1000/(SQRT(3)*AJ22),2)</f>
        <v>41.19</v>
      </c>
      <c r="AJ21" s="2050">
        <v>2.7455999999999998E-2</v>
      </c>
      <c r="AK21" s="2051">
        <v>7.6799999999999991E-4</v>
      </c>
      <c r="AL21" s="2084">
        <f>ROUND(SQRT(AM21^2+AN21^2)*1000/(SQRT(3)*AM22),2)</f>
        <v>42.14</v>
      </c>
      <c r="AM21" s="2050">
        <v>2.8095999999999999E-2</v>
      </c>
      <c r="AN21" s="2051">
        <v>4.8799999999999999E-4</v>
      </c>
      <c r="AO21" s="2084">
        <f>ROUND(SQRT(AP21^2+AQ21^2)*1000/(SQRT(3)*AP22),2)</f>
        <v>42.68</v>
      </c>
      <c r="AP21" s="2050">
        <v>2.8455999999999999E-2</v>
      </c>
      <c r="AQ21" s="2051">
        <v>3.7600000000000003E-4</v>
      </c>
      <c r="AR21" s="2084">
        <f>ROUND(SQRT(AS21^2+AT21^2)*1000/(SQRT(3)*AS22),2)</f>
        <v>41.28</v>
      </c>
      <c r="AS21" s="2050">
        <v>2.7519999999999999E-2</v>
      </c>
      <c r="AT21" s="2051">
        <v>4.7999999999999996E-4</v>
      </c>
      <c r="AU21" s="2084">
        <f>ROUND(SQRT(AV21^2+AW21^2)*1000/(SQRT(3)*AV22),2)</f>
        <v>41.98</v>
      </c>
      <c r="AV21" s="2050">
        <v>2.7992000000000003E-2</v>
      </c>
      <c r="AW21" s="2051">
        <v>4.2400000000000001E-4</v>
      </c>
      <c r="AX21" s="2084">
        <f>ROUND(SQRT(AY21^2+AZ21^2)*1000/(SQRT(3)*AY22),2)</f>
        <v>42.68</v>
      </c>
      <c r="AY21" s="2050">
        <v>2.8456000000000002E-2</v>
      </c>
      <c r="AZ21" s="2051">
        <v>4.64E-4</v>
      </c>
      <c r="BA21" s="2084">
        <f>ROUND(SQRT(BB21^2+BC21^2)*1000/(SQRT(3)*BB22),2)</f>
        <v>42.89</v>
      </c>
      <c r="BB21" s="2050">
        <v>2.8591999999999999E-2</v>
      </c>
      <c r="BC21" s="2051">
        <v>7.1199999999999996E-4</v>
      </c>
      <c r="BD21" s="2084">
        <f>ROUND(SQRT(BE21^2+BF21^2)*1000/(SQRT(3)*BE22),2)</f>
        <v>41.59</v>
      </c>
      <c r="BE21" s="2050">
        <v>2.7719999999999998E-2</v>
      </c>
      <c r="BF21" s="2051">
        <v>9.2000000000000003E-4</v>
      </c>
      <c r="BG21" s="2084">
        <f>ROUND(SQRT(BH21^2+BI21^2)*1000/(SQRT(3)*BH22),2)</f>
        <v>42.9</v>
      </c>
      <c r="BH21" s="2050">
        <v>2.8583999999999998E-2</v>
      </c>
      <c r="BI21" s="2051">
        <v>1.072E-3</v>
      </c>
      <c r="BJ21" s="2084">
        <f>ROUND(SQRT(BK21^2+BL21^2)*1000/(SQRT(3)*BK22),2)</f>
        <v>42.76</v>
      </c>
      <c r="BK21" s="2050">
        <v>2.8496E-2</v>
      </c>
      <c r="BL21" s="2051">
        <v>9.4399999999999996E-4</v>
      </c>
      <c r="BM21" s="2084">
        <f>ROUND(SQRT(BN21^2+BO21^2)*1000/(SQRT(3)*BN22),2)</f>
        <v>42.25</v>
      </c>
      <c r="BN21" s="2050">
        <v>2.8160000000000001E-2</v>
      </c>
      <c r="BO21" s="2051">
        <v>7.76E-4</v>
      </c>
      <c r="BP21" s="2084">
        <f>ROUND(SQRT(BQ21^2+BR21^2)*1000/(SQRT(3)*BQ22),2)</f>
        <v>41.29</v>
      </c>
      <c r="BQ21" s="2050">
        <v>2.7519999999999999E-2</v>
      </c>
      <c r="BR21" s="2051">
        <v>8.879999999999999E-4</v>
      </c>
      <c r="BS21" s="2084">
        <f>ROUND(SQRT(BT21^2+BU21^2)*1000/(SQRT(3)*BT22),2)</f>
        <v>39.79</v>
      </c>
      <c r="BT21" s="2050">
        <v>2.6512000000000001E-2</v>
      </c>
      <c r="BU21" s="2051">
        <v>1.1120000000000001E-3</v>
      </c>
      <c r="BV21" s="2084">
        <f>ROUND(SQRT(BW21^2+BX21^2)*1000/(SQRT(3)*BW22),2)</f>
        <v>39.96</v>
      </c>
      <c r="BW21" s="2050">
        <v>2.6631999999999999E-2</v>
      </c>
      <c r="BX21" s="2051">
        <v>9.2000000000000003E-4</v>
      </c>
      <c r="BY21" s="2084">
        <f>ROUND(SQRT(BZ21^2+CA21^2)*1000/(SQRT(3)*BZ22),2)</f>
        <v>39.83</v>
      </c>
      <c r="BZ21" s="2050">
        <v>2.6536000000000004E-2</v>
      </c>
      <c r="CA21" s="2051">
        <v>1.1039999999999999E-3</v>
      </c>
      <c r="CB21" s="2469">
        <f>SUM(BZ21,BW21,BT21,BQ21,BN21,BK21,BH21,BE21,BB21,AY21,AV21,AS21,AP21,AM21,AJ21,AG21,AD21,AA21,X21,U21,R21,O21,L21,I21)</f>
        <v>0.64939199999999986</v>
      </c>
      <c r="CC21" s="2469">
        <f>SUM(CA21,BX21,BU21,BR21,BO21,BL21,BI21,BF21,BC21,AZ21,AW21,AT21,AQ21,AN21,AK21,AH21,AE21,AB21,Y21,V21,S21,P21,M21,J21)</f>
        <v>2.1375999999999999E-2</v>
      </c>
      <c r="CF21" s="2087"/>
    </row>
    <row r="22" spans="1:84" s="277" customFormat="1" ht="13.5" thickBot="1" x14ac:dyDescent="0.25">
      <c r="A22" s="2052"/>
      <c r="B22" s="2053"/>
      <c r="C22" s="2069"/>
      <c r="D22" s="2089" t="s">
        <v>22</v>
      </c>
      <c r="E22" s="2090"/>
      <c r="F22" s="2091"/>
      <c r="G22" s="2092"/>
      <c r="H22" s="2470"/>
      <c r="I22" s="2471">
        <v>0.38500000000000001</v>
      </c>
      <c r="J22" s="2472"/>
      <c r="K22" s="2470"/>
      <c r="L22" s="2471">
        <v>0.38500000000000001</v>
      </c>
      <c r="M22" s="2472"/>
      <c r="N22" s="2470"/>
      <c r="O22" s="2471">
        <v>0.38500000000000001</v>
      </c>
      <c r="P22" s="2472"/>
      <c r="Q22" s="2470"/>
      <c r="R22" s="2471">
        <v>0.38500000000000001</v>
      </c>
      <c r="S22" s="2472"/>
      <c r="T22" s="2470"/>
      <c r="U22" s="2471">
        <v>0.38500000000000001</v>
      </c>
      <c r="V22" s="2472"/>
      <c r="W22" s="2470"/>
      <c r="X22" s="2471">
        <v>0.38500000000000001</v>
      </c>
      <c r="Y22" s="2472"/>
      <c r="Z22" s="2470"/>
      <c r="AA22" s="2471">
        <v>0.38500000000000001</v>
      </c>
      <c r="AB22" s="2472"/>
      <c r="AC22" s="2470"/>
      <c r="AD22" s="2471">
        <v>0.38500000000000001</v>
      </c>
      <c r="AE22" s="2472"/>
      <c r="AF22" s="2470"/>
      <c r="AG22" s="2471">
        <v>0.38500000000000001</v>
      </c>
      <c r="AH22" s="2472"/>
      <c r="AI22" s="2470"/>
      <c r="AJ22" s="2471">
        <v>0.38500000000000001</v>
      </c>
      <c r="AK22" s="2472"/>
      <c r="AL22" s="2470"/>
      <c r="AM22" s="2471">
        <v>0.38500000000000001</v>
      </c>
      <c r="AN22" s="2472"/>
      <c r="AO22" s="2470"/>
      <c r="AP22" s="2471">
        <v>0.38500000000000001</v>
      </c>
      <c r="AQ22" s="2472"/>
      <c r="AR22" s="2470"/>
      <c r="AS22" s="2471">
        <v>0.38500000000000001</v>
      </c>
      <c r="AT22" s="2472"/>
      <c r="AU22" s="2470"/>
      <c r="AV22" s="2471">
        <v>0.38500000000000001</v>
      </c>
      <c r="AW22" s="2472"/>
      <c r="AX22" s="2470"/>
      <c r="AY22" s="2471">
        <v>0.38500000000000001</v>
      </c>
      <c r="AZ22" s="2472"/>
      <c r="BA22" s="2470"/>
      <c r="BB22" s="2471">
        <v>0.38500000000000001</v>
      </c>
      <c r="BC22" s="2472"/>
      <c r="BD22" s="2470"/>
      <c r="BE22" s="2471">
        <v>0.38500000000000001</v>
      </c>
      <c r="BF22" s="2472"/>
      <c r="BG22" s="2470"/>
      <c r="BH22" s="2471">
        <v>0.38500000000000001</v>
      </c>
      <c r="BI22" s="2472"/>
      <c r="BJ22" s="2470"/>
      <c r="BK22" s="2471">
        <v>0.38500000000000001</v>
      </c>
      <c r="BL22" s="2472"/>
      <c r="BM22" s="2470"/>
      <c r="BN22" s="2471">
        <v>0.38500000000000001</v>
      </c>
      <c r="BO22" s="2472"/>
      <c r="BP22" s="2470"/>
      <c r="BQ22" s="2471">
        <v>0.38500000000000001</v>
      </c>
      <c r="BR22" s="2472"/>
      <c r="BS22" s="2470"/>
      <c r="BT22" s="2471">
        <v>0.38500000000000001</v>
      </c>
      <c r="BU22" s="2472"/>
      <c r="BV22" s="2470"/>
      <c r="BW22" s="2471">
        <v>0.38500000000000001</v>
      </c>
      <c r="BX22" s="2472"/>
      <c r="BY22" s="2470"/>
      <c r="BZ22" s="2471">
        <v>0.38500000000000001</v>
      </c>
      <c r="CA22" s="2473"/>
      <c r="CB22" s="907"/>
      <c r="CC22" s="907"/>
    </row>
    <row r="23" spans="1:84" s="277" customFormat="1" x14ac:dyDescent="0.2">
      <c r="A23" s="2034" t="s">
        <v>49</v>
      </c>
      <c r="B23" s="2035"/>
      <c r="C23" s="2033">
        <v>0.25</v>
      </c>
      <c r="D23" s="2080" t="s">
        <v>18</v>
      </c>
      <c r="E23" s="2081"/>
      <c r="F23" s="2082"/>
      <c r="G23" s="2083"/>
      <c r="H23" s="2084">
        <f>ROUND(SQRT(I23^2+J23^2)*1000/(SQRT(3)*I24),2)</f>
        <v>46.92</v>
      </c>
      <c r="I23" s="2050">
        <v>3.1280000000000002E-2</v>
      </c>
      <c r="J23" s="2051">
        <v>8.0800000000000002E-4</v>
      </c>
      <c r="K23" s="2084">
        <f>ROUND(SQRT(L23^2+M23^2)*1000/(SQRT(3)*L24),2)</f>
        <v>46.42</v>
      </c>
      <c r="L23" s="2050">
        <v>3.0943999999999999E-2</v>
      </c>
      <c r="M23" s="2051">
        <v>7.6799999999999991E-4</v>
      </c>
      <c r="N23" s="2084">
        <f>ROUND(SQRT(O23^2+P23^2)*1000/(SQRT(3)*O24),2)</f>
        <v>54.93</v>
      </c>
      <c r="O23" s="2050">
        <v>3.6624000000000004E-2</v>
      </c>
      <c r="P23" s="2051">
        <v>7.9999999999999993E-4</v>
      </c>
      <c r="Q23" s="2084">
        <f>ROUND(SQRT(R23^2+S23^2)*1000/(SQRT(3)*R24),2)</f>
        <v>44.37</v>
      </c>
      <c r="R23" s="2050">
        <v>2.9576000000000002E-2</v>
      </c>
      <c r="S23" s="2051">
        <v>7.5199999999999996E-4</v>
      </c>
      <c r="T23" s="2084">
        <f>ROUND(SQRT(U23^2+V23^2)*1000/(SQRT(3)*U24),2)</f>
        <v>49.63</v>
      </c>
      <c r="U23" s="2050">
        <v>3.3087999999999999E-2</v>
      </c>
      <c r="V23" s="2051">
        <v>7.9199999999999995E-4</v>
      </c>
      <c r="W23" s="2084">
        <f>ROUND(SQRT(X23^2+Y23^2)*1000/(SQRT(3)*X24),2)</f>
        <v>56.15</v>
      </c>
      <c r="X23" s="2050">
        <v>3.7431999999999993E-2</v>
      </c>
      <c r="Y23" s="2051">
        <v>8.3999999999999993E-4</v>
      </c>
      <c r="Z23" s="2084">
        <f>ROUND(SQRT(AA23^2+AB23^2)*1000/(SQRT(3)*AA24),2)</f>
        <v>43.01</v>
      </c>
      <c r="AA23" s="2050">
        <v>2.8672E-2</v>
      </c>
      <c r="AB23" s="2051">
        <v>7.8399999999999997E-4</v>
      </c>
      <c r="AC23" s="2084">
        <f>ROUND(SQRT(AD23^2+AE23^2)*1000/(SQRT(3)*AD24),2)</f>
        <v>58.39</v>
      </c>
      <c r="AD23" s="2050">
        <v>3.8928000000000004E-2</v>
      </c>
      <c r="AE23" s="2051">
        <v>8.1599999999999989E-4</v>
      </c>
      <c r="AF23" s="2084">
        <f>ROUND(SQRT(AG23^2+AH23^2)*1000/(SQRT(3)*AG24),2)</f>
        <v>60.56</v>
      </c>
      <c r="AG23" s="2050">
        <v>4.0376000000000002E-2</v>
      </c>
      <c r="AH23" s="2051">
        <v>8.5599999999999999E-4</v>
      </c>
      <c r="AI23" s="2084">
        <f>ROUND(SQRT(AJ23^2+AK23^2)*1000/(SQRT(3)*AJ24),2)</f>
        <v>52.86</v>
      </c>
      <c r="AJ23" s="2050">
        <v>3.524E-2</v>
      </c>
      <c r="AK23" s="2051">
        <v>8.2399999999999997E-4</v>
      </c>
      <c r="AL23" s="2084">
        <f>ROUND(SQRT(AM23^2+AN23^2)*1000/(SQRT(3)*AM24),2)</f>
        <v>54.68</v>
      </c>
      <c r="AM23" s="2050">
        <v>3.6455999999999995E-2</v>
      </c>
      <c r="AN23" s="2051">
        <v>8.2399999999999997E-4</v>
      </c>
      <c r="AO23" s="2084">
        <f>ROUND(SQRT(AP23^2+AQ23^2)*1000/(SQRT(3)*AP24),2)</f>
        <v>61.33</v>
      </c>
      <c r="AP23" s="2050">
        <v>4.0887999999999994E-2</v>
      </c>
      <c r="AQ23" s="2051">
        <v>8.7199999999999995E-4</v>
      </c>
      <c r="AR23" s="2084">
        <f>ROUND(SQRT(AS23^2+AT23^2)*1000/(SQRT(3)*AS24),2)</f>
        <v>52.71</v>
      </c>
      <c r="AS23" s="2050">
        <v>3.5136000000000001E-2</v>
      </c>
      <c r="AT23" s="2051">
        <v>8.7199999999999995E-4</v>
      </c>
      <c r="AU23" s="2084">
        <f>ROUND(SQRT(AV23^2+AW23^2)*1000/(SQRT(3)*AV24),2)</f>
        <v>49.16</v>
      </c>
      <c r="AV23" s="2050">
        <v>3.2767999999999999E-2</v>
      </c>
      <c r="AW23" s="2051">
        <v>8.4800000000000001E-4</v>
      </c>
      <c r="AX23" s="2084">
        <f>ROUND(SQRT(AY23^2+AZ23^2)*1000/(SQRT(3)*AY24),2)</f>
        <v>59.55</v>
      </c>
      <c r="AY23" s="2050">
        <v>3.9704000000000003E-2</v>
      </c>
      <c r="AZ23" s="2051">
        <v>8.6399999999999997E-4</v>
      </c>
      <c r="BA23" s="2084">
        <f>ROUND(SQRT(BB23^2+BC23^2)*1000/(SQRT(3)*BB24),2)</f>
        <v>60.02</v>
      </c>
      <c r="BB23" s="2050">
        <v>4.0015999999999996E-2</v>
      </c>
      <c r="BC23" s="2051">
        <v>8.1599999999999999E-4</v>
      </c>
      <c r="BD23" s="2084">
        <f>ROUND(SQRT(BE23^2+BF23^2)*1000/(SQRT(3)*BE24),2)</f>
        <v>60.42</v>
      </c>
      <c r="BE23" s="2050">
        <v>4.0280000000000003E-2</v>
      </c>
      <c r="BF23" s="2051">
        <v>7.9999999999999993E-4</v>
      </c>
      <c r="BG23" s="2084">
        <f>ROUND(SQRT(BH23^2+BI23^2)*1000/(SQRT(3)*BH24),2)</f>
        <v>47.44</v>
      </c>
      <c r="BH23" s="2050">
        <v>3.1623999999999999E-2</v>
      </c>
      <c r="BI23" s="2051">
        <v>7.76E-4</v>
      </c>
      <c r="BJ23" s="2084">
        <f>ROUND(SQRT(BK23^2+BL23^2)*1000/(SQRT(3)*BK24),2)</f>
        <v>60.15</v>
      </c>
      <c r="BK23" s="2050">
        <v>4.0104000000000001E-2</v>
      </c>
      <c r="BL23" s="2051">
        <v>7.9999999999999993E-4</v>
      </c>
      <c r="BM23" s="2084">
        <f>ROUND(SQRT(BN23^2+BO23^2)*1000/(SQRT(3)*BN24),2)</f>
        <v>57.26</v>
      </c>
      <c r="BN23" s="2050">
        <v>3.8176000000000002E-2</v>
      </c>
      <c r="BO23" s="2051">
        <v>8.1599999999999999E-4</v>
      </c>
      <c r="BP23" s="2084">
        <f>ROUND(SQRT(BQ23^2+BR23^2)*1000/(SQRT(3)*BQ24),2)</f>
        <v>49</v>
      </c>
      <c r="BQ23" s="2050">
        <v>3.2663999999999999E-2</v>
      </c>
      <c r="BR23" s="2051">
        <v>7.5199999999999996E-4</v>
      </c>
      <c r="BS23" s="2084">
        <f>ROUND(SQRT(BT23^2+BU23^2)*1000/(SQRT(3)*BT24),2)</f>
        <v>46.58</v>
      </c>
      <c r="BT23" s="2050">
        <v>3.1047999999999999E-2</v>
      </c>
      <c r="BU23" s="2051">
        <v>7.9200000000000006E-4</v>
      </c>
      <c r="BV23" s="2084">
        <f>ROUND(SQRT(BW23^2+BX23^2)*1000/(SQRT(3)*BW24),2)</f>
        <v>55.77</v>
      </c>
      <c r="BW23" s="2050">
        <v>3.7184000000000002E-2</v>
      </c>
      <c r="BX23" s="2051">
        <v>7.4399999999999998E-4</v>
      </c>
      <c r="BY23" s="2084">
        <f>ROUND(SQRT(BZ23^2+CA23^2)*1000/(SQRT(3)*BZ24),2)</f>
        <v>51.51</v>
      </c>
      <c r="BZ23" s="2050">
        <v>3.4344E-2</v>
      </c>
      <c r="CA23" s="2051">
        <v>7.1999999999999994E-4</v>
      </c>
      <c r="CB23" s="2469">
        <f>SUM(BZ23,BW23,BT23,BQ23,BN23,BK23,BH23,BE23,BB23,AY23,AV23,AS23,AP23,AM23,AJ23,AG23,AD23,AA23,X23,U23,R23,O23,L23,I23)</f>
        <v>0.85255200000000009</v>
      </c>
      <c r="CC23" s="2469">
        <f>SUM(CA23,BX23,BU23,BR23,BO23,BL23,BI23,BF23,BC23,AZ23,AW23,AT23,AQ23,AN23,AK23,AH23,AE23,AB23,Y23,V23,S23,P23,M23,J23)</f>
        <v>1.9335999999999999E-2</v>
      </c>
      <c r="CF23" s="2087"/>
    </row>
    <row r="24" spans="1:84" s="277" customFormat="1" ht="13.5" thickBot="1" x14ac:dyDescent="0.25">
      <c r="A24" s="2052"/>
      <c r="B24" s="2053"/>
      <c r="C24" s="2069"/>
      <c r="D24" s="2089" t="s">
        <v>22</v>
      </c>
      <c r="E24" s="2090"/>
      <c r="F24" s="2091"/>
      <c r="G24" s="2092"/>
      <c r="H24" s="894"/>
      <c r="I24" s="895">
        <v>0.38500000000000001</v>
      </c>
      <c r="J24" s="896"/>
      <c r="K24" s="894"/>
      <c r="L24" s="895">
        <v>0.38500000000000001</v>
      </c>
      <c r="M24" s="896"/>
      <c r="N24" s="894"/>
      <c r="O24" s="895">
        <v>0.38500000000000001</v>
      </c>
      <c r="P24" s="896"/>
      <c r="Q24" s="894"/>
      <c r="R24" s="895">
        <v>0.38500000000000001</v>
      </c>
      <c r="S24" s="896"/>
      <c r="T24" s="894"/>
      <c r="U24" s="895">
        <v>0.38500000000000001</v>
      </c>
      <c r="V24" s="896"/>
      <c r="W24" s="894"/>
      <c r="X24" s="895">
        <v>0.38500000000000001</v>
      </c>
      <c r="Y24" s="896"/>
      <c r="Z24" s="894"/>
      <c r="AA24" s="895">
        <v>0.38500000000000001</v>
      </c>
      <c r="AB24" s="896"/>
      <c r="AC24" s="894"/>
      <c r="AD24" s="895">
        <v>0.38500000000000001</v>
      </c>
      <c r="AE24" s="896"/>
      <c r="AF24" s="894"/>
      <c r="AG24" s="895">
        <v>0.38500000000000001</v>
      </c>
      <c r="AH24" s="896"/>
      <c r="AI24" s="894"/>
      <c r="AJ24" s="895">
        <v>0.38500000000000001</v>
      </c>
      <c r="AK24" s="896"/>
      <c r="AL24" s="894"/>
      <c r="AM24" s="895">
        <v>0.38500000000000001</v>
      </c>
      <c r="AN24" s="896"/>
      <c r="AO24" s="894"/>
      <c r="AP24" s="895">
        <v>0.38500000000000001</v>
      </c>
      <c r="AQ24" s="896"/>
      <c r="AR24" s="894"/>
      <c r="AS24" s="895">
        <v>0.38500000000000001</v>
      </c>
      <c r="AT24" s="896"/>
      <c r="AU24" s="894"/>
      <c r="AV24" s="895">
        <v>0.38500000000000001</v>
      </c>
      <c r="AW24" s="896"/>
      <c r="AX24" s="894"/>
      <c r="AY24" s="895">
        <v>0.38500000000000001</v>
      </c>
      <c r="AZ24" s="896"/>
      <c r="BA24" s="894"/>
      <c r="BB24" s="895">
        <v>0.38500000000000001</v>
      </c>
      <c r="BC24" s="896"/>
      <c r="BD24" s="894"/>
      <c r="BE24" s="895">
        <v>0.38500000000000001</v>
      </c>
      <c r="BF24" s="896"/>
      <c r="BG24" s="894"/>
      <c r="BH24" s="895">
        <v>0.38500000000000001</v>
      </c>
      <c r="BI24" s="896"/>
      <c r="BJ24" s="894"/>
      <c r="BK24" s="895">
        <v>0.38500000000000001</v>
      </c>
      <c r="BL24" s="896"/>
      <c r="BM24" s="894"/>
      <c r="BN24" s="895">
        <v>0.38500000000000001</v>
      </c>
      <c r="BO24" s="896"/>
      <c r="BP24" s="894"/>
      <c r="BQ24" s="895">
        <v>0.38500000000000001</v>
      </c>
      <c r="BR24" s="896"/>
      <c r="BS24" s="894"/>
      <c r="BT24" s="895">
        <v>0.38500000000000001</v>
      </c>
      <c r="BU24" s="896"/>
      <c r="BV24" s="894"/>
      <c r="BW24" s="895">
        <v>0.38500000000000001</v>
      </c>
      <c r="BX24" s="896"/>
      <c r="BY24" s="894"/>
      <c r="BZ24" s="895">
        <v>0.38500000000000001</v>
      </c>
      <c r="CA24" s="896"/>
      <c r="CB24" s="907"/>
      <c r="CC24" s="907"/>
    </row>
    <row r="25" spans="1:84" s="277" customFormat="1" x14ac:dyDescent="0.2">
      <c r="A25" s="2096" t="s">
        <v>25</v>
      </c>
      <c r="B25" s="2096"/>
      <c r="C25" s="2097"/>
      <c r="D25" s="2098" t="s">
        <v>17</v>
      </c>
      <c r="E25" s="2099"/>
      <c r="F25" s="2099"/>
      <c r="G25" s="2245"/>
      <c r="H25" s="2474" t="s">
        <v>128</v>
      </c>
      <c r="I25" s="2475" t="s">
        <v>128</v>
      </c>
      <c r="J25" s="2476" t="s">
        <v>128</v>
      </c>
      <c r="K25" s="2474" t="s">
        <v>128</v>
      </c>
      <c r="L25" s="2475" t="s">
        <v>128</v>
      </c>
      <c r="M25" s="2476" t="s">
        <v>128</v>
      </c>
      <c r="N25" s="2474" t="s">
        <v>128</v>
      </c>
      <c r="O25" s="2475" t="s">
        <v>128</v>
      </c>
      <c r="P25" s="2476" t="s">
        <v>128</v>
      </c>
      <c r="Q25" s="2474" t="s">
        <v>128</v>
      </c>
      <c r="R25" s="2475" t="s">
        <v>128</v>
      </c>
      <c r="S25" s="2476" t="s">
        <v>128</v>
      </c>
      <c r="T25" s="2474" t="s">
        <v>128</v>
      </c>
      <c r="U25" s="2475" t="s">
        <v>128</v>
      </c>
      <c r="V25" s="2476" t="s">
        <v>128</v>
      </c>
      <c r="W25" s="2474" t="s">
        <v>128</v>
      </c>
      <c r="X25" s="2475" t="s">
        <v>128</v>
      </c>
      <c r="Y25" s="2476" t="s">
        <v>128</v>
      </c>
      <c r="Z25" s="2474" t="s">
        <v>128</v>
      </c>
      <c r="AA25" s="2475" t="s">
        <v>128</v>
      </c>
      <c r="AB25" s="2476" t="s">
        <v>128</v>
      </c>
      <c r="AC25" s="2474" t="s">
        <v>128</v>
      </c>
      <c r="AD25" s="2475" t="s">
        <v>128</v>
      </c>
      <c r="AE25" s="2476" t="s">
        <v>128</v>
      </c>
      <c r="AF25" s="2474" t="s">
        <v>128</v>
      </c>
      <c r="AG25" s="2475" t="s">
        <v>128</v>
      </c>
      <c r="AH25" s="2476" t="s">
        <v>128</v>
      </c>
      <c r="AI25" s="2474" t="s">
        <v>128</v>
      </c>
      <c r="AJ25" s="2475" t="s">
        <v>128</v>
      </c>
      <c r="AK25" s="2476" t="s">
        <v>128</v>
      </c>
      <c r="AL25" s="2474" t="s">
        <v>128</v>
      </c>
      <c r="AM25" s="2475" t="s">
        <v>128</v>
      </c>
      <c r="AN25" s="2476" t="s">
        <v>128</v>
      </c>
      <c r="AO25" s="2474" t="s">
        <v>128</v>
      </c>
      <c r="AP25" s="2475" t="s">
        <v>128</v>
      </c>
      <c r="AQ25" s="2476" t="s">
        <v>128</v>
      </c>
      <c r="AR25" s="2474" t="s">
        <v>128</v>
      </c>
      <c r="AS25" s="2475" t="s">
        <v>128</v>
      </c>
      <c r="AT25" s="2476" t="s">
        <v>128</v>
      </c>
      <c r="AU25" s="2474" t="s">
        <v>128</v>
      </c>
      <c r="AV25" s="2475" t="s">
        <v>128</v>
      </c>
      <c r="AW25" s="2476" t="s">
        <v>128</v>
      </c>
      <c r="AX25" s="2474" t="s">
        <v>128</v>
      </c>
      <c r="AY25" s="2475" t="s">
        <v>128</v>
      </c>
      <c r="AZ25" s="2476" t="s">
        <v>128</v>
      </c>
      <c r="BA25" s="2474" t="s">
        <v>128</v>
      </c>
      <c r="BB25" s="2475" t="s">
        <v>128</v>
      </c>
      <c r="BC25" s="2476" t="s">
        <v>128</v>
      </c>
      <c r="BD25" s="2474" t="s">
        <v>128</v>
      </c>
      <c r="BE25" s="2475" t="s">
        <v>128</v>
      </c>
      <c r="BF25" s="2476" t="s">
        <v>128</v>
      </c>
      <c r="BG25" s="2474" t="s">
        <v>128</v>
      </c>
      <c r="BH25" s="2475" t="s">
        <v>128</v>
      </c>
      <c r="BI25" s="2476" t="s">
        <v>128</v>
      </c>
      <c r="BJ25" s="2474" t="s">
        <v>128</v>
      </c>
      <c r="BK25" s="2475" t="s">
        <v>128</v>
      </c>
      <c r="BL25" s="2476" t="s">
        <v>128</v>
      </c>
      <c r="BM25" s="2474" t="s">
        <v>128</v>
      </c>
      <c r="BN25" s="2475" t="s">
        <v>128</v>
      </c>
      <c r="BO25" s="2476" t="s">
        <v>128</v>
      </c>
      <c r="BP25" s="2474" t="s">
        <v>128</v>
      </c>
      <c r="BQ25" s="2475" t="s">
        <v>128</v>
      </c>
      <c r="BR25" s="2476" t="s">
        <v>128</v>
      </c>
      <c r="BS25" s="2474" t="s">
        <v>128</v>
      </c>
      <c r="BT25" s="2475" t="s">
        <v>128</v>
      </c>
      <c r="BU25" s="2476" t="s">
        <v>128</v>
      </c>
      <c r="BV25" s="2474" t="s">
        <v>128</v>
      </c>
      <c r="BW25" s="2475" t="s">
        <v>128</v>
      </c>
      <c r="BX25" s="2476" t="s">
        <v>128</v>
      </c>
      <c r="BY25" s="2474" t="s">
        <v>128</v>
      </c>
      <c r="BZ25" s="2475" t="s">
        <v>128</v>
      </c>
      <c r="CA25" s="2476" t="s">
        <v>128</v>
      </c>
      <c r="CB25" s="907"/>
      <c r="CC25" s="907"/>
    </row>
    <row r="26" spans="1:84" s="277" customFormat="1" ht="13.5" thickBot="1" x14ac:dyDescent="0.25">
      <c r="A26" s="2101"/>
      <c r="B26" s="2101"/>
      <c r="C26" s="2102"/>
      <c r="D26" s="2103" t="s">
        <v>19</v>
      </c>
      <c r="E26" s="2104"/>
      <c r="F26" s="2104"/>
      <c r="G26" s="2224"/>
      <c r="H26" s="2477">
        <f t="shared" ref="H26:BS26" si="0">SUM(H8:H9,H15:H16)</f>
        <v>404.75</v>
      </c>
      <c r="I26" s="2364">
        <f>SUM(I8:I9,I15:I16)</f>
        <v>6.9012879999999992</v>
      </c>
      <c r="J26" s="2478">
        <f t="shared" si="0"/>
        <v>1.6604160000000001</v>
      </c>
      <c r="K26" s="2477">
        <f t="shared" si="0"/>
        <v>398.02</v>
      </c>
      <c r="L26" s="2364">
        <f t="shared" si="0"/>
        <v>6.7740320000000001</v>
      </c>
      <c r="M26" s="2478">
        <f t="shared" si="0"/>
        <v>1.687576</v>
      </c>
      <c r="N26" s="2477">
        <f t="shared" si="0"/>
        <v>396.63</v>
      </c>
      <c r="O26" s="2364">
        <f t="shared" si="0"/>
        <v>6.7459759999999998</v>
      </c>
      <c r="P26" s="2478">
        <f t="shared" si="0"/>
        <v>1.7000560000000002</v>
      </c>
      <c r="Q26" s="2477">
        <f t="shared" si="0"/>
        <v>390.87</v>
      </c>
      <c r="R26" s="2364">
        <f t="shared" si="0"/>
        <v>6.6464879999999997</v>
      </c>
      <c r="S26" s="2478">
        <f t="shared" si="0"/>
        <v>1.683144</v>
      </c>
      <c r="T26" s="2477">
        <f t="shared" si="0"/>
        <v>388.1</v>
      </c>
      <c r="U26" s="2364">
        <f t="shared" si="0"/>
        <v>6.6026000000000007</v>
      </c>
      <c r="V26" s="2478">
        <f t="shared" si="0"/>
        <v>1.6575520000000001</v>
      </c>
      <c r="W26" s="2477">
        <f t="shared" si="0"/>
        <v>396.35</v>
      </c>
      <c r="X26" s="2364">
        <f t="shared" si="0"/>
        <v>6.7477680000000007</v>
      </c>
      <c r="Y26" s="2478">
        <f t="shared" si="0"/>
        <v>1.6717759999999999</v>
      </c>
      <c r="Z26" s="2477">
        <f t="shared" si="0"/>
        <v>416.22</v>
      </c>
      <c r="AA26" s="2364">
        <f t="shared" si="0"/>
        <v>7.1065120000000004</v>
      </c>
      <c r="AB26" s="2478">
        <f t="shared" si="0"/>
        <v>1.660088</v>
      </c>
      <c r="AC26" s="2477">
        <f t="shared" si="0"/>
        <v>439.78</v>
      </c>
      <c r="AD26" s="2364">
        <f t="shared" si="0"/>
        <v>7.5275440000000007</v>
      </c>
      <c r="AE26" s="2478">
        <f t="shared" si="0"/>
        <v>1.6734239999999998</v>
      </c>
      <c r="AF26" s="2477">
        <f t="shared" si="0"/>
        <v>457.17</v>
      </c>
      <c r="AG26" s="2364">
        <f t="shared" si="0"/>
        <v>7.8261760000000002</v>
      </c>
      <c r="AH26" s="2478">
        <f t="shared" si="0"/>
        <v>1.7395119999999999</v>
      </c>
      <c r="AI26" s="2477">
        <f t="shared" si="0"/>
        <v>461.72</v>
      </c>
      <c r="AJ26" s="2364">
        <f t="shared" si="0"/>
        <v>7.8984960000000006</v>
      </c>
      <c r="AK26" s="2478">
        <f t="shared" si="0"/>
        <v>1.784192</v>
      </c>
      <c r="AL26" s="2477">
        <f t="shared" si="0"/>
        <v>454.4</v>
      </c>
      <c r="AM26" s="2364">
        <f t="shared" si="0"/>
        <v>7.7649520000000001</v>
      </c>
      <c r="AN26" s="2478">
        <f t="shared" si="0"/>
        <v>1.7909120000000001</v>
      </c>
      <c r="AO26" s="2477">
        <f t="shared" si="0"/>
        <v>455.25</v>
      </c>
      <c r="AP26" s="2364">
        <f t="shared" si="0"/>
        <v>7.7821439999999988</v>
      </c>
      <c r="AQ26" s="2478">
        <f t="shared" si="0"/>
        <v>1.7762479999999998</v>
      </c>
      <c r="AR26" s="2477">
        <f t="shared" si="0"/>
        <v>450.45</v>
      </c>
      <c r="AS26" s="2364">
        <f t="shared" si="0"/>
        <v>7.7066559999999988</v>
      </c>
      <c r="AT26" s="2478">
        <f t="shared" si="0"/>
        <v>1.7303519999999999</v>
      </c>
      <c r="AU26" s="2477">
        <f t="shared" si="0"/>
        <v>455.56999999999994</v>
      </c>
      <c r="AV26" s="2364">
        <f t="shared" si="0"/>
        <v>7.7737599999999993</v>
      </c>
      <c r="AW26" s="2478">
        <f t="shared" si="0"/>
        <v>1.8216719999999997</v>
      </c>
      <c r="AX26" s="2477">
        <f t="shared" si="0"/>
        <v>460.92999999999995</v>
      </c>
      <c r="AY26" s="2364">
        <f t="shared" si="0"/>
        <v>7.8689600000000013</v>
      </c>
      <c r="AZ26" s="2478">
        <f t="shared" si="0"/>
        <v>1.8351279999999999</v>
      </c>
      <c r="BA26" s="2477">
        <f t="shared" si="0"/>
        <v>463.03</v>
      </c>
      <c r="BB26" s="2364">
        <f t="shared" si="0"/>
        <v>7.9638080000000002</v>
      </c>
      <c r="BC26" s="2478">
        <f t="shared" si="0"/>
        <v>1.8125280000000004</v>
      </c>
      <c r="BD26" s="2477">
        <f t="shared" si="0"/>
        <v>486.48</v>
      </c>
      <c r="BE26" s="2364">
        <f t="shared" si="0"/>
        <v>8.3548000000000009</v>
      </c>
      <c r="BF26" s="2478">
        <f t="shared" si="0"/>
        <v>1.94252</v>
      </c>
      <c r="BG26" s="2477">
        <f t="shared" si="0"/>
        <v>480.44</v>
      </c>
      <c r="BH26" s="2364">
        <f t="shared" si="0"/>
        <v>8.2822080000000007</v>
      </c>
      <c r="BI26" s="2478">
        <f t="shared" si="0"/>
        <v>1.803248</v>
      </c>
      <c r="BJ26" s="2477">
        <f t="shared" si="0"/>
        <v>485.20000000000005</v>
      </c>
      <c r="BK26" s="2364">
        <f t="shared" si="0"/>
        <v>8.3670000000000009</v>
      </c>
      <c r="BL26" s="2478">
        <f t="shared" si="0"/>
        <v>1.8003439999999999</v>
      </c>
      <c r="BM26" s="2477">
        <f t="shared" si="0"/>
        <v>480.37</v>
      </c>
      <c r="BN26" s="2364">
        <f t="shared" si="0"/>
        <v>8.2829359999999994</v>
      </c>
      <c r="BO26" s="2478">
        <f t="shared" si="0"/>
        <v>1.7861920000000002</v>
      </c>
      <c r="BP26" s="2477">
        <f t="shared" si="0"/>
        <v>477.15</v>
      </c>
      <c r="BQ26" s="2364">
        <f t="shared" si="0"/>
        <v>8.2275840000000002</v>
      </c>
      <c r="BR26" s="2478">
        <f t="shared" si="0"/>
        <v>1.7740399999999998</v>
      </c>
      <c r="BS26" s="2477">
        <f t="shared" si="0"/>
        <v>470.35</v>
      </c>
      <c r="BT26" s="2364">
        <f t="shared" ref="BT26:CA26" si="1">SUM(BT8:BT9,BT15:BT16)</f>
        <v>8.0481600000000011</v>
      </c>
      <c r="BU26" s="2478">
        <f t="shared" si="1"/>
        <v>1.7875039999999998</v>
      </c>
      <c r="BV26" s="2477">
        <f t="shared" si="1"/>
        <v>456.32</v>
      </c>
      <c r="BW26" s="2364">
        <f t="shared" si="1"/>
        <v>7.7864160000000009</v>
      </c>
      <c r="BX26" s="2478">
        <f t="shared" si="1"/>
        <v>1.8122639999999999</v>
      </c>
      <c r="BY26" s="2477">
        <f t="shared" si="1"/>
        <v>433.42</v>
      </c>
      <c r="BZ26" s="2364">
        <f t="shared" si="1"/>
        <v>7.3840800000000009</v>
      </c>
      <c r="CA26" s="2478">
        <f t="shared" si="1"/>
        <v>1.7754240000000001</v>
      </c>
      <c r="CB26" s="907"/>
      <c r="CC26" s="906"/>
    </row>
    <row r="27" spans="1:84" s="277" customFormat="1" ht="12.75" customHeight="1" x14ac:dyDescent="0.2">
      <c r="A27" s="2479" t="s">
        <v>20</v>
      </c>
      <c r="B27" s="2249" t="s">
        <v>241</v>
      </c>
      <c r="C27" s="2366">
        <f>(I8+L8+O8+R8+U8+X8+AA8+AD8+AG8+AJ8+AM8+AP8+AS8+AV8+AY8+BB8+BE8+BH8+BK8+BN8+BQ8+BT8+BW8+BZ8)/SQRT((I8+L8+O8+R8+U8+X8+AA8+AD8+AG8+AJ8+AM8+AP8+AS8+AV8+AY8+BB8+BE8+BH8+BK8+BN8+BQ8+BT8+BW8+BZ8)^2+(J8+M8+P8+S8+V8+Y8+AB8+AE8+AH8+AK8+AN8+AQ8+AT8+AW8+BC8+AZ8+BF8+BI8+BL8+BO8+BR8+BU8+BX8+CA8)^2)</f>
        <v>0.95610434776775122</v>
      </c>
      <c r="D27" s="2480" t="s">
        <v>242</v>
      </c>
      <c r="E27" s="2368">
        <f>(J8+M8+P8+S8+V8+Y8+AB8+AE8+AH8+AK8+AN8+AQ8+AT8+AW8+BC8+AZ8+BF8+BI8+BL8+BO8+BR8+BU8+BX8+CA8)/(I8+L8+O8+R8+U8+X8+AA8+AD8+AG8+AJ8+AM8+AP8+AS8+AV8+AY8+BB8+BE8+BH8+BK8+BN8+BQ8+BT8+BW8+BZ8)</f>
        <v>0.3064795274248146</v>
      </c>
      <c r="F27" s="2368"/>
      <c r="G27" s="2369"/>
      <c r="H27" s="2248"/>
      <c r="I27" s="2481"/>
      <c r="J27" s="2482"/>
      <c r="K27" s="2249"/>
      <c r="L27" s="2481"/>
      <c r="M27" s="2251"/>
      <c r="N27" s="2248"/>
      <c r="O27" s="2481"/>
      <c r="P27" s="2482"/>
      <c r="Q27" s="2248"/>
      <c r="R27" s="2481"/>
      <c r="S27" s="2482"/>
      <c r="T27" s="2248"/>
      <c r="U27" s="2481"/>
      <c r="V27" s="2482"/>
      <c r="W27" s="2248"/>
      <c r="X27" s="2481"/>
      <c r="Y27" s="2482"/>
      <c r="Z27" s="2249"/>
      <c r="AA27" s="2481"/>
      <c r="AB27" s="2251"/>
      <c r="AC27" s="2483"/>
      <c r="AD27" s="2368"/>
      <c r="AE27" s="2371"/>
      <c r="AF27" s="2483"/>
      <c r="AG27" s="2368"/>
      <c r="AH27" s="2371"/>
      <c r="AI27" s="2483"/>
      <c r="AJ27" s="2368"/>
      <c r="AK27" s="2371"/>
      <c r="AL27" s="2483"/>
      <c r="AM27" s="2368"/>
      <c r="AN27" s="2371"/>
      <c r="AO27" s="2368"/>
      <c r="AP27" s="2368"/>
      <c r="AQ27" s="2369"/>
      <c r="AR27" s="2483"/>
      <c r="AS27" s="2368"/>
      <c r="AT27" s="2371"/>
      <c r="AU27" s="2483"/>
      <c r="AV27" s="2368"/>
      <c r="AW27" s="2371"/>
      <c r="AX27" s="2483"/>
      <c r="AY27" s="2368"/>
      <c r="AZ27" s="2371"/>
      <c r="BA27" s="2370"/>
      <c r="BB27" s="2369"/>
      <c r="BC27" s="2371"/>
      <c r="BD27" s="2369"/>
      <c r="BE27" s="2369"/>
      <c r="BF27" s="2371"/>
      <c r="BG27" s="2370"/>
      <c r="BH27" s="2369"/>
      <c r="BI27" s="2371"/>
      <c r="BJ27" s="2370"/>
      <c r="BK27" s="2369"/>
      <c r="BL27" s="2371"/>
      <c r="BM27" s="2370"/>
      <c r="BN27" s="2369"/>
      <c r="BO27" s="2371"/>
      <c r="BP27" s="2370"/>
      <c r="BQ27" s="2369"/>
      <c r="BR27" s="2371"/>
      <c r="BS27" s="2369"/>
      <c r="BT27" s="2369"/>
      <c r="BU27" s="2371"/>
      <c r="BV27" s="2369"/>
      <c r="BW27" s="2369"/>
      <c r="BX27" s="2369"/>
      <c r="BY27" s="2370"/>
      <c r="BZ27" s="2369"/>
      <c r="CA27" s="2371"/>
      <c r="CB27" s="907"/>
      <c r="CC27" s="906"/>
    </row>
    <row r="28" spans="1:84" s="277" customFormat="1" ht="13.5" customHeight="1" thickBot="1" x14ac:dyDescent="0.25">
      <c r="A28" s="2484" t="s">
        <v>24</v>
      </c>
      <c r="B28" s="2485" t="s">
        <v>243</v>
      </c>
      <c r="C28" s="2373">
        <f>(I15+L15+O15+R15+U15+X15+AA15+AD15+AG15+AJ15+AM15+AP15+AS15+AV15+AY15+BB15+BE15+BH15+BK15+BN15+BQ15+BT15+BW15+BZ15)/SQRT((I15+L15+O15+R15+U15+X15+AA15+AD15+AG15+AJ15+AM15+AP15+AS15+AV15+AY15+BB15+BE15+BH15+BK15+BN15+BQ15+BT15+BW15+BZ15)^2+(J15+M15+P15+S15+V15+Y15+AB15+AE15+AH15+AK15+AN15+AQ15+AT15+AW15+BC15+AZ15+BF15+BI15+BL15+BO15+BR15+BU15+BX15+CA15)^2)</f>
        <v>0.98324888185995618</v>
      </c>
      <c r="D28" s="2486" t="s">
        <v>244</v>
      </c>
      <c r="E28" s="2375">
        <f>(J15+M15+P15+S15+V15+Y15+AB15+AE15+AH15+AK15+AN15+AQ15+AT15+AW15+BC15+AZ15+BF15+BI15+BL15+BO15+BR15+BU15+BX15+CA15)/(I15+L15+O15+R15+U15+X15+AA15+AD15+AG15+AJ15+AM15+AP15+AS15+AV15+AY15+BB15+BE15+BH15+BK15+BN15+BQ15+BT15+BW15+BZ15)</f>
        <v>0.18537324338223182</v>
      </c>
      <c r="F28" s="2375"/>
      <c r="G28" s="2372"/>
      <c r="H28" s="2376"/>
      <c r="I28" s="2372"/>
      <c r="J28" s="2194"/>
      <c r="K28" s="2372"/>
      <c r="L28" s="2372"/>
      <c r="M28" s="2372"/>
      <c r="N28" s="2376"/>
      <c r="O28" s="2372"/>
      <c r="P28" s="2194"/>
      <c r="Q28" s="2372"/>
      <c r="R28" s="2372"/>
      <c r="S28" s="2372"/>
      <c r="T28" s="2376"/>
      <c r="U28" s="2372"/>
      <c r="V28" s="2194"/>
      <c r="W28" s="2376"/>
      <c r="X28" s="2372"/>
      <c r="Y28" s="2194"/>
      <c r="Z28" s="2372"/>
      <c r="AA28" s="2372"/>
      <c r="AB28" s="2372"/>
      <c r="AC28" s="2376"/>
      <c r="AD28" s="2372"/>
      <c r="AE28" s="2194"/>
      <c r="AF28" s="2372"/>
      <c r="AG28" s="2372"/>
      <c r="AH28" s="2372"/>
      <c r="AI28" s="2376"/>
      <c r="AJ28" s="2372"/>
      <c r="AK28" s="2194"/>
      <c r="AL28" s="2376"/>
      <c r="AM28" s="2372"/>
      <c r="AN28" s="2194"/>
      <c r="AO28" s="2372"/>
      <c r="AP28" s="2372"/>
      <c r="AQ28" s="2372"/>
      <c r="AR28" s="2376"/>
      <c r="AS28" s="2372"/>
      <c r="AT28" s="2194"/>
      <c r="AU28" s="2372"/>
      <c r="AV28" s="2372"/>
      <c r="AW28" s="2372"/>
      <c r="AX28" s="2376"/>
      <c r="AY28" s="2372"/>
      <c r="AZ28" s="2194"/>
      <c r="BA28" s="2376"/>
      <c r="BB28" s="2372"/>
      <c r="BC28" s="2194"/>
      <c r="BD28" s="2372"/>
      <c r="BE28" s="2372"/>
      <c r="BF28" s="2194"/>
      <c r="BG28" s="2372"/>
      <c r="BH28" s="2372"/>
      <c r="BI28" s="2194"/>
      <c r="BJ28" s="2372"/>
      <c r="BK28" s="2372"/>
      <c r="BL28" s="2194"/>
      <c r="BM28" s="2376"/>
      <c r="BN28" s="2372"/>
      <c r="BO28" s="2194"/>
      <c r="BP28" s="2376"/>
      <c r="BQ28" s="2372"/>
      <c r="BR28" s="2194"/>
      <c r="BS28" s="2372"/>
      <c r="BT28" s="2372"/>
      <c r="BU28" s="2194"/>
      <c r="BV28" s="2372"/>
      <c r="BW28" s="2372"/>
      <c r="BX28" s="2194"/>
      <c r="BY28" s="2376"/>
      <c r="BZ28" s="2372"/>
      <c r="CA28" s="2194"/>
      <c r="CB28" s="907"/>
    </row>
    <row r="29" spans="1:84" s="277" customFormat="1" x14ac:dyDescent="0.2">
      <c r="A29" s="2123" t="s">
        <v>28</v>
      </c>
      <c r="B29" s="2124"/>
      <c r="C29" s="2125"/>
      <c r="D29" s="2126" t="s">
        <v>29</v>
      </c>
      <c r="E29" s="2127"/>
      <c r="F29" s="2128" t="s">
        <v>30</v>
      </c>
      <c r="G29" s="2129"/>
      <c r="H29" s="2130" t="s">
        <v>9</v>
      </c>
      <c r="I29" s="2131" t="s">
        <v>10</v>
      </c>
      <c r="J29" s="2132" t="s">
        <v>11</v>
      </c>
      <c r="K29" s="2130" t="s">
        <v>9</v>
      </c>
      <c r="L29" s="2131" t="s">
        <v>10</v>
      </c>
      <c r="M29" s="2132" t="s">
        <v>11</v>
      </c>
      <c r="N29" s="2130" t="s">
        <v>9</v>
      </c>
      <c r="O29" s="2131" t="s">
        <v>10</v>
      </c>
      <c r="P29" s="2132" t="s">
        <v>11</v>
      </c>
      <c r="Q29" s="2130" t="s">
        <v>9</v>
      </c>
      <c r="R29" s="2131" t="s">
        <v>10</v>
      </c>
      <c r="S29" s="2132" t="s">
        <v>11</v>
      </c>
      <c r="T29" s="2130" t="s">
        <v>9</v>
      </c>
      <c r="U29" s="2131" t="s">
        <v>10</v>
      </c>
      <c r="V29" s="2132" t="s">
        <v>11</v>
      </c>
      <c r="W29" s="2130" t="s">
        <v>9</v>
      </c>
      <c r="X29" s="2131" t="s">
        <v>10</v>
      </c>
      <c r="Y29" s="2132" t="s">
        <v>11</v>
      </c>
      <c r="Z29" s="2200" t="s">
        <v>9</v>
      </c>
      <c r="AA29" s="2131" t="s">
        <v>10</v>
      </c>
      <c r="AB29" s="2201" t="s">
        <v>11</v>
      </c>
      <c r="AC29" s="2130" t="s">
        <v>9</v>
      </c>
      <c r="AD29" s="2131" t="s">
        <v>10</v>
      </c>
      <c r="AE29" s="2132" t="s">
        <v>11</v>
      </c>
      <c r="AF29" s="2130" t="s">
        <v>9</v>
      </c>
      <c r="AG29" s="2131" t="s">
        <v>10</v>
      </c>
      <c r="AH29" s="2132" t="s">
        <v>11</v>
      </c>
      <c r="AI29" s="2130" t="s">
        <v>9</v>
      </c>
      <c r="AJ29" s="2131" t="s">
        <v>10</v>
      </c>
      <c r="AK29" s="2132" t="s">
        <v>11</v>
      </c>
      <c r="AL29" s="2130" t="s">
        <v>9</v>
      </c>
      <c r="AM29" s="2131" t="s">
        <v>10</v>
      </c>
      <c r="AN29" s="2132" t="s">
        <v>11</v>
      </c>
      <c r="AO29" s="2130" t="s">
        <v>9</v>
      </c>
      <c r="AP29" s="2131" t="s">
        <v>10</v>
      </c>
      <c r="AQ29" s="2132" t="s">
        <v>11</v>
      </c>
      <c r="AR29" s="2130" t="s">
        <v>9</v>
      </c>
      <c r="AS29" s="2131" t="s">
        <v>10</v>
      </c>
      <c r="AT29" s="2132" t="s">
        <v>11</v>
      </c>
      <c r="AU29" s="2130" t="s">
        <v>9</v>
      </c>
      <c r="AV29" s="2131" t="s">
        <v>10</v>
      </c>
      <c r="AW29" s="2132" t="s">
        <v>11</v>
      </c>
      <c r="AX29" s="2200" t="s">
        <v>9</v>
      </c>
      <c r="AY29" s="2131" t="s">
        <v>10</v>
      </c>
      <c r="AZ29" s="2201" t="s">
        <v>11</v>
      </c>
      <c r="BA29" s="2130" t="s">
        <v>9</v>
      </c>
      <c r="BB29" s="2131" t="s">
        <v>10</v>
      </c>
      <c r="BC29" s="2132" t="s">
        <v>11</v>
      </c>
      <c r="BD29" s="2130" t="s">
        <v>9</v>
      </c>
      <c r="BE29" s="2131" t="s">
        <v>10</v>
      </c>
      <c r="BF29" s="2132" t="s">
        <v>11</v>
      </c>
      <c r="BG29" s="2200" t="s">
        <v>9</v>
      </c>
      <c r="BH29" s="2131" t="s">
        <v>10</v>
      </c>
      <c r="BI29" s="2132" t="s">
        <v>11</v>
      </c>
      <c r="BJ29" s="2130" t="s">
        <v>9</v>
      </c>
      <c r="BK29" s="2131" t="s">
        <v>10</v>
      </c>
      <c r="BL29" s="2132" t="s">
        <v>11</v>
      </c>
      <c r="BM29" s="2130" t="s">
        <v>9</v>
      </c>
      <c r="BN29" s="2131" t="s">
        <v>10</v>
      </c>
      <c r="BO29" s="2132" t="s">
        <v>11</v>
      </c>
      <c r="BP29" s="2130" t="s">
        <v>9</v>
      </c>
      <c r="BQ29" s="2131" t="s">
        <v>10</v>
      </c>
      <c r="BR29" s="2132" t="s">
        <v>11</v>
      </c>
      <c r="BS29" s="2130" t="s">
        <v>9</v>
      </c>
      <c r="BT29" s="2131" t="s">
        <v>10</v>
      </c>
      <c r="BU29" s="2132" t="s">
        <v>11</v>
      </c>
      <c r="BV29" s="2130" t="s">
        <v>9</v>
      </c>
      <c r="BW29" s="2131" t="s">
        <v>10</v>
      </c>
      <c r="BX29" s="2132" t="s">
        <v>11</v>
      </c>
      <c r="BY29" s="2130" t="s">
        <v>9</v>
      </c>
      <c r="BZ29" s="2131" t="s">
        <v>10</v>
      </c>
      <c r="CA29" s="2132" t="s">
        <v>11</v>
      </c>
      <c r="CB29" s="907"/>
    </row>
    <row r="30" spans="1:84" s="277" customFormat="1" ht="13.5" thickBot="1" x14ac:dyDescent="0.25">
      <c r="A30" s="2133" t="s">
        <v>227</v>
      </c>
      <c r="B30" s="2133"/>
      <c r="C30" s="2134"/>
      <c r="D30" s="2135" t="s">
        <v>32</v>
      </c>
      <c r="E30" s="2135" t="s">
        <v>33</v>
      </c>
      <c r="F30" s="2135" t="s">
        <v>32</v>
      </c>
      <c r="G30" s="2136" t="s">
        <v>33</v>
      </c>
      <c r="H30" s="2028" t="s">
        <v>14</v>
      </c>
      <c r="I30" s="2029" t="s">
        <v>15</v>
      </c>
      <c r="J30" s="2030" t="s">
        <v>69</v>
      </c>
      <c r="K30" s="2028" t="s">
        <v>14</v>
      </c>
      <c r="L30" s="2029" t="s">
        <v>15</v>
      </c>
      <c r="M30" s="2030" t="s">
        <v>69</v>
      </c>
      <c r="N30" s="2028" t="s">
        <v>14</v>
      </c>
      <c r="O30" s="2029" t="s">
        <v>15</v>
      </c>
      <c r="P30" s="2030" t="s">
        <v>69</v>
      </c>
      <c r="Q30" s="2028" t="s">
        <v>14</v>
      </c>
      <c r="R30" s="2029" t="s">
        <v>15</v>
      </c>
      <c r="S30" s="2030" t="s">
        <v>69</v>
      </c>
      <c r="T30" s="2028" t="s">
        <v>14</v>
      </c>
      <c r="U30" s="2029" t="s">
        <v>15</v>
      </c>
      <c r="V30" s="2030" t="s">
        <v>69</v>
      </c>
      <c r="W30" s="2028" t="s">
        <v>14</v>
      </c>
      <c r="X30" s="2029" t="s">
        <v>15</v>
      </c>
      <c r="Y30" s="2030" t="s">
        <v>69</v>
      </c>
      <c r="Z30" s="2259" t="s">
        <v>14</v>
      </c>
      <c r="AA30" s="2029" t="s">
        <v>15</v>
      </c>
      <c r="AB30" s="2260" t="s">
        <v>69</v>
      </c>
      <c r="AC30" s="2028" t="s">
        <v>14</v>
      </c>
      <c r="AD30" s="2029" t="s">
        <v>15</v>
      </c>
      <c r="AE30" s="2030" t="s">
        <v>69</v>
      </c>
      <c r="AF30" s="2028" t="s">
        <v>14</v>
      </c>
      <c r="AG30" s="2029" t="s">
        <v>15</v>
      </c>
      <c r="AH30" s="2030" t="s">
        <v>69</v>
      </c>
      <c r="AI30" s="2028" t="s">
        <v>14</v>
      </c>
      <c r="AJ30" s="2029" t="s">
        <v>15</v>
      </c>
      <c r="AK30" s="2030" t="s">
        <v>69</v>
      </c>
      <c r="AL30" s="2028" t="s">
        <v>14</v>
      </c>
      <c r="AM30" s="2029" t="s">
        <v>15</v>
      </c>
      <c r="AN30" s="2030" t="s">
        <v>69</v>
      </c>
      <c r="AO30" s="2028" t="s">
        <v>14</v>
      </c>
      <c r="AP30" s="2029" t="s">
        <v>15</v>
      </c>
      <c r="AQ30" s="2030" t="s">
        <v>69</v>
      </c>
      <c r="AR30" s="2028" t="s">
        <v>14</v>
      </c>
      <c r="AS30" s="2029" t="s">
        <v>15</v>
      </c>
      <c r="AT30" s="2030" t="s">
        <v>69</v>
      </c>
      <c r="AU30" s="2028" t="s">
        <v>14</v>
      </c>
      <c r="AV30" s="2029" t="s">
        <v>15</v>
      </c>
      <c r="AW30" s="2030" t="s">
        <v>69</v>
      </c>
      <c r="AX30" s="2259" t="s">
        <v>14</v>
      </c>
      <c r="AY30" s="2029" t="s">
        <v>15</v>
      </c>
      <c r="AZ30" s="2260" t="s">
        <v>69</v>
      </c>
      <c r="BA30" s="2028" t="s">
        <v>14</v>
      </c>
      <c r="BB30" s="2029" t="s">
        <v>15</v>
      </c>
      <c r="BC30" s="2030" t="s">
        <v>69</v>
      </c>
      <c r="BD30" s="2028" t="s">
        <v>14</v>
      </c>
      <c r="BE30" s="2029" t="s">
        <v>15</v>
      </c>
      <c r="BF30" s="2030" t="s">
        <v>69</v>
      </c>
      <c r="BG30" s="2259" t="s">
        <v>14</v>
      </c>
      <c r="BH30" s="2029" t="s">
        <v>15</v>
      </c>
      <c r="BI30" s="2030" t="s">
        <v>69</v>
      </c>
      <c r="BJ30" s="2028" t="s">
        <v>14</v>
      </c>
      <c r="BK30" s="2029" t="s">
        <v>15</v>
      </c>
      <c r="BL30" s="2030" t="s">
        <v>69</v>
      </c>
      <c r="BM30" s="2028" t="s">
        <v>14</v>
      </c>
      <c r="BN30" s="2029" t="s">
        <v>15</v>
      </c>
      <c r="BO30" s="2030" t="s">
        <v>69</v>
      </c>
      <c r="BP30" s="2028" t="s">
        <v>14</v>
      </c>
      <c r="BQ30" s="2029" t="s">
        <v>15</v>
      </c>
      <c r="BR30" s="2030" t="s">
        <v>69</v>
      </c>
      <c r="BS30" s="2028" t="s">
        <v>14</v>
      </c>
      <c r="BT30" s="2029" t="s">
        <v>15</v>
      </c>
      <c r="BU30" s="2030" t="s">
        <v>69</v>
      </c>
      <c r="BV30" s="2028" t="s">
        <v>14</v>
      </c>
      <c r="BW30" s="2029" t="s">
        <v>15</v>
      </c>
      <c r="BX30" s="2030" t="s">
        <v>69</v>
      </c>
      <c r="BY30" s="2028" t="s">
        <v>14</v>
      </c>
      <c r="BZ30" s="2029" t="s">
        <v>15</v>
      </c>
      <c r="CA30" s="2030" t="s">
        <v>69</v>
      </c>
      <c r="CB30" s="907"/>
    </row>
    <row r="31" spans="1:84" s="277" customFormat="1" x14ac:dyDescent="0.2">
      <c r="A31" s="2487" t="s">
        <v>245</v>
      </c>
      <c r="B31" s="2488"/>
      <c r="C31" s="2489"/>
      <c r="D31" s="2490"/>
      <c r="E31" s="2491"/>
      <c r="F31" s="2491"/>
      <c r="G31" s="2492"/>
      <c r="H31" s="2493">
        <f t="shared" ref="H31:BS31" si="2">H32+H33+H34+H35+H36+H37</f>
        <v>153.47</v>
      </c>
      <c r="I31" s="2494">
        <f t="shared" si="2"/>
        <v>-2.5789999999999997</v>
      </c>
      <c r="J31" s="2494">
        <f t="shared" si="2"/>
        <v>-0.80479999999999996</v>
      </c>
      <c r="K31" s="2493">
        <f t="shared" si="2"/>
        <v>154.46</v>
      </c>
      <c r="L31" s="2494">
        <f t="shared" si="2"/>
        <v>-2.5914000000000001</v>
      </c>
      <c r="M31" s="2494">
        <f t="shared" si="2"/>
        <v>-0.82620000000000005</v>
      </c>
      <c r="N31" s="2493">
        <f t="shared" si="2"/>
        <v>157.4</v>
      </c>
      <c r="O31" s="2494">
        <f t="shared" si="2"/>
        <v>-2.6382000000000003</v>
      </c>
      <c r="P31" s="2494">
        <f t="shared" si="2"/>
        <v>-0.84960000000000013</v>
      </c>
      <c r="Q31" s="2493">
        <f t="shared" si="2"/>
        <v>155.72999999999999</v>
      </c>
      <c r="R31" s="2494">
        <f t="shared" si="2"/>
        <v>-2.6101999999999999</v>
      </c>
      <c r="S31" s="2494">
        <f t="shared" si="2"/>
        <v>-0.84040000000000004</v>
      </c>
      <c r="T31" s="2493">
        <f t="shared" si="2"/>
        <v>153.26</v>
      </c>
      <c r="U31" s="2494">
        <f t="shared" si="2"/>
        <v>-2.5698000000000003</v>
      </c>
      <c r="V31" s="2494">
        <f t="shared" si="2"/>
        <v>-0.82320000000000004</v>
      </c>
      <c r="W31" s="2493">
        <f t="shared" si="2"/>
        <v>154.81</v>
      </c>
      <c r="X31" s="2494">
        <f t="shared" si="2"/>
        <v>-2.5984000000000003</v>
      </c>
      <c r="Y31" s="2494">
        <f t="shared" si="2"/>
        <v>-0.82500000000000007</v>
      </c>
      <c r="Z31" s="2493">
        <f t="shared" si="2"/>
        <v>156.48000000000002</v>
      </c>
      <c r="AA31" s="2494">
        <f t="shared" si="2"/>
        <v>-2.6307999999999998</v>
      </c>
      <c r="AB31" s="2494">
        <f t="shared" si="2"/>
        <v>-0.81620000000000004</v>
      </c>
      <c r="AC31" s="2493">
        <f t="shared" si="2"/>
        <v>160.64999999999998</v>
      </c>
      <c r="AD31" s="2494">
        <f t="shared" si="2"/>
        <v>-2.7101999999999999</v>
      </c>
      <c r="AE31" s="2494">
        <f t="shared" si="2"/>
        <v>-0.80279999999999985</v>
      </c>
      <c r="AF31" s="2493">
        <f t="shared" si="2"/>
        <v>170.09</v>
      </c>
      <c r="AG31" s="2494">
        <f t="shared" si="2"/>
        <v>-2.8717999999999995</v>
      </c>
      <c r="AH31" s="2494">
        <f t="shared" si="2"/>
        <v>-0.84299999999999997</v>
      </c>
      <c r="AI31" s="2493">
        <f t="shared" si="2"/>
        <v>175.5</v>
      </c>
      <c r="AJ31" s="2494">
        <f t="shared" si="2"/>
        <v>-2.9602000000000004</v>
      </c>
      <c r="AK31" s="2494">
        <f t="shared" si="2"/>
        <v>-0.87780000000000002</v>
      </c>
      <c r="AL31" s="2493">
        <f t="shared" si="2"/>
        <v>176.52</v>
      </c>
      <c r="AM31" s="2494">
        <f t="shared" si="2"/>
        <v>-2.9722000000000004</v>
      </c>
      <c r="AN31" s="2494">
        <f t="shared" si="2"/>
        <v>-0.9012</v>
      </c>
      <c r="AO31" s="2493">
        <f t="shared" si="2"/>
        <v>173.26999999999998</v>
      </c>
      <c r="AP31" s="2494">
        <f t="shared" si="2"/>
        <v>-2.9161999999999999</v>
      </c>
      <c r="AQ31" s="2494">
        <f t="shared" si="2"/>
        <v>-0.8879999999999999</v>
      </c>
      <c r="AR31" s="2493">
        <f t="shared" si="2"/>
        <v>170.56</v>
      </c>
      <c r="AS31" s="2494">
        <f t="shared" si="2"/>
        <v>-2.8747999999999996</v>
      </c>
      <c r="AT31" s="2494">
        <f t="shared" si="2"/>
        <v>-0.86080000000000001</v>
      </c>
      <c r="AU31" s="2493">
        <f t="shared" si="2"/>
        <v>177.33</v>
      </c>
      <c r="AV31" s="2494">
        <f t="shared" si="2"/>
        <v>-2.9714</v>
      </c>
      <c r="AW31" s="2494">
        <f t="shared" si="2"/>
        <v>-0.95799999999999985</v>
      </c>
      <c r="AX31" s="2493">
        <f t="shared" si="2"/>
        <v>186.60000000000002</v>
      </c>
      <c r="AY31" s="2494">
        <f t="shared" si="2"/>
        <v>-3.1336000000000004</v>
      </c>
      <c r="AZ31" s="2494">
        <f t="shared" si="2"/>
        <v>-0.99219999999999997</v>
      </c>
      <c r="BA31" s="2493">
        <f t="shared" si="2"/>
        <v>181.67000000000002</v>
      </c>
      <c r="BB31" s="2494">
        <f t="shared" si="2"/>
        <v>-3.0586000000000002</v>
      </c>
      <c r="BC31" s="2494">
        <f t="shared" si="2"/>
        <v>-0.93100000000000005</v>
      </c>
      <c r="BD31" s="2493">
        <f t="shared" si="2"/>
        <v>189.29</v>
      </c>
      <c r="BE31" s="2494">
        <f t="shared" si="2"/>
        <v>-3.1696</v>
      </c>
      <c r="BF31" s="2494">
        <f t="shared" si="2"/>
        <v>-1.0125999999999999</v>
      </c>
      <c r="BG31" s="2493">
        <f t="shared" si="2"/>
        <v>177.79</v>
      </c>
      <c r="BH31" s="2494">
        <f t="shared" si="2"/>
        <v>-3.0009999999999999</v>
      </c>
      <c r="BI31" s="2494">
        <f t="shared" si="2"/>
        <v>-0.87839999999999996</v>
      </c>
      <c r="BJ31" s="2493">
        <f t="shared" si="2"/>
        <v>178.86</v>
      </c>
      <c r="BK31" s="2494">
        <f t="shared" si="2"/>
        <v>-3.0185999999999997</v>
      </c>
      <c r="BL31" s="2494">
        <f t="shared" si="2"/>
        <v>-0.89140000000000008</v>
      </c>
      <c r="BM31" s="2493">
        <f t="shared" si="2"/>
        <v>177.5</v>
      </c>
      <c r="BN31" s="2494">
        <f t="shared" si="2"/>
        <v>-2.9952000000000001</v>
      </c>
      <c r="BO31" s="2494">
        <f t="shared" si="2"/>
        <v>-0.88580000000000014</v>
      </c>
      <c r="BP31" s="2493">
        <f t="shared" si="2"/>
        <v>176.16</v>
      </c>
      <c r="BQ31" s="2494">
        <f t="shared" si="2"/>
        <v>-2.9718</v>
      </c>
      <c r="BR31" s="2494">
        <f t="shared" si="2"/>
        <v>-0.87799999999999989</v>
      </c>
      <c r="BS31" s="2493">
        <f t="shared" si="2"/>
        <v>173.72</v>
      </c>
      <c r="BT31" s="2494">
        <f t="shared" ref="BT31:CA31" si="3">BT32+BT33+BT34+BT35+BT36+BT37</f>
        <v>-2.9224000000000006</v>
      </c>
      <c r="BU31" s="2494">
        <f t="shared" si="3"/>
        <v>-0.89319999999999988</v>
      </c>
      <c r="BV31" s="2493">
        <f t="shared" si="3"/>
        <v>170.24</v>
      </c>
      <c r="BW31" s="2494">
        <f t="shared" si="3"/>
        <v>-2.8439999999999999</v>
      </c>
      <c r="BX31" s="2494">
        <f t="shared" si="3"/>
        <v>-0.93299999999999983</v>
      </c>
      <c r="BY31" s="2493">
        <f t="shared" si="3"/>
        <v>165.85999999999999</v>
      </c>
      <c r="BZ31" s="2494">
        <f t="shared" si="3"/>
        <v>-2.7676000000000003</v>
      </c>
      <c r="CA31" s="2494">
        <f t="shared" si="3"/>
        <v>-0.92120000000000002</v>
      </c>
      <c r="CB31" s="907"/>
    </row>
    <row r="32" spans="1:84" s="277" customFormat="1" x14ac:dyDescent="0.2">
      <c r="A32" s="2495" t="s">
        <v>246</v>
      </c>
      <c r="B32" s="2496"/>
      <c r="C32" s="2497"/>
      <c r="D32" s="2498"/>
      <c r="E32" s="2499"/>
      <c r="F32" s="2500"/>
      <c r="G32" s="2501"/>
      <c r="H32" s="2154">
        <f>ROUND(SQRT(I32^2+J32^2)*1000/(SQRT(3)*I11),2)</f>
        <v>8.24</v>
      </c>
      <c r="I32" s="2155">
        <v>-0.1216</v>
      </c>
      <c r="J32" s="2156">
        <v>-0.08</v>
      </c>
      <c r="K32" s="2154">
        <f>ROUND(SQRT(L32^2+M32^2)*1000/(SQRT(3)*L11),2)</f>
        <v>8.3000000000000007</v>
      </c>
      <c r="L32" s="2155">
        <v>-0.12279999999999999</v>
      </c>
      <c r="M32" s="2156">
        <v>-0.08</v>
      </c>
      <c r="N32" s="2154">
        <f>ROUND(SQRT(O32^2+P32^2)*1000/(SQRT(3)*O11),2)</f>
        <v>8.2200000000000006</v>
      </c>
      <c r="O32" s="2155">
        <v>-0.1212</v>
      </c>
      <c r="P32" s="2156">
        <v>-0.08</v>
      </c>
      <c r="Q32" s="2154">
        <f>ROUND(SQRT(R32^2+S32^2)*1000/(SQRT(3)*R11),2)</f>
        <v>8.33</v>
      </c>
      <c r="R32" s="2155">
        <v>-0.1232</v>
      </c>
      <c r="S32" s="2156">
        <v>-8.0399999999999999E-2</v>
      </c>
      <c r="T32" s="2154">
        <f>ROUND(SQRT(U32^2+V32^2)*1000/(SQRT(3)*U11),2)</f>
        <v>8.24</v>
      </c>
      <c r="U32" s="2155">
        <v>-0.1216</v>
      </c>
      <c r="V32" s="2156">
        <v>-0.08</v>
      </c>
      <c r="W32" s="2154">
        <f>ROUND(SQRT(X32^2+Y32^2)*1000/(SQRT(3)*X11),2)</f>
        <v>8.31</v>
      </c>
      <c r="X32" s="2155">
        <v>-0.1232</v>
      </c>
      <c r="Y32" s="2156">
        <v>-0.08</v>
      </c>
      <c r="Z32" s="2154">
        <f>ROUND(SQRT(AA32^2+AB32^2)*1000/(SQRT(3)*AA11),2)</f>
        <v>8.25</v>
      </c>
      <c r="AA32" s="2155">
        <v>-0.122</v>
      </c>
      <c r="AB32" s="2156">
        <v>-7.959999999999999E-2</v>
      </c>
      <c r="AC32" s="2154">
        <f>ROUND(SQRT(AD32^2+AE32^2)*1000/(SQRT(3)*AD11),2)</f>
        <v>8.36</v>
      </c>
      <c r="AD32" s="2155">
        <v>-0.12440000000000001</v>
      </c>
      <c r="AE32" s="2156">
        <v>-7.959999999999999E-2</v>
      </c>
      <c r="AF32" s="2154">
        <f>ROUND(SQRT(AG32^2+AH32^2)*1000/(SQRT(3)*AG11),2)</f>
        <v>8.35</v>
      </c>
      <c r="AG32" s="2155">
        <v>-0.12440000000000001</v>
      </c>
      <c r="AH32" s="2156">
        <v>-7.9200000000000007E-2</v>
      </c>
      <c r="AI32" s="2154">
        <f>ROUND(SQRT(AJ32^2+AK32^2)*1000/(SQRT(3)*AJ11),2)</f>
        <v>9.08</v>
      </c>
      <c r="AJ32" s="2155">
        <v>-0.13440000000000002</v>
      </c>
      <c r="AK32" s="2156">
        <v>-8.7599999999999997E-2</v>
      </c>
      <c r="AL32" s="2154">
        <f>ROUND(SQRT(AM32^2+AN32^2)*1000/(SQRT(3)*AM11),2)</f>
        <v>8.9</v>
      </c>
      <c r="AM32" s="2155">
        <v>-0.13119999999999998</v>
      </c>
      <c r="AN32" s="2156">
        <v>-8.6800000000000002E-2</v>
      </c>
      <c r="AO32" s="2154">
        <f>ROUND(SQRT(AP32^2+AQ32^2)*1000/(SQRT(3)*AP11),2)</f>
        <v>8.3699999999999992</v>
      </c>
      <c r="AP32" s="2155">
        <v>-0.124</v>
      </c>
      <c r="AQ32" s="2156">
        <v>-8.0399999999999999E-2</v>
      </c>
      <c r="AR32" s="2154">
        <f>ROUND(SQRT(AS32^2+AT32^2)*1000/(SQRT(3)*AS11),2)</f>
        <v>8.26</v>
      </c>
      <c r="AS32" s="2155">
        <v>-0.122</v>
      </c>
      <c r="AT32" s="2156">
        <v>-0.08</v>
      </c>
      <c r="AU32" s="2154">
        <f>ROUND(SQRT(AV32^2+AW32^2)*1000/(SQRT(3)*AV11),2)</f>
        <v>8.26</v>
      </c>
      <c r="AV32" s="2155">
        <v>-0.122</v>
      </c>
      <c r="AW32" s="2156">
        <v>-0.08</v>
      </c>
      <c r="AX32" s="2154">
        <f>ROUND(SQRT(AY32^2+AZ32^2)*1000/(SQRT(3)*AY11),2)</f>
        <v>8.35</v>
      </c>
      <c r="AY32" s="2155">
        <v>-0.124</v>
      </c>
      <c r="AZ32" s="2156">
        <v>-0.08</v>
      </c>
      <c r="BA32" s="2154">
        <f>ROUND(SQRT(BB32^2+BC32^2)*1000/(SQRT(3)*BB11),2)</f>
        <v>8.36</v>
      </c>
      <c r="BB32" s="2155">
        <v>-0.12440000000000001</v>
      </c>
      <c r="BC32" s="2156">
        <v>-7.959999999999999E-2</v>
      </c>
      <c r="BD32" s="2154">
        <f>ROUND(SQRT(BE32^2+BF32^2)*1000/(SQRT(3)*BE11),2)</f>
        <v>8.32</v>
      </c>
      <c r="BE32" s="2155">
        <v>-0.12359999999999999</v>
      </c>
      <c r="BF32" s="2156">
        <v>-7.959999999999999E-2</v>
      </c>
      <c r="BG32" s="2154">
        <f>ROUND(SQRT(BH32^2+BI32^2)*1000/(SQRT(3)*BH11),2)</f>
        <v>8.34</v>
      </c>
      <c r="BH32" s="2155">
        <v>-0.124</v>
      </c>
      <c r="BI32" s="2156">
        <v>-7.959999999999999E-2</v>
      </c>
      <c r="BJ32" s="2154">
        <f>ROUND(SQRT(BK32^2+BL32^2)*1000/(SQRT(3)*BK11),2)</f>
        <v>8.39</v>
      </c>
      <c r="BK32" s="2155">
        <v>-0.12479999999999999</v>
      </c>
      <c r="BL32" s="2156">
        <v>-0.08</v>
      </c>
      <c r="BM32" s="2154">
        <f>ROUND(SQRT(BN32^2+BO32^2)*1000/(SQRT(3)*BN11),2)</f>
        <v>8.3800000000000008</v>
      </c>
      <c r="BN32" s="2155">
        <v>-0.12479999999999999</v>
      </c>
      <c r="BO32" s="2156">
        <v>-7.959999999999999E-2</v>
      </c>
      <c r="BP32" s="2154">
        <f>ROUND(SQRT(BQ32^2+BR32^2)*1000/(SQRT(3)*BQ11),2)</f>
        <v>8.33</v>
      </c>
      <c r="BQ32" s="2155">
        <v>-0.12359999999999999</v>
      </c>
      <c r="BR32" s="2156">
        <v>-0.08</v>
      </c>
      <c r="BS32" s="2154">
        <f>ROUND(SQRT(BT32^2+BU32^2)*1000/(SQRT(3)*BT11),2)</f>
        <v>8.4</v>
      </c>
      <c r="BT32" s="2155">
        <v>-0.12520000000000001</v>
      </c>
      <c r="BU32" s="2156">
        <v>-7.959999999999999E-2</v>
      </c>
      <c r="BV32" s="2154">
        <f>ROUND(SQRT(BW32^2+BX32^2)*1000/(SQRT(3)*BW11),2)</f>
        <v>8.34</v>
      </c>
      <c r="BW32" s="2155">
        <v>-0.124</v>
      </c>
      <c r="BX32" s="2156">
        <v>-7.959999999999999E-2</v>
      </c>
      <c r="BY32" s="2154">
        <f>ROUND(SQRT(BZ32^2+CA32^2)*1000/(SQRT(3)*BZ11),2)</f>
        <v>8.25</v>
      </c>
      <c r="BZ32" s="2155">
        <v>-0.122</v>
      </c>
      <c r="CA32" s="2156">
        <v>-7.959999999999999E-2</v>
      </c>
      <c r="CB32" s="2469">
        <f t="shared" ref="CB32:CC37" si="4">SUM(BZ32,BW32,BT32,BQ32,BN32,BK32,BH32,BE32,BB32,AY32,AV32,AS32,AP32,AM32,AJ32,AG32,AD32,AA32,X32,U32,R32,O32,L32,I32)</f>
        <v>-2.9784000000000002</v>
      </c>
      <c r="CC32" s="2469">
        <f t="shared" si="4"/>
        <v>-1.9307999999999998</v>
      </c>
    </row>
    <row r="33" spans="1:81" s="277" customFormat="1" x14ac:dyDescent="0.2">
      <c r="A33" s="2495" t="s">
        <v>247</v>
      </c>
      <c r="B33" s="2496"/>
      <c r="C33" s="2497"/>
      <c r="D33" s="2498"/>
      <c r="E33" s="2499"/>
      <c r="F33" s="2500"/>
      <c r="G33" s="2501"/>
      <c r="H33" s="2154">
        <f>ROUND(SQRT(I33^2+J33^2)*1000/(SQRT(3)*I11),2)</f>
        <v>26.48</v>
      </c>
      <c r="I33" s="2155">
        <v>-0.44880000000000003</v>
      </c>
      <c r="J33" s="2156">
        <v>-0.13200000000000001</v>
      </c>
      <c r="K33" s="2154">
        <f>ROUND(SQRT(L33^2+M33^2)*1000/(SQRT(3)*L11),2)</f>
        <v>26.54</v>
      </c>
      <c r="L33" s="2155">
        <v>-0.44939999999999997</v>
      </c>
      <c r="M33" s="2156">
        <v>-0.1338</v>
      </c>
      <c r="N33" s="2154">
        <f>ROUND(SQRT(O33^2+P33^2)*1000/(SQRT(3)*O11),2)</f>
        <v>26.49</v>
      </c>
      <c r="O33" s="2155">
        <v>-0.44819999999999999</v>
      </c>
      <c r="P33" s="2156">
        <v>-0.13440000000000002</v>
      </c>
      <c r="Q33" s="2154">
        <f>ROUND(SQRT(R33^2+S33^2)*1000/(SQRT(3)*R11),2)</f>
        <v>26.91</v>
      </c>
      <c r="R33" s="2155">
        <v>-0.45600000000000002</v>
      </c>
      <c r="S33" s="2156">
        <v>-0.13440000000000002</v>
      </c>
      <c r="T33" s="2154">
        <f>ROUND(SQRT(U33^2+V33^2)*1000/(SQRT(3)*U11),2)</f>
        <v>26.48</v>
      </c>
      <c r="U33" s="2155">
        <v>-0.44819999999999999</v>
      </c>
      <c r="V33" s="2156">
        <v>-0.1338</v>
      </c>
      <c r="W33" s="2154">
        <f>ROUND(SQRT(X33^2+Y33^2)*1000/(SQRT(3)*X11),2)</f>
        <v>26.36</v>
      </c>
      <c r="X33" s="2155">
        <v>-0.44580000000000003</v>
      </c>
      <c r="Y33" s="2156">
        <v>-0.13440000000000002</v>
      </c>
      <c r="Z33" s="2154">
        <f>ROUND(SQRT(AA33^2+AB33^2)*1000/(SQRT(3)*AA11),2)</f>
        <v>26.69</v>
      </c>
      <c r="AA33" s="2155">
        <v>-0.45180000000000003</v>
      </c>
      <c r="AB33" s="2156">
        <v>-0.13500000000000001</v>
      </c>
      <c r="AC33" s="2154">
        <f>ROUND(SQRT(AD33^2+AE33^2)*1000/(SQRT(3)*AD11),2)</f>
        <v>28.45</v>
      </c>
      <c r="AD33" s="2155">
        <v>-0.48360000000000003</v>
      </c>
      <c r="AE33" s="2156">
        <v>-0.1368</v>
      </c>
      <c r="AF33" s="2154">
        <f>ROUND(SQRT(AG33^2+AH33^2)*1000/(SQRT(3)*AG11),2)</f>
        <v>30.85</v>
      </c>
      <c r="AG33" s="2155">
        <v>-0.52500000000000002</v>
      </c>
      <c r="AH33" s="2156">
        <v>-0.1464</v>
      </c>
      <c r="AI33" s="2154">
        <f>ROUND(SQRT(AJ33^2+AK33^2)*1000/(SQRT(3)*AJ11),2)</f>
        <v>29.61</v>
      </c>
      <c r="AJ33" s="2155">
        <v>-0.50460000000000005</v>
      </c>
      <c r="AK33" s="2156">
        <v>-0.13800000000000001</v>
      </c>
      <c r="AL33" s="2154">
        <f>ROUND(SQRT(AM33^2+AN33^2)*1000/(SQRT(3)*AM11),2)</f>
        <v>27.38</v>
      </c>
      <c r="AM33" s="2155">
        <v>-0.46439999999999998</v>
      </c>
      <c r="AN33" s="2156">
        <v>-0.1356</v>
      </c>
      <c r="AO33" s="2154">
        <f>ROUND(SQRT(AP33^2+AQ33^2)*1000/(SQRT(3)*AP11),2)</f>
        <v>27.72</v>
      </c>
      <c r="AP33" s="2155">
        <v>-0.46800000000000003</v>
      </c>
      <c r="AQ33" s="2156">
        <v>-0.14399999999999999</v>
      </c>
      <c r="AR33" s="2154">
        <f>ROUND(SQRT(AS33^2+AT33^2)*1000/(SQRT(3)*AS11),2)</f>
        <v>24.92</v>
      </c>
      <c r="AS33" s="2155">
        <v>-0.42480000000000001</v>
      </c>
      <c r="AT33" s="2156">
        <v>-0.1158</v>
      </c>
      <c r="AU33" s="2154">
        <f>ROUND(SQRT(AV33^2+AW33^2)*1000/(SQRT(3)*AV11),2)</f>
        <v>30.74</v>
      </c>
      <c r="AV33" s="2155">
        <v>-0.51060000000000005</v>
      </c>
      <c r="AW33" s="2156">
        <v>-0.18480000000000002</v>
      </c>
      <c r="AX33" s="2154">
        <f>ROUND(SQRT(AY33^2+AZ33^2)*1000/(SQRT(3)*AY11),2)</f>
        <v>29.08</v>
      </c>
      <c r="AY33" s="2155">
        <v>-0.48419999999999996</v>
      </c>
      <c r="AZ33" s="2156">
        <v>-0.1716</v>
      </c>
      <c r="BA33" s="2154">
        <f>ROUND(SQRT(BB33^2+BC33^2)*1000/(SQRT(3)*BB11),2)</f>
        <v>30.89</v>
      </c>
      <c r="BB33" s="2155">
        <v>-0.51960000000000006</v>
      </c>
      <c r="BC33" s="2156">
        <v>-0.1668</v>
      </c>
      <c r="BD33" s="2154">
        <f>ROUND(SQRT(BE33^2+BF33^2)*1000/(SQRT(3)*BE11),2)</f>
        <v>37.65</v>
      </c>
      <c r="BE33" s="2155">
        <v>-0.61260000000000003</v>
      </c>
      <c r="BF33" s="2156">
        <v>-0.25919999999999999</v>
      </c>
      <c r="BG33" s="2154">
        <f>ROUND(SQRT(BH33^2+BI33^2)*1000/(SQRT(3)*BH11),2)</f>
        <v>28.93</v>
      </c>
      <c r="BH33" s="2155">
        <v>-0.4914</v>
      </c>
      <c r="BI33" s="2156">
        <v>-0.1404</v>
      </c>
      <c r="BJ33" s="2154">
        <f>ROUND(SQRT(BK33^2+BL33^2)*1000/(SQRT(3)*BK11),2)</f>
        <v>27.97</v>
      </c>
      <c r="BK33" s="2155">
        <v>-0.4758</v>
      </c>
      <c r="BL33" s="2156">
        <v>-0.13319999999999999</v>
      </c>
      <c r="BM33" s="2154">
        <f>ROUND(SQRT(BN33^2+BO33^2)*1000/(SQRT(3)*BN11),2)</f>
        <v>27.62</v>
      </c>
      <c r="BN33" s="2155">
        <v>-0.4698</v>
      </c>
      <c r="BO33" s="2156">
        <v>-0.13200000000000001</v>
      </c>
      <c r="BP33" s="2154">
        <f>ROUND(SQRT(BQ33^2+BR33^2)*1000/(SQRT(3)*BQ11),2)</f>
        <v>26.67</v>
      </c>
      <c r="BQ33" s="2155">
        <v>-0.45480000000000004</v>
      </c>
      <c r="BR33" s="2156">
        <v>-0.123</v>
      </c>
      <c r="BS33" s="2154">
        <f>ROUND(SQRT(BT33^2+BU33^2)*1000/(SQRT(3)*BT11),2)</f>
        <v>26.89</v>
      </c>
      <c r="BT33" s="2155">
        <v>-0.45</v>
      </c>
      <c r="BU33" s="2156">
        <v>-0.15240000000000001</v>
      </c>
      <c r="BV33" s="2154">
        <f>ROUND(SQRT(BW33^2+BX33^2)*1000/(SQRT(3)*BW11),2)</f>
        <v>27.72</v>
      </c>
      <c r="BW33" s="2155">
        <v>-0.44819999999999999</v>
      </c>
      <c r="BX33" s="2156">
        <v>-0.19739999999999999</v>
      </c>
      <c r="BY33" s="2154">
        <f>ROUND(SQRT(BZ33^2+CA33^2)*1000/(SQRT(3)*BZ11),2)</f>
        <v>27.85</v>
      </c>
      <c r="BZ33" s="2155">
        <v>-0.4506</v>
      </c>
      <c r="CA33" s="2156">
        <v>-0.19739999999999999</v>
      </c>
      <c r="CB33" s="2469">
        <f t="shared" si="4"/>
        <v>-11.386200000000001</v>
      </c>
      <c r="CC33" s="2469">
        <f t="shared" si="4"/>
        <v>-3.6125999999999996</v>
      </c>
    </row>
    <row r="34" spans="1:81" s="277" customFormat="1" x14ac:dyDescent="0.2">
      <c r="A34" s="2495" t="s">
        <v>248</v>
      </c>
      <c r="B34" s="2496"/>
      <c r="C34" s="2497"/>
      <c r="D34" s="2502"/>
      <c r="E34" s="2385"/>
      <c r="F34" s="2384"/>
      <c r="G34" s="2503"/>
      <c r="H34" s="2154">
        <f>ROUND(SQRT(I34^2+J34^2)*1000/(SQRT(3)*I11),2)</f>
        <v>67.849999999999994</v>
      </c>
      <c r="I34" s="2174">
        <v>-1.1324000000000001</v>
      </c>
      <c r="J34" s="2175">
        <v>-0.39319999999999999</v>
      </c>
      <c r="K34" s="2154">
        <f>ROUND(SQRT(L34^2+M34^2)*1000/(SQRT(3)*L11),2)</f>
        <v>70.36</v>
      </c>
      <c r="L34" s="2174">
        <v>-1.1732</v>
      </c>
      <c r="M34" s="2175">
        <v>-0.4108</v>
      </c>
      <c r="N34" s="2154">
        <f>ROUND(SQRT(O34^2+P34^2)*1000/(SQRT(3)*O11),2)</f>
        <v>74.010000000000005</v>
      </c>
      <c r="O34" s="2174">
        <v>-1.232</v>
      </c>
      <c r="P34" s="2175">
        <v>-0.438</v>
      </c>
      <c r="Q34" s="2154">
        <f>ROUND(SQRT(R34^2+S34^2)*1000/(SQRT(3)*R11),2)</f>
        <v>72.599999999999994</v>
      </c>
      <c r="R34" s="2174">
        <v>-1.208</v>
      </c>
      <c r="S34" s="2175">
        <v>-0.43119999999999997</v>
      </c>
      <c r="T34" s="2154">
        <f>ROUND(SQRT(U34^2+V34^2)*1000/(SQRT(3)*U11),2)</f>
        <v>70.099999999999994</v>
      </c>
      <c r="U34" s="2174">
        <v>-1.1676</v>
      </c>
      <c r="V34" s="2175">
        <v>-0.4128</v>
      </c>
      <c r="W34" s="2154">
        <f>ROUND(SQRT(X34^2+Y34^2)*1000/(SQRT(3)*X11),2)</f>
        <v>70.14</v>
      </c>
      <c r="X34" s="2174">
        <v>-1.17</v>
      </c>
      <c r="Y34" s="2175">
        <v>-0.40799999999999997</v>
      </c>
      <c r="Z34" s="2154">
        <f>ROUND(SQRT(AA34^2+AB34^2)*1000/(SQRT(3)*AA11),2)</f>
        <v>69.14</v>
      </c>
      <c r="AA34" s="2174">
        <v>-1.1536</v>
      </c>
      <c r="AB34" s="2175">
        <v>-0.40160000000000001</v>
      </c>
      <c r="AC34" s="2154">
        <f>ROUND(SQRT(AD34^2+AE34^2)*1000/(SQRT(3)*AD11),2)</f>
        <v>67.599999999999994</v>
      </c>
      <c r="AD34" s="2174">
        <v>-1.1284000000000001</v>
      </c>
      <c r="AE34" s="2175">
        <v>-0.39119999999999999</v>
      </c>
      <c r="AF34" s="2154">
        <f>ROUND(SQRT(AG34^2+AH34^2)*1000/(SQRT(3)*AG11),2)</f>
        <v>68.95</v>
      </c>
      <c r="AG34" s="2174">
        <v>-1.1499999999999999</v>
      </c>
      <c r="AH34" s="2175">
        <v>-0.40160000000000001</v>
      </c>
      <c r="AI34" s="2154">
        <f>ROUND(SQRT(AJ34^2+AK34^2)*1000/(SQRT(3)*AJ11),2)</f>
        <v>72.33</v>
      </c>
      <c r="AJ34" s="2174">
        <v>-1.2044000000000001</v>
      </c>
      <c r="AK34" s="2175">
        <v>-0.42719999999999997</v>
      </c>
      <c r="AL34" s="2154">
        <f>ROUND(SQRT(AM34^2+AN34^2)*1000/(SQRT(3)*AM11),2)</f>
        <v>77.459999999999994</v>
      </c>
      <c r="AM34" s="2174">
        <v>-1.2904</v>
      </c>
      <c r="AN34" s="2175">
        <v>-0.4556</v>
      </c>
      <c r="AO34" s="2154">
        <f>ROUND(SQRT(AP34^2+AQ34^2)*1000/(SQRT(3)*AP11),2)</f>
        <v>75.569999999999993</v>
      </c>
      <c r="AP34" s="2174">
        <v>-1.2575999999999998</v>
      </c>
      <c r="AQ34" s="2175">
        <v>-0.44800000000000001</v>
      </c>
      <c r="AR34" s="2154">
        <f>ROUND(SQRT(AS34^2+AT34^2)*1000/(SQRT(3)*AS11),2)</f>
        <v>74.66</v>
      </c>
      <c r="AS34" s="2174">
        <v>-1.2432000000000001</v>
      </c>
      <c r="AT34" s="2175">
        <v>-0.44080000000000003</v>
      </c>
      <c r="AU34" s="2154">
        <f>ROUND(SQRT(AV34^2+AW34^2)*1000/(SQRT(3)*AV11),2)</f>
        <v>75.739999999999995</v>
      </c>
      <c r="AV34" s="2174">
        <v>-1.2604000000000002</v>
      </c>
      <c r="AW34" s="2175">
        <v>-0.44919999999999999</v>
      </c>
      <c r="AX34" s="2154">
        <f>ROUND(SQRT(AY34^2+AZ34^2)*1000/(SQRT(3)*AY11),2)</f>
        <v>83.31</v>
      </c>
      <c r="AY34" s="2174">
        <v>-1.3912</v>
      </c>
      <c r="AZ34" s="2175">
        <v>-0.48039999999999999</v>
      </c>
      <c r="BA34" s="2154">
        <f>ROUND(SQRT(BB34^2+BC34^2)*1000/(SQRT(3)*BB11),2)</f>
        <v>78.73</v>
      </c>
      <c r="BB34" s="2174">
        <v>-1.3120000000000001</v>
      </c>
      <c r="BC34" s="2175">
        <v>-0.46160000000000001</v>
      </c>
      <c r="BD34" s="2154">
        <f>ROUND(SQRT(BE34^2+BF34^2)*1000/(SQRT(3)*BE11),2)</f>
        <v>79.790000000000006</v>
      </c>
      <c r="BE34" s="2174">
        <v>-1.3315999999999999</v>
      </c>
      <c r="BF34" s="2175">
        <v>-0.46239999999999998</v>
      </c>
      <c r="BG34" s="2154">
        <f>ROUND(SQRT(BH34^2+BI34^2)*1000/(SQRT(3)*BH11),2)</f>
        <v>77.67</v>
      </c>
      <c r="BH34" s="2174">
        <v>-1.2948</v>
      </c>
      <c r="BI34" s="2175">
        <v>-0.45439999999999997</v>
      </c>
      <c r="BJ34" s="2154">
        <f>ROUND(SQRT(BK34^2+BL34^2)*1000/(SQRT(3)*BK11),2)</f>
        <v>78.930000000000007</v>
      </c>
      <c r="BK34" s="2174">
        <v>-1.3172000000000001</v>
      </c>
      <c r="BL34" s="2175">
        <v>-0.45760000000000001</v>
      </c>
      <c r="BM34" s="2154">
        <f>ROUND(SQRT(BN34^2+BO34^2)*1000/(SQRT(3)*BN11),2)</f>
        <v>77.56</v>
      </c>
      <c r="BN34" s="2174">
        <v>-1.2932000000000001</v>
      </c>
      <c r="BO34" s="2175">
        <v>-0.45280000000000004</v>
      </c>
      <c r="BP34" s="2154">
        <f>ROUND(SQRT(BQ34^2+BR34^2)*1000/(SQRT(3)*BQ11),2)</f>
        <v>78.650000000000006</v>
      </c>
      <c r="BQ34" s="2174">
        <v>-1.31</v>
      </c>
      <c r="BR34" s="2175">
        <v>-0.4632</v>
      </c>
      <c r="BS34" s="2154">
        <f>ROUND(SQRT(BT34^2+BU34^2)*1000/(SQRT(3)*BT11),2)</f>
        <v>79.08</v>
      </c>
      <c r="BT34" s="2174">
        <v>-1.3184</v>
      </c>
      <c r="BU34" s="2175">
        <v>-0.46239999999999998</v>
      </c>
      <c r="BV34" s="2154">
        <f>ROUND(SQRT(BW34^2+BX34^2)*1000/(SQRT(3)*BW11),2)</f>
        <v>77.290000000000006</v>
      </c>
      <c r="BW34" s="2174">
        <v>-1.2875999999999999</v>
      </c>
      <c r="BX34" s="2175">
        <v>-0.45439999999999997</v>
      </c>
      <c r="BY34" s="2154">
        <f>ROUND(SQRT(BZ34^2+CA34^2)*1000/(SQRT(3)*BZ11),2)</f>
        <v>76.44</v>
      </c>
      <c r="BZ34" s="2174">
        <v>-1.2744000000000002</v>
      </c>
      <c r="CA34" s="2175">
        <v>-0.44680000000000003</v>
      </c>
      <c r="CB34" s="2469">
        <f t="shared" si="4"/>
        <v>-29.901599999999998</v>
      </c>
      <c r="CC34" s="2469">
        <f t="shared" si="4"/>
        <v>-10.505200000000004</v>
      </c>
    </row>
    <row r="35" spans="1:81" s="277" customFormat="1" x14ac:dyDescent="0.2">
      <c r="A35" s="2495" t="s">
        <v>249</v>
      </c>
      <c r="B35" s="2496"/>
      <c r="C35" s="2497"/>
      <c r="D35" s="2502"/>
      <c r="E35" s="2385"/>
      <c r="F35" s="2384"/>
      <c r="G35" s="2504"/>
      <c r="H35" s="2154">
        <f>ROUND(SQRT(I35^2+J35^2)*1000/(SQRT(3)*I11),2)</f>
        <v>6.62</v>
      </c>
      <c r="I35" s="2174">
        <v>-0.11159999999999999</v>
      </c>
      <c r="J35" s="2175">
        <v>-3.4799999999999998E-2</v>
      </c>
      <c r="K35" s="2154">
        <f>ROUND(SQRT(L35^2+M35^2)*1000/(SQRT(3)*L11),2)</f>
        <v>6.66</v>
      </c>
      <c r="L35" s="2174">
        <v>-0.11220000000000001</v>
      </c>
      <c r="M35" s="2175">
        <v>-3.5400000000000001E-2</v>
      </c>
      <c r="N35" s="2154">
        <f>ROUND(SQRT(O35^2+P35^2)*1000/(SQRT(3)*O11),2)</f>
        <v>6.66</v>
      </c>
      <c r="O35" s="2174">
        <v>-0.11220000000000001</v>
      </c>
      <c r="P35" s="2175">
        <v>-3.5400000000000001E-2</v>
      </c>
      <c r="Q35" s="2154">
        <f>ROUND(SQRT(R35^2+S35^2)*1000/(SQRT(3)*R11),2)</f>
        <v>6.52</v>
      </c>
      <c r="R35" s="2174">
        <v>-0.10979999999999999</v>
      </c>
      <c r="S35" s="2175">
        <v>-3.4799999999999998E-2</v>
      </c>
      <c r="T35" s="2154">
        <f>ROUND(SQRT(U35^2+V35^2)*1000/(SQRT(3)*U11),2)</f>
        <v>6.47</v>
      </c>
      <c r="U35" s="2174">
        <v>-0.10859999999999999</v>
      </c>
      <c r="V35" s="2175">
        <v>-3.5400000000000001E-2</v>
      </c>
      <c r="W35" s="2154">
        <f>ROUND(SQRT(X35^2+Y35^2)*1000/(SQRT(3)*X11),2)</f>
        <v>6.55</v>
      </c>
      <c r="X35" s="2174">
        <v>-0.11040000000000001</v>
      </c>
      <c r="Y35" s="2175">
        <v>-3.4799999999999998E-2</v>
      </c>
      <c r="Z35" s="2154">
        <f>ROUND(SQRT(AA35^2+AB35^2)*1000/(SQRT(3)*AA11),2)</f>
        <v>6.75</v>
      </c>
      <c r="AA35" s="2174">
        <v>-0.11459999999999999</v>
      </c>
      <c r="AB35" s="2175">
        <v>-3.3000000000000002E-2</v>
      </c>
      <c r="AC35" s="2154">
        <f>ROUND(SQRT(AD35^2+AE35^2)*1000/(SQRT(3)*AD11),2)</f>
        <v>6.82</v>
      </c>
      <c r="AD35" s="2174">
        <v>-0.1158</v>
      </c>
      <c r="AE35" s="2175">
        <v>-3.3600000000000005E-2</v>
      </c>
      <c r="AF35" s="2154">
        <f>ROUND(SQRT(AG35^2+AH35^2)*1000/(SQRT(3)*AG11),2)</f>
        <v>7.81</v>
      </c>
      <c r="AG35" s="2174">
        <v>-0.1338</v>
      </c>
      <c r="AH35" s="2175">
        <v>-3.3600000000000005E-2</v>
      </c>
      <c r="AI35" s="2154">
        <f>ROUND(SQRT(AJ35^2+AK35^2)*1000/(SQRT(3)*AJ11),2)</f>
        <v>8.02</v>
      </c>
      <c r="AJ35" s="2174">
        <v>-0.13800000000000001</v>
      </c>
      <c r="AK35" s="2175">
        <v>-3.2399999999999998E-2</v>
      </c>
      <c r="AL35" s="2154">
        <f>ROUND(SQRT(AM35^2+AN35^2)*1000/(SQRT(3)*AM11),2)</f>
        <v>7.98</v>
      </c>
      <c r="AM35" s="2174">
        <v>-0.13739999999999999</v>
      </c>
      <c r="AN35" s="2175">
        <v>-3.1800000000000002E-2</v>
      </c>
      <c r="AO35" s="2154">
        <f>ROUND(SQRT(AP35^2+AQ35^2)*1000/(SQRT(3)*AP11),2)</f>
        <v>7.89</v>
      </c>
      <c r="AP35" s="2174">
        <v>-0.1356</v>
      </c>
      <c r="AQ35" s="2175">
        <v>-3.2399999999999998E-2</v>
      </c>
      <c r="AR35" s="2154">
        <f>ROUND(SQRT(AS35^2+AT35^2)*1000/(SQRT(3)*AS11),2)</f>
        <v>7.81</v>
      </c>
      <c r="AS35" s="2174">
        <v>-0.1338</v>
      </c>
      <c r="AT35" s="2175">
        <v>-3.3600000000000005E-2</v>
      </c>
      <c r="AU35" s="2154">
        <f>ROUND(SQRT(AV35^2+AW35^2)*1000/(SQRT(3)*AV11),2)</f>
        <v>8.0399999999999991</v>
      </c>
      <c r="AV35" s="2174">
        <v>-0.13800000000000001</v>
      </c>
      <c r="AW35" s="2175">
        <v>-3.3600000000000005E-2</v>
      </c>
      <c r="AX35" s="2154">
        <f>ROUND(SQRT(AY35^2+AZ35^2)*1000/(SQRT(3)*AY11),2)</f>
        <v>7.85</v>
      </c>
      <c r="AY35" s="2174">
        <v>-0.13500000000000001</v>
      </c>
      <c r="AZ35" s="2175">
        <v>-3.1800000000000002E-2</v>
      </c>
      <c r="BA35" s="2154">
        <f>ROUND(SQRT(BB35^2+BC35^2)*1000/(SQRT(3)*BB11),2)</f>
        <v>7.65</v>
      </c>
      <c r="BB35" s="2174">
        <v>-0.13140000000000002</v>
      </c>
      <c r="BC35" s="2175">
        <v>-3.1800000000000002E-2</v>
      </c>
      <c r="BD35" s="2154">
        <f>ROUND(SQRT(BE35^2+BF35^2)*1000/(SQRT(3)*BE11),2)</f>
        <v>7.31</v>
      </c>
      <c r="BE35" s="2174">
        <v>-0.12479999999999999</v>
      </c>
      <c r="BF35" s="2175">
        <v>-3.3000000000000002E-2</v>
      </c>
      <c r="BG35" s="2154">
        <f>ROUND(SQRT(BH35^2+BI35^2)*1000/(SQRT(3)*BH11),2)</f>
        <v>7.31</v>
      </c>
      <c r="BH35" s="2174">
        <v>-0.12479999999999999</v>
      </c>
      <c r="BI35" s="2175">
        <v>-3.3000000000000002E-2</v>
      </c>
      <c r="BJ35" s="2154">
        <f>ROUND(SQRT(BK35^2+BL35^2)*1000/(SQRT(3)*BK11),2)</f>
        <v>7.22</v>
      </c>
      <c r="BK35" s="2174">
        <v>-0.123</v>
      </c>
      <c r="BL35" s="2175">
        <v>-3.3600000000000005E-2</v>
      </c>
      <c r="BM35" s="2154">
        <f>ROUND(SQRT(BN35^2+BO35^2)*1000/(SQRT(3)*BN11),2)</f>
        <v>7.19</v>
      </c>
      <c r="BN35" s="2174">
        <v>-0.12240000000000001</v>
      </c>
      <c r="BO35" s="2175">
        <v>-3.4200000000000001E-2</v>
      </c>
      <c r="BP35" s="2154">
        <f>ROUND(SQRT(BQ35^2+BR35^2)*1000/(SQRT(3)*BQ11),2)</f>
        <v>7.28</v>
      </c>
      <c r="BQ35" s="2174">
        <v>-0.1242</v>
      </c>
      <c r="BR35" s="2175">
        <v>-3.3600000000000005E-2</v>
      </c>
      <c r="BS35" s="2154">
        <f>ROUND(SQRT(BT35^2+BU35^2)*1000/(SQRT(3)*BT11),2)</f>
        <v>7.12</v>
      </c>
      <c r="BT35" s="2174">
        <v>-0.1212</v>
      </c>
      <c r="BU35" s="2175">
        <v>-3.3600000000000005E-2</v>
      </c>
      <c r="BV35" s="2154">
        <f>ROUND(SQRT(BW35^2+BX35^2)*1000/(SQRT(3)*BW11),2)</f>
        <v>7.02</v>
      </c>
      <c r="BW35" s="2174">
        <v>-0.11940000000000001</v>
      </c>
      <c r="BX35" s="2175">
        <v>-3.3600000000000005E-2</v>
      </c>
      <c r="BY35" s="2154">
        <f>ROUND(SQRT(BZ35^2+CA35^2)*1000/(SQRT(3)*BZ11),2)</f>
        <v>6.86</v>
      </c>
      <c r="BZ35" s="2174">
        <v>-0.1164</v>
      </c>
      <c r="CA35" s="2175">
        <v>-3.3600000000000005E-2</v>
      </c>
      <c r="CB35" s="2469">
        <f t="shared" si="4"/>
        <v>-2.9543999999999997</v>
      </c>
      <c r="CC35" s="2469">
        <f t="shared" si="4"/>
        <v>-0.80640000000000001</v>
      </c>
    </row>
    <row r="36" spans="1:81" s="277" customFormat="1" x14ac:dyDescent="0.2">
      <c r="A36" s="2495" t="s">
        <v>250</v>
      </c>
      <c r="B36" s="2496"/>
      <c r="C36" s="2497"/>
      <c r="D36" s="2502"/>
      <c r="E36" s="2385"/>
      <c r="F36" s="2384"/>
      <c r="G36" s="2504"/>
      <c r="H36" s="2154">
        <f>ROUND(SQRT(I36^2+J36^2)*1000/(SQRT(3)*I11),2)</f>
        <v>34.299999999999997</v>
      </c>
      <c r="I36" s="2174">
        <v>-0.59360000000000002</v>
      </c>
      <c r="J36" s="2175">
        <v>-0.1216</v>
      </c>
      <c r="K36" s="2154">
        <f>ROUND(SQRT(L36^2+M36^2)*1000/(SQRT(3)*L11),2)</f>
        <v>32.51</v>
      </c>
      <c r="L36" s="2174">
        <v>-0.56159999999999999</v>
      </c>
      <c r="M36" s="2175">
        <v>-0.12</v>
      </c>
      <c r="N36" s="2154">
        <f>ROUND(SQRT(O36^2+P36^2)*1000/(SQRT(3)*O11),2)</f>
        <v>32.61</v>
      </c>
      <c r="O36" s="2174">
        <v>-0.56320000000000003</v>
      </c>
      <c r="P36" s="2175">
        <v>-0.1216</v>
      </c>
      <c r="Q36" s="2154">
        <f>ROUND(SQRT(R36^2+S36^2)*1000/(SQRT(3)*R11),2)</f>
        <v>31.8</v>
      </c>
      <c r="R36" s="2174">
        <v>-0.54879999999999995</v>
      </c>
      <c r="S36" s="2175">
        <v>-0.12</v>
      </c>
      <c r="T36" s="2154">
        <f>ROUND(SQRT(U36^2+V36^2)*1000/(SQRT(3)*U11),2)</f>
        <v>32.17</v>
      </c>
      <c r="U36" s="2174">
        <v>-0.55520000000000003</v>
      </c>
      <c r="V36" s="2175">
        <v>-0.1216</v>
      </c>
      <c r="W36" s="2154">
        <f>ROUND(SQRT(X36^2+Y36^2)*1000/(SQRT(3)*X11),2)</f>
        <v>32.700000000000003</v>
      </c>
      <c r="X36" s="2174">
        <v>-0.56479999999999997</v>
      </c>
      <c r="Y36" s="2175">
        <v>-0.1216</v>
      </c>
      <c r="Z36" s="2154">
        <f>ROUND(SQRT(AA36^2+AB36^2)*1000/(SQRT(3)*AA11),2)</f>
        <v>35.03</v>
      </c>
      <c r="AA36" s="2174">
        <v>-0.60639999999999994</v>
      </c>
      <c r="AB36" s="2175">
        <v>-0.1232</v>
      </c>
      <c r="AC36" s="2154">
        <f>ROUND(SQRT(AD36^2+AE36^2)*1000/(SQRT(3)*AD11),2)</f>
        <v>38.94</v>
      </c>
      <c r="AD36" s="2174">
        <v>-0.67679999999999996</v>
      </c>
      <c r="AE36" s="2175">
        <v>-0.1232</v>
      </c>
      <c r="AF36" s="2154">
        <f>ROUND(SQRT(AG36^2+AH36^2)*1000/(SQRT(3)*AG11),2)</f>
        <v>41.76</v>
      </c>
      <c r="AG36" s="2174">
        <v>-0.72320000000000007</v>
      </c>
      <c r="AH36" s="2175">
        <v>-0.14560000000000001</v>
      </c>
      <c r="AI36" s="2154">
        <f>ROUND(SQRT(AJ36^2+AK36^2)*1000/(SQRT(3)*AJ11),2)</f>
        <v>44.24</v>
      </c>
      <c r="AJ36" s="2174">
        <v>-0.76639999999999997</v>
      </c>
      <c r="AK36" s="2175">
        <v>-0.15359999999999999</v>
      </c>
      <c r="AL36" s="2154">
        <f>ROUND(SQRT(AM36^2+AN36^2)*1000/(SQRT(3)*AM11),2)</f>
        <v>43.34</v>
      </c>
      <c r="AM36" s="2174">
        <v>-0.752</v>
      </c>
      <c r="AN36" s="2175">
        <v>-0.14399999999999999</v>
      </c>
      <c r="AO36" s="2154">
        <f>ROUND(SQRT(AP36^2+AQ36^2)*1000/(SQRT(3)*AP11),2)</f>
        <v>42.97</v>
      </c>
      <c r="AP36" s="2174">
        <v>-0.74560000000000004</v>
      </c>
      <c r="AQ36" s="2175">
        <v>-0.1424</v>
      </c>
      <c r="AR36" s="2154">
        <f>ROUND(SQRT(AS36^2+AT36^2)*1000/(SQRT(3)*AS11),2)</f>
        <v>44.3</v>
      </c>
      <c r="AS36" s="2174">
        <v>-0.76800000000000002</v>
      </c>
      <c r="AT36" s="2175">
        <v>-0.15040000000000001</v>
      </c>
      <c r="AU36" s="2154">
        <f>ROUND(SQRT(AV36^2+AW36^2)*1000/(SQRT(3)*AV11),2)</f>
        <v>44.43</v>
      </c>
      <c r="AV36" s="2174">
        <v>-0.76639999999999997</v>
      </c>
      <c r="AW36" s="2175">
        <v>-0.1696</v>
      </c>
      <c r="AX36" s="2154">
        <f>ROUND(SQRT(AY36^2+AZ36^2)*1000/(SQRT(3)*AY11),2)</f>
        <v>46.99</v>
      </c>
      <c r="AY36" s="2174">
        <v>-0.80959999999999999</v>
      </c>
      <c r="AZ36" s="2175">
        <v>-0.184</v>
      </c>
      <c r="BA36" s="2154">
        <f>ROUND(SQRT(BB36^2+BC36^2)*1000/(SQRT(3)*BB11),2)</f>
        <v>44.28</v>
      </c>
      <c r="BB36" s="2174">
        <v>-0.76960000000000006</v>
      </c>
      <c r="BC36" s="2175">
        <v>-0.14080000000000001</v>
      </c>
      <c r="BD36" s="2154">
        <f>ROUND(SQRT(BE36^2+BF36^2)*1000/(SQRT(3)*BE11),2)</f>
        <v>45.14</v>
      </c>
      <c r="BE36" s="2174">
        <v>-0.78560000000000008</v>
      </c>
      <c r="BF36" s="2175">
        <v>-0.1376</v>
      </c>
      <c r="BG36" s="2154">
        <f>ROUND(SQRT(BH36^2+BI36^2)*1000/(SQRT(3)*BH11),2)</f>
        <v>44.09</v>
      </c>
      <c r="BH36" s="2174">
        <v>-0.76800000000000002</v>
      </c>
      <c r="BI36" s="2175">
        <v>-0.12959999999999999</v>
      </c>
      <c r="BJ36" s="2154">
        <f>ROUND(SQRT(BK36^2+BL36^2)*1000/(SQRT(3)*BK11),2)</f>
        <v>44.6</v>
      </c>
      <c r="BK36" s="2174">
        <v>-0.77439999999999998</v>
      </c>
      <c r="BL36" s="2175">
        <v>-0.14560000000000001</v>
      </c>
      <c r="BM36" s="2154">
        <f>ROUND(SQRT(BN36^2+BO36^2)*1000/(SQRT(3)*BN11),2)</f>
        <v>44.85</v>
      </c>
      <c r="BN36" s="2174">
        <v>-0.7792</v>
      </c>
      <c r="BO36" s="2175">
        <v>-0.14399999999999999</v>
      </c>
      <c r="BP36" s="2154">
        <f>ROUND(SQRT(BQ36^2+BR36^2)*1000/(SQRT(3)*BQ11),2)</f>
        <v>43.1</v>
      </c>
      <c r="BQ36" s="2174">
        <v>-0.75039999999999996</v>
      </c>
      <c r="BR36" s="2175">
        <v>-0.12959999999999999</v>
      </c>
      <c r="BS36" s="2154">
        <f>ROUND(SQRT(BT36^2+BU36^2)*1000/(SQRT(3)*BT11),2)</f>
        <v>41.97</v>
      </c>
      <c r="BT36" s="2174">
        <v>-0.73120000000000007</v>
      </c>
      <c r="BU36" s="2175">
        <v>-0.1232</v>
      </c>
      <c r="BV36" s="2154">
        <f>ROUND(SQRT(BW36^2+BX36^2)*1000/(SQRT(3)*BW11),2)</f>
        <v>40.25</v>
      </c>
      <c r="BW36" s="2174">
        <v>-0.69920000000000004</v>
      </c>
      <c r="BX36" s="2175">
        <v>-0.12959999999999999</v>
      </c>
      <c r="BY36" s="2154">
        <f>ROUND(SQRT(BZ36^2+CA36^2)*1000/(SQRT(3)*BZ11),2)</f>
        <v>37</v>
      </c>
      <c r="BZ36" s="2174">
        <v>-0.64160000000000006</v>
      </c>
      <c r="CA36" s="2175">
        <v>-0.12479999999999999</v>
      </c>
      <c r="CB36" s="2469">
        <f t="shared" si="4"/>
        <v>-16.700799999999997</v>
      </c>
      <c r="CC36" s="2469">
        <f t="shared" si="4"/>
        <v>-3.2672000000000003</v>
      </c>
    </row>
    <row r="37" spans="1:81" s="277" customFormat="1" ht="13.5" customHeight="1" thickBot="1" x14ac:dyDescent="0.25">
      <c r="A37" s="2505" t="s">
        <v>251</v>
      </c>
      <c r="B37" s="2506"/>
      <c r="C37" s="2507"/>
      <c r="D37" s="2508"/>
      <c r="E37" s="2509"/>
      <c r="F37" s="2510"/>
      <c r="G37" s="2511"/>
      <c r="H37" s="2154">
        <f>ROUND(SQRT(I37^2+J37^2)*1000/(SQRT(3)*I11),2)</f>
        <v>9.98</v>
      </c>
      <c r="I37" s="2174">
        <v>-0.17100000000000001</v>
      </c>
      <c r="J37" s="2175">
        <v>-4.3200000000000002E-2</v>
      </c>
      <c r="K37" s="2154">
        <f>ROUND(SQRT(L37^2+M37^2)*1000/(SQRT(3)*L11),2)</f>
        <v>10.09</v>
      </c>
      <c r="L37" s="2174">
        <v>-0.17219999999999999</v>
      </c>
      <c r="M37" s="2175">
        <v>-4.6200000000000005E-2</v>
      </c>
      <c r="N37" s="2154">
        <f>ROUND(SQRT(O37^2+P37^2)*1000/(SQRT(3)*O11),2)</f>
        <v>9.41</v>
      </c>
      <c r="O37" s="2174">
        <v>-0.16140000000000002</v>
      </c>
      <c r="P37" s="2175">
        <v>-4.02E-2</v>
      </c>
      <c r="Q37" s="2154">
        <f>ROUND(SQRT(R37^2+S37^2)*1000/(SQRT(3)*R11),2)</f>
        <v>9.57</v>
      </c>
      <c r="R37" s="2174">
        <v>-0.16440000000000002</v>
      </c>
      <c r="S37" s="2175">
        <v>-3.9600000000000003E-2</v>
      </c>
      <c r="T37" s="2154">
        <f>ROUND(SQRT(U37^2+V37^2)*1000/(SQRT(3)*U11),2)</f>
        <v>9.8000000000000007</v>
      </c>
      <c r="U37" s="2174">
        <v>-0.1686</v>
      </c>
      <c r="V37" s="2175">
        <v>-3.9600000000000003E-2</v>
      </c>
      <c r="W37" s="2154">
        <f>ROUND(SQRT(X37^2+Y37^2)*1000/(SQRT(3)*X11),2)</f>
        <v>10.75</v>
      </c>
      <c r="X37" s="2174">
        <v>-0.18419999999999997</v>
      </c>
      <c r="Y37" s="2175">
        <v>-4.6200000000000005E-2</v>
      </c>
      <c r="Z37" s="2154">
        <f>ROUND(SQRT(AA37^2+AB37^2)*1000/(SQRT(3)*AA11),2)</f>
        <v>10.62</v>
      </c>
      <c r="AA37" s="2174">
        <v>-0.18240000000000001</v>
      </c>
      <c r="AB37" s="2175">
        <v>-4.3799999999999999E-2</v>
      </c>
      <c r="AC37" s="2154">
        <f>ROUND(SQRT(AD37^2+AE37^2)*1000/(SQRT(3)*AD11),2)</f>
        <v>10.48</v>
      </c>
      <c r="AD37" s="2174">
        <v>-0.1812</v>
      </c>
      <c r="AE37" s="2175">
        <v>-3.8399999999999997E-2</v>
      </c>
      <c r="AF37" s="2154">
        <f>ROUND(SQRT(AG37^2+AH37^2)*1000/(SQRT(3)*AG11),2)</f>
        <v>12.37</v>
      </c>
      <c r="AG37" s="2174">
        <v>-0.21540000000000001</v>
      </c>
      <c r="AH37" s="2175">
        <v>-3.6600000000000001E-2</v>
      </c>
      <c r="AI37" s="2154">
        <f>ROUND(SQRT(AJ37^2+AK37^2)*1000/(SQRT(3)*AJ11),2)</f>
        <v>12.22</v>
      </c>
      <c r="AJ37" s="2174">
        <v>-0.21240000000000001</v>
      </c>
      <c r="AK37" s="2175">
        <v>-3.9E-2</v>
      </c>
      <c r="AL37" s="2154">
        <f>ROUND(SQRT(AM37^2+AN37^2)*1000/(SQRT(3)*AM11),2)</f>
        <v>11.46</v>
      </c>
      <c r="AM37" s="2174">
        <v>-0.1968</v>
      </c>
      <c r="AN37" s="2175">
        <v>-4.7399999999999998E-2</v>
      </c>
      <c r="AO37" s="2154">
        <f>ROUND(SQRT(AP37^2+AQ37^2)*1000/(SQRT(3)*AP11),2)</f>
        <v>10.75</v>
      </c>
      <c r="AP37" s="2174">
        <v>-0.18540000000000001</v>
      </c>
      <c r="AQ37" s="2175">
        <v>-4.0799999999999996E-2</v>
      </c>
      <c r="AR37" s="2154">
        <f>ROUND(SQRT(AS37^2+AT37^2)*1000/(SQRT(3)*AS11),2)</f>
        <v>10.61</v>
      </c>
      <c r="AS37" s="2174">
        <v>-0.183</v>
      </c>
      <c r="AT37" s="2175">
        <v>-4.02E-2</v>
      </c>
      <c r="AU37" s="2154">
        <f>ROUND(SQRT(AV37^2+AW37^2)*1000/(SQRT(3)*AV11),2)</f>
        <v>10.119999999999999</v>
      </c>
      <c r="AV37" s="2174">
        <v>-0.17399999999999999</v>
      </c>
      <c r="AW37" s="2175">
        <v>-4.0799999999999996E-2</v>
      </c>
      <c r="AX37" s="2154">
        <f>ROUND(SQRT(AY37^2+AZ37^2)*1000/(SQRT(3)*AY11),2)</f>
        <v>11.02</v>
      </c>
      <c r="AY37" s="2174">
        <v>-0.18959999999999999</v>
      </c>
      <c r="AZ37" s="2175">
        <v>-4.4400000000000002E-2</v>
      </c>
      <c r="BA37" s="2154">
        <f>ROUND(SQRT(BB37^2+BC37^2)*1000/(SQRT(3)*BB11),2)</f>
        <v>11.76</v>
      </c>
      <c r="BB37" s="2174">
        <v>-0.2016</v>
      </c>
      <c r="BC37" s="2175">
        <v>-5.04E-2</v>
      </c>
      <c r="BD37" s="2154">
        <f>ROUND(SQRT(BE37^2+BF37^2)*1000/(SQRT(3)*BE11),2)</f>
        <v>11.08</v>
      </c>
      <c r="BE37" s="2174">
        <v>-0.19140000000000001</v>
      </c>
      <c r="BF37" s="2175">
        <v>-4.0799999999999996E-2</v>
      </c>
      <c r="BG37" s="2154">
        <f>ROUND(SQRT(BH37^2+BI37^2)*1000/(SQRT(3)*BH11),2)</f>
        <v>11.45</v>
      </c>
      <c r="BH37" s="2174">
        <v>-0.19800000000000001</v>
      </c>
      <c r="BI37" s="2175">
        <v>-4.1399999999999999E-2</v>
      </c>
      <c r="BJ37" s="2154">
        <f>ROUND(SQRT(BK37^2+BL37^2)*1000/(SQRT(3)*BK11),2)</f>
        <v>11.75</v>
      </c>
      <c r="BK37" s="2174">
        <v>-0.2034</v>
      </c>
      <c r="BL37" s="2175">
        <v>-4.1399999999999999E-2</v>
      </c>
      <c r="BM37" s="2154">
        <f>ROUND(SQRT(BN37^2+BO37^2)*1000/(SQRT(3)*BN11),2)</f>
        <v>11.9</v>
      </c>
      <c r="BN37" s="2174">
        <v>-0.20580000000000001</v>
      </c>
      <c r="BO37" s="2175">
        <v>-4.3200000000000002E-2</v>
      </c>
      <c r="BP37" s="2154">
        <f>ROUND(SQRT(BQ37^2+BR37^2)*1000/(SQRT(3)*BQ11),2)</f>
        <v>12.13</v>
      </c>
      <c r="BQ37" s="2174">
        <v>-0.20880000000000001</v>
      </c>
      <c r="BR37" s="2175">
        <v>-4.8600000000000004E-2</v>
      </c>
      <c r="BS37" s="2154">
        <f>ROUND(SQRT(BT37^2+BU37^2)*1000/(SQRT(3)*BT11),2)</f>
        <v>10.26</v>
      </c>
      <c r="BT37" s="2174">
        <v>-0.1764</v>
      </c>
      <c r="BU37" s="2175">
        <v>-4.2000000000000003E-2</v>
      </c>
      <c r="BV37" s="2154">
        <f>ROUND(SQRT(BW37^2+BX37^2)*1000/(SQRT(3)*BW11),2)</f>
        <v>9.6199999999999992</v>
      </c>
      <c r="BW37" s="2174">
        <v>-0.1656</v>
      </c>
      <c r="BX37" s="2175">
        <v>-3.8399999999999997E-2</v>
      </c>
      <c r="BY37" s="2154">
        <f>ROUND(SQRT(BZ37^2+CA37^2)*1000/(SQRT(3)*BZ11),2)</f>
        <v>9.4600000000000009</v>
      </c>
      <c r="BZ37" s="2174">
        <v>-0.16259999999999999</v>
      </c>
      <c r="CA37" s="2175">
        <v>-3.9E-2</v>
      </c>
      <c r="CB37" s="2469">
        <f t="shared" si="4"/>
        <v>-4.4556000000000004</v>
      </c>
      <c r="CC37" s="2469">
        <f t="shared" si="4"/>
        <v>-1.0115999999999998</v>
      </c>
    </row>
    <row r="38" spans="1:81" s="277" customFormat="1" x14ac:dyDescent="0.2">
      <c r="A38" s="2512" t="s">
        <v>252</v>
      </c>
      <c r="B38" s="2513"/>
      <c r="C38" s="2514"/>
      <c r="D38" s="2498"/>
      <c r="E38" s="2499"/>
      <c r="F38" s="2500"/>
      <c r="G38" s="2515"/>
      <c r="H38" s="2493">
        <f t="shared" ref="H38:BS38" si="5">H39+H40+H41+H42+H43+H44</f>
        <v>249.53000000000003</v>
      </c>
      <c r="I38" s="2494">
        <f t="shared" si="5"/>
        <v>-4.2656000000000001</v>
      </c>
      <c r="J38" s="2494">
        <f t="shared" si="5"/>
        <v>-0.85360000000000014</v>
      </c>
      <c r="K38" s="2493">
        <f t="shared" si="5"/>
        <v>241.87</v>
      </c>
      <c r="L38" s="2494">
        <f t="shared" si="5"/>
        <v>-4.1261999999999999</v>
      </c>
      <c r="M38" s="2494">
        <f t="shared" si="5"/>
        <v>-0.85939999999999994</v>
      </c>
      <c r="N38" s="2493">
        <f t="shared" si="5"/>
        <v>237.31</v>
      </c>
      <c r="O38" s="2494">
        <f t="shared" si="5"/>
        <v>-4.0461999999999998</v>
      </c>
      <c r="P38" s="2494">
        <f t="shared" si="5"/>
        <v>-0.84840000000000004</v>
      </c>
      <c r="Q38" s="2493">
        <f t="shared" si="5"/>
        <v>233.6</v>
      </c>
      <c r="R38" s="2494">
        <f t="shared" si="5"/>
        <v>-3.9809999999999999</v>
      </c>
      <c r="S38" s="2494">
        <f t="shared" si="5"/>
        <v>-0.84079999999999999</v>
      </c>
      <c r="T38" s="2493">
        <f t="shared" si="5"/>
        <v>233.13</v>
      </c>
      <c r="U38" s="2494">
        <f t="shared" si="5"/>
        <v>-3.9744000000000002</v>
      </c>
      <c r="V38" s="2494">
        <f t="shared" si="5"/>
        <v>-0.83240000000000003</v>
      </c>
      <c r="W38" s="2493">
        <f t="shared" si="5"/>
        <v>239.51999999999998</v>
      </c>
      <c r="X38" s="2494">
        <f t="shared" si="5"/>
        <v>-4.0864000000000003</v>
      </c>
      <c r="Y38" s="2494">
        <f t="shared" si="5"/>
        <v>-0.8448</v>
      </c>
      <c r="Z38" s="2493">
        <f t="shared" si="5"/>
        <v>258.10000000000002</v>
      </c>
      <c r="AA38" s="2494">
        <f t="shared" si="5"/>
        <v>-4.4210000000000003</v>
      </c>
      <c r="AB38" s="2494">
        <f t="shared" si="5"/>
        <v>-0.84200000000000008</v>
      </c>
      <c r="AC38" s="2493">
        <f t="shared" si="5"/>
        <v>276.89</v>
      </c>
      <c r="AD38" s="2494">
        <f t="shared" si="5"/>
        <v>-4.7519999999999998</v>
      </c>
      <c r="AE38" s="2494">
        <f t="shared" si="5"/>
        <v>-0.86880000000000002</v>
      </c>
      <c r="AF38" s="2493">
        <f t="shared" si="5"/>
        <v>284.59000000000003</v>
      </c>
      <c r="AG38" s="2494">
        <f t="shared" si="5"/>
        <v>-4.8862000000000005</v>
      </c>
      <c r="AH38" s="2494">
        <f t="shared" si="5"/>
        <v>-0.89500000000000002</v>
      </c>
      <c r="AI38" s="2493">
        <f t="shared" si="5"/>
        <v>284.02999999999997</v>
      </c>
      <c r="AJ38" s="2494">
        <f t="shared" si="5"/>
        <v>-4.8756000000000004</v>
      </c>
      <c r="AK38" s="2494">
        <f t="shared" si="5"/>
        <v>-0.90480000000000005</v>
      </c>
      <c r="AL38" s="2493">
        <f t="shared" si="5"/>
        <v>275.5</v>
      </c>
      <c r="AM38" s="2494">
        <f t="shared" si="5"/>
        <v>-4.7281999999999993</v>
      </c>
      <c r="AN38" s="2494">
        <f t="shared" si="5"/>
        <v>-0.88840000000000008</v>
      </c>
      <c r="AO38" s="2493">
        <f t="shared" si="5"/>
        <v>279.45000000000005</v>
      </c>
      <c r="AP38" s="2494">
        <f t="shared" si="5"/>
        <v>-4.7965999999999998</v>
      </c>
      <c r="AQ38" s="2494">
        <f t="shared" si="5"/>
        <v>-0.88700000000000001</v>
      </c>
      <c r="AR38" s="2493">
        <f t="shared" si="5"/>
        <v>277.74</v>
      </c>
      <c r="AS38" s="2494">
        <f t="shared" si="5"/>
        <v>-4.7691999999999997</v>
      </c>
      <c r="AT38" s="2494">
        <f t="shared" si="5"/>
        <v>-0.86819999999999997</v>
      </c>
      <c r="AU38" s="2493">
        <f t="shared" si="5"/>
        <v>276.13</v>
      </c>
      <c r="AV38" s="2494">
        <f t="shared" si="5"/>
        <v>-4.7416</v>
      </c>
      <c r="AW38" s="2494">
        <f t="shared" si="5"/>
        <v>-0.86239999999999994</v>
      </c>
      <c r="AX38" s="2493">
        <f t="shared" si="5"/>
        <v>271.71999999999997</v>
      </c>
      <c r="AY38" s="2494">
        <f t="shared" si="5"/>
        <v>-4.6672000000000002</v>
      </c>
      <c r="AZ38" s="2494">
        <f t="shared" si="5"/>
        <v>-0.8415999999999999</v>
      </c>
      <c r="BA38" s="2493">
        <f t="shared" si="5"/>
        <v>278.88</v>
      </c>
      <c r="BB38" s="2494">
        <f t="shared" si="5"/>
        <v>-4.8365999999999998</v>
      </c>
      <c r="BC38" s="2494">
        <f t="shared" si="5"/>
        <v>-0.88000000000000012</v>
      </c>
      <c r="BD38" s="2493">
        <f t="shared" si="5"/>
        <v>295.06</v>
      </c>
      <c r="BE38" s="2494">
        <f t="shared" si="5"/>
        <v>-5.1172000000000004</v>
      </c>
      <c r="BF38" s="2494">
        <f t="shared" si="5"/>
        <v>-0.92820000000000014</v>
      </c>
      <c r="BG38" s="2493">
        <f t="shared" si="5"/>
        <v>300.78000000000003</v>
      </c>
      <c r="BH38" s="2494">
        <f t="shared" si="5"/>
        <v>-5.2210000000000001</v>
      </c>
      <c r="BI38" s="2494">
        <f t="shared" si="5"/>
        <v>-0.92300000000000004</v>
      </c>
      <c r="BJ38" s="2493">
        <f t="shared" si="5"/>
        <v>303.87</v>
      </c>
      <c r="BK38" s="2494">
        <f t="shared" si="5"/>
        <v>-5.2797999999999998</v>
      </c>
      <c r="BL38" s="2494">
        <f t="shared" si="5"/>
        <v>-0.90720000000000001</v>
      </c>
      <c r="BM38" s="2493">
        <f t="shared" si="5"/>
        <v>300.52000000000004</v>
      </c>
      <c r="BN38" s="2494">
        <f t="shared" si="5"/>
        <v>-5.2214</v>
      </c>
      <c r="BO38" s="2494">
        <f t="shared" si="5"/>
        <v>-0.89880000000000004</v>
      </c>
      <c r="BP38" s="2493">
        <f t="shared" si="5"/>
        <v>299.04000000000002</v>
      </c>
      <c r="BQ38" s="2494">
        <f t="shared" si="5"/>
        <v>-5.1955999999999998</v>
      </c>
      <c r="BR38" s="2494">
        <f t="shared" si="5"/>
        <v>-0.89440000000000008</v>
      </c>
      <c r="BS38" s="2493">
        <f t="shared" si="5"/>
        <v>294.82</v>
      </c>
      <c r="BT38" s="2494">
        <f t="shared" ref="BT38:CA38" si="6">BT39+BT40+BT41+BT42+BT43+BT44</f>
        <v>-5.0682</v>
      </c>
      <c r="BU38" s="2494">
        <f t="shared" si="6"/>
        <v>-0.89239999999999986</v>
      </c>
      <c r="BV38" s="2493">
        <f t="shared" si="6"/>
        <v>284.05</v>
      </c>
      <c r="BW38" s="2494">
        <f t="shared" si="6"/>
        <v>-4.8786000000000005</v>
      </c>
      <c r="BX38" s="2494">
        <f t="shared" si="6"/>
        <v>-0.87760000000000005</v>
      </c>
      <c r="BY38" s="2493">
        <f t="shared" si="6"/>
        <v>265.7</v>
      </c>
      <c r="BZ38" s="2494">
        <f t="shared" si="6"/>
        <v>-4.5556000000000001</v>
      </c>
      <c r="CA38" s="2494">
        <f t="shared" si="6"/>
        <v>-0.85240000000000005</v>
      </c>
      <c r="CB38" s="907"/>
    </row>
    <row r="39" spans="1:81" s="277" customFormat="1" x14ac:dyDescent="0.2">
      <c r="A39" s="2516" t="s">
        <v>253</v>
      </c>
      <c r="B39" s="2517"/>
      <c r="C39" s="2518"/>
      <c r="D39" s="2502"/>
      <c r="E39" s="2385"/>
      <c r="F39" s="2384"/>
      <c r="G39" s="2386"/>
      <c r="H39" s="2154">
        <f>ROUND(SQRT(I39^2+J39^2)*1000/(SQRT(3)*I18),2)</f>
        <v>7.24</v>
      </c>
      <c r="I39" s="2174">
        <v>-0.12440000000000001</v>
      </c>
      <c r="J39" s="2175">
        <v>-2.3800000000000002E-2</v>
      </c>
      <c r="K39" s="2154">
        <f>ROUND(SQRT(L39^2+M39^2)*1000/(SQRT(3)*L18),2)</f>
        <v>7.42</v>
      </c>
      <c r="L39" s="2174">
        <v>-0.12720000000000001</v>
      </c>
      <c r="M39" s="2175">
        <v>-2.5600000000000001E-2</v>
      </c>
      <c r="N39" s="2154">
        <f>ROUND(SQRT(O39^2+P39^2)*1000/(SQRT(3)*O18),2)</f>
        <v>7.44</v>
      </c>
      <c r="O39" s="2174">
        <v>-0.12740000000000001</v>
      </c>
      <c r="P39" s="2175">
        <v>-2.6800000000000001E-2</v>
      </c>
      <c r="Q39" s="2154">
        <f>ROUND(SQRT(R39^2+S39^2)*1000/(SQRT(3)*R18),2)</f>
        <v>7.59</v>
      </c>
      <c r="R39" s="2174">
        <v>-0.1298</v>
      </c>
      <c r="S39" s="2175">
        <v>-2.8199999999999999E-2</v>
      </c>
      <c r="T39" s="2154">
        <f>ROUND(SQRT(U39^2+V39^2)*1000/(SQRT(3)*U18),2)</f>
        <v>7.4</v>
      </c>
      <c r="U39" s="2174">
        <v>-0.127</v>
      </c>
      <c r="V39" s="2175">
        <v>-2.5399999999999999E-2</v>
      </c>
      <c r="W39" s="2154">
        <f>ROUND(SQRT(X39^2+Y39^2)*1000/(SQRT(3)*X18),2)</f>
        <v>7.55</v>
      </c>
      <c r="X39" s="2174">
        <v>-0.13</v>
      </c>
      <c r="Y39" s="2175">
        <v>-2.3399999999999997E-2</v>
      </c>
      <c r="Z39" s="2154">
        <f>ROUND(SQRT(AA39^2+AB39^2)*1000/(SQRT(3)*AA18),2)</f>
        <v>7.37</v>
      </c>
      <c r="AA39" s="2174">
        <v>-0.127</v>
      </c>
      <c r="AB39" s="2175">
        <v>-2.2200000000000001E-2</v>
      </c>
      <c r="AC39" s="2154">
        <f>ROUND(SQRT(AD39^2+AE39^2)*1000/(SQRT(3)*AD18),2)</f>
        <v>7.53</v>
      </c>
      <c r="AD39" s="2174">
        <v>-0.1298</v>
      </c>
      <c r="AE39" s="2175">
        <v>-2.2800000000000001E-2</v>
      </c>
      <c r="AF39" s="2154">
        <f>ROUND(SQRT(AG39^2+AH39^2)*1000/(SQRT(3)*AG18),2)</f>
        <v>7.96</v>
      </c>
      <c r="AG39" s="2174">
        <v>-0.13700000000000001</v>
      </c>
      <c r="AH39" s="2175">
        <v>-2.5000000000000001E-2</v>
      </c>
      <c r="AI39" s="2154">
        <f>ROUND(SQRT(AJ39^2+AK39^2)*1000/(SQRT(3)*AJ18),2)</f>
        <v>6.54</v>
      </c>
      <c r="AJ39" s="2174">
        <v>-0.11259999999999999</v>
      </c>
      <c r="AK39" s="2175">
        <v>-2.0399999999999998E-2</v>
      </c>
      <c r="AL39" s="2154">
        <f>ROUND(SQRT(AM39^2+AN39^2)*1000/(SQRT(3)*AM18),2)</f>
        <v>5.21</v>
      </c>
      <c r="AM39" s="2174">
        <v>-8.9799999999999991E-2</v>
      </c>
      <c r="AN39" s="2175">
        <v>-1.52E-2</v>
      </c>
      <c r="AO39" s="2154">
        <f>ROUND(SQRT(AP39^2+AQ39^2)*1000/(SQRT(3)*AP18),2)</f>
        <v>5.2</v>
      </c>
      <c r="AP39" s="2174">
        <v>-0.09</v>
      </c>
      <c r="AQ39" s="2175">
        <v>-1.32E-2</v>
      </c>
      <c r="AR39" s="2154">
        <f>ROUND(SQRT(AS39^2+AT39^2)*1000/(SQRT(3)*AS18),2)</f>
        <v>5.13</v>
      </c>
      <c r="AS39" s="2174">
        <v>-8.8599999999999998E-2</v>
      </c>
      <c r="AT39" s="2175">
        <v>-1.44E-2</v>
      </c>
      <c r="AU39" s="2154">
        <f>ROUND(SQRT(AV39^2+AW39^2)*1000/(SQRT(3)*AV18),2)</f>
        <v>5.17</v>
      </c>
      <c r="AV39" s="2174">
        <v>-8.9200000000000002E-2</v>
      </c>
      <c r="AW39" s="2175">
        <v>-1.52E-2</v>
      </c>
      <c r="AX39" s="2154">
        <f>ROUND(SQRT(AY39^2+AZ39^2)*1000/(SQRT(3)*AY18),2)</f>
        <v>5.0199999999999996</v>
      </c>
      <c r="AY39" s="2174">
        <v>-8.6599999999999996E-2</v>
      </c>
      <c r="AZ39" s="2175">
        <v>-1.4999999999999999E-2</v>
      </c>
      <c r="BA39" s="2154">
        <f>ROUND(SQRT(BB39^2+BC39^2)*1000/(SQRT(3)*BB18),2)</f>
        <v>5.76</v>
      </c>
      <c r="BB39" s="2174">
        <v>-0.1002</v>
      </c>
      <c r="BC39" s="2175">
        <v>-1.78E-2</v>
      </c>
      <c r="BD39" s="2154">
        <f>ROUND(SQRT(BE39^2+BF39^2)*1000/(SQRT(3)*BE18),2)</f>
        <v>7.4</v>
      </c>
      <c r="BE39" s="2174">
        <v>-0.12840000000000001</v>
      </c>
      <c r="BF39" s="2175">
        <v>-2.46E-2</v>
      </c>
      <c r="BG39" s="2154">
        <f>ROUND(SQRT(BH39^2+BI39^2)*1000/(SQRT(3)*BH18),2)</f>
        <v>7.5</v>
      </c>
      <c r="BH39" s="2174">
        <v>-0.13040000000000002</v>
      </c>
      <c r="BI39" s="2175">
        <v>-2.3600000000000003E-2</v>
      </c>
      <c r="BJ39" s="2154">
        <f>ROUND(SQRT(BK39^2+BL39^2)*1000/(SQRT(3)*BK18),2)</f>
        <v>7.53</v>
      </c>
      <c r="BK39" s="2174">
        <v>-0.13100000000000001</v>
      </c>
      <c r="BL39" s="2175">
        <v>-2.3399999999999997E-2</v>
      </c>
      <c r="BM39" s="2154">
        <f>ROUND(SQRT(BN39^2+BO39^2)*1000/(SQRT(3)*BN18),2)</f>
        <v>7.57</v>
      </c>
      <c r="BN39" s="2174">
        <v>-0.13159999999999999</v>
      </c>
      <c r="BO39" s="2175">
        <v>-2.3600000000000003E-2</v>
      </c>
      <c r="BP39" s="2154">
        <f>ROUND(SQRT(BQ39^2+BR39^2)*1000/(SQRT(3)*BQ18),2)</f>
        <v>7.56</v>
      </c>
      <c r="BQ39" s="2174">
        <v>-0.13119999999999998</v>
      </c>
      <c r="BR39" s="2175">
        <v>-2.5399999999999999E-2</v>
      </c>
      <c r="BS39" s="2154">
        <f>ROUND(SQRT(BT39^2+BU39^2)*1000/(SQRT(3)*BT18),2)</f>
        <v>7.55</v>
      </c>
      <c r="BT39" s="2174">
        <v>-0.13</v>
      </c>
      <c r="BU39" s="2175">
        <v>-2.3E-2</v>
      </c>
      <c r="BV39" s="2154">
        <f>ROUND(SQRT(BW39^2+BX39^2)*1000/(SQRT(3)*BW18),2)</f>
        <v>7.54</v>
      </c>
      <c r="BW39" s="2174">
        <v>-0.1298</v>
      </c>
      <c r="BX39" s="2175">
        <v>-2.3600000000000003E-2</v>
      </c>
      <c r="BY39" s="2154">
        <f>ROUND(SQRT(BZ39^2+CA39^2)*1000/(SQRT(3)*BZ18),2)</f>
        <v>6.79</v>
      </c>
      <c r="BZ39" s="2174">
        <v>-0.1168</v>
      </c>
      <c r="CA39" s="2175">
        <v>-2.1399999999999999E-2</v>
      </c>
      <c r="CB39" s="2469">
        <f t="shared" ref="CB39:CC44" si="7">SUM(BZ39,BW39,BT39,BQ39,BN39,BK39,BH39,BE39,BB39,AY39,AV39,AS39,AP39,AM39,AJ39,AG39,AD39,AA39,X39,U39,R39,O39,L39,I39)</f>
        <v>-2.8458000000000001</v>
      </c>
      <c r="CC39" s="2469">
        <f t="shared" si="7"/>
        <v>-0.52300000000000002</v>
      </c>
    </row>
    <row r="40" spans="1:81" s="277" customFormat="1" x14ac:dyDescent="0.2">
      <c r="A40" s="2495" t="s">
        <v>254</v>
      </c>
      <c r="B40" s="2496"/>
      <c r="C40" s="2497"/>
      <c r="D40" s="2502"/>
      <c r="E40" s="2385"/>
      <c r="F40" s="2384"/>
      <c r="G40" s="2386"/>
      <c r="H40" s="2154">
        <f>ROUND(SQRT(I40^2+J40^2)*1000/(SQRT(3)*I18),2)</f>
        <v>2.7</v>
      </c>
      <c r="I40" s="2174">
        <v>-4.6200000000000005E-2</v>
      </c>
      <c r="J40" s="2175">
        <v>-1.0199999999999999E-2</v>
      </c>
      <c r="K40" s="2154">
        <f>ROUND(SQRT(L40^2+M40^2)*1000/(SQRT(3)*L18),2)</f>
        <v>2.69</v>
      </c>
      <c r="L40" s="2174">
        <v>-4.5600000000000002E-2</v>
      </c>
      <c r="M40" s="2175">
        <v>-1.14E-2</v>
      </c>
      <c r="N40" s="2154">
        <f>ROUND(SQRT(O40^2+P40^2)*1000/(SQRT(3)*O18),2)</f>
        <v>2.65</v>
      </c>
      <c r="O40" s="2174">
        <v>-4.4999999999999998E-2</v>
      </c>
      <c r="P40" s="2175">
        <v>-1.14E-2</v>
      </c>
      <c r="Q40" s="2154">
        <f>ROUND(SQRT(R40^2+S40^2)*1000/(SQRT(3)*R18),2)</f>
        <v>2.65</v>
      </c>
      <c r="R40" s="2174">
        <v>-4.4999999999999998E-2</v>
      </c>
      <c r="S40" s="2175">
        <v>-1.0800000000000001E-2</v>
      </c>
      <c r="T40" s="2154">
        <f>ROUND(SQRT(U40^2+V40^2)*1000/(SQRT(3)*U18),2)</f>
        <v>2.6</v>
      </c>
      <c r="U40" s="2174">
        <v>-4.4400000000000002E-2</v>
      </c>
      <c r="V40" s="2175">
        <v>-1.0199999999999999E-2</v>
      </c>
      <c r="W40" s="2154">
        <f>ROUND(SQRT(X40^2+Y40^2)*1000/(SQRT(3)*X18),2)</f>
        <v>2.69</v>
      </c>
      <c r="X40" s="2174">
        <v>-4.5600000000000002E-2</v>
      </c>
      <c r="Y40" s="2175">
        <v>-1.14E-2</v>
      </c>
      <c r="Z40" s="2154">
        <f>ROUND(SQRT(AA40^2+AB40^2)*1000/(SQRT(3)*AA18),2)</f>
        <v>2.99</v>
      </c>
      <c r="AA40" s="2174">
        <v>-5.0999999999999997E-2</v>
      </c>
      <c r="AB40" s="2175">
        <v>-1.14E-2</v>
      </c>
      <c r="AC40" s="2154">
        <f>ROUND(SQRT(AD40^2+AE40^2)*1000/(SQRT(3)*AD18),2)</f>
        <v>3.84</v>
      </c>
      <c r="AD40" s="2174">
        <v>-6.54E-2</v>
      </c>
      <c r="AE40" s="2175">
        <v>-1.5599999999999999E-2</v>
      </c>
      <c r="AF40" s="2154">
        <f>ROUND(SQRT(AG40^2+AH40^2)*1000/(SQRT(3)*AG18),2)</f>
        <v>6.47</v>
      </c>
      <c r="AG40" s="2174">
        <v>-0.11040000000000001</v>
      </c>
      <c r="AH40" s="2175">
        <v>-2.52E-2</v>
      </c>
      <c r="AI40" s="2154">
        <f>ROUND(SQRT(AJ40^2+AK40^2)*1000/(SQRT(3)*AJ18),2)</f>
        <v>6.68</v>
      </c>
      <c r="AJ40" s="2174">
        <v>-0.11159999999999999</v>
      </c>
      <c r="AK40" s="2175">
        <v>-3.4799999999999998E-2</v>
      </c>
      <c r="AL40" s="2154">
        <f>ROUND(SQRT(AM40^2+AN40^2)*1000/(SQRT(3)*AM18),2)</f>
        <v>6.21</v>
      </c>
      <c r="AM40" s="2174">
        <v>-0.1014</v>
      </c>
      <c r="AN40" s="2175">
        <v>-3.9E-2</v>
      </c>
      <c r="AO40" s="2154">
        <f>ROUND(SQRT(AP40^2+AQ40^2)*1000/(SQRT(3)*AP18),2)</f>
        <v>5.87</v>
      </c>
      <c r="AP40" s="2174">
        <v>-9.5400000000000013E-2</v>
      </c>
      <c r="AQ40" s="2175">
        <v>-3.78E-2</v>
      </c>
      <c r="AR40" s="2154">
        <f>ROUND(SQRT(AS40^2+AT40^2)*1000/(SQRT(3)*AS18),2)</f>
        <v>5.35</v>
      </c>
      <c r="AS40" s="2174">
        <v>-8.6400000000000005E-2</v>
      </c>
      <c r="AT40" s="2175">
        <v>-3.5999999999999997E-2</v>
      </c>
      <c r="AU40" s="2154">
        <f>ROUND(SQRT(AV40^2+AW40^2)*1000/(SQRT(3)*AV18),2)</f>
        <v>4.8499999999999996</v>
      </c>
      <c r="AV40" s="2174">
        <v>-7.740000000000001E-2</v>
      </c>
      <c r="AW40" s="2175">
        <v>-3.4799999999999998E-2</v>
      </c>
      <c r="AX40" s="2154">
        <f>ROUND(SQRT(AY40^2+AZ40^2)*1000/(SQRT(3)*AY18),2)</f>
        <v>4.49</v>
      </c>
      <c r="AY40" s="2174">
        <v>-7.3799999999999991E-2</v>
      </c>
      <c r="AZ40" s="2175">
        <v>-2.7E-2</v>
      </c>
      <c r="BA40" s="2154">
        <f>ROUND(SQRT(BB40^2+BC40^2)*1000/(SQRT(3)*BB18),2)</f>
        <v>4.4400000000000004</v>
      </c>
      <c r="BB40" s="2174">
        <v>-7.3200000000000001E-2</v>
      </c>
      <c r="BC40" s="2175">
        <v>-2.8199999999999999E-2</v>
      </c>
      <c r="BD40" s="2154">
        <f>ROUND(SQRT(BE40^2+BF40^2)*1000/(SQRT(3)*BE18),2)</f>
        <v>3.98</v>
      </c>
      <c r="BE40" s="2174">
        <v>-6.7799999999999999E-2</v>
      </c>
      <c r="BF40" s="2175">
        <v>-1.8600000000000002E-2</v>
      </c>
      <c r="BG40" s="2154">
        <f>ROUND(SQRT(BH40^2+BI40^2)*1000/(SQRT(3)*BH18),2)</f>
        <v>3.63</v>
      </c>
      <c r="BH40" s="2174">
        <v>-6.2399999999999997E-2</v>
      </c>
      <c r="BI40" s="2175">
        <v>-1.4999999999999999E-2</v>
      </c>
      <c r="BJ40" s="2154">
        <f>ROUND(SQRT(BK40^2+BL40^2)*1000/(SQRT(3)*BK18),2)</f>
        <v>3.51</v>
      </c>
      <c r="BK40" s="2174">
        <v>-0.06</v>
      </c>
      <c r="BL40" s="2175">
        <v>-1.5599999999999999E-2</v>
      </c>
      <c r="BM40" s="2154">
        <f>ROUND(SQRT(BN40^2+BO40^2)*1000/(SQRT(3)*BN18),2)</f>
        <v>3.48</v>
      </c>
      <c r="BN40" s="2174">
        <v>-5.9400000000000001E-2</v>
      </c>
      <c r="BO40" s="2175">
        <v>-1.5599999999999999E-2</v>
      </c>
      <c r="BP40" s="2154">
        <f>ROUND(SQRT(BQ40^2+BR40^2)*1000/(SQRT(3)*BQ18),2)</f>
        <v>3.43</v>
      </c>
      <c r="BQ40" s="2174">
        <v>-5.8799999999999998E-2</v>
      </c>
      <c r="BR40" s="2175">
        <v>-1.44E-2</v>
      </c>
      <c r="BS40" s="2154">
        <f>ROUND(SQRT(BT40^2+BU40^2)*1000/(SQRT(3)*BT18),2)</f>
        <v>3.54</v>
      </c>
      <c r="BT40" s="2174">
        <v>-0.06</v>
      </c>
      <c r="BU40" s="2175">
        <v>-1.4999999999999999E-2</v>
      </c>
      <c r="BV40" s="2154">
        <f>ROUND(SQRT(BW40^2+BX40^2)*1000/(SQRT(3)*BW18),2)</f>
        <v>3.44</v>
      </c>
      <c r="BW40" s="2174">
        <v>-5.8200000000000002E-2</v>
      </c>
      <c r="BX40" s="2175">
        <v>-1.4999999999999999E-2</v>
      </c>
      <c r="BY40" s="2154">
        <f>ROUND(SQRT(BZ40^2+CA40^2)*1000/(SQRT(3)*BZ18),2)</f>
        <v>3.34</v>
      </c>
      <c r="BZ40" s="2174">
        <v>-5.6399999999999999E-2</v>
      </c>
      <c r="CA40" s="2175">
        <v>-1.4999999999999999E-2</v>
      </c>
      <c r="CB40" s="2469">
        <f t="shared" si="7"/>
        <v>-1.6008</v>
      </c>
      <c r="CC40" s="2469">
        <f t="shared" si="7"/>
        <v>-0.47939999999999999</v>
      </c>
    </row>
    <row r="41" spans="1:81" s="277" customFormat="1" x14ac:dyDescent="0.2">
      <c r="A41" s="2495" t="s">
        <v>255</v>
      </c>
      <c r="B41" s="2496"/>
      <c r="C41" s="2497"/>
      <c r="D41" s="2502"/>
      <c r="E41" s="2385"/>
      <c r="F41" s="2384"/>
      <c r="G41" s="2386"/>
      <c r="H41" s="2154">
        <f>ROUND(SQRT(I41^2+J41^2)*1000/(SQRT(3)*I18),2)</f>
        <v>41.89</v>
      </c>
      <c r="I41" s="2174">
        <v>-0.73280000000000001</v>
      </c>
      <c r="J41" s="2175">
        <v>-1.0199999999999999E-2</v>
      </c>
      <c r="K41" s="2154">
        <f>ROUND(SQRT(L41^2+M41^2)*1000/(SQRT(3)*L18),2)</f>
        <v>41.8</v>
      </c>
      <c r="L41" s="2174">
        <v>-0.73120000000000007</v>
      </c>
      <c r="M41" s="2175">
        <v>-1.14E-2</v>
      </c>
      <c r="N41" s="2154">
        <f>ROUND(SQRT(O41^2+P41^2)*1000/(SQRT(3)*O18),2)</f>
        <v>43.36</v>
      </c>
      <c r="O41" s="2174">
        <v>-0.75839999999999996</v>
      </c>
      <c r="P41" s="2175">
        <v>-1.14E-2</v>
      </c>
      <c r="Q41" s="2154">
        <f>ROUND(SQRT(R41^2+S41^2)*1000/(SQRT(3)*R18),2)</f>
        <v>43.38</v>
      </c>
      <c r="R41" s="2174">
        <v>-0.75879999999999992</v>
      </c>
      <c r="S41" s="2175">
        <v>-1.0800000000000001E-2</v>
      </c>
      <c r="T41" s="2154">
        <f>ROUND(SQRT(U41^2+V41^2)*1000/(SQRT(3)*U18),2)</f>
        <v>43.77</v>
      </c>
      <c r="U41" s="2174">
        <v>-0.76560000000000006</v>
      </c>
      <c r="V41" s="2175">
        <v>-1.0199999999999999E-2</v>
      </c>
      <c r="W41" s="2154">
        <f>ROUND(SQRT(X41^2+Y41^2)*1000/(SQRT(3)*X18),2)</f>
        <v>43.56</v>
      </c>
      <c r="X41" s="2174">
        <v>-0.76200000000000001</v>
      </c>
      <c r="Y41" s="2175">
        <v>-1.14E-2</v>
      </c>
      <c r="Z41" s="2154">
        <f>ROUND(SQRT(AA41^2+AB41^2)*1000/(SQRT(3)*AA18),2)</f>
        <v>44.09</v>
      </c>
      <c r="AA41" s="2174">
        <v>-0.7712</v>
      </c>
      <c r="AB41" s="2175">
        <v>-1.14E-2</v>
      </c>
      <c r="AC41" s="2154">
        <f>ROUND(SQRT(AD41^2+AE41^2)*1000/(SQRT(3)*AD18),2)</f>
        <v>44.64</v>
      </c>
      <c r="AD41" s="2174">
        <v>-0.78079999999999994</v>
      </c>
      <c r="AE41" s="2175">
        <v>-1.5599999999999999E-2</v>
      </c>
      <c r="AF41" s="2154">
        <f>ROUND(SQRT(AG41^2+AH41^2)*1000/(SQRT(3)*AG18),2)</f>
        <v>44.29</v>
      </c>
      <c r="AG41" s="2174">
        <v>-0.77439999999999998</v>
      </c>
      <c r="AH41" s="2175">
        <v>-2.52E-2</v>
      </c>
      <c r="AI41" s="2154">
        <f>ROUND(SQRT(AJ41^2+AK41^2)*1000/(SQRT(3)*AJ18),2)</f>
        <v>43.38</v>
      </c>
      <c r="AJ41" s="2174">
        <v>-0.75800000000000001</v>
      </c>
      <c r="AK41" s="2175">
        <v>-3.4799999999999998E-2</v>
      </c>
      <c r="AL41" s="2154">
        <f>ROUND(SQRT(AM41^2+AN41^2)*1000/(SQRT(3)*AM18),2)</f>
        <v>37.659999999999997</v>
      </c>
      <c r="AM41" s="2174">
        <v>-0.65760000000000007</v>
      </c>
      <c r="AN41" s="2175">
        <v>-3.9E-2</v>
      </c>
      <c r="AO41" s="2154">
        <f>ROUND(SQRT(AP41^2+AQ41^2)*1000/(SQRT(3)*AP18),2)</f>
        <v>43.91</v>
      </c>
      <c r="AP41" s="2174">
        <v>-0.76719999999999999</v>
      </c>
      <c r="AQ41" s="2175">
        <v>-3.78E-2</v>
      </c>
      <c r="AR41" s="2154">
        <f>ROUND(SQRT(AS41^2+AT41^2)*1000/(SQRT(3)*AS18),2)</f>
        <v>44</v>
      </c>
      <c r="AS41" s="2174">
        <v>-0.76879999999999993</v>
      </c>
      <c r="AT41" s="2175">
        <v>-3.5999999999999997E-2</v>
      </c>
      <c r="AU41" s="2154">
        <f>ROUND(SQRT(AV41^2+AW41^2)*1000/(SQRT(3)*AV18),2)</f>
        <v>43.72</v>
      </c>
      <c r="AV41" s="2174">
        <v>-0.76400000000000001</v>
      </c>
      <c r="AW41" s="2175">
        <v>-3.4799999999999998E-2</v>
      </c>
      <c r="AX41" s="2154">
        <f>ROUND(SQRT(AY41^2+AZ41^2)*1000/(SQRT(3)*AY18),2)</f>
        <v>43.54</v>
      </c>
      <c r="AY41" s="2174">
        <v>-0.7612000000000001</v>
      </c>
      <c r="AZ41" s="2175">
        <v>-2.7E-2</v>
      </c>
      <c r="BA41" s="2154">
        <f>ROUND(SQRT(BB41^2+BC41^2)*1000/(SQRT(3)*BB18),2)</f>
        <v>43.07</v>
      </c>
      <c r="BB41" s="2174">
        <v>-0.76039999999999996</v>
      </c>
      <c r="BC41" s="2175">
        <v>-2.8199999999999999E-2</v>
      </c>
      <c r="BD41" s="2154">
        <f>ROUND(SQRT(BE41^2+BF41^2)*1000/(SQRT(3)*BE18),2)</f>
        <v>44</v>
      </c>
      <c r="BE41" s="2174">
        <v>-0.7772</v>
      </c>
      <c r="BF41" s="2175">
        <v>-1.8600000000000002E-2</v>
      </c>
      <c r="BG41" s="2154">
        <f>ROUND(SQRT(BH41^2+BI41^2)*1000/(SQRT(3)*BH18),2)</f>
        <v>43.98</v>
      </c>
      <c r="BH41" s="2174">
        <v>-0.77679999999999993</v>
      </c>
      <c r="BI41" s="2175">
        <v>-1.4999999999999999E-2</v>
      </c>
      <c r="BJ41" s="2154">
        <f>ROUND(SQRT(BK41^2+BL41^2)*1000/(SQRT(3)*BK18),2)</f>
        <v>44.93</v>
      </c>
      <c r="BK41" s="2174">
        <v>-0.79359999999999997</v>
      </c>
      <c r="BL41" s="2175">
        <v>-1.5599999999999999E-2</v>
      </c>
      <c r="BM41" s="2154">
        <f>ROUND(SQRT(BN41^2+BO41^2)*1000/(SQRT(3)*BN18),2)</f>
        <v>44.63</v>
      </c>
      <c r="BN41" s="2174">
        <v>-0.78839999999999999</v>
      </c>
      <c r="BO41" s="2175">
        <v>-1.5599999999999999E-2</v>
      </c>
      <c r="BP41" s="2154">
        <f>ROUND(SQRT(BQ41^2+BR41^2)*1000/(SQRT(3)*BQ18),2)</f>
        <v>44.23</v>
      </c>
      <c r="BQ41" s="2174">
        <v>-0.78120000000000001</v>
      </c>
      <c r="BR41" s="2175">
        <v>-1.44E-2</v>
      </c>
      <c r="BS41" s="2154">
        <f>ROUND(SQRT(BT41^2+BU41^2)*1000/(SQRT(3)*BT18),2)</f>
        <v>43</v>
      </c>
      <c r="BT41" s="2174">
        <v>-0.752</v>
      </c>
      <c r="BU41" s="2175">
        <v>-1.4999999999999999E-2</v>
      </c>
      <c r="BV41" s="2154">
        <f>ROUND(SQRT(BW41^2+BX41^2)*1000/(SQRT(3)*BW18),2)</f>
        <v>43.98</v>
      </c>
      <c r="BW41" s="2174">
        <v>-0.76919999999999999</v>
      </c>
      <c r="BX41" s="2175">
        <v>-1.4999999999999999E-2</v>
      </c>
      <c r="BY41" s="2154">
        <f>ROUND(SQRT(BZ41^2+CA41^2)*1000/(SQRT(3)*BZ18),2)</f>
        <v>44.73</v>
      </c>
      <c r="BZ41" s="2174">
        <v>-0.78239999999999998</v>
      </c>
      <c r="CA41" s="2175">
        <v>-1.4999999999999999E-2</v>
      </c>
      <c r="CB41" s="2469">
        <f t="shared" si="7"/>
        <v>-18.293200000000002</v>
      </c>
      <c r="CC41" s="2469">
        <f t="shared" si="7"/>
        <v>-0.47939999999999999</v>
      </c>
    </row>
    <row r="42" spans="1:81" s="277" customFormat="1" x14ac:dyDescent="0.2">
      <c r="A42" s="2495" t="s">
        <v>256</v>
      </c>
      <c r="B42" s="2496"/>
      <c r="C42" s="2497"/>
      <c r="D42" s="2502"/>
      <c r="E42" s="2385"/>
      <c r="F42" s="2384"/>
      <c r="G42" s="2386"/>
      <c r="H42" s="2154">
        <f>ROUND(SQRT(I42^2+J42^2)*1000/(SQRT(3)*I18),2)</f>
        <v>37.76</v>
      </c>
      <c r="I42" s="2174">
        <v>-0.64560000000000006</v>
      </c>
      <c r="J42" s="2175">
        <v>-0.14000000000000001</v>
      </c>
      <c r="K42" s="2154">
        <f>ROUND(SQRT(L42^2+M42^2)*1000/(SQRT(3)*L18),2)</f>
        <v>35.67</v>
      </c>
      <c r="L42" s="2174">
        <v>-0.60880000000000001</v>
      </c>
      <c r="M42" s="2175">
        <v>-0.1368</v>
      </c>
      <c r="N42" s="2154">
        <f>ROUND(SQRT(O42^2+P42^2)*1000/(SQRT(3)*O18),2)</f>
        <v>34.78</v>
      </c>
      <c r="O42" s="2174">
        <v>-0.59199999999999997</v>
      </c>
      <c r="P42" s="2175">
        <v>-0.1404</v>
      </c>
      <c r="Q42" s="2154">
        <f>ROUND(SQRT(R42^2+S42^2)*1000/(SQRT(3)*R18),2)</f>
        <v>33.9</v>
      </c>
      <c r="R42" s="2174">
        <v>-0.57640000000000002</v>
      </c>
      <c r="S42" s="2175">
        <v>-0.1396</v>
      </c>
      <c r="T42" s="2154">
        <f>ROUND(SQRT(U42^2+V42^2)*1000/(SQRT(3)*U18),2)</f>
        <v>33.36</v>
      </c>
      <c r="U42" s="2174">
        <v>-0.56759999999999999</v>
      </c>
      <c r="V42" s="2175">
        <v>-0.13600000000000001</v>
      </c>
      <c r="W42" s="2154">
        <f>ROUND(SQRT(X42^2+Y42^2)*1000/(SQRT(3)*X18),2)</f>
        <v>37.36</v>
      </c>
      <c r="X42" s="2174">
        <v>-0.63839999999999997</v>
      </c>
      <c r="Y42" s="2175">
        <v>-0.14000000000000001</v>
      </c>
      <c r="Z42" s="2154">
        <f>ROUND(SQRT(AA42^2+AB42^2)*1000/(SQRT(3)*AA18),2)</f>
        <v>42.44</v>
      </c>
      <c r="AA42" s="2174">
        <v>-0.7288</v>
      </c>
      <c r="AB42" s="2175">
        <v>-0.1416</v>
      </c>
      <c r="AC42" s="2154">
        <f>ROUND(SQRT(AD42^2+AE42^2)*1000/(SQRT(3)*AD18),2)</f>
        <v>48.4</v>
      </c>
      <c r="AD42" s="2174">
        <v>-0.83440000000000003</v>
      </c>
      <c r="AE42" s="2175">
        <v>-0.14360000000000001</v>
      </c>
      <c r="AF42" s="2154">
        <f>ROUND(SQRT(AG42^2+AH42^2)*1000/(SQRT(3)*AG18),2)</f>
        <v>51.08</v>
      </c>
      <c r="AG42" s="2174">
        <v>-0.88039999999999996</v>
      </c>
      <c r="AH42" s="2175">
        <v>-0.15240000000000001</v>
      </c>
      <c r="AI42" s="2154">
        <f>ROUND(SQRT(AJ42^2+AK42^2)*1000/(SQRT(3)*AJ18),2)</f>
        <v>51.23</v>
      </c>
      <c r="AJ42" s="2174">
        <v>-0.88239999999999996</v>
      </c>
      <c r="AK42" s="2175">
        <v>-0.15680000000000002</v>
      </c>
      <c r="AL42" s="2154">
        <f>ROUND(SQRT(AM42^2+AN42^2)*1000/(SQRT(3)*AM18),2)</f>
        <v>50.26</v>
      </c>
      <c r="AM42" s="2174">
        <v>-0.86520000000000008</v>
      </c>
      <c r="AN42" s="2175">
        <v>-0.156</v>
      </c>
      <c r="AO42" s="2154">
        <f>ROUND(SQRT(AP42^2+AQ42^2)*1000/(SQRT(3)*AP18),2)</f>
        <v>50.7</v>
      </c>
      <c r="AP42" s="2174">
        <v>-0.87239999999999995</v>
      </c>
      <c r="AQ42" s="2175">
        <v>-0.15959999999999999</v>
      </c>
      <c r="AR42" s="2154">
        <f>ROUND(SQRT(AS42^2+AT42^2)*1000/(SQRT(3)*AS18),2)</f>
        <v>50.91</v>
      </c>
      <c r="AS42" s="2174">
        <v>-0.87639999999999996</v>
      </c>
      <c r="AT42" s="2175">
        <v>-0.158</v>
      </c>
      <c r="AU42" s="2154">
        <f>ROUND(SQRT(AV42^2+AW42^2)*1000/(SQRT(3)*AV18),2)</f>
        <v>49.97</v>
      </c>
      <c r="AV42" s="2174">
        <v>-0.86</v>
      </c>
      <c r="AW42" s="2175">
        <v>-0.15680000000000002</v>
      </c>
      <c r="AX42" s="2154">
        <f>ROUND(SQRT(AY42^2+AZ42^2)*1000/(SQRT(3)*AY18),2)</f>
        <v>49.23</v>
      </c>
      <c r="AY42" s="2174">
        <v>-0.84760000000000002</v>
      </c>
      <c r="AZ42" s="2175">
        <v>-0.15240000000000001</v>
      </c>
      <c r="BA42" s="2154">
        <f>ROUND(SQRT(BB42^2+BC42^2)*1000/(SQRT(3)*BB18),2)</f>
        <v>49.55</v>
      </c>
      <c r="BB42" s="2174">
        <v>-0.86160000000000003</v>
      </c>
      <c r="BC42" s="2175">
        <v>-0.15480000000000002</v>
      </c>
      <c r="BD42" s="2154">
        <f>ROUND(SQRT(BE42^2+BF42^2)*1000/(SQRT(3)*BE18),2)</f>
        <v>52.62</v>
      </c>
      <c r="BE42" s="2174">
        <v>-0.91520000000000001</v>
      </c>
      <c r="BF42" s="2175">
        <v>-0.1628</v>
      </c>
      <c r="BG42" s="2154">
        <f>ROUND(SQRT(BH42^2+BI42^2)*1000/(SQRT(3)*BH18),2)</f>
        <v>52.09</v>
      </c>
      <c r="BH42" s="2174">
        <v>-0.90639999999999998</v>
      </c>
      <c r="BI42" s="2175">
        <v>-0.15919999999999998</v>
      </c>
      <c r="BJ42" s="2154">
        <f>ROUND(SQRT(BK42^2+BL42^2)*1000/(SQRT(3)*BK18),2)</f>
        <v>52.33</v>
      </c>
      <c r="BK42" s="2174">
        <v>-0.91120000000000001</v>
      </c>
      <c r="BL42" s="2175">
        <v>-0.156</v>
      </c>
      <c r="BM42" s="2154">
        <f>ROUND(SQRT(BN42^2+BO42^2)*1000/(SQRT(3)*BN18),2)</f>
        <v>49.7</v>
      </c>
      <c r="BN42" s="2174">
        <v>-0.8647999999999999</v>
      </c>
      <c r="BO42" s="2175">
        <v>-0.15159999999999998</v>
      </c>
      <c r="BP42" s="2154">
        <f>ROUND(SQRT(BQ42^2+BR42^2)*1000/(SQRT(3)*BQ18),2)</f>
        <v>50.43</v>
      </c>
      <c r="BQ42" s="2174">
        <v>-0.878</v>
      </c>
      <c r="BR42" s="2175">
        <v>-0.1512</v>
      </c>
      <c r="BS42" s="2154">
        <f>ROUND(SQRT(BT42^2+BU42^2)*1000/(SQRT(3)*BT18),2)</f>
        <v>48.97</v>
      </c>
      <c r="BT42" s="2174">
        <v>-0.84360000000000002</v>
      </c>
      <c r="BU42" s="2175">
        <v>-0.1492</v>
      </c>
      <c r="BV42" s="2154">
        <f>ROUND(SQRT(BW42^2+BX42^2)*1000/(SQRT(3)*BW18),2)</f>
        <v>45.46</v>
      </c>
      <c r="BW42" s="2174">
        <v>-0.78320000000000001</v>
      </c>
      <c r="BX42" s="2175">
        <v>-0.13800000000000001</v>
      </c>
      <c r="BY42" s="2154">
        <f>ROUND(SQRT(BZ42^2+CA42^2)*1000/(SQRT(3)*BZ18),2)</f>
        <v>40.94</v>
      </c>
      <c r="BZ42" s="2174">
        <v>-0.70240000000000002</v>
      </c>
      <c r="CA42" s="2175">
        <v>-0.1396</v>
      </c>
      <c r="CB42" s="2469">
        <f t="shared" si="7"/>
        <v>-18.942800000000002</v>
      </c>
      <c r="CC42" s="2469">
        <f t="shared" si="7"/>
        <v>-3.5724000000000009</v>
      </c>
    </row>
    <row r="43" spans="1:81" s="277" customFormat="1" x14ac:dyDescent="0.2">
      <c r="A43" s="2495" t="s">
        <v>257</v>
      </c>
      <c r="B43" s="2496"/>
      <c r="C43" s="2497"/>
      <c r="D43" s="2502"/>
      <c r="E43" s="2385"/>
      <c r="F43" s="2384"/>
      <c r="G43" s="2386"/>
      <c r="H43" s="2154">
        <f>ROUND(SQRT(I43^2+J43^2)*1000/(SQRT(3)*I18),2)</f>
        <v>85.76</v>
      </c>
      <c r="I43" s="2174">
        <v>-1.456</v>
      </c>
      <c r="J43" s="2175">
        <v>-0.36160000000000003</v>
      </c>
      <c r="K43" s="2154">
        <f>ROUND(SQRT(L43^2+M43^2)*1000/(SQRT(3)*L18),2)</f>
        <v>81.97</v>
      </c>
      <c r="L43" s="2174">
        <v>-1.3888</v>
      </c>
      <c r="M43" s="2175">
        <v>-0.35680000000000001</v>
      </c>
      <c r="N43" s="2154">
        <f>ROUND(SQRT(O43^2+P43^2)*1000/(SQRT(3)*O18),2)</f>
        <v>79.27</v>
      </c>
      <c r="O43" s="2174">
        <v>-1.3408</v>
      </c>
      <c r="P43" s="2175">
        <v>-0.35360000000000003</v>
      </c>
      <c r="Q43" s="2154">
        <f>ROUND(SQRT(R43^2+S43^2)*1000/(SQRT(3)*R18),2)</f>
        <v>77.67</v>
      </c>
      <c r="R43" s="2174">
        <v>-1.3135999999999999</v>
      </c>
      <c r="S43" s="2175">
        <v>-0.34720000000000001</v>
      </c>
      <c r="T43" s="2154">
        <f>ROUND(SQRT(U43^2+V43^2)*1000/(SQRT(3)*U18),2)</f>
        <v>77.69</v>
      </c>
      <c r="U43" s="2174">
        <v>-1.3135999999999999</v>
      </c>
      <c r="V43" s="2175">
        <v>-0.3488</v>
      </c>
      <c r="W43" s="2154">
        <f>ROUND(SQRT(X43^2+Y43^2)*1000/(SQRT(3)*X18),2)</f>
        <v>79.42</v>
      </c>
      <c r="X43" s="2174">
        <v>-1.3440000000000001</v>
      </c>
      <c r="Y43" s="2175">
        <v>-0.35199999999999998</v>
      </c>
      <c r="Z43" s="2154">
        <f>ROUND(SQRT(AA43^2+AB43^2)*1000/(SQRT(3)*AA18),2)</f>
        <v>88.05</v>
      </c>
      <c r="AA43" s="2174">
        <v>-1.4992000000000001</v>
      </c>
      <c r="AB43" s="2175">
        <v>-0.35360000000000003</v>
      </c>
      <c r="AC43" s="2154">
        <f>ROUND(SQRT(AD43^2+AE43^2)*1000/(SQRT(3)*AD18),2)</f>
        <v>94.18</v>
      </c>
      <c r="AD43" s="2174">
        <v>-1.6095999999999999</v>
      </c>
      <c r="AE43" s="2175">
        <v>-0.35199999999999998</v>
      </c>
      <c r="AF43" s="2154">
        <f>ROUND(SQRT(AG43^2+AH43^2)*1000/(SQRT(3)*AG18),2)</f>
        <v>95.86</v>
      </c>
      <c r="AG43" s="2174">
        <v>-1.64</v>
      </c>
      <c r="AH43" s="2175">
        <v>-0.35039999999999999</v>
      </c>
      <c r="AI43" s="2154">
        <f>ROUND(SQRT(AJ43^2+AK43^2)*1000/(SQRT(3)*AJ18),2)</f>
        <v>97.38</v>
      </c>
      <c r="AJ43" s="2174">
        <v>-1.6688000000000001</v>
      </c>
      <c r="AK43" s="2175">
        <v>-0.34239999999999998</v>
      </c>
      <c r="AL43" s="2154">
        <f>ROUND(SQRT(AM43^2+AN43^2)*1000/(SQRT(3)*AM18),2)</f>
        <v>98.49</v>
      </c>
      <c r="AM43" s="2174">
        <v>-1.6912</v>
      </c>
      <c r="AN43" s="2175">
        <v>-0.3296</v>
      </c>
      <c r="AO43" s="2154">
        <f>ROUND(SQRT(AP43^2+AQ43^2)*1000/(SQRT(3)*AP18),2)</f>
        <v>96.34</v>
      </c>
      <c r="AP43" s="2174">
        <v>-1.6528</v>
      </c>
      <c r="AQ43" s="2175">
        <v>-0.3296</v>
      </c>
      <c r="AR43" s="2154">
        <f>ROUND(SQRT(AS43^2+AT43^2)*1000/(SQRT(3)*AS18),2)</f>
        <v>96.67</v>
      </c>
      <c r="AS43" s="2174">
        <v>-1.6608000000000001</v>
      </c>
      <c r="AT43" s="2175">
        <v>-0.31839999999999996</v>
      </c>
      <c r="AU43" s="2154">
        <f>ROUND(SQRT(AV43^2+AW43^2)*1000/(SQRT(3)*AV18),2)</f>
        <v>96.85</v>
      </c>
      <c r="AV43" s="2174">
        <v>-1.6639999999999999</v>
      </c>
      <c r="AW43" s="2175">
        <v>-0.31839999999999996</v>
      </c>
      <c r="AX43" s="2154">
        <f>ROUND(SQRT(AY43^2+AZ43^2)*1000/(SQRT(3)*AY18),2)</f>
        <v>94.24</v>
      </c>
      <c r="AY43" s="2174">
        <v>-1.6175999999999999</v>
      </c>
      <c r="AZ43" s="2175">
        <v>-0.31839999999999996</v>
      </c>
      <c r="BA43" s="2154">
        <f>ROUND(SQRT(BB43^2+BC43^2)*1000/(SQRT(3)*BB18),2)</f>
        <v>98.18</v>
      </c>
      <c r="BB43" s="2174">
        <v>-1.7007999999999999</v>
      </c>
      <c r="BC43" s="2175">
        <v>-0.34079999999999999</v>
      </c>
      <c r="BD43" s="2154">
        <f>ROUND(SQRT(BE43^2+BF43^2)*1000/(SQRT(3)*BE18),2)</f>
        <v>103.65</v>
      </c>
      <c r="BE43" s="2174">
        <v>-1.7952000000000001</v>
      </c>
      <c r="BF43" s="2175">
        <v>-0.36160000000000003</v>
      </c>
      <c r="BG43" s="2154">
        <f>ROUND(SQRT(BH43^2+BI43^2)*1000/(SQRT(3)*BH18),2)</f>
        <v>108.29</v>
      </c>
      <c r="BH43" s="2174">
        <v>-1.8768</v>
      </c>
      <c r="BI43" s="2175">
        <v>-0.37119999999999997</v>
      </c>
      <c r="BJ43" s="2154">
        <f>ROUND(SQRT(BK43^2+BL43^2)*1000/(SQRT(3)*BK18),2)</f>
        <v>110.19</v>
      </c>
      <c r="BK43" s="2174">
        <v>-1.9104000000000001</v>
      </c>
      <c r="BL43" s="2175">
        <v>-0.37439999999999996</v>
      </c>
      <c r="BM43" s="2154">
        <f>ROUND(SQRT(BN43^2+BO43^2)*1000/(SQRT(3)*BN18),2)</f>
        <v>108.41</v>
      </c>
      <c r="BN43" s="2174">
        <v>-1.8784000000000001</v>
      </c>
      <c r="BO43" s="2175">
        <v>-0.37439999999999996</v>
      </c>
      <c r="BP43" s="2154">
        <f>ROUND(SQRT(BQ43^2+BR43^2)*1000/(SQRT(3)*BQ18),2)</f>
        <v>106.62</v>
      </c>
      <c r="BQ43" s="2174">
        <v>-1.8464</v>
      </c>
      <c r="BR43" s="2175">
        <v>-0.37280000000000002</v>
      </c>
      <c r="BS43" s="2154">
        <f>ROUND(SQRT(BT43^2+BU43^2)*1000/(SQRT(3)*BT18),2)</f>
        <v>105.51</v>
      </c>
      <c r="BT43" s="2174">
        <v>-1.8095999999999999</v>
      </c>
      <c r="BU43" s="2175">
        <v>-0.36319999999999997</v>
      </c>
      <c r="BV43" s="2154">
        <f>ROUND(SQRT(BW43^2+BX43^2)*1000/(SQRT(3)*BW18),2)</f>
        <v>99.45</v>
      </c>
      <c r="BW43" s="2174">
        <v>-1.7024000000000001</v>
      </c>
      <c r="BX43" s="2175">
        <v>-0.3584</v>
      </c>
      <c r="BY43" s="2154">
        <f>ROUND(SQRT(BZ43^2+CA43^2)*1000/(SQRT(3)*BZ18),2)</f>
        <v>92.15</v>
      </c>
      <c r="BZ43" s="2174">
        <v>-1.5728</v>
      </c>
      <c r="CA43" s="2175">
        <v>-0.35360000000000003</v>
      </c>
      <c r="CB43" s="2469">
        <f t="shared" si="7"/>
        <v>-38.953600000000009</v>
      </c>
      <c r="CC43" s="2469">
        <f t="shared" si="7"/>
        <v>-8.4032</v>
      </c>
    </row>
    <row r="44" spans="1:81" s="277" customFormat="1" ht="13.5" thickBot="1" x14ac:dyDescent="0.25">
      <c r="A44" s="2505" t="s">
        <v>258</v>
      </c>
      <c r="B44" s="2506"/>
      <c r="C44" s="2507"/>
      <c r="D44" s="2508"/>
      <c r="E44" s="2509"/>
      <c r="F44" s="2510"/>
      <c r="G44" s="2519"/>
      <c r="H44" s="2154">
        <f>ROUND(SQRT(I44^2+J44^2)*1000/(SQRT(3)*I18),2)</f>
        <v>74.180000000000007</v>
      </c>
      <c r="I44" s="2174">
        <v>-1.2605999999999999</v>
      </c>
      <c r="J44" s="2175">
        <v>-0.30780000000000002</v>
      </c>
      <c r="K44" s="2154">
        <f>ROUND(SQRT(L44^2+M44^2)*1000/(SQRT(3)*L18),2)</f>
        <v>72.319999999999993</v>
      </c>
      <c r="L44" s="2174">
        <v>-1.2245999999999999</v>
      </c>
      <c r="M44" s="2175">
        <v>-0.31739999999999996</v>
      </c>
      <c r="N44" s="2154">
        <f>ROUND(SQRT(O44^2+P44^2)*1000/(SQRT(3)*O18),2)</f>
        <v>69.81</v>
      </c>
      <c r="O44" s="2174">
        <v>-1.1825999999999999</v>
      </c>
      <c r="P44" s="2175">
        <v>-0.30480000000000002</v>
      </c>
      <c r="Q44" s="2154">
        <f>ROUND(SQRT(R44^2+S44^2)*1000/(SQRT(3)*R18),2)</f>
        <v>68.41</v>
      </c>
      <c r="R44" s="2174">
        <v>-1.1574</v>
      </c>
      <c r="S44" s="2175">
        <v>-0.30419999999999997</v>
      </c>
      <c r="T44" s="2154">
        <f>ROUND(SQRT(U44^2+V44^2)*1000/(SQRT(3)*U18),2)</f>
        <v>68.31</v>
      </c>
      <c r="U44" s="2174">
        <v>-1.1562000000000001</v>
      </c>
      <c r="V44" s="2175">
        <v>-0.30180000000000001</v>
      </c>
      <c r="W44" s="2154">
        <f>ROUND(SQRT(X44^2+Y44^2)*1000/(SQRT(3)*X18),2)</f>
        <v>68.94</v>
      </c>
      <c r="X44" s="2174">
        <v>-1.1664000000000001</v>
      </c>
      <c r="Y44" s="2175">
        <v>-0.30660000000000004</v>
      </c>
      <c r="Z44" s="2154">
        <f>ROUND(SQRT(AA44^2+AB44^2)*1000/(SQRT(3)*AA18),2)</f>
        <v>73.16</v>
      </c>
      <c r="AA44" s="2174">
        <v>-1.2438</v>
      </c>
      <c r="AB44" s="2175">
        <v>-0.30180000000000001</v>
      </c>
      <c r="AC44" s="2154">
        <f>ROUND(SQRT(AD44^2+AE44^2)*1000/(SQRT(3)*AD18),2)</f>
        <v>78.3</v>
      </c>
      <c r="AD44" s="2174">
        <v>-1.3320000000000001</v>
      </c>
      <c r="AE44" s="2175">
        <v>-0.31919999999999998</v>
      </c>
      <c r="AF44" s="2154">
        <f>ROUND(SQRT(AG44^2+AH44^2)*1000/(SQRT(3)*AG18),2)</f>
        <v>78.930000000000007</v>
      </c>
      <c r="AG44" s="2174">
        <v>-1.3440000000000001</v>
      </c>
      <c r="AH44" s="2175">
        <v>-0.31680000000000003</v>
      </c>
      <c r="AI44" s="2154">
        <f>ROUND(SQRT(AJ44^2+AK44^2)*1000/(SQRT(3)*AJ18),2)</f>
        <v>78.819999999999993</v>
      </c>
      <c r="AJ44" s="2174">
        <v>-1.3422000000000001</v>
      </c>
      <c r="AK44" s="2175">
        <v>-0.31560000000000005</v>
      </c>
      <c r="AL44" s="2154">
        <f>ROUND(SQRT(AM44^2+AN44^2)*1000/(SQRT(3)*AM18),2)</f>
        <v>77.67</v>
      </c>
      <c r="AM44" s="2174">
        <v>-1.323</v>
      </c>
      <c r="AN44" s="2175">
        <v>-0.30960000000000004</v>
      </c>
      <c r="AO44" s="2154">
        <f>ROUND(SQRT(AP44^2+AQ44^2)*1000/(SQRT(3)*AP18),2)</f>
        <v>77.430000000000007</v>
      </c>
      <c r="AP44" s="2174">
        <v>-1.3188</v>
      </c>
      <c r="AQ44" s="2175">
        <v>-0.309</v>
      </c>
      <c r="AR44" s="2154">
        <f>ROUND(SQRT(AS44^2+AT44^2)*1000/(SQRT(3)*AS18),2)</f>
        <v>75.680000000000007</v>
      </c>
      <c r="AS44" s="2174">
        <v>-1.2882</v>
      </c>
      <c r="AT44" s="2175">
        <v>-0.3054</v>
      </c>
      <c r="AU44" s="2154">
        <f>ROUND(SQRT(AV44^2+AW44^2)*1000/(SQRT(3)*AV18),2)</f>
        <v>75.569999999999993</v>
      </c>
      <c r="AV44" s="2174">
        <v>-1.2869999999999999</v>
      </c>
      <c r="AW44" s="2175">
        <v>-0.3024</v>
      </c>
      <c r="AX44" s="2154">
        <f>ROUND(SQRT(AY44^2+AZ44^2)*1000/(SQRT(3)*AY18),2)</f>
        <v>75.2</v>
      </c>
      <c r="AY44" s="2174">
        <v>-1.2804</v>
      </c>
      <c r="AZ44" s="2175">
        <v>-0.30180000000000001</v>
      </c>
      <c r="BA44" s="2154">
        <f>ROUND(SQRT(BB44^2+BC44^2)*1000/(SQRT(3)*BB18),2)</f>
        <v>77.88</v>
      </c>
      <c r="BB44" s="2174">
        <v>-1.3404</v>
      </c>
      <c r="BC44" s="2175">
        <v>-0.31019999999999998</v>
      </c>
      <c r="BD44" s="2154">
        <f>ROUND(SQRT(BE44^2+BF44^2)*1000/(SQRT(3)*BE18),2)</f>
        <v>83.41</v>
      </c>
      <c r="BE44" s="2174">
        <v>-1.4334</v>
      </c>
      <c r="BF44" s="2175">
        <v>-0.34200000000000003</v>
      </c>
      <c r="BG44" s="2154">
        <f>ROUND(SQRT(BH44^2+BI44^2)*1000/(SQRT(3)*BH18),2)</f>
        <v>85.29</v>
      </c>
      <c r="BH44" s="2174">
        <v>-1.4681999999999999</v>
      </c>
      <c r="BI44" s="2175">
        <v>-0.33900000000000002</v>
      </c>
      <c r="BJ44" s="2154">
        <f>ROUND(SQRT(BK44^2+BL44^2)*1000/(SQRT(3)*BK18),2)</f>
        <v>85.38</v>
      </c>
      <c r="BK44" s="2174">
        <v>-1.4735999999999998</v>
      </c>
      <c r="BL44" s="2175">
        <v>-0.32219999999999999</v>
      </c>
      <c r="BM44" s="2154">
        <f>ROUND(SQRT(BN44^2+BO44^2)*1000/(SQRT(3)*BN18),2)</f>
        <v>86.73</v>
      </c>
      <c r="BN44" s="2174">
        <v>-1.4987999999999999</v>
      </c>
      <c r="BO44" s="2175">
        <v>-0.318</v>
      </c>
      <c r="BP44" s="2154">
        <f>ROUND(SQRT(BQ44^2+BR44^2)*1000/(SQRT(3)*BQ18),2)</f>
        <v>86.77</v>
      </c>
      <c r="BQ44" s="2174">
        <v>-1.5</v>
      </c>
      <c r="BR44" s="2175">
        <v>-0.31619999999999998</v>
      </c>
      <c r="BS44" s="2154">
        <f>ROUND(SQRT(BT44^2+BU44^2)*1000/(SQRT(3)*BT18),2)</f>
        <v>86.25</v>
      </c>
      <c r="BT44" s="2174">
        <v>-1.4730000000000001</v>
      </c>
      <c r="BU44" s="2175">
        <v>-0.32700000000000001</v>
      </c>
      <c r="BV44" s="2154">
        <f>ROUND(SQRT(BW44^2+BX44^2)*1000/(SQRT(3)*BW18),2)</f>
        <v>84.18</v>
      </c>
      <c r="BW44" s="2174">
        <v>-1.4358</v>
      </c>
      <c r="BX44" s="2175">
        <v>-0.3276</v>
      </c>
      <c r="BY44" s="2154">
        <f>ROUND(SQRT(BZ44^2+CA44^2)*1000/(SQRT(3)*BZ18),2)</f>
        <v>77.75</v>
      </c>
      <c r="BZ44" s="2174">
        <v>-1.3248</v>
      </c>
      <c r="CA44" s="2175">
        <v>-0.30780000000000002</v>
      </c>
      <c r="CB44" s="2469">
        <f t="shared" si="7"/>
        <v>-31.8552</v>
      </c>
      <c r="CC44" s="2469">
        <f t="shared" si="7"/>
        <v>-7.5342000000000011</v>
      </c>
    </row>
    <row r="45" spans="1:81" s="277" customFormat="1" ht="13.5" thickBot="1" x14ac:dyDescent="0.25">
      <c r="A45" s="2007" t="s">
        <v>53</v>
      </c>
      <c r="B45" s="2008"/>
      <c r="C45" s="2008"/>
      <c r="D45" s="2008"/>
      <c r="E45" s="2008"/>
      <c r="F45" s="2008"/>
      <c r="G45" s="2008"/>
      <c r="H45" s="2269"/>
      <c r="I45" s="2388"/>
      <c r="J45" s="2389"/>
      <c r="K45" s="2272"/>
      <c r="L45" s="2388"/>
      <c r="M45" s="2390"/>
      <c r="N45" s="2269"/>
      <c r="O45" s="2388"/>
      <c r="P45" s="2389"/>
      <c r="Q45" s="2269"/>
      <c r="R45" s="2388"/>
      <c r="S45" s="2389"/>
      <c r="T45" s="2269"/>
      <c r="U45" s="2388"/>
      <c r="V45" s="2389"/>
      <c r="W45" s="2269"/>
      <c r="X45" s="2388"/>
      <c r="Y45" s="2389"/>
      <c r="Z45" s="2272"/>
      <c r="AA45" s="2388"/>
      <c r="AB45" s="2390"/>
      <c r="AC45" s="2391"/>
      <c r="AD45" s="2392"/>
      <c r="AE45" s="2393"/>
      <c r="AF45" s="2391"/>
      <c r="AG45" s="2392"/>
      <c r="AH45" s="2393"/>
      <c r="AI45" s="2391"/>
      <c r="AJ45" s="2392"/>
      <c r="AK45" s="2393"/>
      <c r="AL45" s="2391"/>
      <c r="AM45" s="2392"/>
      <c r="AN45" s="2393"/>
      <c r="AO45" s="2388"/>
      <c r="AP45" s="2392"/>
      <c r="AQ45" s="2392"/>
      <c r="AR45" s="2391"/>
      <c r="AS45" s="2392"/>
      <c r="AT45" s="2393"/>
      <c r="AU45" s="2391"/>
      <c r="AV45" s="2392"/>
      <c r="AW45" s="2393"/>
      <c r="AX45" s="2391"/>
      <c r="AY45" s="2392"/>
      <c r="AZ45" s="2393"/>
      <c r="BA45" s="2391"/>
      <c r="BB45" s="2392"/>
      <c r="BC45" s="2393"/>
      <c r="BD45" s="2388"/>
      <c r="BE45" s="2392"/>
      <c r="BF45" s="2393"/>
      <c r="BG45" s="2391"/>
      <c r="BH45" s="2392"/>
      <c r="BI45" s="2393"/>
      <c r="BJ45" s="2391"/>
      <c r="BK45" s="2392"/>
      <c r="BL45" s="2393"/>
      <c r="BM45" s="2391"/>
      <c r="BN45" s="2392"/>
      <c r="BO45" s="2393"/>
      <c r="BP45" s="2391"/>
      <c r="BQ45" s="2392"/>
      <c r="BR45" s="2393"/>
      <c r="BS45" s="2388"/>
      <c r="BT45" s="2392"/>
      <c r="BU45" s="2393"/>
      <c r="BV45" s="2388"/>
      <c r="BW45" s="2392"/>
      <c r="BX45" s="2392"/>
      <c r="BY45" s="2391"/>
      <c r="BZ45" s="2392"/>
      <c r="CA45" s="2393"/>
      <c r="CB45" s="907"/>
    </row>
    <row r="46" spans="1:81" s="277" customFormat="1" x14ac:dyDescent="0.2">
      <c r="A46" s="2409"/>
      <c r="B46" s="2520" t="s">
        <v>54</v>
      </c>
      <c r="C46" s="2411"/>
      <c r="D46" s="563" t="s">
        <v>218</v>
      </c>
      <c r="E46" s="2411"/>
      <c r="F46" s="2411"/>
      <c r="G46" s="2411"/>
      <c r="H46" s="2521">
        <v>2.4E-2</v>
      </c>
      <c r="I46" s="2399" t="s">
        <v>56</v>
      </c>
      <c r="J46" s="2404">
        <v>0.1729</v>
      </c>
      <c r="K46" s="2522"/>
      <c r="L46" s="2399"/>
      <c r="M46" s="2406"/>
      <c r="N46" s="2521"/>
      <c r="O46" s="2399"/>
      <c r="P46" s="2404"/>
      <c r="Q46" s="2521"/>
      <c r="R46" s="2399"/>
      <c r="S46" s="2404"/>
      <c r="T46" s="2521"/>
      <c r="U46" s="2399"/>
      <c r="V46" s="2404"/>
      <c r="W46" s="2521"/>
      <c r="X46" s="2399"/>
      <c r="Y46" s="2404"/>
      <c r="Z46" s="2521"/>
      <c r="AA46" s="2399"/>
      <c r="AB46" s="2404"/>
      <c r="AC46" s="2521"/>
      <c r="AD46" s="2399"/>
      <c r="AE46" s="2404"/>
      <c r="AF46" s="2521"/>
      <c r="AG46" s="2399"/>
      <c r="AH46" s="2404"/>
      <c r="AI46" s="2521"/>
      <c r="AJ46" s="2399"/>
      <c r="AK46" s="2404"/>
      <c r="AL46" s="2521"/>
      <c r="AM46" s="2399"/>
      <c r="AN46" s="2404"/>
      <c r="AO46" s="2521"/>
      <c r="AP46" s="2399"/>
      <c r="AQ46" s="2404"/>
      <c r="AR46" s="2521"/>
      <c r="AS46" s="2399"/>
      <c r="AT46" s="2404"/>
      <c r="AU46" s="2521"/>
      <c r="AV46" s="2399"/>
      <c r="AW46" s="2404"/>
      <c r="AX46" s="2521"/>
      <c r="AY46" s="2399"/>
      <c r="AZ46" s="2404"/>
      <c r="BA46" s="2521"/>
      <c r="BB46" s="2399"/>
      <c r="BC46" s="2404"/>
      <c r="BD46" s="2521"/>
      <c r="BE46" s="2399"/>
      <c r="BF46" s="2404"/>
      <c r="BG46" s="2521"/>
      <c r="BH46" s="2399"/>
      <c r="BI46" s="2404"/>
      <c r="BJ46" s="2521"/>
      <c r="BK46" s="2399"/>
      <c r="BL46" s="2404"/>
      <c r="BM46" s="2521"/>
      <c r="BN46" s="2399"/>
      <c r="BO46" s="2404"/>
      <c r="BP46" s="2521"/>
      <c r="BQ46" s="2399"/>
      <c r="BR46" s="2404"/>
      <c r="BS46" s="2521"/>
      <c r="BT46" s="2399"/>
      <c r="BU46" s="2404"/>
      <c r="BV46" s="2521"/>
      <c r="BW46" s="2399"/>
      <c r="BX46" s="2404"/>
      <c r="BY46" s="2521"/>
      <c r="BZ46" s="2399"/>
      <c r="CA46" s="2404"/>
      <c r="CB46" s="907"/>
    </row>
    <row r="47" spans="1:81" s="277" customFormat="1" x14ac:dyDescent="0.2">
      <c r="A47" s="2409" t="s">
        <v>20</v>
      </c>
      <c r="B47" s="2410" t="s">
        <v>57</v>
      </c>
      <c r="C47" s="2387"/>
      <c r="D47" s="2411" t="s">
        <v>58</v>
      </c>
      <c r="E47" s="2412"/>
      <c r="F47" s="2293"/>
      <c r="G47" s="2411"/>
      <c r="H47" s="2413">
        <f>((SUM(I$8*I$8,J$8*J$8))/POWER($C$7,2))*$C$48</f>
        <v>1.4020837637402418E-3</v>
      </c>
      <c r="I47" s="2399" t="s">
        <v>56</v>
      </c>
      <c r="J47" s="2414">
        <f>($E$48/100)*((SUM(I$8*I$8,J$8*J$8))/$C$7)</f>
        <v>3.1811484885539837E-2</v>
      </c>
      <c r="K47" s="2413">
        <f>((SUM(L$8*L$8,M$8*M$8))/POWER($C$7,2))*$C$48</f>
        <v>1.4209698113194296E-3</v>
      </c>
      <c r="L47" s="2399" t="s">
        <v>56</v>
      </c>
      <c r="M47" s="2414">
        <f>($E$48/100)*((SUM(L$8*L$8,M$8*M$8))/$C$7)</f>
        <v>3.2239985116874245E-2</v>
      </c>
      <c r="N47" s="2413">
        <f>((SUM(O$8*O$8,P$8*P$8))/POWER($C$7,2))*$C$48</f>
        <v>1.4744733415589381E-3</v>
      </c>
      <c r="O47" s="2399" t="s">
        <v>56</v>
      </c>
      <c r="P47" s="2414">
        <f>($E$48/100)*((SUM(O$8*O$8,P$8*P$8))/$C$7)</f>
        <v>3.3453911693555209E-2</v>
      </c>
      <c r="Q47" s="2413">
        <f>((SUM(R$8*R$8,S$8*S$8))/POWER($C$7,2))*$C$48</f>
        <v>1.4442861611134769E-3</v>
      </c>
      <c r="R47" s="2399" t="s">
        <v>56</v>
      </c>
      <c r="S47" s="2414">
        <f>($E$48/100)*((SUM(R$8*R$8,S$8*S$8))/$C$7)</f>
        <v>3.2769003231370233E-2</v>
      </c>
      <c r="T47" s="2413">
        <f>((SUM(U$8*U$8,V$8*V$8))/POWER($C$7,2))*$C$48</f>
        <v>1.3986101044524445E-3</v>
      </c>
      <c r="U47" s="2399" t="s">
        <v>56</v>
      </c>
      <c r="V47" s="2414">
        <f>($E$48/100)*((SUM(U$8*U$8,V$8*V$8))/$C$7)</f>
        <v>3.1732672005176328E-2</v>
      </c>
      <c r="W47" s="2413">
        <f>((SUM(X$8*X$8,Y$8*Y$8))/POWER($C$7,2))*$C$48</f>
        <v>1.427540900773755E-3</v>
      </c>
      <c r="X47" s="2399" t="s">
        <v>56</v>
      </c>
      <c r="Y47" s="2414">
        <f>($E$48/100)*((SUM(X$8*X$8,Y$8*Y$8))/$C$7)</f>
        <v>3.2389074720693758E-2</v>
      </c>
      <c r="Z47" s="2413">
        <f>((SUM(AA$8*AA$8,AB$8*AB$8))/POWER($C$7,2))*$C$48</f>
        <v>1.4575806495879782E-3</v>
      </c>
      <c r="AA47" s="2399" t="s">
        <v>56</v>
      </c>
      <c r="AB47" s="2414">
        <f>($E$48/100)*((SUM(AA$8*AA$8,AB$8*AB$8))/$C$7)</f>
        <v>3.3070638147988475E-2</v>
      </c>
      <c r="AC47" s="2413">
        <f>((SUM(AD$8*AD$8,AE$8*AE$8))/POWER($C$7,2))*$C$48</f>
        <v>1.5346193049128451E-3</v>
      </c>
      <c r="AD47" s="2399" t="s">
        <v>56</v>
      </c>
      <c r="AE47" s="2414">
        <f>($E$48/100)*((SUM(AD$8*AD$8,AE$8*AE$8))/$C$7)</f>
        <v>3.4818546570329602E-2</v>
      </c>
      <c r="AF47" s="2413">
        <f>((SUM(AG$8*AG$8,AH$8*AH$8))/POWER($C$7,2))*$C$48</f>
        <v>1.7202903327792223E-3</v>
      </c>
      <c r="AG47" s="2399" t="s">
        <v>56</v>
      </c>
      <c r="AH47" s="2414">
        <f>($E$48/100)*((SUM(AG$8*AG$8,AH$8*AH$8))/$C$7)</f>
        <v>3.903118439511806E-2</v>
      </c>
      <c r="AI47" s="2413">
        <f>((SUM(AJ$8*AJ$8,AK$8*AK$8))/POWER($C$7,2))*$C$48</f>
        <v>1.8294250805996552E-3</v>
      </c>
      <c r="AJ47" s="2399" t="s">
        <v>56</v>
      </c>
      <c r="AK47" s="2414">
        <f>($E$48/100)*((SUM(AJ$8*AJ$8,AK$8*AK$8))/$C$7)</f>
        <v>4.1507312049228813E-2</v>
      </c>
      <c r="AL47" s="2413">
        <f>((SUM(AM$8*AM$8,AN$8*AN$8))/POWER($C$7,2))*$C$48</f>
        <v>1.8514671424441349E-3</v>
      </c>
      <c r="AM47" s="2399" t="s">
        <v>56</v>
      </c>
      <c r="AN47" s="2414">
        <f>($E$48/100)*((SUM(AM$8*AM$8,AN$8*AN$8))/$C$7)</f>
        <v>4.2007418202188812E-2</v>
      </c>
      <c r="AO47" s="2413">
        <f>((SUM(AP$8*AP$8,AQ$8*AQ$8))/POWER($C$7,2))*$C$48</f>
        <v>1.7845741795943114E-3</v>
      </c>
      <c r="AP47" s="2399" t="s">
        <v>56</v>
      </c>
      <c r="AQ47" s="2414">
        <f>($E$48/100)*((SUM(AP$8*AP$8,AQ$8*AQ$8))/$C$7)</f>
        <v>4.0489702548047346E-2</v>
      </c>
      <c r="AR47" s="2413">
        <f>((SUM(AS$8*AS$8,AT$8*AT$8))/POWER($C$7,2))*$C$48</f>
        <v>1.7289355180677114E-3</v>
      </c>
      <c r="AS47" s="2399" t="s">
        <v>56</v>
      </c>
      <c r="AT47" s="2414">
        <f>($E$48/100)*((SUM(AS$8*AS$8,AT$8*AT$8))/$C$7)</f>
        <v>3.9227332577023988E-2</v>
      </c>
      <c r="AU47" s="2413">
        <f>((SUM(AV$8*AV$8,AW$8*AW$8))/POWER($C$7,2))*$C$48</f>
        <v>1.8703521940041216E-3</v>
      </c>
      <c r="AV47" s="2399" t="s">
        <v>56</v>
      </c>
      <c r="AW47" s="2414">
        <f>($E$48/100)*((SUM(AV$8*AV$8,AW$8*AW$8))/$C$7)</f>
        <v>4.2435895835123194E-2</v>
      </c>
      <c r="AX47" s="2413">
        <f>((SUM(AY$8*AY$8,AZ$8*AZ$8))/POWER($C$7,2))*$C$48</f>
        <v>2.0720179804149968E-3</v>
      </c>
      <c r="AY47" s="2399" t="s">
        <v>56</v>
      </c>
      <c r="AZ47" s="2414">
        <f>($E$48/100)*((SUM(AY$8*AY$8,AZ$8*AZ$8))/$C$7)</f>
        <v>4.7011434246056964E-2</v>
      </c>
      <c r="BA47" s="2413">
        <f>((SUM(BB$8*BB$8,BC$8*BC$8))/POWER($C$7,2))*$C$48</f>
        <v>1.9616374974972214E-3</v>
      </c>
      <c r="BB47" s="2399" t="s">
        <v>56</v>
      </c>
      <c r="BC47" s="2414">
        <f>($E$48/100)*((SUM(BB$8*BB$8,BC$8*BC$8))/$C$7)</f>
        <v>4.4507042458058248E-2</v>
      </c>
      <c r="BD47" s="2413">
        <f>((SUM(BE$8*BE$8,BF$8*BF$8))/POWER($C$7,2))*$C$48</f>
        <v>2.1222147087889922E-3</v>
      </c>
      <c r="BE47" s="2399" t="s">
        <v>56</v>
      </c>
      <c r="BF47" s="2414">
        <f>($E$48/100)*((SUM(BE$8*BE$8,BF$8*BF$8))/$C$7)</f>
        <v>4.8150333723584002E-2</v>
      </c>
      <c r="BG47" s="2413">
        <f>((SUM(BH$8*BH$8,BI$8*BI$8))/POWER($C$7,2))*$C$48</f>
        <v>1.8773170239614974E-3</v>
      </c>
      <c r="BH47" s="2399" t="s">
        <v>56</v>
      </c>
      <c r="BI47" s="2414">
        <f>($E$48/100)*((SUM(BH$8*BH$8,BI$8*BI$8))/$C$7)</f>
        <v>4.2593918906675188E-2</v>
      </c>
      <c r="BJ47" s="2413">
        <f>((SUM(BK$8*BK$8,BL$8*BL$8))/POWER($C$7,2))*$C$48</f>
        <v>1.9016933933222091E-3</v>
      </c>
      <c r="BK47" s="2399" t="s">
        <v>56</v>
      </c>
      <c r="BL47" s="2414">
        <f>($E$48/100)*((SUM(BK$8*BK$8,BL$8*BL$8))/$C$7)</f>
        <v>4.314698750752255E-2</v>
      </c>
      <c r="BM47" s="2413">
        <f>((SUM(BN$8*BN$8,BO$8*BO$8))/POWER($C$7,2))*$C$48</f>
        <v>1.8725769688784494E-3</v>
      </c>
      <c r="BN47" s="2399" t="s">
        <v>56</v>
      </c>
      <c r="BO47" s="2414">
        <f>($E$48/100)*((SUM(BN$8*BN$8,BO$8*BO$8))/$C$7)</f>
        <v>4.2486373127649295E-2</v>
      </c>
      <c r="BP47" s="2413">
        <f>((SUM(BQ$8*BQ$8,BR$8*BR$8))/POWER($C$7,2))*$C$48</f>
        <v>1.8427042941719961E-3</v>
      </c>
      <c r="BQ47" s="2399" t="s">
        <v>56</v>
      </c>
      <c r="BR47" s="2414">
        <f>($E$48/100)*((SUM(BQ$8*BQ$8,BR$8*BR$8))/$C$7)</f>
        <v>4.1808600397880313E-2</v>
      </c>
      <c r="BS47" s="2413">
        <f>((SUM(BT$8*BT$8,BU$8*BU$8))/POWER($C$7,2))*$C$48</f>
        <v>1.791302036772281E-3</v>
      </c>
      <c r="BT47" s="2399" t="s">
        <v>56</v>
      </c>
      <c r="BU47" s="2414">
        <f>($E$48/100)*((SUM(BT$8*BT$8,BU$8*BU$8))/$C$7)</f>
        <v>4.0642349010736656E-2</v>
      </c>
      <c r="BV47" s="2413">
        <f>((SUM(BW$8*BW$8,BX$8*BX$8))/POWER($C$7,2))*$C$48</f>
        <v>1.7190262635882394E-3</v>
      </c>
      <c r="BW47" s="2399" t="s">
        <v>56</v>
      </c>
      <c r="BX47" s="2414">
        <f>($E$48/100)*((SUM(BW$8*BW$8,BX$8*BX$8))/$C$7)</f>
        <v>3.9002504284126716E-2</v>
      </c>
      <c r="BY47" s="2413">
        <f>((SUM(BZ$8*BZ$8,CA$8*CA$8))/POWER($C$7,2))*$C$48</f>
        <v>1.6332150611426002E-3</v>
      </c>
      <c r="BZ47" s="2399" t="s">
        <v>56</v>
      </c>
      <c r="CA47" s="2414">
        <f>($E$48/100)*((SUM(BZ$8*BZ$8,CA$8*CA$8))/$C$7)</f>
        <v>3.7055558003023369E-2</v>
      </c>
      <c r="CB47" s="907"/>
    </row>
    <row r="48" spans="1:81" s="277" customFormat="1" ht="14.25" customHeight="1" thickBot="1" x14ac:dyDescent="0.25">
      <c r="A48" s="2417"/>
      <c r="B48" s="2297" t="s">
        <v>231</v>
      </c>
      <c r="C48" s="2298">
        <v>0.1179</v>
      </c>
      <c r="D48" s="2299" t="s">
        <v>232</v>
      </c>
      <c r="E48" s="2418">
        <v>10.7</v>
      </c>
      <c r="F48" s="2418"/>
      <c r="G48" s="2335"/>
      <c r="H48" s="2419"/>
      <c r="I48" s="2420"/>
      <c r="J48" s="2421"/>
      <c r="K48" s="2422"/>
      <c r="L48" s="2420"/>
      <c r="M48" s="2423"/>
      <c r="N48" s="2419"/>
      <c r="O48" s="2420"/>
      <c r="P48" s="2421"/>
      <c r="Q48" s="2419"/>
      <c r="R48" s="2420"/>
      <c r="S48" s="2421"/>
      <c r="T48" s="2419"/>
      <c r="U48" s="2420"/>
      <c r="V48" s="2421"/>
      <c r="W48" s="2419"/>
      <c r="X48" s="2420"/>
      <c r="Y48" s="2421"/>
      <c r="Z48" s="2419"/>
      <c r="AA48" s="2420"/>
      <c r="AB48" s="2421"/>
      <c r="AC48" s="2419"/>
      <c r="AD48" s="2420"/>
      <c r="AE48" s="2421"/>
      <c r="AF48" s="2419"/>
      <c r="AG48" s="2420"/>
      <c r="AH48" s="2421"/>
      <c r="AI48" s="2419"/>
      <c r="AJ48" s="2420"/>
      <c r="AK48" s="2421"/>
      <c r="AL48" s="2419"/>
      <c r="AM48" s="2420"/>
      <c r="AN48" s="2421"/>
      <c r="AO48" s="2419"/>
      <c r="AP48" s="2420"/>
      <c r="AQ48" s="2421"/>
      <c r="AR48" s="2419"/>
      <c r="AS48" s="2420"/>
      <c r="AT48" s="2421"/>
      <c r="AU48" s="2419"/>
      <c r="AV48" s="2420"/>
      <c r="AW48" s="2421"/>
      <c r="AX48" s="2419"/>
      <c r="AY48" s="2420"/>
      <c r="AZ48" s="2421"/>
      <c r="BA48" s="2419"/>
      <c r="BB48" s="2420"/>
      <c r="BC48" s="2421"/>
      <c r="BD48" s="2419"/>
      <c r="BE48" s="2420"/>
      <c r="BF48" s="2421"/>
      <c r="BG48" s="2419"/>
      <c r="BH48" s="2420"/>
      <c r="BI48" s="2421"/>
      <c r="BJ48" s="2419"/>
      <c r="BK48" s="2420"/>
      <c r="BL48" s="2421"/>
      <c r="BM48" s="2419"/>
      <c r="BN48" s="2420"/>
      <c r="BO48" s="2421"/>
      <c r="BP48" s="2419"/>
      <c r="BQ48" s="2420"/>
      <c r="BR48" s="2421"/>
      <c r="BS48" s="2419"/>
      <c r="BT48" s="2420"/>
      <c r="BU48" s="2421"/>
      <c r="BV48" s="2419"/>
      <c r="BW48" s="2420"/>
      <c r="BX48" s="2421"/>
      <c r="BY48" s="2419"/>
      <c r="BZ48" s="2420"/>
      <c r="CA48" s="2421"/>
      <c r="CB48" s="907"/>
    </row>
    <row r="49" spans="1:80" s="277" customFormat="1" ht="13.5" thickBot="1" x14ac:dyDescent="0.25">
      <c r="A49" s="2424"/>
      <c r="B49" s="2425" t="s">
        <v>63</v>
      </c>
      <c r="C49" s="2426"/>
      <c r="D49" s="2426"/>
      <c r="E49" s="2426"/>
      <c r="F49" s="2426"/>
      <c r="G49" s="2426"/>
      <c r="H49" s="2427">
        <f>SUM(I8,$H$46,H47)</f>
        <v>2.6298100837637399</v>
      </c>
      <c r="I49" s="2428" t="s">
        <v>56</v>
      </c>
      <c r="J49" s="2429">
        <f>SUM(J8,$J$46,J47)</f>
        <v>1.0107194848855396</v>
      </c>
      <c r="K49" s="2427">
        <f>SUM(L8,$H$46,K47)</f>
        <v>2.6423089698113196</v>
      </c>
      <c r="L49" s="2428" t="s">
        <v>56</v>
      </c>
      <c r="M49" s="2429">
        <f>SUM(M8,$J$46,M47)</f>
        <v>1.0325479851168742</v>
      </c>
      <c r="N49" s="2427">
        <f>SUM(O8,$H$46,N47)</f>
        <v>2.688626473341559</v>
      </c>
      <c r="O49" s="2428" t="s">
        <v>56</v>
      </c>
      <c r="P49" s="2429">
        <f>SUM(P8,$J$46,P47)</f>
        <v>1.0572099116935554</v>
      </c>
      <c r="Q49" s="2427">
        <f>SUM(R8,$H$46,Q47)</f>
        <v>2.6613562861611135</v>
      </c>
      <c r="R49" s="2428" t="s">
        <v>56</v>
      </c>
      <c r="S49" s="2429">
        <f>SUM(S8,$J$46,S47)</f>
        <v>1.0472610032313703</v>
      </c>
      <c r="T49" s="2427">
        <f>SUM(U8,$H$46,T47)</f>
        <v>2.6205106101044526</v>
      </c>
      <c r="U49" s="2428" t="s">
        <v>56</v>
      </c>
      <c r="V49" s="2429">
        <f>SUM(V8,$J$46,V47)</f>
        <v>1.0289926720051763</v>
      </c>
      <c r="W49" s="2427">
        <f>SUM(X8,$H$46,W47)</f>
        <v>2.6493635409007736</v>
      </c>
      <c r="X49" s="2428" t="s">
        <v>56</v>
      </c>
      <c r="Y49" s="2429">
        <f>SUM(Y8,$J$46,Y47)</f>
        <v>1.0314250747206939</v>
      </c>
      <c r="Z49" s="2427">
        <f>SUM(AA8,$H$46,Z47)</f>
        <v>2.6822975806495877</v>
      </c>
      <c r="AA49" s="2428" t="s">
        <v>56</v>
      </c>
      <c r="AB49" s="2429">
        <f>SUM(AB8,$J$46,AB47)</f>
        <v>1.0232746381479885</v>
      </c>
      <c r="AC49" s="2427">
        <f>SUM(AD8,$H$46,AC47)</f>
        <v>2.7621506193049132</v>
      </c>
      <c r="AD49" s="2428" t="s">
        <v>56</v>
      </c>
      <c r="AE49" s="2429">
        <f>SUM(AE8,$J$46,AE47)</f>
        <v>1.0115265465703296</v>
      </c>
      <c r="AF49" s="2427">
        <f>SUM(AG8,$H$46,AF47)</f>
        <v>2.9253202903327788</v>
      </c>
      <c r="AG49" s="2428" t="s">
        <v>56</v>
      </c>
      <c r="AH49" s="2429">
        <f>SUM(AH8,$J$46,AH47)</f>
        <v>1.0555871843951181</v>
      </c>
      <c r="AI49" s="2427">
        <f>SUM(AJ8,$H$46,AI47)</f>
        <v>3.0134854250805998</v>
      </c>
      <c r="AJ49" s="2428" t="s">
        <v>56</v>
      </c>
      <c r="AK49" s="2429">
        <f>SUM(AK8,$J$46,AK47)</f>
        <v>1.0929753120492289</v>
      </c>
      <c r="AL49" s="2427">
        <f>SUM(AM8,$H$46,AL47)</f>
        <v>3.0261474671424446</v>
      </c>
      <c r="AM49" s="2428" t="s">
        <v>56</v>
      </c>
      <c r="AN49" s="2429">
        <f>SUM(AN8,$J$46,AN47)</f>
        <v>1.1165954182021889</v>
      </c>
      <c r="AO49" s="2427">
        <f>SUM(AP8,$H$46,AO47)</f>
        <v>2.9704405741795941</v>
      </c>
      <c r="AP49" s="2428" t="s">
        <v>56</v>
      </c>
      <c r="AQ49" s="2429">
        <f>SUM(AQ8,$J$46,AQ47)</f>
        <v>1.1017657025480472</v>
      </c>
      <c r="AR49" s="2427">
        <f>SUM(AS8,$H$46,AR47)</f>
        <v>2.9280489355180674</v>
      </c>
      <c r="AS49" s="2428" t="s">
        <v>56</v>
      </c>
      <c r="AT49" s="2429">
        <f>SUM(AT8,$J$46,AT47)</f>
        <v>1.0734073325770241</v>
      </c>
      <c r="AU49" s="2427">
        <f>SUM(AV8,$H$46,AU47)</f>
        <v>3.0252623521940039</v>
      </c>
      <c r="AV49" s="2428" t="s">
        <v>56</v>
      </c>
      <c r="AW49" s="2429">
        <f>SUM(AW8,$J$46,AW47)</f>
        <v>1.173759895835123</v>
      </c>
      <c r="AX49" s="2427">
        <f>SUM(AY8,$H$46,AX47)</f>
        <v>3.1881280179804152</v>
      </c>
      <c r="AY49" s="2428" t="s">
        <v>56</v>
      </c>
      <c r="AZ49" s="2429">
        <f>SUM(AZ8,$J$46,AZ47)</f>
        <v>1.2125754342460571</v>
      </c>
      <c r="BA49" s="2427">
        <f>SUM(BB8,$H$46,BA47)</f>
        <v>3.1131536374974975</v>
      </c>
      <c r="BB49" s="2428" t="s">
        <v>56</v>
      </c>
      <c r="BC49" s="2429">
        <f>SUM(BC8,$J$46,BC47)</f>
        <v>1.1491190424580584</v>
      </c>
      <c r="BD49" s="2427">
        <f>SUM(BE8,$H$46,BD47)</f>
        <v>3.2234422147087889</v>
      </c>
      <c r="BE49" s="2428" t="s">
        <v>56</v>
      </c>
      <c r="BF49" s="2429">
        <f>SUM(BF8,$J$46,BF47)</f>
        <v>1.234570333723584</v>
      </c>
      <c r="BG49" s="2427">
        <f>SUM(BH8,$H$46,BG47)</f>
        <v>3.0554613170239615</v>
      </c>
      <c r="BH49" s="2428" t="s">
        <v>56</v>
      </c>
      <c r="BI49" s="2429">
        <f>SUM(BI8,$J$46,BI47)</f>
        <v>1.0949659189066749</v>
      </c>
      <c r="BJ49" s="2427">
        <f>SUM(BK8,$H$46,BJ47)</f>
        <v>3.0729976933933218</v>
      </c>
      <c r="BK49" s="2428" t="s">
        <v>56</v>
      </c>
      <c r="BL49" s="2429">
        <f>SUM(BL8,$J$46,BL47)</f>
        <v>1.1083909875075226</v>
      </c>
      <c r="BM49" s="2427">
        <f>SUM(BN8,$H$46,BM47)</f>
        <v>3.0492325769688788</v>
      </c>
      <c r="BN49" s="2428" t="s">
        <v>56</v>
      </c>
      <c r="BO49" s="2429">
        <f>SUM(BO8,$J$46,BO47)</f>
        <v>1.1019623731276493</v>
      </c>
      <c r="BP49" s="2427">
        <f>SUM(BQ8,$H$46,BP47)</f>
        <v>3.0251627042941722</v>
      </c>
      <c r="BQ49" s="2428" t="s">
        <v>56</v>
      </c>
      <c r="BR49" s="2429">
        <f>SUM(BR8,$J$46,BR47)</f>
        <v>1.0935966003978803</v>
      </c>
      <c r="BS49" s="2427">
        <f>SUM(BT8,$H$46,BS47)</f>
        <v>2.9747033020367728</v>
      </c>
      <c r="BT49" s="2428" t="s">
        <v>56</v>
      </c>
      <c r="BU49" s="2429">
        <f>SUM(BU8,$J$46,BU47)</f>
        <v>1.1078543490107364</v>
      </c>
      <c r="BV49" s="2427">
        <f>SUM(BW8,$H$46,BV47)</f>
        <v>2.8963510262635883</v>
      </c>
      <c r="BW49" s="2428" t="s">
        <v>56</v>
      </c>
      <c r="BX49" s="2429">
        <f>SUM(BX8,$J$46,BX47)</f>
        <v>1.1458225042841266</v>
      </c>
      <c r="BY49" s="2427">
        <f>SUM(BZ8,$H$46,BY47)</f>
        <v>2.8197692150611431</v>
      </c>
      <c r="BZ49" s="2428" t="s">
        <v>56</v>
      </c>
      <c r="CA49" s="2429">
        <f>SUM(CA8,$J$46,CA47)</f>
        <v>1.1322595580030235</v>
      </c>
      <c r="CB49" s="907"/>
    </row>
    <row r="50" spans="1:80" s="277" customFormat="1" x14ac:dyDescent="0.2">
      <c r="A50" s="2432"/>
      <c r="B50" s="2395" t="s">
        <v>54</v>
      </c>
      <c r="C50" s="2396"/>
      <c r="D50" s="2397" t="s">
        <v>218</v>
      </c>
      <c r="E50" s="2396"/>
      <c r="F50" s="2396"/>
      <c r="G50" s="2396"/>
      <c r="H50" s="2398">
        <v>2.7400000000000001E-2</v>
      </c>
      <c r="I50" s="2399" t="s">
        <v>56</v>
      </c>
      <c r="J50" s="2433">
        <v>0.1729</v>
      </c>
      <c r="K50" s="2398">
        <v>2.7400000000000001E-2</v>
      </c>
      <c r="L50" s="2399" t="s">
        <v>56</v>
      </c>
      <c r="M50" s="2433">
        <v>0.1729</v>
      </c>
      <c r="N50" s="2398">
        <v>2.7400000000000001E-2</v>
      </c>
      <c r="O50" s="2399" t="s">
        <v>56</v>
      </c>
      <c r="P50" s="2433">
        <v>0.1729</v>
      </c>
      <c r="Q50" s="2398">
        <v>2.7400000000000001E-2</v>
      </c>
      <c r="R50" s="2399" t="s">
        <v>56</v>
      </c>
      <c r="S50" s="2433">
        <v>0.1729</v>
      </c>
      <c r="T50" s="2398">
        <v>2.7400000000000001E-2</v>
      </c>
      <c r="U50" s="2399" t="s">
        <v>56</v>
      </c>
      <c r="V50" s="2433">
        <v>0.1729</v>
      </c>
      <c r="W50" s="2398">
        <v>2.7400000000000001E-2</v>
      </c>
      <c r="X50" s="2399" t="s">
        <v>56</v>
      </c>
      <c r="Y50" s="2433">
        <v>0.1729</v>
      </c>
      <c r="Z50" s="2398">
        <v>2.7400000000000001E-2</v>
      </c>
      <c r="AA50" s="2399" t="s">
        <v>56</v>
      </c>
      <c r="AB50" s="2433">
        <v>0.1729</v>
      </c>
      <c r="AC50" s="2398">
        <v>2.7400000000000001E-2</v>
      </c>
      <c r="AD50" s="2399" t="s">
        <v>56</v>
      </c>
      <c r="AE50" s="2433">
        <v>0.1729</v>
      </c>
      <c r="AF50" s="2398">
        <v>2.7400000000000001E-2</v>
      </c>
      <c r="AG50" s="2399" t="s">
        <v>56</v>
      </c>
      <c r="AH50" s="2433">
        <v>0.1729</v>
      </c>
      <c r="AI50" s="2398">
        <v>2.7400000000000001E-2</v>
      </c>
      <c r="AJ50" s="2399" t="s">
        <v>56</v>
      </c>
      <c r="AK50" s="2433">
        <v>0.1729</v>
      </c>
      <c r="AL50" s="2398">
        <v>2.7400000000000001E-2</v>
      </c>
      <c r="AM50" s="2399" t="s">
        <v>56</v>
      </c>
      <c r="AN50" s="2433">
        <v>0.1729</v>
      </c>
      <c r="AO50" s="2398">
        <v>2.7400000000000001E-2</v>
      </c>
      <c r="AP50" s="2399" t="s">
        <v>56</v>
      </c>
      <c r="AQ50" s="2433">
        <v>0.1729</v>
      </c>
      <c r="AR50" s="2398">
        <v>2.7400000000000001E-2</v>
      </c>
      <c r="AS50" s="2399" t="s">
        <v>56</v>
      </c>
      <c r="AT50" s="2433">
        <v>0.1729</v>
      </c>
      <c r="AU50" s="2398">
        <v>2.7400000000000001E-2</v>
      </c>
      <c r="AV50" s="2399" t="s">
        <v>56</v>
      </c>
      <c r="AW50" s="2433">
        <v>0.1729</v>
      </c>
      <c r="AX50" s="2398">
        <v>2.7400000000000001E-2</v>
      </c>
      <c r="AY50" s="2399" t="s">
        <v>56</v>
      </c>
      <c r="AZ50" s="2433">
        <v>0.1729</v>
      </c>
      <c r="BA50" s="2398">
        <v>2.7400000000000001E-2</v>
      </c>
      <c r="BB50" s="2399" t="s">
        <v>56</v>
      </c>
      <c r="BC50" s="2433">
        <v>0.1729</v>
      </c>
      <c r="BD50" s="2398">
        <v>2.7400000000000001E-2</v>
      </c>
      <c r="BE50" s="2399" t="s">
        <v>56</v>
      </c>
      <c r="BF50" s="2433">
        <v>0.1729</v>
      </c>
      <c r="BG50" s="2398">
        <v>2.7400000000000001E-2</v>
      </c>
      <c r="BH50" s="2399" t="s">
        <v>56</v>
      </c>
      <c r="BI50" s="2433">
        <v>0.1729</v>
      </c>
      <c r="BJ50" s="2398">
        <v>2.7400000000000001E-2</v>
      </c>
      <c r="BK50" s="2399" t="s">
        <v>56</v>
      </c>
      <c r="BL50" s="2433">
        <v>0.1729</v>
      </c>
      <c r="BM50" s="2398">
        <v>2.7400000000000001E-2</v>
      </c>
      <c r="BN50" s="2399" t="s">
        <v>56</v>
      </c>
      <c r="BO50" s="2433">
        <v>0.1729</v>
      </c>
      <c r="BP50" s="2398">
        <v>2.7400000000000001E-2</v>
      </c>
      <c r="BQ50" s="2399" t="s">
        <v>56</v>
      </c>
      <c r="BR50" s="2433">
        <v>0.1729</v>
      </c>
      <c r="BS50" s="2398">
        <v>2.7400000000000001E-2</v>
      </c>
      <c r="BT50" s="2399" t="s">
        <v>56</v>
      </c>
      <c r="BU50" s="2433">
        <v>0.1729</v>
      </c>
      <c r="BV50" s="2398">
        <v>2.7400000000000001E-2</v>
      </c>
      <c r="BW50" s="2399" t="s">
        <v>56</v>
      </c>
      <c r="BX50" s="2433">
        <v>0.1729</v>
      </c>
      <c r="BY50" s="2398">
        <v>2.7400000000000001E-2</v>
      </c>
      <c r="BZ50" s="2399" t="s">
        <v>56</v>
      </c>
      <c r="CA50" s="2433">
        <v>0.1729</v>
      </c>
      <c r="CB50" s="907"/>
    </row>
    <row r="51" spans="1:80" s="277" customFormat="1" x14ac:dyDescent="0.2">
      <c r="A51" s="2315" t="s">
        <v>24</v>
      </c>
      <c r="B51" s="2410" t="s">
        <v>57</v>
      </c>
      <c r="C51" s="2387"/>
      <c r="D51" s="2411" t="s">
        <v>58</v>
      </c>
      <c r="E51" s="2412"/>
      <c r="F51" s="2293"/>
      <c r="G51" s="2411"/>
      <c r="H51" s="2413">
        <f>((SUM(I$15*I$15,J$15*J$15))/POWER($C$14,2))*$C$52</f>
        <v>3.5192634586454627E-3</v>
      </c>
      <c r="I51" s="2399" t="s">
        <v>56</v>
      </c>
      <c r="J51" s="2414">
        <f>($E$52/100)*((SUM(I$15*I$15,J$15*J$15))/$C$14)</f>
        <v>7.969012805571532E-2</v>
      </c>
      <c r="K51" s="2413">
        <f>((SUM(L$15*L$15,M$15*M$15))/POWER($C$14,2))*$C$52</f>
        <v>3.3044653708486646E-3</v>
      </c>
      <c r="L51" s="2399" t="s">
        <v>56</v>
      </c>
      <c r="M51" s="2414">
        <f>($E$52/100)*((SUM(L$15*L$15,M$15*M$15))/$C$14)</f>
        <v>7.482624465403391E-2</v>
      </c>
      <c r="N51" s="2413">
        <f>((SUM(O$15*O$15,P$15*P$15))/POWER($C$14,2))*$C$52</f>
        <v>3.1887390325443985E-3</v>
      </c>
      <c r="O51" s="2399" t="s">
        <v>56</v>
      </c>
      <c r="P51" s="2414">
        <f>($E$52/100)*((SUM(O$15*O$15,P$15*P$15))/$C$14)</f>
        <v>7.2205739873060351E-2</v>
      </c>
      <c r="Q51" s="2413">
        <f>((SUM(R$15*R$15,S$15*S$15))/POWER($C$14,2))*$C$52</f>
        <v>3.079151575211212E-3</v>
      </c>
      <c r="R51" s="2399" t="s">
        <v>56</v>
      </c>
      <c r="S51" s="2414">
        <f>($E$52/100)*((SUM(R$15*R$15,S$15*S$15))/$C$14)</f>
        <v>6.9724243784232948E-2</v>
      </c>
      <c r="T51" s="2413">
        <f>((SUM(U$15*U$15,V$15*V$15))/POWER($C$14,2))*$C$52</f>
        <v>3.072044423990907E-3</v>
      </c>
      <c r="U51" s="2399" t="s">
        <v>56</v>
      </c>
      <c r="V51" s="2414">
        <f>($E$52/100)*((SUM(U$15*U$15,V$15*V$15))/$C$14)</f>
        <v>6.9563309600841228E-2</v>
      </c>
      <c r="W51" s="2413">
        <f>((SUM(X$15*X$15,Y$15*Y$15))/POWER($C$14,2))*$C$52</f>
        <v>3.2493404144643689E-3</v>
      </c>
      <c r="X51" s="2399" t="s">
        <v>56</v>
      </c>
      <c r="Y51" s="2414">
        <f>($E$52/100)*((SUM(X$15*X$15,Y$15*Y$15))/$C$14)</f>
        <v>7.3577996296117262E-2</v>
      </c>
      <c r="Z51" s="2413">
        <f>((SUM(AA$15*AA$15,AB$15*AB$15))/POWER($C$14,2))*$C$52</f>
        <v>3.7606889890980867E-3</v>
      </c>
      <c r="AA51" s="2399" t="s">
        <v>56</v>
      </c>
      <c r="AB51" s="2414">
        <f>($E$52/100)*((SUM(AA$15*AA$15,AB$15*AB$15))/$C$14)</f>
        <v>8.5156962711252504E-2</v>
      </c>
      <c r="AC51" s="2413">
        <f>((SUM(AD$15*AD$15,AE$15*AE$15))/POWER($C$14,2))*$C$52</f>
        <v>4.3473231455330302E-3</v>
      </c>
      <c r="AD51" s="2399" t="s">
        <v>56</v>
      </c>
      <c r="AE51" s="2414">
        <f>($E$52/100)*((SUM(AD$15*AD$15,AE$15*AE$15))/$C$14)</f>
        <v>9.844069426403329E-2</v>
      </c>
      <c r="AF51" s="2413">
        <f>((SUM(AG$15*AG$15,AH$15*AH$15))/POWER($C$14,2))*$C$52</f>
        <v>4.5975152926020415E-3</v>
      </c>
      <c r="AG51" s="2399" t="s">
        <v>56</v>
      </c>
      <c r="AH51" s="2414">
        <f>($E$52/100)*((SUM(AG$15*AG$15,AH$15*AH$15))/$C$14)</f>
        <v>0.10410604000263785</v>
      </c>
      <c r="AI51" s="2413">
        <f>((SUM(AJ$15*AJ$15,AK$15*AK$15))/POWER($C$14,2))*$C$52</f>
        <v>4.5723574348612E-3</v>
      </c>
      <c r="AJ51" s="2399" t="s">
        <v>56</v>
      </c>
      <c r="AK51" s="2414">
        <f>($E$52/100)*((SUM(AJ$15*AJ$15,AK$15*AK$15))/$C$14)</f>
        <v>0.10353636599882036</v>
      </c>
      <c r="AL51" s="2413">
        <f>((SUM(AM$15*AM$15,AN$15*AN$15))/POWER($C$14,2))*$C$52</f>
        <v>4.3076152598570793E-3</v>
      </c>
      <c r="AM51" s="2399" t="s">
        <v>56</v>
      </c>
      <c r="AN51" s="2414">
        <f>($E$52/100)*((SUM(AM$15*AM$15,AN$15*AN$15))/$C$14)</f>
        <v>9.7541549732365812E-2</v>
      </c>
      <c r="AO51" s="2413">
        <f>((SUM(AP$15*AP$15,AQ$15*AQ$15))/POWER($C$14,2))*$C$52</f>
        <v>4.4354063099124935E-3</v>
      </c>
      <c r="AP51" s="2399" t="s">
        <v>56</v>
      </c>
      <c r="AQ51" s="2414">
        <f>($E$52/100)*((SUM(AP$15*AP$15,AQ$15*AQ$15))/$C$14)</f>
        <v>0.10043524759356824</v>
      </c>
      <c r="AR51" s="2413">
        <f>((SUM(AS$15*AS$15,AT$15*AT$15))/POWER($C$14,2))*$C$52</f>
        <v>4.3707395841957875E-3</v>
      </c>
      <c r="AS51" s="2399" t="s">
        <v>56</v>
      </c>
      <c r="AT51" s="2414">
        <f>($E$52/100)*((SUM(AS$15*AS$15,AT$15*AT$15))/$C$14)</f>
        <v>9.8970935610716126E-2</v>
      </c>
      <c r="AU51" s="2413">
        <f>((SUM(AV$15*AV$15,AW$15*AW$15))/POWER($C$14,2))*$C$52</f>
        <v>4.3162553276210377E-3</v>
      </c>
      <c r="AV51" s="2399" t="s">
        <v>56</v>
      </c>
      <c r="AW51" s="2414">
        <f>($E$52/100)*((SUM(AV$15*AV$15,AW$15*AW$15))/$C$14)</f>
        <v>9.773719524586906E-2</v>
      </c>
      <c r="AX51" s="2413">
        <f>((SUM(AY$15*AY$15,AZ$15*AZ$15))/POWER($C$14,2))*$C$52</f>
        <v>4.1924697154500411E-3</v>
      </c>
      <c r="AY51" s="2399" t="s">
        <v>56</v>
      </c>
      <c r="AZ51" s="2414">
        <f>($E$52/100)*((SUM(AY$15*AY$15,AZ$15*AZ$15))/$C$14)</f>
        <v>9.493419643623785E-2</v>
      </c>
      <c r="BA51" s="2413">
        <f>((SUM(BB$15*BB$15,BC$15*BC$15))/POWER($C$14,2))*$C$52</f>
        <v>4.5028119393855266E-3</v>
      </c>
      <c r="BB51" s="2399" t="s">
        <v>56</v>
      </c>
      <c r="BC51" s="2414">
        <f>($E$52/100)*((SUM(BB$15*BB$15,BC$15*BC$15))/$C$14)</f>
        <v>0.1019615792557194</v>
      </c>
      <c r="BD51" s="2413">
        <f>((SUM(BE$15*BE$15,BF$15*BF$15))/POWER($C$14,2))*$C$52</f>
        <v>5.0355498446653449E-3</v>
      </c>
      <c r="BE51" s="2399" t="s">
        <v>56</v>
      </c>
      <c r="BF51" s="2414">
        <f>($E$52/100)*((SUM(BE$15*BE$15,BF$15*BF$15))/$C$14)</f>
        <v>0.11402488522606082</v>
      </c>
      <c r="BG51" s="2413">
        <f>((SUM(BH$15*BH$15,BI$15*BI$15))/POWER($C$14,2))*$C$52</f>
        <v>5.2153856715440941E-3</v>
      </c>
      <c r="BH51" s="2399" t="s">
        <v>56</v>
      </c>
      <c r="BI51" s="2414">
        <f>($E$52/100)*((SUM(BH$15*BH$15,BI$15*BI$15))/$C$14)</f>
        <v>0.11809708392370789</v>
      </c>
      <c r="BJ51" s="2413">
        <f>((SUM(BK$15*BK$15,BL$15*BL$15))/POWER($C$14,2))*$C$52</f>
        <v>5.3405144934914458E-3</v>
      </c>
      <c r="BK51" s="2399" t="s">
        <v>56</v>
      </c>
      <c r="BL51" s="2414">
        <f>($E$52/100)*((SUM(BK$15*BK$15,BL$15*BL$15))/$C$14)</f>
        <v>0.12093049834738483</v>
      </c>
      <c r="BM51" s="2413">
        <f>((SUM(BN$15*BN$15,BO$15*BO$15))/POWER($C$14,2))*$C$52</f>
        <v>5.2207081839564587E-3</v>
      </c>
      <c r="BN51" s="2399" t="s">
        <v>56</v>
      </c>
      <c r="BO51" s="2414">
        <f>($E$52/100)*((SUM(BN$15*BN$15,BO$15*BO$15))/$C$14)</f>
        <v>0.11821760678330727</v>
      </c>
      <c r="BP51" s="2413">
        <f>((SUM(BQ$15*BQ$15,BR$15*BR$15))/POWER($C$14,2))*$C$52</f>
        <v>5.1590245798548472E-3</v>
      </c>
      <c r="BQ51" s="2399" t="s">
        <v>56</v>
      </c>
      <c r="BR51" s="2414">
        <f>($E$52/100)*((SUM(BQ$15*BQ$15,BR$15*BR$15))/$C$14)</f>
        <v>0.11682084454383358</v>
      </c>
      <c r="BS51" s="2413">
        <f>((SUM(BT$15*BT$15,BU$15*BU$15))/POWER($C$14,2))*$C$52</f>
        <v>4.9140703908905166E-3</v>
      </c>
      <c r="BT51" s="2399" t="s">
        <v>56</v>
      </c>
      <c r="BU51" s="2414">
        <f>($E$52/100)*((SUM(BT$15*BT$15,BU$15*BU$15))/$C$14)</f>
        <v>0.11127410701885596</v>
      </c>
      <c r="BV51" s="2413">
        <f>((SUM(BW$15*BW$15,BX$15*BX$15))/POWER($C$14,2))*$C$52</f>
        <v>4.5723420659956535E-3</v>
      </c>
      <c r="BW51" s="2399" t="s">
        <v>56</v>
      </c>
      <c r="BX51" s="2414">
        <f>($E$52/100)*((SUM(BW$15*BW$15,BX$15*BX$15))/$C$14)</f>
        <v>0.10353601798655081</v>
      </c>
      <c r="BY51" s="2413">
        <f>((SUM(BZ$15*BZ$15,CA$15*CA$15))/POWER($C$14,2))*$C$52</f>
        <v>3.9964044812058012E-3</v>
      </c>
      <c r="BZ51" s="2399" t="s">
        <v>56</v>
      </c>
      <c r="CA51" s="2414">
        <f>($E$52/100)*((SUM(BZ$15*BZ$15,CA$15*CA$15))/$C$14)</f>
        <v>9.0494499378089482E-2</v>
      </c>
      <c r="CB51" s="907"/>
    </row>
    <row r="52" spans="1:80" s="277" customFormat="1" ht="13.5" thickBot="1" x14ac:dyDescent="0.25">
      <c r="A52" s="2439"/>
      <c r="B52" s="2297" t="s">
        <v>231</v>
      </c>
      <c r="C52" s="2298">
        <v>0.11459999999999999</v>
      </c>
      <c r="D52" s="2299" t="s">
        <v>232</v>
      </c>
      <c r="E52" s="2440">
        <v>10.38</v>
      </c>
      <c r="F52" s="2440"/>
      <c r="G52" s="2335"/>
      <c r="H52" s="2441"/>
      <c r="I52" s="2442"/>
      <c r="J52" s="2443"/>
      <c r="K52" s="2441"/>
      <c r="L52" s="2442"/>
      <c r="M52" s="2443"/>
      <c r="N52" s="2441"/>
      <c r="O52" s="2442"/>
      <c r="P52" s="2443"/>
      <c r="Q52" s="2441"/>
      <c r="R52" s="2442"/>
      <c r="S52" s="2443"/>
      <c r="T52" s="2441"/>
      <c r="U52" s="2442"/>
      <c r="V52" s="2443"/>
      <c r="W52" s="2441"/>
      <c r="X52" s="2442"/>
      <c r="Y52" s="2443"/>
      <c r="Z52" s="2441"/>
      <c r="AA52" s="2442"/>
      <c r="AB52" s="2443"/>
      <c r="AC52" s="2441"/>
      <c r="AD52" s="2442"/>
      <c r="AE52" s="2443"/>
      <c r="AF52" s="2441"/>
      <c r="AG52" s="2442"/>
      <c r="AH52" s="2443"/>
      <c r="AI52" s="2441"/>
      <c r="AJ52" s="2442"/>
      <c r="AK52" s="2443"/>
      <c r="AL52" s="2441"/>
      <c r="AM52" s="2442"/>
      <c r="AN52" s="2443"/>
      <c r="AO52" s="2441"/>
      <c r="AP52" s="2442"/>
      <c r="AQ52" s="2443"/>
      <c r="AR52" s="2441"/>
      <c r="AS52" s="2442"/>
      <c r="AT52" s="2443"/>
      <c r="AU52" s="2441"/>
      <c r="AV52" s="2442"/>
      <c r="AW52" s="2443"/>
      <c r="AX52" s="2441"/>
      <c r="AY52" s="2442"/>
      <c r="AZ52" s="2443"/>
      <c r="BA52" s="2441"/>
      <c r="BB52" s="2442"/>
      <c r="BC52" s="2443"/>
      <c r="BD52" s="2441"/>
      <c r="BE52" s="2442"/>
      <c r="BF52" s="2443"/>
      <c r="BG52" s="2441"/>
      <c r="BH52" s="2442"/>
      <c r="BI52" s="2443"/>
      <c r="BJ52" s="2441"/>
      <c r="BK52" s="2442"/>
      <c r="BL52" s="2443"/>
      <c r="BM52" s="2441"/>
      <c r="BN52" s="2442"/>
      <c r="BO52" s="2443"/>
      <c r="BP52" s="2441"/>
      <c r="BQ52" s="2442"/>
      <c r="BR52" s="2443"/>
      <c r="BS52" s="2441"/>
      <c r="BT52" s="2442"/>
      <c r="BU52" s="2443"/>
      <c r="BV52" s="2441"/>
      <c r="BW52" s="2442"/>
      <c r="BX52" s="2443"/>
      <c r="BY52" s="2441"/>
      <c r="BZ52" s="2442"/>
      <c r="CA52" s="2443"/>
      <c r="CB52" s="907"/>
    </row>
    <row r="53" spans="1:80" s="277" customFormat="1" ht="13.5" thickBot="1" x14ac:dyDescent="0.25">
      <c r="A53" s="2447"/>
      <c r="B53" s="2425" t="s">
        <v>63</v>
      </c>
      <c r="C53" s="2426"/>
      <c r="D53" s="2426"/>
      <c r="E53" s="2426"/>
      <c r="F53" s="2426"/>
      <c r="G53" s="2426"/>
      <c r="H53" s="2427">
        <f>SUM(I15,$H$50,H51)</f>
        <v>4.3277992634586457</v>
      </c>
      <c r="I53" s="2428" t="s">
        <v>56</v>
      </c>
      <c r="J53" s="2429">
        <f>SUM(J15,$J$50,J51)</f>
        <v>1.1069981280557155</v>
      </c>
      <c r="K53" s="2427">
        <f>SUM(L15,$H$50,K51)</f>
        <v>4.1878484653708483</v>
      </c>
      <c r="L53" s="2428" t="s">
        <v>56</v>
      </c>
      <c r="M53" s="2429">
        <f>SUM(M15,$J$50,M51)</f>
        <v>1.1078942446540339</v>
      </c>
      <c r="N53" s="2427">
        <f>SUM(O15,$H$50,N51)</f>
        <v>4.1134127390325439</v>
      </c>
      <c r="O53" s="2428" t="s">
        <v>56</v>
      </c>
      <c r="P53" s="2429">
        <f>SUM(P15,$J$50,P51)</f>
        <v>1.0943057398730605</v>
      </c>
      <c r="Q53" s="2427">
        <f>SUM(R15,$H$50,Q51)</f>
        <v>4.0410551515752111</v>
      </c>
      <c r="R53" s="2428" t="s">
        <v>56</v>
      </c>
      <c r="S53" s="2429">
        <f>SUM(S15,$J$50,S51)</f>
        <v>1.0841762437842328</v>
      </c>
      <c r="T53" s="2427">
        <f>SUM(U15,$H$50,T51)</f>
        <v>4.0379600444239916</v>
      </c>
      <c r="U53" s="2428" t="s">
        <v>56</v>
      </c>
      <c r="V53" s="2429">
        <f>SUM(V15,$J$50,V51)</f>
        <v>1.0756553096008412</v>
      </c>
      <c r="W53" s="2427">
        <f>SUM(X15,$H$50,W51)</f>
        <v>4.1544813404144643</v>
      </c>
      <c r="X53" s="2428" t="s">
        <v>56</v>
      </c>
      <c r="Y53" s="2429">
        <f>SUM(Y15,$J$50,Y51)</f>
        <v>1.0921179962961172</v>
      </c>
      <c r="Z53" s="2427">
        <f>SUM(AA15,$H$50,Z51)</f>
        <v>4.480832688989099</v>
      </c>
      <c r="AA53" s="2428" t="s">
        <v>56</v>
      </c>
      <c r="AB53" s="2429">
        <f>SUM(AB15,$J$50,AB51)</f>
        <v>1.1008409627112525</v>
      </c>
      <c r="AC53" s="2427">
        <f>SUM(AD15,$H$50,AC51)</f>
        <v>4.8226753231455328</v>
      </c>
      <c r="AD53" s="2428" t="s">
        <v>56</v>
      </c>
      <c r="AE53" s="2429">
        <f>SUM(AE15,$J$50,AE51)</f>
        <v>1.1409566942640332</v>
      </c>
      <c r="AF53" s="2427">
        <f>SUM(AG15,$H$50,AF51)</f>
        <v>4.9585735152926027</v>
      </c>
      <c r="AG53" s="2428" t="s">
        <v>56</v>
      </c>
      <c r="AH53" s="2429">
        <f>SUM(AH15,$J$50,AH51)</f>
        <v>1.1728620400026379</v>
      </c>
      <c r="AI53" s="2427">
        <f>SUM(AJ15,$H$50,AI51)</f>
        <v>4.9428123574348612</v>
      </c>
      <c r="AJ53" s="2428" t="s">
        <v>56</v>
      </c>
      <c r="AK53" s="2429">
        <f>SUM(AK15,$J$50,AK51)</f>
        <v>1.1820603659988205</v>
      </c>
      <c r="AL53" s="2427">
        <f>SUM(AM15,$H$50,AL51)</f>
        <v>4.7963636152598568</v>
      </c>
      <c r="AM53" s="2428" t="s">
        <v>56</v>
      </c>
      <c r="AN53" s="2429">
        <f>SUM(AN15,$J$50,AN51)</f>
        <v>1.1596655497323658</v>
      </c>
      <c r="AO53" s="2427">
        <f>SUM(AP15,$H$50,AO51)</f>
        <v>4.8693234063099124</v>
      </c>
      <c r="AP53" s="2428" t="s">
        <v>56</v>
      </c>
      <c r="AQ53" s="2429">
        <f>SUM(AQ15,$J$50,AQ51)</f>
        <v>1.1612072475935682</v>
      </c>
      <c r="AR53" s="2427">
        <f>SUM(AS15,$H$50,AR51)</f>
        <v>4.8361067395841948</v>
      </c>
      <c r="AS53" s="2428" t="s">
        <v>56</v>
      </c>
      <c r="AT53" s="2429">
        <f>SUM(AT15,$J$50,AT51)</f>
        <v>1.1409429356107159</v>
      </c>
      <c r="AU53" s="2427">
        <f>SUM(AV15,$H$50,AU51)</f>
        <v>4.8060842553276215</v>
      </c>
      <c r="AV53" s="2428" t="s">
        <v>56</v>
      </c>
      <c r="AW53" s="2429">
        <f>SUM(AW15,$J$50,AW51)</f>
        <v>1.1338851952458688</v>
      </c>
      <c r="AX53" s="2427">
        <f>SUM(AY15,$H$50,AX51)</f>
        <v>4.738496469715451</v>
      </c>
      <c r="AY53" s="2428" t="s">
        <v>56</v>
      </c>
      <c r="AZ53" s="2429">
        <f>SUM(AZ15,$J$50,AZ51)</f>
        <v>1.1102981964362377</v>
      </c>
      <c r="BA53" s="2427">
        <f>SUM(BB15,$H$50,BA51)</f>
        <v>4.908518811939385</v>
      </c>
      <c r="BB53" s="2428" t="s">
        <v>56</v>
      </c>
      <c r="BC53" s="2429">
        <f>SUM(BC15,$J$50,BC51)</f>
        <v>1.1556775792557195</v>
      </c>
      <c r="BD53" s="2427">
        <f>SUM(BE15,$H$50,BD51)</f>
        <v>5.1899155498446659</v>
      </c>
      <c r="BE53" s="2428" t="s">
        <v>56</v>
      </c>
      <c r="BF53" s="2429">
        <f>SUM(BF15,$J$50,BF51)</f>
        <v>1.2159248852260609</v>
      </c>
      <c r="BG53" s="2427">
        <f>SUM(BH15,$H$50,BG51)</f>
        <v>5.2852393856715443</v>
      </c>
      <c r="BH53" s="2428" t="s">
        <v>56</v>
      </c>
      <c r="BI53" s="2429">
        <f>SUM(BI15,$J$50,BI51)</f>
        <v>1.2147730839237079</v>
      </c>
      <c r="BJ53" s="2427">
        <f>SUM(BK15,$H$50,BJ51)</f>
        <v>5.352644514493492</v>
      </c>
      <c r="BK53" s="2428" t="s">
        <v>56</v>
      </c>
      <c r="BL53" s="2429">
        <f>SUM(BL15,$J$50,BL51)</f>
        <v>1.2018304983473849</v>
      </c>
      <c r="BM53" s="2427">
        <f>SUM(BN15,$H$50,BM51)</f>
        <v>5.2921967081839565</v>
      </c>
      <c r="BN53" s="2428" t="s">
        <v>56</v>
      </c>
      <c r="BO53" s="2429">
        <f>SUM(BO15,$J$50,BO51)</f>
        <v>1.1907336067833072</v>
      </c>
      <c r="BP53" s="2427">
        <f>SUM(BQ15,$H$50,BP51)</f>
        <v>5.260823024579854</v>
      </c>
      <c r="BQ53" s="2428" t="s">
        <v>56</v>
      </c>
      <c r="BR53" s="2429">
        <f>SUM(BR15,$J$50,BR51)</f>
        <v>1.1848728445438337</v>
      </c>
      <c r="BS53" s="2427">
        <f>SUM(BT15,$H$50,BS51)</f>
        <v>5.1315620703908911</v>
      </c>
      <c r="BT53" s="2428" t="s">
        <v>56</v>
      </c>
      <c r="BU53" s="2429">
        <f>SUM(BU15,$J$50,BU51)</f>
        <v>1.1773661070188557</v>
      </c>
      <c r="BV53" s="2427">
        <f>SUM(BW15,$H$50,BV51)</f>
        <v>4.947756342065996</v>
      </c>
      <c r="BW53" s="2428" t="s">
        <v>56</v>
      </c>
      <c r="BX53" s="2429">
        <f>SUM(BX15,$J$50,BX51)</f>
        <v>1.1547800179865508</v>
      </c>
      <c r="BY53" s="2427">
        <f>SUM(BZ15,$H$50,BY51)</f>
        <v>4.6213404044812059</v>
      </c>
      <c r="BZ53" s="2428" t="s">
        <v>56</v>
      </c>
      <c r="CA53" s="2429">
        <f>SUM(CA15,$J$50,CA51)</f>
        <v>1.1165144993780896</v>
      </c>
      <c r="CB53" s="907"/>
    </row>
    <row r="54" spans="1:80" s="277" customFormat="1" x14ac:dyDescent="0.2">
      <c r="A54" s="2322" t="s">
        <v>64</v>
      </c>
      <c r="B54" s="2448"/>
      <c r="C54" s="2203"/>
      <c r="D54" s="2323"/>
      <c r="E54" s="2369"/>
      <c r="F54" s="2335"/>
      <c r="G54" s="2335"/>
      <c r="H54" s="2449"/>
      <c r="I54" s="2450"/>
      <c r="J54" s="2451"/>
      <c r="K54" s="2449"/>
      <c r="L54" s="2450"/>
      <c r="M54" s="2451"/>
      <c r="N54" s="2449"/>
      <c r="O54" s="2450"/>
      <c r="P54" s="2451"/>
      <c r="Q54" s="2449"/>
      <c r="R54" s="2450"/>
      <c r="S54" s="2451"/>
      <c r="T54" s="2449"/>
      <c r="U54" s="2450"/>
      <c r="V54" s="2451"/>
      <c r="W54" s="2449"/>
      <c r="X54" s="2450"/>
      <c r="Y54" s="2451"/>
      <c r="Z54" s="2449"/>
      <c r="AA54" s="2450"/>
      <c r="AB54" s="2451"/>
      <c r="AC54" s="2449"/>
      <c r="AD54" s="2450"/>
      <c r="AE54" s="2451"/>
      <c r="AF54" s="2449"/>
      <c r="AG54" s="2450"/>
      <c r="AH54" s="2451"/>
      <c r="AI54" s="2449"/>
      <c r="AJ54" s="2450"/>
      <c r="AK54" s="2451"/>
      <c r="AL54" s="2449"/>
      <c r="AM54" s="2450"/>
      <c r="AN54" s="2451"/>
      <c r="AO54" s="2449"/>
      <c r="AP54" s="2450"/>
      <c r="AQ54" s="2451"/>
      <c r="AR54" s="2449"/>
      <c r="AS54" s="2450"/>
      <c r="AT54" s="2451"/>
      <c r="AU54" s="2449"/>
      <c r="AV54" s="2450"/>
      <c r="AW54" s="2451"/>
      <c r="AX54" s="2449"/>
      <c r="AY54" s="2450"/>
      <c r="AZ54" s="2451"/>
      <c r="BA54" s="2449"/>
      <c r="BB54" s="2450"/>
      <c r="BC54" s="2451"/>
      <c r="BD54" s="2449"/>
      <c r="BE54" s="2450"/>
      <c r="BF54" s="2451"/>
      <c r="BG54" s="2449"/>
      <c r="BH54" s="2450"/>
      <c r="BI54" s="2451"/>
      <c r="BJ54" s="2449"/>
      <c r="BK54" s="2450"/>
      <c r="BL54" s="2451"/>
      <c r="BM54" s="2449"/>
      <c r="BN54" s="2450"/>
      <c r="BO54" s="2451"/>
      <c r="BP54" s="2449"/>
      <c r="BQ54" s="2450"/>
      <c r="BR54" s="2451"/>
      <c r="BS54" s="2449"/>
      <c r="BT54" s="2450"/>
      <c r="BU54" s="2451"/>
      <c r="BV54" s="2449"/>
      <c r="BW54" s="2450"/>
      <c r="BX54" s="2451"/>
      <c r="BY54" s="2449"/>
      <c r="BZ54" s="2450"/>
      <c r="CA54" s="2451"/>
      <c r="CB54" s="907"/>
    </row>
    <row r="55" spans="1:80" s="277" customFormat="1" ht="15" customHeight="1" thickBot="1" x14ac:dyDescent="0.3">
      <c r="A55" s="2328" t="s">
        <v>65</v>
      </c>
      <c r="B55" s="2329"/>
      <c r="C55" s="2330"/>
      <c r="D55" s="2329"/>
      <c r="E55" s="2372"/>
      <c r="F55" s="2329" t="s">
        <v>66</v>
      </c>
      <c r="G55" s="2372"/>
      <c r="H55" s="2453">
        <f>SUM(H49,H53)</f>
        <v>6.9576093472223857</v>
      </c>
      <c r="I55" s="2454" t="s">
        <v>56</v>
      </c>
      <c r="J55" s="2455">
        <f>SUM(J49,J53)</f>
        <v>2.1177176129412549</v>
      </c>
      <c r="K55" s="2453">
        <f>SUM(K49,K53)</f>
        <v>6.8301574351821674</v>
      </c>
      <c r="L55" s="2454" t="s">
        <v>56</v>
      </c>
      <c r="M55" s="2455">
        <f>SUM(M49,M53)</f>
        <v>2.1404422297709083</v>
      </c>
      <c r="N55" s="2453">
        <f>SUM(N49,N53)</f>
        <v>6.8020392123741029</v>
      </c>
      <c r="O55" s="2454" t="s">
        <v>56</v>
      </c>
      <c r="P55" s="2455">
        <f>SUM(P49,P53)</f>
        <v>2.1515156515666156</v>
      </c>
      <c r="Q55" s="2453">
        <f>SUM(Q49,Q53)</f>
        <v>6.7024114377363251</v>
      </c>
      <c r="R55" s="2454" t="s">
        <v>56</v>
      </c>
      <c r="S55" s="2455">
        <f>SUM(S49,S53)</f>
        <v>2.1314372470156031</v>
      </c>
      <c r="T55" s="2453">
        <f>SUM(T49,T53)</f>
        <v>6.6584706545284442</v>
      </c>
      <c r="U55" s="2454" t="s">
        <v>56</v>
      </c>
      <c r="V55" s="2455">
        <f>SUM(V49,V53)</f>
        <v>2.1046479816060177</v>
      </c>
      <c r="W55" s="2453">
        <f>SUM(W49,W53)</f>
        <v>6.8038448813152375</v>
      </c>
      <c r="X55" s="2454" t="s">
        <v>56</v>
      </c>
      <c r="Y55" s="2455">
        <f>SUM(Y49,Y53)</f>
        <v>2.1235430710168108</v>
      </c>
      <c r="Z55" s="2453">
        <f>SUM(Z49,Z53)</f>
        <v>7.1631302696386872</v>
      </c>
      <c r="AA55" s="2454" t="s">
        <v>56</v>
      </c>
      <c r="AB55" s="2455">
        <f>SUM(AB49,AB53)</f>
        <v>2.1241156008592412</v>
      </c>
      <c r="AC55" s="2453">
        <f>SUM(AC49,AC53)</f>
        <v>7.5848259424504461</v>
      </c>
      <c r="AD55" s="2454" t="s">
        <v>56</v>
      </c>
      <c r="AE55" s="2455">
        <f>SUM(AE49,AE53)</f>
        <v>2.1524832408343628</v>
      </c>
      <c r="AF55" s="2453">
        <f>SUM(AF49,AF53)</f>
        <v>7.883893805625382</v>
      </c>
      <c r="AG55" s="2454" t="s">
        <v>56</v>
      </c>
      <c r="AH55" s="2455">
        <f>SUM(AH49,AH53)</f>
        <v>2.2284492243977558</v>
      </c>
      <c r="AI55" s="2453">
        <f>SUM(AI49,AI53)</f>
        <v>7.9562977825154615</v>
      </c>
      <c r="AJ55" s="2454" t="s">
        <v>56</v>
      </c>
      <c r="AK55" s="2455">
        <f>SUM(AK49,AK53)</f>
        <v>2.2750356780480496</v>
      </c>
      <c r="AL55" s="2453">
        <f>SUM(AL49,AL53)</f>
        <v>7.8225110824023014</v>
      </c>
      <c r="AM55" s="2454" t="s">
        <v>56</v>
      </c>
      <c r="AN55" s="2455">
        <f>SUM(AN49,AN53)</f>
        <v>2.2762609679345545</v>
      </c>
      <c r="AO55" s="2453">
        <f>SUM(AO49,AO53)</f>
        <v>7.8397639804895061</v>
      </c>
      <c r="AP55" s="2454" t="s">
        <v>56</v>
      </c>
      <c r="AQ55" s="2455">
        <f>SUM(AQ49,AQ53)</f>
        <v>2.2629729501416156</v>
      </c>
      <c r="AR55" s="2453">
        <f>SUM(AR49,AR53)</f>
        <v>7.7641556751022627</v>
      </c>
      <c r="AS55" s="2454" t="s">
        <v>56</v>
      </c>
      <c r="AT55" s="2455">
        <f>SUM(AT49,AT53)</f>
        <v>2.2143502681877401</v>
      </c>
      <c r="AU55" s="2453">
        <f>SUM(AU49,AU53)</f>
        <v>7.8313466075216258</v>
      </c>
      <c r="AV55" s="2454" t="s">
        <v>56</v>
      </c>
      <c r="AW55" s="2455">
        <f>SUM(AW49,AW53)</f>
        <v>2.3076450910809916</v>
      </c>
      <c r="AX55" s="2453">
        <f>SUM(AX49,AX53)</f>
        <v>7.9266244876958663</v>
      </c>
      <c r="AY55" s="2454" t="s">
        <v>56</v>
      </c>
      <c r="AZ55" s="2455">
        <f>SUM(AZ49,AZ53)</f>
        <v>2.3228736306822948</v>
      </c>
      <c r="BA55" s="2453">
        <f>SUM(BA49,BA53)</f>
        <v>8.021672449436883</v>
      </c>
      <c r="BB55" s="2454" t="s">
        <v>56</v>
      </c>
      <c r="BC55" s="2455">
        <f>SUM(BC49,BC53)</f>
        <v>2.3047966217137779</v>
      </c>
      <c r="BD55" s="2453">
        <f>SUM(BD49,BD53)</f>
        <v>8.4133577645534547</v>
      </c>
      <c r="BE55" s="2454" t="s">
        <v>56</v>
      </c>
      <c r="BF55" s="2455">
        <f>SUM(BF49,BF53)</f>
        <v>2.4504952189496452</v>
      </c>
      <c r="BG55" s="2453">
        <f>SUM(BG49,BG53)</f>
        <v>8.3407007026955053</v>
      </c>
      <c r="BH55" s="2454" t="s">
        <v>56</v>
      </c>
      <c r="BI55" s="2455">
        <f>SUM(BI49,BI53)</f>
        <v>2.3097390028303826</v>
      </c>
      <c r="BJ55" s="2453">
        <f>SUM(BJ49,BJ53)</f>
        <v>8.4256422078868134</v>
      </c>
      <c r="BK55" s="2454" t="s">
        <v>56</v>
      </c>
      <c r="BL55" s="2455">
        <f>SUM(BL49,BL53)</f>
        <v>2.3102214858549077</v>
      </c>
      <c r="BM55" s="2453">
        <f>SUM(BM49,BM53)</f>
        <v>8.3414292851528344</v>
      </c>
      <c r="BN55" s="2454" t="s">
        <v>56</v>
      </c>
      <c r="BO55" s="2455">
        <f>SUM(BO49,BO53)</f>
        <v>2.2926959799109565</v>
      </c>
      <c r="BP55" s="2453">
        <f>SUM(BP49,BP53)</f>
        <v>8.2859857288740262</v>
      </c>
      <c r="BQ55" s="2454" t="s">
        <v>56</v>
      </c>
      <c r="BR55" s="2455">
        <f>SUM(BR49,BR53)</f>
        <v>2.278469444941714</v>
      </c>
      <c r="BS55" s="2453">
        <f>SUM(BS49,BS53)</f>
        <v>8.1062653724276643</v>
      </c>
      <c r="BT55" s="2454" t="s">
        <v>56</v>
      </c>
      <c r="BU55" s="2455">
        <f>SUM(BU49,BU53)</f>
        <v>2.2852204560295921</v>
      </c>
      <c r="BV55" s="2453">
        <f>SUM(BV49,BV53)</f>
        <v>7.8441073683295848</v>
      </c>
      <c r="BW55" s="2454" t="s">
        <v>56</v>
      </c>
      <c r="BX55" s="2455">
        <f>SUM(BX49,BX53)</f>
        <v>2.3006025222706774</v>
      </c>
      <c r="BY55" s="2453">
        <f>SUM(BY49,BY53)</f>
        <v>7.441109619542349</v>
      </c>
      <c r="BZ55" s="2454" t="s">
        <v>56</v>
      </c>
      <c r="CA55" s="2455">
        <f>SUM(CA49,CA53)</f>
        <v>2.2487740573811132</v>
      </c>
    </row>
    <row r="56" spans="1:80" s="277" customFormat="1" x14ac:dyDescent="0.2">
      <c r="A56" s="2299"/>
      <c r="B56" s="2249"/>
      <c r="C56" s="2249"/>
      <c r="D56" s="2249"/>
      <c r="E56" s="2249"/>
      <c r="F56" s="2249"/>
      <c r="G56" s="2249"/>
      <c r="H56" s="2249"/>
      <c r="I56" s="2369"/>
      <c r="J56" s="2369"/>
      <c r="K56" s="2369"/>
      <c r="L56" s="2369"/>
      <c r="M56" s="2369"/>
      <c r="N56" s="2369"/>
      <c r="O56" s="2369"/>
      <c r="P56" s="2369"/>
      <c r="Q56" s="2369"/>
      <c r="R56" s="2369"/>
      <c r="S56" s="2369"/>
      <c r="T56" s="2369"/>
      <c r="U56" s="2369"/>
      <c r="V56" s="2369"/>
      <c r="W56" s="2369"/>
      <c r="X56" s="2369"/>
      <c r="Y56" s="2369"/>
      <c r="Z56" s="2369"/>
      <c r="AA56" s="2369"/>
      <c r="AB56" s="2369"/>
      <c r="AC56" s="2369"/>
      <c r="AD56" s="2369"/>
      <c r="AE56" s="2369"/>
      <c r="AF56" s="2369"/>
      <c r="AG56" s="2369"/>
      <c r="AH56" s="2369"/>
      <c r="AI56" s="2369"/>
      <c r="AJ56" s="2369"/>
      <c r="AK56" s="2369"/>
      <c r="AL56" s="2369"/>
      <c r="AM56" s="2369"/>
      <c r="AN56" s="2369"/>
      <c r="AO56" s="2369"/>
      <c r="AP56" s="2369"/>
      <c r="AQ56" s="2369"/>
      <c r="AR56" s="2369"/>
      <c r="AS56" s="2369"/>
      <c r="AT56" s="2369"/>
      <c r="AU56" s="2369"/>
      <c r="AV56" s="2369"/>
      <c r="AW56" s="2369"/>
      <c r="AX56" s="2369"/>
      <c r="AY56" s="2369"/>
      <c r="AZ56" s="2369"/>
      <c r="BA56" s="2369"/>
      <c r="BB56" s="2369"/>
      <c r="BC56" s="2369"/>
      <c r="BD56" s="2369"/>
      <c r="BE56" s="2369"/>
      <c r="BF56" s="2369"/>
      <c r="BG56" s="2369"/>
      <c r="BH56" s="2369"/>
      <c r="BI56" s="2369"/>
      <c r="BJ56" s="2369"/>
      <c r="BK56" s="2369"/>
      <c r="BL56" s="2369"/>
      <c r="BM56" s="2369"/>
      <c r="BN56" s="2369"/>
      <c r="BO56" s="2369"/>
      <c r="BP56" s="2369"/>
      <c r="BQ56" s="2369"/>
      <c r="BR56" s="2369"/>
      <c r="BS56" s="2369"/>
      <c r="BT56" s="2369"/>
      <c r="BU56" s="2369"/>
      <c r="BV56" s="2369"/>
      <c r="BW56" s="2369"/>
      <c r="BX56" s="2369"/>
      <c r="BY56" s="2369"/>
      <c r="BZ56" s="2369"/>
      <c r="CA56" s="2369"/>
    </row>
    <row r="57" spans="1:80" s="277" customFormat="1" x14ac:dyDescent="0.2">
      <c r="A57" s="2299"/>
      <c r="B57" s="2299"/>
      <c r="C57" s="2299"/>
      <c r="D57" s="2299"/>
      <c r="E57" s="2299"/>
      <c r="F57" s="2299"/>
      <c r="G57" s="2299"/>
      <c r="I57" s="2299"/>
      <c r="L57" s="2335"/>
      <c r="O57" s="2335"/>
      <c r="R57" s="2335"/>
      <c r="U57" s="2335"/>
      <c r="X57" s="2335"/>
      <c r="AA57" s="2335"/>
      <c r="AD57" s="2335"/>
      <c r="AG57" s="2335"/>
      <c r="AJ57" s="2335"/>
      <c r="AM57" s="2335"/>
      <c r="AP57" s="2335"/>
      <c r="AS57" s="2335"/>
      <c r="AV57" s="2335"/>
      <c r="AY57" s="2335"/>
      <c r="BB57" s="2335"/>
      <c r="BE57" s="2335"/>
      <c r="BH57" s="2335"/>
      <c r="BK57" s="2335"/>
      <c r="BN57" s="2335"/>
      <c r="BQ57" s="2335"/>
      <c r="BT57" s="2335"/>
      <c r="BW57" s="2335"/>
      <c r="BY57" s="2335"/>
      <c r="BZ57" s="2335"/>
      <c r="CA57" s="2335"/>
    </row>
    <row r="58" spans="1:80" s="277" customFormat="1" x14ac:dyDescent="0.2">
      <c r="A58" s="2299"/>
      <c r="B58" s="2299"/>
      <c r="C58" s="2299"/>
      <c r="D58" s="2299"/>
      <c r="E58" s="2299"/>
      <c r="F58" s="2299"/>
      <c r="G58" s="2299"/>
      <c r="I58" s="905"/>
      <c r="L58" s="904"/>
      <c r="O58" s="904"/>
      <c r="R58" s="2335"/>
      <c r="U58" s="904"/>
      <c r="X58" s="904"/>
      <c r="AA58" s="2335"/>
      <c r="AJ58" s="2335"/>
      <c r="AM58" s="2087"/>
      <c r="AS58" s="2335"/>
      <c r="AV58" s="2087"/>
      <c r="BB58" s="2335"/>
      <c r="BK58" s="2335"/>
      <c r="BN58" s="2087"/>
      <c r="BT58" s="2335"/>
      <c r="BW58" s="2087"/>
      <c r="BY58" s="2087"/>
    </row>
    <row r="59" spans="1:80" s="277" customFormat="1" x14ac:dyDescent="0.2">
      <c r="A59" s="2299"/>
      <c r="B59" s="2299"/>
      <c r="C59" s="2299"/>
      <c r="D59" s="2299"/>
      <c r="E59" s="2299"/>
      <c r="F59" s="2299"/>
      <c r="G59" s="2299"/>
      <c r="I59" s="905"/>
      <c r="L59" s="904"/>
      <c r="O59" s="904"/>
      <c r="R59" s="2335"/>
      <c r="U59" s="904"/>
      <c r="X59" s="904"/>
      <c r="AA59" s="2335"/>
      <c r="AJ59" s="2335"/>
      <c r="AM59" s="2087"/>
      <c r="AP59" s="2087"/>
      <c r="AS59" s="2335"/>
      <c r="AV59" s="2087"/>
      <c r="AY59" s="2087"/>
      <c r="BB59" s="2335"/>
      <c r="BK59" s="2335"/>
      <c r="BN59" s="2087"/>
      <c r="BQ59" s="2087"/>
      <c r="BT59" s="2335"/>
      <c r="BW59" s="2087"/>
      <c r="BY59" s="2087"/>
      <c r="BZ59" s="2087"/>
    </row>
    <row r="60" spans="1:80" s="277" customFormat="1" x14ac:dyDescent="0.2">
      <c r="A60" s="2299"/>
      <c r="B60" s="2299"/>
      <c r="C60" s="2299"/>
      <c r="D60" s="2299"/>
      <c r="E60" s="2523"/>
      <c r="F60" s="2299"/>
      <c r="G60" s="2299"/>
      <c r="I60" s="905"/>
      <c r="L60" s="904"/>
      <c r="O60" s="904"/>
      <c r="R60" s="2335"/>
      <c r="U60" s="904"/>
      <c r="X60" s="904"/>
      <c r="AA60" s="2335"/>
      <c r="AJ60" s="2335"/>
      <c r="AM60" s="2087"/>
      <c r="AP60" s="2087"/>
      <c r="AS60" s="2335"/>
      <c r="AV60" s="2087"/>
      <c r="AY60" s="2087"/>
      <c r="BB60" s="2335"/>
      <c r="BK60" s="2335"/>
      <c r="BN60" s="2087"/>
      <c r="BQ60" s="2087"/>
      <c r="BT60" s="2335"/>
      <c r="BW60" s="2087"/>
      <c r="BY60" s="2087"/>
      <c r="BZ60" s="2087"/>
    </row>
    <row r="61" spans="1:80" s="277" customFormat="1" x14ac:dyDescent="0.2">
      <c r="A61" s="2299"/>
      <c r="B61" s="2299"/>
      <c r="C61" s="2299"/>
      <c r="D61" s="2299"/>
      <c r="E61" s="2299"/>
      <c r="F61" s="2299"/>
      <c r="G61" s="2299"/>
      <c r="I61" s="2299"/>
      <c r="L61" s="2335"/>
      <c r="O61" s="2335"/>
      <c r="R61" s="2335"/>
      <c r="U61" s="2335"/>
      <c r="X61" s="2335"/>
      <c r="AA61" s="2335"/>
      <c r="AD61" s="2335"/>
      <c r="AG61" s="2335"/>
      <c r="AJ61" s="2335"/>
      <c r="AM61" s="2335"/>
      <c r="AP61" s="2335"/>
      <c r="AS61" s="2335"/>
      <c r="AV61" s="2335"/>
      <c r="BB61" s="2335"/>
      <c r="BE61" s="2335"/>
      <c r="BH61" s="2335"/>
      <c r="BK61" s="2335"/>
      <c r="BN61" s="2335"/>
      <c r="BQ61" s="2335"/>
      <c r="BT61" s="2335"/>
      <c r="BW61" s="2335"/>
      <c r="BY61" s="2335"/>
      <c r="BZ61" s="2335"/>
      <c r="CA61" s="2335"/>
    </row>
    <row r="62" spans="1:80" s="277" customFormat="1" x14ac:dyDescent="0.2">
      <c r="BY62" s="2087"/>
      <c r="CA62" s="2087"/>
    </row>
    <row r="63" spans="1:80" s="277" customFormat="1" x14ac:dyDescent="0.2">
      <c r="CA63" s="2087"/>
    </row>
    <row r="64" spans="1:80" s="277" customFormat="1" x14ac:dyDescent="0.2">
      <c r="I64" s="905"/>
      <c r="L64" s="2087"/>
    </row>
    <row r="65" spans="1:79" s="277" customFormat="1" x14ac:dyDescent="0.2">
      <c r="I65" s="905"/>
      <c r="L65" s="2087"/>
    </row>
    <row r="66" spans="1:79" s="277" customFormat="1" x14ac:dyDescent="0.2">
      <c r="I66" s="905"/>
      <c r="L66" s="2087"/>
    </row>
    <row r="67" spans="1:79" s="277" customFormat="1" x14ac:dyDescent="0.2">
      <c r="E67" s="2524"/>
      <c r="F67" s="2524"/>
      <c r="G67" s="2524"/>
      <c r="I67" s="905"/>
      <c r="L67" s="2087"/>
    </row>
    <row r="68" spans="1:79" s="277" customFormat="1" x14ac:dyDescent="0.2">
      <c r="E68" s="2525"/>
      <c r="F68" s="2525"/>
      <c r="G68" s="2525"/>
      <c r="I68" s="905"/>
      <c r="L68" s="2087"/>
    </row>
    <row r="69" spans="1:79" s="277" customFormat="1" x14ac:dyDescent="0.2">
      <c r="E69" s="2525"/>
      <c r="F69" s="2525"/>
      <c r="G69" s="2525"/>
      <c r="I69" s="905"/>
      <c r="L69" s="2087"/>
    </row>
    <row r="70" spans="1:79" s="277" customFormat="1" x14ac:dyDescent="0.2">
      <c r="E70" s="2525"/>
      <c r="F70" s="2525"/>
      <c r="G70" s="2525"/>
      <c r="I70" s="904"/>
      <c r="L70" s="2087"/>
    </row>
    <row r="71" spans="1:79" s="277" customFormat="1" x14ac:dyDescent="0.2">
      <c r="E71" s="2525"/>
      <c r="F71" s="2525"/>
      <c r="G71" s="2525"/>
      <c r="I71" s="905"/>
      <c r="L71" s="2087"/>
    </row>
    <row r="72" spans="1:79" s="277" customFormat="1" x14ac:dyDescent="0.2">
      <c r="C72" s="2526"/>
      <c r="D72" s="2526"/>
      <c r="E72" s="2525"/>
      <c r="F72" s="2525"/>
      <c r="G72" s="2525"/>
      <c r="I72" s="905"/>
      <c r="L72" s="2087"/>
      <c r="CA72" s="2087"/>
    </row>
    <row r="73" spans="1:79" s="277" customFormat="1" x14ac:dyDescent="0.2">
      <c r="C73" s="2526"/>
      <c r="D73" s="2526"/>
      <c r="E73" s="2525"/>
      <c r="F73" s="2525"/>
      <c r="G73" s="2525"/>
      <c r="I73" s="905"/>
      <c r="L73" s="2087"/>
      <c r="CA73" s="2087"/>
    </row>
    <row r="74" spans="1:79" s="277" customFormat="1" x14ac:dyDescent="0.2">
      <c r="C74" s="2526"/>
      <c r="D74" s="2526"/>
      <c r="E74" s="2526"/>
      <c r="F74" s="2526"/>
      <c r="I74" s="905"/>
      <c r="L74" s="2087"/>
    </row>
    <row r="75" spans="1:79" s="277" customFormat="1" x14ac:dyDescent="0.2">
      <c r="D75" s="2526"/>
      <c r="E75" s="2526"/>
      <c r="F75" s="2526"/>
      <c r="I75" s="905"/>
      <c r="L75" s="2087"/>
    </row>
    <row r="76" spans="1:79" s="277" customFormat="1" x14ac:dyDescent="0.2">
      <c r="C76" s="2526"/>
      <c r="E76" s="2299"/>
      <c r="F76" s="2299"/>
      <c r="G76" s="2299"/>
      <c r="I76" s="905"/>
      <c r="L76" s="2087"/>
    </row>
    <row r="77" spans="1:79" s="277" customFormat="1" x14ac:dyDescent="0.2">
      <c r="E77" s="2299"/>
      <c r="F77" s="2299"/>
      <c r="G77" s="2299"/>
      <c r="I77" s="905"/>
      <c r="L77" s="2087"/>
    </row>
    <row r="78" spans="1:79" s="277" customFormat="1" x14ac:dyDescent="0.2">
      <c r="E78" s="2299"/>
      <c r="F78" s="2299"/>
      <c r="G78" s="2299"/>
      <c r="I78" s="905"/>
      <c r="L78" s="2087"/>
    </row>
    <row r="79" spans="1:79" s="277" customFormat="1" x14ac:dyDescent="0.2">
      <c r="A79" s="2527"/>
      <c r="B79" s="2527"/>
      <c r="C79" s="2527"/>
      <c r="D79" s="2527"/>
      <c r="E79" s="2523"/>
      <c r="F79" s="2299"/>
      <c r="G79" s="2299"/>
      <c r="BY79" s="2087"/>
      <c r="CA79" s="2087"/>
    </row>
    <row r="80" spans="1:79" s="277" customFormat="1" x14ac:dyDescent="0.2">
      <c r="A80" s="2527"/>
      <c r="B80" s="2527"/>
      <c r="C80" s="2527"/>
      <c r="D80" s="2527"/>
      <c r="E80" s="2299"/>
      <c r="F80" s="2299"/>
      <c r="G80" s="2299"/>
      <c r="BY80" s="2087"/>
      <c r="CA80" s="2087"/>
    </row>
    <row r="81" spans="5:15" s="277" customFormat="1" x14ac:dyDescent="0.2"/>
    <row r="82" spans="5:15" s="277" customFormat="1" x14ac:dyDescent="0.2"/>
    <row r="83" spans="5:15" s="277" customFormat="1" x14ac:dyDescent="0.2"/>
    <row r="84" spans="5:15" s="277" customFormat="1" x14ac:dyDescent="0.2"/>
    <row r="85" spans="5:15" s="277" customFormat="1" x14ac:dyDescent="0.2"/>
    <row r="86" spans="5:15" s="277" customFormat="1" x14ac:dyDescent="0.2">
      <c r="E86" s="2524"/>
      <c r="F86" s="2524"/>
      <c r="G86" s="2524"/>
    </row>
    <row r="87" spans="5:15" s="277" customFormat="1" x14ac:dyDescent="0.2">
      <c r="E87" s="2525"/>
      <c r="F87" s="2525"/>
      <c r="G87" s="2525"/>
      <c r="I87" s="904"/>
      <c r="L87" s="904"/>
      <c r="O87" s="904"/>
    </row>
    <row r="88" spans="5:15" s="277" customFormat="1" x14ac:dyDescent="0.2">
      <c r="E88" s="2525"/>
      <c r="F88" s="2525"/>
      <c r="G88" s="2525"/>
      <c r="I88" s="904"/>
      <c r="L88" s="904"/>
      <c r="O88" s="904"/>
    </row>
    <row r="89" spans="5:15" s="277" customFormat="1" x14ac:dyDescent="0.2">
      <c r="E89" s="2525"/>
      <c r="F89" s="2525"/>
      <c r="G89" s="2525"/>
      <c r="I89" s="904"/>
      <c r="L89" s="904"/>
      <c r="O89" s="904"/>
    </row>
    <row r="90" spans="5:15" s="277" customFormat="1" x14ac:dyDescent="0.2">
      <c r="E90" s="2525"/>
      <c r="F90" s="2525"/>
      <c r="G90" s="2525"/>
    </row>
    <row r="91" spans="5:15" s="277" customFormat="1" x14ac:dyDescent="0.2">
      <c r="E91" s="2525"/>
      <c r="F91" s="2525"/>
      <c r="G91" s="2525"/>
    </row>
    <row r="92" spans="5:15" s="277" customFormat="1" x14ac:dyDescent="0.2">
      <c r="E92" s="2525"/>
      <c r="F92" s="2525"/>
      <c r="G92" s="2525"/>
    </row>
  </sheetData>
  <mergeCells count="110">
    <mergeCell ref="AC4:AE4"/>
    <mergeCell ref="AF4:AH4"/>
    <mergeCell ref="AI4:AK4"/>
    <mergeCell ref="AL4:AN4"/>
    <mergeCell ref="A4:G4"/>
    <mergeCell ref="H4:J4"/>
    <mergeCell ref="K4:M4"/>
    <mergeCell ref="N4:P4"/>
    <mergeCell ref="Q4:S4"/>
    <mergeCell ref="T4:V4"/>
    <mergeCell ref="BY4:CA4"/>
    <mergeCell ref="A5:B6"/>
    <mergeCell ref="C5:C6"/>
    <mergeCell ref="D5:G6"/>
    <mergeCell ref="A7:B13"/>
    <mergeCell ref="C7:C13"/>
    <mergeCell ref="D7:E9"/>
    <mergeCell ref="F7:G7"/>
    <mergeCell ref="F8:G8"/>
    <mergeCell ref="F9:G9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D10:E12"/>
    <mergeCell ref="F10:G10"/>
    <mergeCell ref="F11:G11"/>
    <mergeCell ref="F12:G12"/>
    <mergeCell ref="D13:G13"/>
    <mergeCell ref="A14:B20"/>
    <mergeCell ref="C14:C20"/>
    <mergeCell ref="D14:E16"/>
    <mergeCell ref="F14:G14"/>
    <mergeCell ref="F15:G15"/>
    <mergeCell ref="F16:G16"/>
    <mergeCell ref="D17:E19"/>
    <mergeCell ref="F17:G17"/>
    <mergeCell ref="F19:G19"/>
    <mergeCell ref="F18:G18"/>
    <mergeCell ref="D20:G20"/>
    <mergeCell ref="A21:B22"/>
    <mergeCell ref="C21:C22"/>
    <mergeCell ref="D21:E21"/>
    <mergeCell ref="F21:G22"/>
    <mergeCell ref="D22:E22"/>
    <mergeCell ref="A23:B24"/>
    <mergeCell ref="C23:C24"/>
    <mergeCell ref="D23:E23"/>
    <mergeCell ref="F23:G24"/>
    <mergeCell ref="D24:E24"/>
    <mergeCell ref="AI27:AJ27"/>
    <mergeCell ref="AL27:AM27"/>
    <mergeCell ref="AO27:AP27"/>
    <mergeCell ref="AR27:AS27"/>
    <mergeCell ref="AU27:AV27"/>
    <mergeCell ref="AX27:AY27"/>
    <mergeCell ref="A25:C26"/>
    <mergeCell ref="D25:G25"/>
    <mergeCell ref="D26:G26"/>
    <mergeCell ref="E27:F27"/>
    <mergeCell ref="AC27:AD27"/>
    <mergeCell ref="AF27:AG27"/>
    <mergeCell ref="A32:C32"/>
    <mergeCell ref="A33:C33"/>
    <mergeCell ref="A34:C34"/>
    <mergeCell ref="A35:C35"/>
    <mergeCell ref="A36:C36"/>
    <mergeCell ref="A37:C37"/>
    <mergeCell ref="E28:F28"/>
    <mergeCell ref="A29:C29"/>
    <mergeCell ref="D29:E29"/>
    <mergeCell ref="F29:G29"/>
    <mergeCell ref="A30:C30"/>
    <mergeCell ref="A31:C31"/>
    <mergeCell ref="A44:C44"/>
    <mergeCell ref="A45:G45"/>
    <mergeCell ref="E48:F48"/>
    <mergeCell ref="B49:G49"/>
    <mergeCell ref="E52:F52"/>
    <mergeCell ref="B53:G53"/>
    <mergeCell ref="A38:C38"/>
    <mergeCell ref="A39:C39"/>
    <mergeCell ref="A40:C40"/>
    <mergeCell ref="A41:C41"/>
    <mergeCell ref="A42:C42"/>
    <mergeCell ref="A43:C43"/>
    <mergeCell ref="E91:G91"/>
    <mergeCell ref="E92:G92"/>
    <mergeCell ref="E73:G73"/>
    <mergeCell ref="E86:G86"/>
    <mergeCell ref="E87:G87"/>
    <mergeCell ref="E88:G88"/>
    <mergeCell ref="E89:G89"/>
    <mergeCell ref="E90:G90"/>
    <mergeCell ref="E67:G67"/>
    <mergeCell ref="E68:G68"/>
    <mergeCell ref="E69:G69"/>
    <mergeCell ref="E70:G70"/>
    <mergeCell ref="E71:G71"/>
    <mergeCell ref="E72:G72"/>
  </mergeCells>
  <pageMargins left="0.31496062992125984" right="0.23622047244094491" top="0.15748031496062992" bottom="0.15748031496062992" header="0.15748031496062992" footer="0.15748031496062992"/>
  <pageSetup paperSize="8" scale="90" fitToWidth="0" fitToHeight="0" orientation="landscape" r:id="rId1"/>
  <headerFooter alignWithMargins="0"/>
  <colBreaks count="2" manualBreakCount="2">
    <brk id="31" max="54" man="1"/>
    <brk id="5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72"/>
  <sheetViews>
    <sheetView showZeros="0" view="pageBreakPreview" zoomScaleNormal="100" zoomScaleSheetLayoutView="100" workbookViewId="0">
      <selection sqref="A1:XFD1048576"/>
    </sheetView>
  </sheetViews>
  <sheetFormatPr defaultRowHeight="12.75" x14ac:dyDescent="0.2"/>
  <cols>
    <col min="1" max="1" width="5" style="2010" customWidth="1"/>
    <col min="2" max="2" width="5.140625" style="2010" customWidth="1"/>
    <col min="3" max="3" width="10.42578125" style="2010" customWidth="1"/>
    <col min="4" max="4" width="6" style="2010" customWidth="1"/>
    <col min="5" max="5" width="3.7109375" style="2010" customWidth="1"/>
    <col min="6" max="6" width="5.140625" style="2010" customWidth="1"/>
    <col min="7" max="7" width="4.42578125" style="2010" customWidth="1"/>
    <col min="8" max="73" width="6.7109375" style="2010" customWidth="1"/>
    <col min="74" max="74" width="7.42578125" style="2010" customWidth="1"/>
    <col min="75" max="76" width="6.7109375" style="2010" customWidth="1"/>
    <col min="77" max="77" width="7.7109375" style="2010" customWidth="1"/>
    <col min="78" max="78" width="6.7109375" style="2010" customWidth="1"/>
    <col min="79" max="79" width="8" style="2010" customWidth="1"/>
    <col min="80" max="80" width="10.85546875" style="2086" bestFit="1" customWidth="1"/>
    <col min="81" max="81" width="10.140625" style="2010" customWidth="1"/>
    <col min="82" max="256" width="9.140625" style="2010"/>
    <col min="257" max="257" width="5" style="2010" customWidth="1"/>
    <col min="258" max="258" width="5.140625" style="2010" customWidth="1"/>
    <col min="259" max="259" width="10.42578125" style="2010" customWidth="1"/>
    <col min="260" max="260" width="6" style="2010" customWidth="1"/>
    <col min="261" max="261" width="3.7109375" style="2010" customWidth="1"/>
    <col min="262" max="262" width="5.140625" style="2010" customWidth="1"/>
    <col min="263" max="263" width="4.42578125" style="2010" customWidth="1"/>
    <col min="264" max="329" width="6.7109375" style="2010" customWidth="1"/>
    <col min="330" max="330" width="7.42578125" style="2010" customWidth="1"/>
    <col min="331" max="332" width="6.7109375" style="2010" customWidth="1"/>
    <col min="333" max="333" width="7.7109375" style="2010" customWidth="1"/>
    <col min="334" max="334" width="6.7109375" style="2010" customWidth="1"/>
    <col min="335" max="335" width="8" style="2010" customWidth="1"/>
    <col min="336" max="336" width="10.85546875" style="2010" bestFit="1" customWidth="1"/>
    <col min="337" max="337" width="10.140625" style="2010" customWidth="1"/>
    <col min="338" max="512" width="9.140625" style="2010"/>
    <col min="513" max="513" width="5" style="2010" customWidth="1"/>
    <col min="514" max="514" width="5.140625" style="2010" customWidth="1"/>
    <col min="515" max="515" width="10.42578125" style="2010" customWidth="1"/>
    <col min="516" max="516" width="6" style="2010" customWidth="1"/>
    <col min="517" max="517" width="3.7109375" style="2010" customWidth="1"/>
    <col min="518" max="518" width="5.140625" style="2010" customWidth="1"/>
    <col min="519" max="519" width="4.42578125" style="2010" customWidth="1"/>
    <col min="520" max="585" width="6.7109375" style="2010" customWidth="1"/>
    <col min="586" max="586" width="7.42578125" style="2010" customWidth="1"/>
    <col min="587" max="588" width="6.7109375" style="2010" customWidth="1"/>
    <col min="589" max="589" width="7.7109375" style="2010" customWidth="1"/>
    <col min="590" max="590" width="6.7109375" style="2010" customWidth="1"/>
    <col min="591" max="591" width="8" style="2010" customWidth="1"/>
    <col min="592" max="592" width="10.85546875" style="2010" bestFit="1" customWidth="1"/>
    <col min="593" max="593" width="10.140625" style="2010" customWidth="1"/>
    <col min="594" max="768" width="9.140625" style="2010"/>
    <col min="769" max="769" width="5" style="2010" customWidth="1"/>
    <col min="770" max="770" width="5.140625" style="2010" customWidth="1"/>
    <col min="771" max="771" width="10.42578125" style="2010" customWidth="1"/>
    <col min="772" max="772" width="6" style="2010" customWidth="1"/>
    <col min="773" max="773" width="3.7109375" style="2010" customWidth="1"/>
    <col min="774" max="774" width="5.140625" style="2010" customWidth="1"/>
    <col min="775" max="775" width="4.42578125" style="2010" customWidth="1"/>
    <col min="776" max="841" width="6.7109375" style="2010" customWidth="1"/>
    <col min="842" max="842" width="7.42578125" style="2010" customWidth="1"/>
    <col min="843" max="844" width="6.7109375" style="2010" customWidth="1"/>
    <col min="845" max="845" width="7.7109375" style="2010" customWidth="1"/>
    <col min="846" max="846" width="6.7109375" style="2010" customWidth="1"/>
    <col min="847" max="847" width="8" style="2010" customWidth="1"/>
    <col min="848" max="848" width="10.85546875" style="2010" bestFit="1" customWidth="1"/>
    <col min="849" max="849" width="10.140625" style="2010" customWidth="1"/>
    <col min="850" max="1024" width="9.140625" style="2010"/>
    <col min="1025" max="1025" width="5" style="2010" customWidth="1"/>
    <col min="1026" max="1026" width="5.140625" style="2010" customWidth="1"/>
    <col min="1027" max="1027" width="10.42578125" style="2010" customWidth="1"/>
    <col min="1028" max="1028" width="6" style="2010" customWidth="1"/>
    <col min="1029" max="1029" width="3.7109375" style="2010" customWidth="1"/>
    <col min="1030" max="1030" width="5.140625" style="2010" customWidth="1"/>
    <col min="1031" max="1031" width="4.42578125" style="2010" customWidth="1"/>
    <col min="1032" max="1097" width="6.7109375" style="2010" customWidth="1"/>
    <col min="1098" max="1098" width="7.42578125" style="2010" customWidth="1"/>
    <col min="1099" max="1100" width="6.7109375" style="2010" customWidth="1"/>
    <col min="1101" max="1101" width="7.7109375" style="2010" customWidth="1"/>
    <col min="1102" max="1102" width="6.7109375" style="2010" customWidth="1"/>
    <col min="1103" max="1103" width="8" style="2010" customWidth="1"/>
    <col min="1104" max="1104" width="10.85546875" style="2010" bestFit="1" customWidth="1"/>
    <col min="1105" max="1105" width="10.140625" style="2010" customWidth="1"/>
    <col min="1106" max="1280" width="9.140625" style="2010"/>
    <col min="1281" max="1281" width="5" style="2010" customWidth="1"/>
    <col min="1282" max="1282" width="5.140625" style="2010" customWidth="1"/>
    <col min="1283" max="1283" width="10.42578125" style="2010" customWidth="1"/>
    <col min="1284" max="1284" width="6" style="2010" customWidth="1"/>
    <col min="1285" max="1285" width="3.7109375" style="2010" customWidth="1"/>
    <col min="1286" max="1286" width="5.140625" style="2010" customWidth="1"/>
    <col min="1287" max="1287" width="4.42578125" style="2010" customWidth="1"/>
    <col min="1288" max="1353" width="6.7109375" style="2010" customWidth="1"/>
    <col min="1354" max="1354" width="7.42578125" style="2010" customWidth="1"/>
    <col min="1355" max="1356" width="6.7109375" style="2010" customWidth="1"/>
    <col min="1357" max="1357" width="7.7109375" style="2010" customWidth="1"/>
    <col min="1358" max="1358" width="6.7109375" style="2010" customWidth="1"/>
    <col min="1359" max="1359" width="8" style="2010" customWidth="1"/>
    <col min="1360" max="1360" width="10.85546875" style="2010" bestFit="1" customWidth="1"/>
    <col min="1361" max="1361" width="10.140625" style="2010" customWidth="1"/>
    <col min="1362" max="1536" width="9.140625" style="2010"/>
    <col min="1537" max="1537" width="5" style="2010" customWidth="1"/>
    <col min="1538" max="1538" width="5.140625" style="2010" customWidth="1"/>
    <col min="1539" max="1539" width="10.42578125" style="2010" customWidth="1"/>
    <col min="1540" max="1540" width="6" style="2010" customWidth="1"/>
    <col min="1541" max="1541" width="3.7109375" style="2010" customWidth="1"/>
    <col min="1542" max="1542" width="5.140625" style="2010" customWidth="1"/>
    <col min="1543" max="1543" width="4.42578125" style="2010" customWidth="1"/>
    <col min="1544" max="1609" width="6.7109375" style="2010" customWidth="1"/>
    <col min="1610" max="1610" width="7.42578125" style="2010" customWidth="1"/>
    <col min="1611" max="1612" width="6.7109375" style="2010" customWidth="1"/>
    <col min="1613" max="1613" width="7.7109375" style="2010" customWidth="1"/>
    <col min="1614" max="1614" width="6.7109375" style="2010" customWidth="1"/>
    <col min="1615" max="1615" width="8" style="2010" customWidth="1"/>
    <col min="1616" max="1616" width="10.85546875" style="2010" bestFit="1" customWidth="1"/>
    <col min="1617" max="1617" width="10.140625" style="2010" customWidth="1"/>
    <col min="1618" max="1792" width="9.140625" style="2010"/>
    <col min="1793" max="1793" width="5" style="2010" customWidth="1"/>
    <col min="1794" max="1794" width="5.140625" style="2010" customWidth="1"/>
    <col min="1795" max="1795" width="10.42578125" style="2010" customWidth="1"/>
    <col min="1796" max="1796" width="6" style="2010" customWidth="1"/>
    <col min="1797" max="1797" width="3.7109375" style="2010" customWidth="1"/>
    <col min="1798" max="1798" width="5.140625" style="2010" customWidth="1"/>
    <col min="1799" max="1799" width="4.42578125" style="2010" customWidth="1"/>
    <col min="1800" max="1865" width="6.7109375" style="2010" customWidth="1"/>
    <col min="1866" max="1866" width="7.42578125" style="2010" customWidth="1"/>
    <col min="1867" max="1868" width="6.7109375" style="2010" customWidth="1"/>
    <col min="1869" max="1869" width="7.7109375" style="2010" customWidth="1"/>
    <col min="1870" max="1870" width="6.7109375" style="2010" customWidth="1"/>
    <col min="1871" max="1871" width="8" style="2010" customWidth="1"/>
    <col min="1872" max="1872" width="10.85546875" style="2010" bestFit="1" customWidth="1"/>
    <col min="1873" max="1873" width="10.140625" style="2010" customWidth="1"/>
    <col min="1874" max="2048" width="9.140625" style="2010"/>
    <col min="2049" max="2049" width="5" style="2010" customWidth="1"/>
    <col min="2050" max="2050" width="5.140625" style="2010" customWidth="1"/>
    <col min="2051" max="2051" width="10.42578125" style="2010" customWidth="1"/>
    <col min="2052" max="2052" width="6" style="2010" customWidth="1"/>
    <col min="2053" max="2053" width="3.7109375" style="2010" customWidth="1"/>
    <col min="2054" max="2054" width="5.140625" style="2010" customWidth="1"/>
    <col min="2055" max="2055" width="4.42578125" style="2010" customWidth="1"/>
    <col min="2056" max="2121" width="6.7109375" style="2010" customWidth="1"/>
    <col min="2122" max="2122" width="7.42578125" style="2010" customWidth="1"/>
    <col min="2123" max="2124" width="6.7109375" style="2010" customWidth="1"/>
    <col min="2125" max="2125" width="7.7109375" style="2010" customWidth="1"/>
    <col min="2126" max="2126" width="6.7109375" style="2010" customWidth="1"/>
    <col min="2127" max="2127" width="8" style="2010" customWidth="1"/>
    <col min="2128" max="2128" width="10.85546875" style="2010" bestFit="1" customWidth="1"/>
    <col min="2129" max="2129" width="10.140625" style="2010" customWidth="1"/>
    <col min="2130" max="2304" width="9.140625" style="2010"/>
    <col min="2305" max="2305" width="5" style="2010" customWidth="1"/>
    <col min="2306" max="2306" width="5.140625" style="2010" customWidth="1"/>
    <col min="2307" max="2307" width="10.42578125" style="2010" customWidth="1"/>
    <col min="2308" max="2308" width="6" style="2010" customWidth="1"/>
    <col min="2309" max="2309" width="3.7109375" style="2010" customWidth="1"/>
    <col min="2310" max="2310" width="5.140625" style="2010" customWidth="1"/>
    <col min="2311" max="2311" width="4.42578125" style="2010" customWidth="1"/>
    <col min="2312" max="2377" width="6.7109375" style="2010" customWidth="1"/>
    <col min="2378" max="2378" width="7.42578125" style="2010" customWidth="1"/>
    <col min="2379" max="2380" width="6.7109375" style="2010" customWidth="1"/>
    <col min="2381" max="2381" width="7.7109375" style="2010" customWidth="1"/>
    <col min="2382" max="2382" width="6.7109375" style="2010" customWidth="1"/>
    <col min="2383" max="2383" width="8" style="2010" customWidth="1"/>
    <col min="2384" max="2384" width="10.85546875" style="2010" bestFit="1" customWidth="1"/>
    <col min="2385" max="2385" width="10.140625" style="2010" customWidth="1"/>
    <col min="2386" max="2560" width="9.140625" style="2010"/>
    <col min="2561" max="2561" width="5" style="2010" customWidth="1"/>
    <col min="2562" max="2562" width="5.140625" style="2010" customWidth="1"/>
    <col min="2563" max="2563" width="10.42578125" style="2010" customWidth="1"/>
    <col min="2564" max="2564" width="6" style="2010" customWidth="1"/>
    <col min="2565" max="2565" width="3.7109375" style="2010" customWidth="1"/>
    <col min="2566" max="2566" width="5.140625" style="2010" customWidth="1"/>
    <col min="2567" max="2567" width="4.42578125" style="2010" customWidth="1"/>
    <col min="2568" max="2633" width="6.7109375" style="2010" customWidth="1"/>
    <col min="2634" max="2634" width="7.42578125" style="2010" customWidth="1"/>
    <col min="2635" max="2636" width="6.7109375" style="2010" customWidth="1"/>
    <col min="2637" max="2637" width="7.7109375" style="2010" customWidth="1"/>
    <col min="2638" max="2638" width="6.7109375" style="2010" customWidth="1"/>
    <col min="2639" max="2639" width="8" style="2010" customWidth="1"/>
    <col min="2640" max="2640" width="10.85546875" style="2010" bestFit="1" customWidth="1"/>
    <col min="2641" max="2641" width="10.140625" style="2010" customWidth="1"/>
    <col min="2642" max="2816" width="9.140625" style="2010"/>
    <col min="2817" max="2817" width="5" style="2010" customWidth="1"/>
    <col min="2818" max="2818" width="5.140625" style="2010" customWidth="1"/>
    <col min="2819" max="2819" width="10.42578125" style="2010" customWidth="1"/>
    <col min="2820" max="2820" width="6" style="2010" customWidth="1"/>
    <col min="2821" max="2821" width="3.7109375" style="2010" customWidth="1"/>
    <col min="2822" max="2822" width="5.140625" style="2010" customWidth="1"/>
    <col min="2823" max="2823" width="4.42578125" style="2010" customWidth="1"/>
    <col min="2824" max="2889" width="6.7109375" style="2010" customWidth="1"/>
    <col min="2890" max="2890" width="7.42578125" style="2010" customWidth="1"/>
    <col min="2891" max="2892" width="6.7109375" style="2010" customWidth="1"/>
    <col min="2893" max="2893" width="7.7109375" style="2010" customWidth="1"/>
    <col min="2894" max="2894" width="6.7109375" style="2010" customWidth="1"/>
    <col min="2895" max="2895" width="8" style="2010" customWidth="1"/>
    <col min="2896" max="2896" width="10.85546875" style="2010" bestFit="1" customWidth="1"/>
    <col min="2897" max="2897" width="10.140625" style="2010" customWidth="1"/>
    <col min="2898" max="3072" width="9.140625" style="2010"/>
    <col min="3073" max="3073" width="5" style="2010" customWidth="1"/>
    <col min="3074" max="3074" width="5.140625" style="2010" customWidth="1"/>
    <col min="3075" max="3075" width="10.42578125" style="2010" customWidth="1"/>
    <col min="3076" max="3076" width="6" style="2010" customWidth="1"/>
    <col min="3077" max="3077" width="3.7109375" style="2010" customWidth="1"/>
    <col min="3078" max="3078" width="5.140625" style="2010" customWidth="1"/>
    <col min="3079" max="3079" width="4.42578125" style="2010" customWidth="1"/>
    <col min="3080" max="3145" width="6.7109375" style="2010" customWidth="1"/>
    <col min="3146" max="3146" width="7.42578125" style="2010" customWidth="1"/>
    <col min="3147" max="3148" width="6.7109375" style="2010" customWidth="1"/>
    <col min="3149" max="3149" width="7.7109375" style="2010" customWidth="1"/>
    <col min="3150" max="3150" width="6.7109375" style="2010" customWidth="1"/>
    <col min="3151" max="3151" width="8" style="2010" customWidth="1"/>
    <col min="3152" max="3152" width="10.85546875" style="2010" bestFit="1" customWidth="1"/>
    <col min="3153" max="3153" width="10.140625" style="2010" customWidth="1"/>
    <col min="3154" max="3328" width="9.140625" style="2010"/>
    <col min="3329" max="3329" width="5" style="2010" customWidth="1"/>
    <col min="3330" max="3330" width="5.140625" style="2010" customWidth="1"/>
    <col min="3331" max="3331" width="10.42578125" style="2010" customWidth="1"/>
    <col min="3332" max="3332" width="6" style="2010" customWidth="1"/>
    <col min="3333" max="3333" width="3.7109375" style="2010" customWidth="1"/>
    <col min="3334" max="3334" width="5.140625" style="2010" customWidth="1"/>
    <col min="3335" max="3335" width="4.42578125" style="2010" customWidth="1"/>
    <col min="3336" max="3401" width="6.7109375" style="2010" customWidth="1"/>
    <col min="3402" max="3402" width="7.42578125" style="2010" customWidth="1"/>
    <col min="3403" max="3404" width="6.7109375" style="2010" customWidth="1"/>
    <col min="3405" max="3405" width="7.7109375" style="2010" customWidth="1"/>
    <col min="3406" max="3406" width="6.7109375" style="2010" customWidth="1"/>
    <col min="3407" max="3407" width="8" style="2010" customWidth="1"/>
    <col min="3408" max="3408" width="10.85546875" style="2010" bestFit="1" customWidth="1"/>
    <col min="3409" max="3409" width="10.140625" style="2010" customWidth="1"/>
    <col min="3410" max="3584" width="9.140625" style="2010"/>
    <col min="3585" max="3585" width="5" style="2010" customWidth="1"/>
    <col min="3586" max="3586" width="5.140625" style="2010" customWidth="1"/>
    <col min="3587" max="3587" width="10.42578125" style="2010" customWidth="1"/>
    <col min="3588" max="3588" width="6" style="2010" customWidth="1"/>
    <col min="3589" max="3589" width="3.7109375" style="2010" customWidth="1"/>
    <col min="3590" max="3590" width="5.140625" style="2010" customWidth="1"/>
    <col min="3591" max="3591" width="4.42578125" style="2010" customWidth="1"/>
    <col min="3592" max="3657" width="6.7109375" style="2010" customWidth="1"/>
    <col min="3658" max="3658" width="7.42578125" style="2010" customWidth="1"/>
    <col min="3659" max="3660" width="6.7109375" style="2010" customWidth="1"/>
    <col min="3661" max="3661" width="7.7109375" style="2010" customWidth="1"/>
    <col min="3662" max="3662" width="6.7109375" style="2010" customWidth="1"/>
    <col min="3663" max="3663" width="8" style="2010" customWidth="1"/>
    <col min="3664" max="3664" width="10.85546875" style="2010" bestFit="1" customWidth="1"/>
    <col min="3665" max="3665" width="10.140625" style="2010" customWidth="1"/>
    <col min="3666" max="3840" width="9.140625" style="2010"/>
    <col min="3841" max="3841" width="5" style="2010" customWidth="1"/>
    <col min="3842" max="3842" width="5.140625" style="2010" customWidth="1"/>
    <col min="3843" max="3843" width="10.42578125" style="2010" customWidth="1"/>
    <col min="3844" max="3844" width="6" style="2010" customWidth="1"/>
    <col min="3845" max="3845" width="3.7109375" style="2010" customWidth="1"/>
    <col min="3846" max="3846" width="5.140625" style="2010" customWidth="1"/>
    <col min="3847" max="3847" width="4.42578125" style="2010" customWidth="1"/>
    <col min="3848" max="3913" width="6.7109375" style="2010" customWidth="1"/>
    <col min="3914" max="3914" width="7.42578125" style="2010" customWidth="1"/>
    <col min="3915" max="3916" width="6.7109375" style="2010" customWidth="1"/>
    <col min="3917" max="3917" width="7.7109375" style="2010" customWidth="1"/>
    <col min="3918" max="3918" width="6.7109375" style="2010" customWidth="1"/>
    <col min="3919" max="3919" width="8" style="2010" customWidth="1"/>
    <col min="3920" max="3920" width="10.85546875" style="2010" bestFit="1" customWidth="1"/>
    <col min="3921" max="3921" width="10.140625" style="2010" customWidth="1"/>
    <col min="3922" max="4096" width="9.140625" style="2010"/>
    <col min="4097" max="4097" width="5" style="2010" customWidth="1"/>
    <col min="4098" max="4098" width="5.140625" style="2010" customWidth="1"/>
    <col min="4099" max="4099" width="10.42578125" style="2010" customWidth="1"/>
    <col min="4100" max="4100" width="6" style="2010" customWidth="1"/>
    <col min="4101" max="4101" width="3.7109375" style="2010" customWidth="1"/>
    <col min="4102" max="4102" width="5.140625" style="2010" customWidth="1"/>
    <col min="4103" max="4103" width="4.42578125" style="2010" customWidth="1"/>
    <col min="4104" max="4169" width="6.7109375" style="2010" customWidth="1"/>
    <col min="4170" max="4170" width="7.42578125" style="2010" customWidth="1"/>
    <col min="4171" max="4172" width="6.7109375" style="2010" customWidth="1"/>
    <col min="4173" max="4173" width="7.7109375" style="2010" customWidth="1"/>
    <col min="4174" max="4174" width="6.7109375" style="2010" customWidth="1"/>
    <col min="4175" max="4175" width="8" style="2010" customWidth="1"/>
    <col min="4176" max="4176" width="10.85546875" style="2010" bestFit="1" customWidth="1"/>
    <col min="4177" max="4177" width="10.140625" style="2010" customWidth="1"/>
    <col min="4178" max="4352" width="9.140625" style="2010"/>
    <col min="4353" max="4353" width="5" style="2010" customWidth="1"/>
    <col min="4354" max="4354" width="5.140625" style="2010" customWidth="1"/>
    <col min="4355" max="4355" width="10.42578125" style="2010" customWidth="1"/>
    <col min="4356" max="4356" width="6" style="2010" customWidth="1"/>
    <col min="4357" max="4357" width="3.7109375" style="2010" customWidth="1"/>
    <col min="4358" max="4358" width="5.140625" style="2010" customWidth="1"/>
    <col min="4359" max="4359" width="4.42578125" style="2010" customWidth="1"/>
    <col min="4360" max="4425" width="6.7109375" style="2010" customWidth="1"/>
    <col min="4426" max="4426" width="7.42578125" style="2010" customWidth="1"/>
    <col min="4427" max="4428" width="6.7109375" style="2010" customWidth="1"/>
    <col min="4429" max="4429" width="7.7109375" style="2010" customWidth="1"/>
    <col min="4430" max="4430" width="6.7109375" style="2010" customWidth="1"/>
    <col min="4431" max="4431" width="8" style="2010" customWidth="1"/>
    <col min="4432" max="4432" width="10.85546875" style="2010" bestFit="1" customWidth="1"/>
    <col min="4433" max="4433" width="10.140625" style="2010" customWidth="1"/>
    <col min="4434" max="4608" width="9.140625" style="2010"/>
    <col min="4609" max="4609" width="5" style="2010" customWidth="1"/>
    <col min="4610" max="4610" width="5.140625" style="2010" customWidth="1"/>
    <col min="4611" max="4611" width="10.42578125" style="2010" customWidth="1"/>
    <col min="4612" max="4612" width="6" style="2010" customWidth="1"/>
    <col min="4613" max="4613" width="3.7109375" style="2010" customWidth="1"/>
    <col min="4614" max="4614" width="5.140625" style="2010" customWidth="1"/>
    <col min="4615" max="4615" width="4.42578125" style="2010" customWidth="1"/>
    <col min="4616" max="4681" width="6.7109375" style="2010" customWidth="1"/>
    <col min="4682" max="4682" width="7.42578125" style="2010" customWidth="1"/>
    <col min="4683" max="4684" width="6.7109375" style="2010" customWidth="1"/>
    <col min="4685" max="4685" width="7.7109375" style="2010" customWidth="1"/>
    <col min="4686" max="4686" width="6.7109375" style="2010" customWidth="1"/>
    <col min="4687" max="4687" width="8" style="2010" customWidth="1"/>
    <col min="4688" max="4688" width="10.85546875" style="2010" bestFit="1" customWidth="1"/>
    <col min="4689" max="4689" width="10.140625" style="2010" customWidth="1"/>
    <col min="4690" max="4864" width="9.140625" style="2010"/>
    <col min="4865" max="4865" width="5" style="2010" customWidth="1"/>
    <col min="4866" max="4866" width="5.140625" style="2010" customWidth="1"/>
    <col min="4867" max="4867" width="10.42578125" style="2010" customWidth="1"/>
    <col min="4868" max="4868" width="6" style="2010" customWidth="1"/>
    <col min="4869" max="4869" width="3.7109375" style="2010" customWidth="1"/>
    <col min="4870" max="4870" width="5.140625" style="2010" customWidth="1"/>
    <col min="4871" max="4871" width="4.42578125" style="2010" customWidth="1"/>
    <col min="4872" max="4937" width="6.7109375" style="2010" customWidth="1"/>
    <col min="4938" max="4938" width="7.42578125" style="2010" customWidth="1"/>
    <col min="4939" max="4940" width="6.7109375" style="2010" customWidth="1"/>
    <col min="4941" max="4941" width="7.7109375" style="2010" customWidth="1"/>
    <col min="4942" max="4942" width="6.7109375" style="2010" customWidth="1"/>
    <col min="4943" max="4943" width="8" style="2010" customWidth="1"/>
    <col min="4944" max="4944" width="10.85546875" style="2010" bestFit="1" customWidth="1"/>
    <col min="4945" max="4945" width="10.140625" style="2010" customWidth="1"/>
    <col min="4946" max="5120" width="9.140625" style="2010"/>
    <col min="5121" max="5121" width="5" style="2010" customWidth="1"/>
    <col min="5122" max="5122" width="5.140625" style="2010" customWidth="1"/>
    <col min="5123" max="5123" width="10.42578125" style="2010" customWidth="1"/>
    <col min="5124" max="5124" width="6" style="2010" customWidth="1"/>
    <col min="5125" max="5125" width="3.7109375" style="2010" customWidth="1"/>
    <col min="5126" max="5126" width="5.140625" style="2010" customWidth="1"/>
    <col min="5127" max="5127" width="4.42578125" style="2010" customWidth="1"/>
    <col min="5128" max="5193" width="6.7109375" style="2010" customWidth="1"/>
    <col min="5194" max="5194" width="7.42578125" style="2010" customWidth="1"/>
    <col min="5195" max="5196" width="6.7109375" style="2010" customWidth="1"/>
    <col min="5197" max="5197" width="7.7109375" style="2010" customWidth="1"/>
    <col min="5198" max="5198" width="6.7109375" style="2010" customWidth="1"/>
    <col min="5199" max="5199" width="8" style="2010" customWidth="1"/>
    <col min="5200" max="5200" width="10.85546875" style="2010" bestFit="1" customWidth="1"/>
    <col min="5201" max="5201" width="10.140625" style="2010" customWidth="1"/>
    <col min="5202" max="5376" width="9.140625" style="2010"/>
    <col min="5377" max="5377" width="5" style="2010" customWidth="1"/>
    <col min="5378" max="5378" width="5.140625" style="2010" customWidth="1"/>
    <col min="5379" max="5379" width="10.42578125" style="2010" customWidth="1"/>
    <col min="5380" max="5380" width="6" style="2010" customWidth="1"/>
    <col min="5381" max="5381" width="3.7109375" style="2010" customWidth="1"/>
    <col min="5382" max="5382" width="5.140625" style="2010" customWidth="1"/>
    <col min="5383" max="5383" width="4.42578125" style="2010" customWidth="1"/>
    <col min="5384" max="5449" width="6.7109375" style="2010" customWidth="1"/>
    <col min="5450" max="5450" width="7.42578125" style="2010" customWidth="1"/>
    <col min="5451" max="5452" width="6.7109375" style="2010" customWidth="1"/>
    <col min="5453" max="5453" width="7.7109375" style="2010" customWidth="1"/>
    <col min="5454" max="5454" width="6.7109375" style="2010" customWidth="1"/>
    <col min="5455" max="5455" width="8" style="2010" customWidth="1"/>
    <col min="5456" max="5456" width="10.85546875" style="2010" bestFit="1" customWidth="1"/>
    <col min="5457" max="5457" width="10.140625" style="2010" customWidth="1"/>
    <col min="5458" max="5632" width="9.140625" style="2010"/>
    <col min="5633" max="5633" width="5" style="2010" customWidth="1"/>
    <col min="5634" max="5634" width="5.140625" style="2010" customWidth="1"/>
    <col min="5635" max="5635" width="10.42578125" style="2010" customWidth="1"/>
    <col min="5636" max="5636" width="6" style="2010" customWidth="1"/>
    <col min="5637" max="5637" width="3.7109375" style="2010" customWidth="1"/>
    <col min="5638" max="5638" width="5.140625" style="2010" customWidth="1"/>
    <col min="5639" max="5639" width="4.42578125" style="2010" customWidth="1"/>
    <col min="5640" max="5705" width="6.7109375" style="2010" customWidth="1"/>
    <col min="5706" max="5706" width="7.42578125" style="2010" customWidth="1"/>
    <col min="5707" max="5708" width="6.7109375" style="2010" customWidth="1"/>
    <col min="5709" max="5709" width="7.7109375" style="2010" customWidth="1"/>
    <col min="5710" max="5710" width="6.7109375" style="2010" customWidth="1"/>
    <col min="5711" max="5711" width="8" style="2010" customWidth="1"/>
    <col min="5712" max="5712" width="10.85546875" style="2010" bestFit="1" customWidth="1"/>
    <col min="5713" max="5713" width="10.140625" style="2010" customWidth="1"/>
    <col min="5714" max="5888" width="9.140625" style="2010"/>
    <col min="5889" max="5889" width="5" style="2010" customWidth="1"/>
    <col min="5890" max="5890" width="5.140625" style="2010" customWidth="1"/>
    <col min="5891" max="5891" width="10.42578125" style="2010" customWidth="1"/>
    <col min="5892" max="5892" width="6" style="2010" customWidth="1"/>
    <col min="5893" max="5893" width="3.7109375" style="2010" customWidth="1"/>
    <col min="5894" max="5894" width="5.140625" style="2010" customWidth="1"/>
    <col min="5895" max="5895" width="4.42578125" style="2010" customWidth="1"/>
    <col min="5896" max="5961" width="6.7109375" style="2010" customWidth="1"/>
    <col min="5962" max="5962" width="7.42578125" style="2010" customWidth="1"/>
    <col min="5963" max="5964" width="6.7109375" style="2010" customWidth="1"/>
    <col min="5965" max="5965" width="7.7109375" style="2010" customWidth="1"/>
    <col min="5966" max="5966" width="6.7109375" style="2010" customWidth="1"/>
    <col min="5967" max="5967" width="8" style="2010" customWidth="1"/>
    <col min="5968" max="5968" width="10.85546875" style="2010" bestFit="1" customWidth="1"/>
    <col min="5969" max="5969" width="10.140625" style="2010" customWidth="1"/>
    <col min="5970" max="6144" width="9.140625" style="2010"/>
    <col min="6145" max="6145" width="5" style="2010" customWidth="1"/>
    <col min="6146" max="6146" width="5.140625" style="2010" customWidth="1"/>
    <col min="6147" max="6147" width="10.42578125" style="2010" customWidth="1"/>
    <col min="6148" max="6148" width="6" style="2010" customWidth="1"/>
    <col min="6149" max="6149" width="3.7109375" style="2010" customWidth="1"/>
    <col min="6150" max="6150" width="5.140625" style="2010" customWidth="1"/>
    <col min="6151" max="6151" width="4.42578125" style="2010" customWidth="1"/>
    <col min="6152" max="6217" width="6.7109375" style="2010" customWidth="1"/>
    <col min="6218" max="6218" width="7.42578125" style="2010" customWidth="1"/>
    <col min="6219" max="6220" width="6.7109375" style="2010" customWidth="1"/>
    <col min="6221" max="6221" width="7.7109375" style="2010" customWidth="1"/>
    <col min="6222" max="6222" width="6.7109375" style="2010" customWidth="1"/>
    <col min="6223" max="6223" width="8" style="2010" customWidth="1"/>
    <col min="6224" max="6224" width="10.85546875" style="2010" bestFit="1" customWidth="1"/>
    <col min="6225" max="6225" width="10.140625" style="2010" customWidth="1"/>
    <col min="6226" max="6400" width="9.140625" style="2010"/>
    <col min="6401" max="6401" width="5" style="2010" customWidth="1"/>
    <col min="6402" max="6402" width="5.140625" style="2010" customWidth="1"/>
    <col min="6403" max="6403" width="10.42578125" style="2010" customWidth="1"/>
    <col min="6404" max="6404" width="6" style="2010" customWidth="1"/>
    <col min="6405" max="6405" width="3.7109375" style="2010" customWidth="1"/>
    <col min="6406" max="6406" width="5.140625" style="2010" customWidth="1"/>
    <col min="6407" max="6407" width="4.42578125" style="2010" customWidth="1"/>
    <col min="6408" max="6473" width="6.7109375" style="2010" customWidth="1"/>
    <col min="6474" max="6474" width="7.42578125" style="2010" customWidth="1"/>
    <col min="6475" max="6476" width="6.7109375" style="2010" customWidth="1"/>
    <col min="6477" max="6477" width="7.7109375" style="2010" customWidth="1"/>
    <col min="6478" max="6478" width="6.7109375" style="2010" customWidth="1"/>
    <col min="6479" max="6479" width="8" style="2010" customWidth="1"/>
    <col min="6480" max="6480" width="10.85546875" style="2010" bestFit="1" customWidth="1"/>
    <col min="6481" max="6481" width="10.140625" style="2010" customWidth="1"/>
    <col min="6482" max="6656" width="9.140625" style="2010"/>
    <col min="6657" max="6657" width="5" style="2010" customWidth="1"/>
    <col min="6658" max="6658" width="5.140625" style="2010" customWidth="1"/>
    <col min="6659" max="6659" width="10.42578125" style="2010" customWidth="1"/>
    <col min="6660" max="6660" width="6" style="2010" customWidth="1"/>
    <col min="6661" max="6661" width="3.7109375" style="2010" customWidth="1"/>
    <col min="6662" max="6662" width="5.140625" style="2010" customWidth="1"/>
    <col min="6663" max="6663" width="4.42578125" style="2010" customWidth="1"/>
    <col min="6664" max="6729" width="6.7109375" style="2010" customWidth="1"/>
    <col min="6730" max="6730" width="7.42578125" style="2010" customWidth="1"/>
    <col min="6731" max="6732" width="6.7109375" style="2010" customWidth="1"/>
    <col min="6733" max="6733" width="7.7109375" style="2010" customWidth="1"/>
    <col min="6734" max="6734" width="6.7109375" style="2010" customWidth="1"/>
    <col min="6735" max="6735" width="8" style="2010" customWidth="1"/>
    <col min="6736" max="6736" width="10.85546875" style="2010" bestFit="1" customWidth="1"/>
    <col min="6737" max="6737" width="10.140625" style="2010" customWidth="1"/>
    <col min="6738" max="6912" width="9.140625" style="2010"/>
    <col min="6913" max="6913" width="5" style="2010" customWidth="1"/>
    <col min="6914" max="6914" width="5.140625" style="2010" customWidth="1"/>
    <col min="6915" max="6915" width="10.42578125" style="2010" customWidth="1"/>
    <col min="6916" max="6916" width="6" style="2010" customWidth="1"/>
    <col min="6917" max="6917" width="3.7109375" style="2010" customWidth="1"/>
    <col min="6918" max="6918" width="5.140625" style="2010" customWidth="1"/>
    <col min="6919" max="6919" width="4.42578125" style="2010" customWidth="1"/>
    <col min="6920" max="6985" width="6.7109375" style="2010" customWidth="1"/>
    <col min="6986" max="6986" width="7.42578125" style="2010" customWidth="1"/>
    <col min="6987" max="6988" width="6.7109375" style="2010" customWidth="1"/>
    <col min="6989" max="6989" width="7.7109375" style="2010" customWidth="1"/>
    <col min="6990" max="6990" width="6.7109375" style="2010" customWidth="1"/>
    <col min="6991" max="6991" width="8" style="2010" customWidth="1"/>
    <col min="6992" max="6992" width="10.85546875" style="2010" bestFit="1" customWidth="1"/>
    <col min="6993" max="6993" width="10.140625" style="2010" customWidth="1"/>
    <col min="6994" max="7168" width="9.140625" style="2010"/>
    <col min="7169" max="7169" width="5" style="2010" customWidth="1"/>
    <col min="7170" max="7170" width="5.140625" style="2010" customWidth="1"/>
    <col min="7171" max="7171" width="10.42578125" style="2010" customWidth="1"/>
    <col min="7172" max="7172" width="6" style="2010" customWidth="1"/>
    <col min="7173" max="7173" width="3.7109375" style="2010" customWidth="1"/>
    <col min="7174" max="7174" width="5.140625" style="2010" customWidth="1"/>
    <col min="7175" max="7175" width="4.42578125" style="2010" customWidth="1"/>
    <col min="7176" max="7241" width="6.7109375" style="2010" customWidth="1"/>
    <col min="7242" max="7242" width="7.42578125" style="2010" customWidth="1"/>
    <col min="7243" max="7244" width="6.7109375" style="2010" customWidth="1"/>
    <col min="7245" max="7245" width="7.7109375" style="2010" customWidth="1"/>
    <col min="7246" max="7246" width="6.7109375" style="2010" customWidth="1"/>
    <col min="7247" max="7247" width="8" style="2010" customWidth="1"/>
    <col min="7248" max="7248" width="10.85546875" style="2010" bestFit="1" customWidth="1"/>
    <col min="7249" max="7249" width="10.140625" style="2010" customWidth="1"/>
    <col min="7250" max="7424" width="9.140625" style="2010"/>
    <col min="7425" max="7425" width="5" style="2010" customWidth="1"/>
    <col min="7426" max="7426" width="5.140625" style="2010" customWidth="1"/>
    <col min="7427" max="7427" width="10.42578125" style="2010" customWidth="1"/>
    <col min="7428" max="7428" width="6" style="2010" customWidth="1"/>
    <col min="7429" max="7429" width="3.7109375" style="2010" customWidth="1"/>
    <col min="7430" max="7430" width="5.140625" style="2010" customWidth="1"/>
    <col min="7431" max="7431" width="4.42578125" style="2010" customWidth="1"/>
    <col min="7432" max="7497" width="6.7109375" style="2010" customWidth="1"/>
    <col min="7498" max="7498" width="7.42578125" style="2010" customWidth="1"/>
    <col min="7499" max="7500" width="6.7109375" style="2010" customWidth="1"/>
    <col min="7501" max="7501" width="7.7109375" style="2010" customWidth="1"/>
    <col min="7502" max="7502" width="6.7109375" style="2010" customWidth="1"/>
    <col min="7503" max="7503" width="8" style="2010" customWidth="1"/>
    <col min="7504" max="7504" width="10.85546875" style="2010" bestFit="1" customWidth="1"/>
    <col min="7505" max="7505" width="10.140625" style="2010" customWidth="1"/>
    <col min="7506" max="7680" width="9.140625" style="2010"/>
    <col min="7681" max="7681" width="5" style="2010" customWidth="1"/>
    <col min="7682" max="7682" width="5.140625" style="2010" customWidth="1"/>
    <col min="7683" max="7683" width="10.42578125" style="2010" customWidth="1"/>
    <col min="7684" max="7684" width="6" style="2010" customWidth="1"/>
    <col min="7685" max="7685" width="3.7109375" style="2010" customWidth="1"/>
    <col min="7686" max="7686" width="5.140625" style="2010" customWidth="1"/>
    <col min="7687" max="7687" width="4.42578125" style="2010" customWidth="1"/>
    <col min="7688" max="7753" width="6.7109375" style="2010" customWidth="1"/>
    <col min="7754" max="7754" width="7.42578125" style="2010" customWidth="1"/>
    <col min="7755" max="7756" width="6.7109375" style="2010" customWidth="1"/>
    <col min="7757" max="7757" width="7.7109375" style="2010" customWidth="1"/>
    <col min="7758" max="7758" width="6.7109375" style="2010" customWidth="1"/>
    <col min="7759" max="7759" width="8" style="2010" customWidth="1"/>
    <col min="7760" max="7760" width="10.85546875" style="2010" bestFit="1" customWidth="1"/>
    <col min="7761" max="7761" width="10.140625" style="2010" customWidth="1"/>
    <col min="7762" max="7936" width="9.140625" style="2010"/>
    <col min="7937" max="7937" width="5" style="2010" customWidth="1"/>
    <col min="7938" max="7938" width="5.140625" style="2010" customWidth="1"/>
    <col min="7939" max="7939" width="10.42578125" style="2010" customWidth="1"/>
    <col min="7940" max="7940" width="6" style="2010" customWidth="1"/>
    <col min="7941" max="7941" width="3.7109375" style="2010" customWidth="1"/>
    <col min="7942" max="7942" width="5.140625" style="2010" customWidth="1"/>
    <col min="7943" max="7943" width="4.42578125" style="2010" customWidth="1"/>
    <col min="7944" max="8009" width="6.7109375" style="2010" customWidth="1"/>
    <col min="8010" max="8010" width="7.42578125" style="2010" customWidth="1"/>
    <col min="8011" max="8012" width="6.7109375" style="2010" customWidth="1"/>
    <col min="8013" max="8013" width="7.7109375" style="2010" customWidth="1"/>
    <col min="8014" max="8014" width="6.7109375" style="2010" customWidth="1"/>
    <col min="8015" max="8015" width="8" style="2010" customWidth="1"/>
    <col min="8016" max="8016" width="10.85546875" style="2010" bestFit="1" customWidth="1"/>
    <col min="8017" max="8017" width="10.140625" style="2010" customWidth="1"/>
    <col min="8018" max="8192" width="9.140625" style="2010"/>
    <col min="8193" max="8193" width="5" style="2010" customWidth="1"/>
    <col min="8194" max="8194" width="5.140625" style="2010" customWidth="1"/>
    <col min="8195" max="8195" width="10.42578125" style="2010" customWidth="1"/>
    <col min="8196" max="8196" width="6" style="2010" customWidth="1"/>
    <col min="8197" max="8197" width="3.7109375" style="2010" customWidth="1"/>
    <col min="8198" max="8198" width="5.140625" style="2010" customWidth="1"/>
    <col min="8199" max="8199" width="4.42578125" style="2010" customWidth="1"/>
    <col min="8200" max="8265" width="6.7109375" style="2010" customWidth="1"/>
    <col min="8266" max="8266" width="7.42578125" style="2010" customWidth="1"/>
    <col min="8267" max="8268" width="6.7109375" style="2010" customWidth="1"/>
    <col min="8269" max="8269" width="7.7109375" style="2010" customWidth="1"/>
    <col min="8270" max="8270" width="6.7109375" style="2010" customWidth="1"/>
    <col min="8271" max="8271" width="8" style="2010" customWidth="1"/>
    <col min="8272" max="8272" width="10.85546875" style="2010" bestFit="1" customWidth="1"/>
    <col min="8273" max="8273" width="10.140625" style="2010" customWidth="1"/>
    <col min="8274" max="8448" width="9.140625" style="2010"/>
    <col min="8449" max="8449" width="5" style="2010" customWidth="1"/>
    <col min="8450" max="8450" width="5.140625" style="2010" customWidth="1"/>
    <col min="8451" max="8451" width="10.42578125" style="2010" customWidth="1"/>
    <col min="8452" max="8452" width="6" style="2010" customWidth="1"/>
    <col min="8453" max="8453" width="3.7109375" style="2010" customWidth="1"/>
    <col min="8454" max="8454" width="5.140625" style="2010" customWidth="1"/>
    <col min="8455" max="8455" width="4.42578125" style="2010" customWidth="1"/>
    <col min="8456" max="8521" width="6.7109375" style="2010" customWidth="1"/>
    <col min="8522" max="8522" width="7.42578125" style="2010" customWidth="1"/>
    <col min="8523" max="8524" width="6.7109375" style="2010" customWidth="1"/>
    <col min="8525" max="8525" width="7.7109375" style="2010" customWidth="1"/>
    <col min="8526" max="8526" width="6.7109375" style="2010" customWidth="1"/>
    <col min="8527" max="8527" width="8" style="2010" customWidth="1"/>
    <col min="8528" max="8528" width="10.85546875" style="2010" bestFit="1" customWidth="1"/>
    <col min="8529" max="8529" width="10.140625" style="2010" customWidth="1"/>
    <col min="8530" max="8704" width="9.140625" style="2010"/>
    <col min="8705" max="8705" width="5" style="2010" customWidth="1"/>
    <col min="8706" max="8706" width="5.140625" style="2010" customWidth="1"/>
    <col min="8707" max="8707" width="10.42578125" style="2010" customWidth="1"/>
    <col min="8708" max="8708" width="6" style="2010" customWidth="1"/>
    <col min="8709" max="8709" width="3.7109375" style="2010" customWidth="1"/>
    <col min="8710" max="8710" width="5.140625" style="2010" customWidth="1"/>
    <col min="8711" max="8711" width="4.42578125" style="2010" customWidth="1"/>
    <col min="8712" max="8777" width="6.7109375" style="2010" customWidth="1"/>
    <col min="8778" max="8778" width="7.42578125" style="2010" customWidth="1"/>
    <col min="8779" max="8780" width="6.7109375" style="2010" customWidth="1"/>
    <col min="8781" max="8781" width="7.7109375" style="2010" customWidth="1"/>
    <col min="8782" max="8782" width="6.7109375" style="2010" customWidth="1"/>
    <col min="8783" max="8783" width="8" style="2010" customWidth="1"/>
    <col min="8784" max="8784" width="10.85546875" style="2010" bestFit="1" customWidth="1"/>
    <col min="8785" max="8785" width="10.140625" style="2010" customWidth="1"/>
    <col min="8786" max="8960" width="9.140625" style="2010"/>
    <col min="8961" max="8961" width="5" style="2010" customWidth="1"/>
    <col min="8962" max="8962" width="5.140625" style="2010" customWidth="1"/>
    <col min="8963" max="8963" width="10.42578125" style="2010" customWidth="1"/>
    <col min="8964" max="8964" width="6" style="2010" customWidth="1"/>
    <col min="8965" max="8965" width="3.7109375" style="2010" customWidth="1"/>
    <col min="8966" max="8966" width="5.140625" style="2010" customWidth="1"/>
    <col min="8967" max="8967" width="4.42578125" style="2010" customWidth="1"/>
    <col min="8968" max="9033" width="6.7109375" style="2010" customWidth="1"/>
    <col min="9034" max="9034" width="7.42578125" style="2010" customWidth="1"/>
    <col min="9035" max="9036" width="6.7109375" style="2010" customWidth="1"/>
    <col min="9037" max="9037" width="7.7109375" style="2010" customWidth="1"/>
    <col min="9038" max="9038" width="6.7109375" style="2010" customWidth="1"/>
    <col min="9039" max="9039" width="8" style="2010" customWidth="1"/>
    <col min="9040" max="9040" width="10.85546875" style="2010" bestFit="1" customWidth="1"/>
    <col min="9041" max="9041" width="10.140625" style="2010" customWidth="1"/>
    <col min="9042" max="9216" width="9.140625" style="2010"/>
    <col min="9217" max="9217" width="5" style="2010" customWidth="1"/>
    <col min="9218" max="9218" width="5.140625" style="2010" customWidth="1"/>
    <col min="9219" max="9219" width="10.42578125" style="2010" customWidth="1"/>
    <col min="9220" max="9220" width="6" style="2010" customWidth="1"/>
    <col min="9221" max="9221" width="3.7109375" style="2010" customWidth="1"/>
    <col min="9222" max="9222" width="5.140625" style="2010" customWidth="1"/>
    <col min="9223" max="9223" width="4.42578125" style="2010" customWidth="1"/>
    <col min="9224" max="9289" width="6.7109375" style="2010" customWidth="1"/>
    <col min="9290" max="9290" width="7.42578125" style="2010" customWidth="1"/>
    <col min="9291" max="9292" width="6.7109375" style="2010" customWidth="1"/>
    <col min="9293" max="9293" width="7.7109375" style="2010" customWidth="1"/>
    <col min="9294" max="9294" width="6.7109375" style="2010" customWidth="1"/>
    <col min="9295" max="9295" width="8" style="2010" customWidth="1"/>
    <col min="9296" max="9296" width="10.85546875" style="2010" bestFit="1" customWidth="1"/>
    <col min="9297" max="9297" width="10.140625" style="2010" customWidth="1"/>
    <col min="9298" max="9472" width="9.140625" style="2010"/>
    <col min="9473" max="9473" width="5" style="2010" customWidth="1"/>
    <col min="9474" max="9474" width="5.140625" style="2010" customWidth="1"/>
    <col min="9475" max="9475" width="10.42578125" style="2010" customWidth="1"/>
    <col min="9476" max="9476" width="6" style="2010" customWidth="1"/>
    <col min="9477" max="9477" width="3.7109375" style="2010" customWidth="1"/>
    <col min="9478" max="9478" width="5.140625" style="2010" customWidth="1"/>
    <col min="9479" max="9479" width="4.42578125" style="2010" customWidth="1"/>
    <col min="9480" max="9545" width="6.7109375" style="2010" customWidth="1"/>
    <col min="9546" max="9546" width="7.42578125" style="2010" customWidth="1"/>
    <col min="9547" max="9548" width="6.7109375" style="2010" customWidth="1"/>
    <col min="9549" max="9549" width="7.7109375" style="2010" customWidth="1"/>
    <col min="9550" max="9550" width="6.7109375" style="2010" customWidth="1"/>
    <col min="9551" max="9551" width="8" style="2010" customWidth="1"/>
    <col min="9552" max="9552" width="10.85546875" style="2010" bestFit="1" customWidth="1"/>
    <col min="9553" max="9553" width="10.140625" style="2010" customWidth="1"/>
    <col min="9554" max="9728" width="9.140625" style="2010"/>
    <col min="9729" max="9729" width="5" style="2010" customWidth="1"/>
    <col min="9730" max="9730" width="5.140625" style="2010" customWidth="1"/>
    <col min="9731" max="9731" width="10.42578125" style="2010" customWidth="1"/>
    <col min="9732" max="9732" width="6" style="2010" customWidth="1"/>
    <col min="9733" max="9733" width="3.7109375" style="2010" customWidth="1"/>
    <col min="9734" max="9734" width="5.140625" style="2010" customWidth="1"/>
    <col min="9735" max="9735" width="4.42578125" style="2010" customWidth="1"/>
    <col min="9736" max="9801" width="6.7109375" style="2010" customWidth="1"/>
    <col min="9802" max="9802" width="7.42578125" style="2010" customWidth="1"/>
    <col min="9803" max="9804" width="6.7109375" style="2010" customWidth="1"/>
    <col min="9805" max="9805" width="7.7109375" style="2010" customWidth="1"/>
    <col min="9806" max="9806" width="6.7109375" style="2010" customWidth="1"/>
    <col min="9807" max="9807" width="8" style="2010" customWidth="1"/>
    <col min="9808" max="9808" width="10.85546875" style="2010" bestFit="1" customWidth="1"/>
    <col min="9809" max="9809" width="10.140625" style="2010" customWidth="1"/>
    <col min="9810" max="9984" width="9.140625" style="2010"/>
    <col min="9985" max="9985" width="5" style="2010" customWidth="1"/>
    <col min="9986" max="9986" width="5.140625" style="2010" customWidth="1"/>
    <col min="9987" max="9987" width="10.42578125" style="2010" customWidth="1"/>
    <col min="9988" max="9988" width="6" style="2010" customWidth="1"/>
    <col min="9989" max="9989" width="3.7109375" style="2010" customWidth="1"/>
    <col min="9990" max="9990" width="5.140625" style="2010" customWidth="1"/>
    <col min="9991" max="9991" width="4.42578125" style="2010" customWidth="1"/>
    <col min="9992" max="10057" width="6.7109375" style="2010" customWidth="1"/>
    <col min="10058" max="10058" width="7.42578125" style="2010" customWidth="1"/>
    <col min="10059" max="10060" width="6.7109375" style="2010" customWidth="1"/>
    <col min="10061" max="10061" width="7.7109375" style="2010" customWidth="1"/>
    <col min="10062" max="10062" width="6.7109375" style="2010" customWidth="1"/>
    <col min="10063" max="10063" width="8" style="2010" customWidth="1"/>
    <col min="10064" max="10064" width="10.85546875" style="2010" bestFit="1" customWidth="1"/>
    <col min="10065" max="10065" width="10.140625" style="2010" customWidth="1"/>
    <col min="10066" max="10240" width="9.140625" style="2010"/>
    <col min="10241" max="10241" width="5" style="2010" customWidth="1"/>
    <col min="10242" max="10242" width="5.140625" style="2010" customWidth="1"/>
    <col min="10243" max="10243" width="10.42578125" style="2010" customWidth="1"/>
    <col min="10244" max="10244" width="6" style="2010" customWidth="1"/>
    <col min="10245" max="10245" width="3.7109375" style="2010" customWidth="1"/>
    <col min="10246" max="10246" width="5.140625" style="2010" customWidth="1"/>
    <col min="10247" max="10247" width="4.42578125" style="2010" customWidth="1"/>
    <col min="10248" max="10313" width="6.7109375" style="2010" customWidth="1"/>
    <col min="10314" max="10314" width="7.42578125" style="2010" customWidth="1"/>
    <col min="10315" max="10316" width="6.7109375" style="2010" customWidth="1"/>
    <col min="10317" max="10317" width="7.7109375" style="2010" customWidth="1"/>
    <col min="10318" max="10318" width="6.7109375" style="2010" customWidth="1"/>
    <col min="10319" max="10319" width="8" style="2010" customWidth="1"/>
    <col min="10320" max="10320" width="10.85546875" style="2010" bestFit="1" customWidth="1"/>
    <col min="10321" max="10321" width="10.140625" style="2010" customWidth="1"/>
    <col min="10322" max="10496" width="9.140625" style="2010"/>
    <col min="10497" max="10497" width="5" style="2010" customWidth="1"/>
    <col min="10498" max="10498" width="5.140625" style="2010" customWidth="1"/>
    <col min="10499" max="10499" width="10.42578125" style="2010" customWidth="1"/>
    <col min="10500" max="10500" width="6" style="2010" customWidth="1"/>
    <col min="10501" max="10501" width="3.7109375" style="2010" customWidth="1"/>
    <col min="10502" max="10502" width="5.140625" style="2010" customWidth="1"/>
    <col min="10503" max="10503" width="4.42578125" style="2010" customWidth="1"/>
    <col min="10504" max="10569" width="6.7109375" style="2010" customWidth="1"/>
    <col min="10570" max="10570" width="7.42578125" style="2010" customWidth="1"/>
    <col min="10571" max="10572" width="6.7109375" style="2010" customWidth="1"/>
    <col min="10573" max="10573" width="7.7109375" style="2010" customWidth="1"/>
    <col min="10574" max="10574" width="6.7109375" style="2010" customWidth="1"/>
    <col min="10575" max="10575" width="8" style="2010" customWidth="1"/>
    <col min="10576" max="10576" width="10.85546875" style="2010" bestFit="1" customWidth="1"/>
    <col min="10577" max="10577" width="10.140625" style="2010" customWidth="1"/>
    <col min="10578" max="10752" width="9.140625" style="2010"/>
    <col min="10753" max="10753" width="5" style="2010" customWidth="1"/>
    <col min="10754" max="10754" width="5.140625" style="2010" customWidth="1"/>
    <col min="10755" max="10755" width="10.42578125" style="2010" customWidth="1"/>
    <col min="10756" max="10756" width="6" style="2010" customWidth="1"/>
    <col min="10757" max="10757" width="3.7109375" style="2010" customWidth="1"/>
    <col min="10758" max="10758" width="5.140625" style="2010" customWidth="1"/>
    <col min="10759" max="10759" width="4.42578125" style="2010" customWidth="1"/>
    <col min="10760" max="10825" width="6.7109375" style="2010" customWidth="1"/>
    <col min="10826" max="10826" width="7.42578125" style="2010" customWidth="1"/>
    <col min="10827" max="10828" width="6.7109375" style="2010" customWidth="1"/>
    <col min="10829" max="10829" width="7.7109375" style="2010" customWidth="1"/>
    <col min="10830" max="10830" width="6.7109375" style="2010" customWidth="1"/>
    <col min="10831" max="10831" width="8" style="2010" customWidth="1"/>
    <col min="10832" max="10832" width="10.85546875" style="2010" bestFit="1" customWidth="1"/>
    <col min="10833" max="10833" width="10.140625" style="2010" customWidth="1"/>
    <col min="10834" max="11008" width="9.140625" style="2010"/>
    <col min="11009" max="11009" width="5" style="2010" customWidth="1"/>
    <col min="11010" max="11010" width="5.140625" style="2010" customWidth="1"/>
    <col min="11011" max="11011" width="10.42578125" style="2010" customWidth="1"/>
    <col min="11012" max="11012" width="6" style="2010" customWidth="1"/>
    <col min="11013" max="11013" width="3.7109375" style="2010" customWidth="1"/>
    <col min="11014" max="11014" width="5.140625" style="2010" customWidth="1"/>
    <col min="11015" max="11015" width="4.42578125" style="2010" customWidth="1"/>
    <col min="11016" max="11081" width="6.7109375" style="2010" customWidth="1"/>
    <col min="11082" max="11082" width="7.42578125" style="2010" customWidth="1"/>
    <col min="11083" max="11084" width="6.7109375" style="2010" customWidth="1"/>
    <col min="11085" max="11085" width="7.7109375" style="2010" customWidth="1"/>
    <col min="11086" max="11086" width="6.7109375" style="2010" customWidth="1"/>
    <col min="11087" max="11087" width="8" style="2010" customWidth="1"/>
    <col min="11088" max="11088" width="10.85546875" style="2010" bestFit="1" customWidth="1"/>
    <col min="11089" max="11089" width="10.140625" style="2010" customWidth="1"/>
    <col min="11090" max="11264" width="9.140625" style="2010"/>
    <col min="11265" max="11265" width="5" style="2010" customWidth="1"/>
    <col min="11266" max="11266" width="5.140625" style="2010" customWidth="1"/>
    <col min="11267" max="11267" width="10.42578125" style="2010" customWidth="1"/>
    <col min="11268" max="11268" width="6" style="2010" customWidth="1"/>
    <col min="11269" max="11269" width="3.7109375" style="2010" customWidth="1"/>
    <col min="11270" max="11270" width="5.140625" style="2010" customWidth="1"/>
    <col min="11271" max="11271" width="4.42578125" style="2010" customWidth="1"/>
    <col min="11272" max="11337" width="6.7109375" style="2010" customWidth="1"/>
    <col min="11338" max="11338" width="7.42578125" style="2010" customWidth="1"/>
    <col min="11339" max="11340" width="6.7109375" style="2010" customWidth="1"/>
    <col min="11341" max="11341" width="7.7109375" style="2010" customWidth="1"/>
    <col min="11342" max="11342" width="6.7109375" style="2010" customWidth="1"/>
    <col min="11343" max="11343" width="8" style="2010" customWidth="1"/>
    <col min="11344" max="11344" width="10.85546875" style="2010" bestFit="1" customWidth="1"/>
    <col min="11345" max="11345" width="10.140625" style="2010" customWidth="1"/>
    <col min="11346" max="11520" width="9.140625" style="2010"/>
    <col min="11521" max="11521" width="5" style="2010" customWidth="1"/>
    <col min="11522" max="11522" width="5.140625" style="2010" customWidth="1"/>
    <col min="11523" max="11523" width="10.42578125" style="2010" customWidth="1"/>
    <col min="11524" max="11524" width="6" style="2010" customWidth="1"/>
    <col min="11525" max="11525" width="3.7109375" style="2010" customWidth="1"/>
    <col min="11526" max="11526" width="5.140625" style="2010" customWidth="1"/>
    <col min="11527" max="11527" width="4.42578125" style="2010" customWidth="1"/>
    <col min="11528" max="11593" width="6.7109375" style="2010" customWidth="1"/>
    <col min="11594" max="11594" width="7.42578125" style="2010" customWidth="1"/>
    <col min="11595" max="11596" width="6.7109375" style="2010" customWidth="1"/>
    <col min="11597" max="11597" width="7.7109375" style="2010" customWidth="1"/>
    <col min="11598" max="11598" width="6.7109375" style="2010" customWidth="1"/>
    <col min="11599" max="11599" width="8" style="2010" customWidth="1"/>
    <col min="11600" max="11600" width="10.85546875" style="2010" bestFit="1" customWidth="1"/>
    <col min="11601" max="11601" width="10.140625" style="2010" customWidth="1"/>
    <col min="11602" max="11776" width="9.140625" style="2010"/>
    <col min="11777" max="11777" width="5" style="2010" customWidth="1"/>
    <col min="11778" max="11778" width="5.140625" style="2010" customWidth="1"/>
    <col min="11779" max="11779" width="10.42578125" style="2010" customWidth="1"/>
    <col min="11780" max="11780" width="6" style="2010" customWidth="1"/>
    <col min="11781" max="11781" width="3.7109375" style="2010" customWidth="1"/>
    <col min="11782" max="11782" width="5.140625" style="2010" customWidth="1"/>
    <col min="11783" max="11783" width="4.42578125" style="2010" customWidth="1"/>
    <col min="11784" max="11849" width="6.7109375" style="2010" customWidth="1"/>
    <col min="11850" max="11850" width="7.42578125" style="2010" customWidth="1"/>
    <col min="11851" max="11852" width="6.7109375" style="2010" customWidth="1"/>
    <col min="11853" max="11853" width="7.7109375" style="2010" customWidth="1"/>
    <col min="11854" max="11854" width="6.7109375" style="2010" customWidth="1"/>
    <col min="11855" max="11855" width="8" style="2010" customWidth="1"/>
    <col min="11856" max="11856" width="10.85546875" style="2010" bestFit="1" customWidth="1"/>
    <col min="11857" max="11857" width="10.140625" style="2010" customWidth="1"/>
    <col min="11858" max="12032" width="9.140625" style="2010"/>
    <col min="12033" max="12033" width="5" style="2010" customWidth="1"/>
    <col min="12034" max="12034" width="5.140625" style="2010" customWidth="1"/>
    <col min="12035" max="12035" width="10.42578125" style="2010" customWidth="1"/>
    <col min="12036" max="12036" width="6" style="2010" customWidth="1"/>
    <col min="12037" max="12037" width="3.7109375" style="2010" customWidth="1"/>
    <col min="12038" max="12038" width="5.140625" style="2010" customWidth="1"/>
    <col min="12039" max="12039" width="4.42578125" style="2010" customWidth="1"/>
    <col min="12040" max="12105" width="6.7109375" style="2010" customWidth="1"/>
    <col min="12106" max="12106" width="7.42578125" style="2010" customWidth="1"/>
    <col min="12107" max="12108" width="6.7109375" style="2010" customWidth="1"/>
    <col min="12109" max="12109" width="7.7109375" style="2010" customWidth="1"/>
    <col min="12110" max="12110" width="6.7109375" style="2010" customWidth="1"/>
    <col min="12111" max="12111" width="8" style="2010" customWidth="1"/>
    <col min="12112" max="12112" width="10.85546875" style="2010" bestFit="1" customWidth="1"/>
    <col min="12113" max="12113" width="10.140625" style="2010" customWidth="1"/>
    <col min="12114" max="12288" width="9.140625" style="2010"/>
    <col min="12289" max="12289" width="5" style="2010" customWidth="1"/>
    <col min="12290" max="12290" width="5.140625" style="2010" customWidth="1"/>
    <col min="12291" max="12291" width="10.42578125" style="2010" customWidth="1"/>
    <col min="12292" max="12292" width="6" style="2010" customWidth="1"/>
    <col min="12293" max="12293" width="3.7109375" style="2010" customWidth="1"/>
    <col min="12294" max="12294" width="5.140625" style="2010" customWidth="1"/>
    <col min="12295" max="12295" width="4.42578125" style="2010" customWidth="1"/>
    <col min="12296" max="12361" width="6.7109375" style="2010" customWidth="1"/>
    <col min="12362" max="12362" width="7.42578125" style="2010" customWidth="1"/>
    <col min="12363" max="12364" width="6.7109375" style="2010" customWidth="1"/>
    <col min="12365" max="12365" width="7.7109375" style="2010" customWidth="1"/>
    <col min="12366" max="12366" width="6.7109375" style="2010" customWidth="1"/>
    <col min="12367" max="12367" width="8" style="2010" customWidth="1"/>
    <col min="12368" max="12368" width="10.85546875" style="2010" bestFit="1" customWidth="1"/>
    <col min="12369" max="12369" width="10.140625" style="2010" customWidth="1"/>
    <col min="12370" max="12544" width="9.140625" style="2010"/>
    <col min="12545" max="12545" width="5" style="2010" customWidth="1"/>
    <col min="12546" max="12546" width="5.140625" style="2010" customWidth="1"/>
    <col min="12547" max="12547" width="10.42578125" style="2010" customWidth="1"/>
    <col min="12548" max="12548" width="6" style="2010" customWidth="1"/>
    <col min="12549" max="12549" width="3.7109375" style="2010" customWidth="1"/>
    <col min="12550" max="12550" width="5.140625" style="2010" customWidth="1"/>
    <col min="12551" max="12551" width="4.42578125" style="2010" customWidth="1"/>
    <col min="12552" max="12617" width="6.7109375" style="2010" customWidth="1"/>
    <col min="12618" max="12618" width="7.42578125" style="2010" customWidth="1"/>
    <col min="12619" max="12620" width="6.7109375" style="2010" customWidth="1"/>
    <col min="12621" max="12621" width="7.7109375" style="2010" customWidth="1"/>
    <col min="12622" max="12622" width="6.7109375" style="2010" customWidth="1"/>
    <col min="12623" max="12623" width="8" style="2010" customWidth="1"/>
    <col min="12624" max="12624" width="10.85546875" style="2010" bestFit="1" customWidth="1"/>
    <col min="12625" max="12625" width="10.140625" style="2010" customWidth="1"/>
    <col min="12626" max="12800" width="9.140625" style="2010"/>
    <col min="12801" max="12801" width="5" style="2010" customWidth="1"/>
    <col min="12802" max="12802" width="5.140625" style="2010" customWidth="1"/>
    <col min="12803" max="12803" width="10.42578125" style="2010" customWidth="1"/>
    <col min="12804" max="12804" width="6" style="2010" customWidth="1"/>
    <col min="12805" max="12805" width="3.7109375" style="2010" customWidth="1"/>
    <col min="12806" max="12806" width="5.140625" style="2010" customWidth="1"/>
    <col min="12807" max="12807" width="4.42578125" style="2010" customWidth="1"/>
    <col min="12808" max="12873" width="6.7109375" style="2010" customWidth="1"/>
    <col min="12874" max="12874" width="7.42578125" style="2010" customWidth="1"/>
    <col min="12875" max="12876" width="6.7109375" style="2010" customWidth="1"/>
    <col min="12877" max="12877" width="7.7109375" style="2010" customWidth="1"/>
    <col min="12878" max="12878" width="6.7109375" style="2010" customWidth="1"/>
    <col min="12879" max="12879" width="8" style="2010" customWidth="1"/>
    <col min="12880" max="12880" width="10.85546875" style="2010" bestFit="1" customWidth="1"/>
    <col min="12881" max="12881" width="10.140625" style="2010" customWidth="1"/>
    <col min="12882" max="13056" width="9.140625" style="2010"/>
    <col min="13057" max="13057" width="5" style="2010" customWidth="1"/>
    <col min="13058" max="13058" width="5.140625" style="2010" customWidth="1"/>
    <col min="13059" max="13059" width="10.42578125" style="2010" customWidth="1"/>
    <col min="13060" max="13060" width="6" style="2010" customWidth="1"/>
    <col min="13061" max="13061" width="3.7109375" style="2010" customWidth="1"/>
    <col min="13062" max="13062" width="5.140625" style="2010" customWidth="1"/>
    <col min="13063" max="13063" width="4.42578125" style="2010" customWidth="1"/>
    <col min="13064" max="13129" width="6.7109375" style="2010" customWidth="1"/>
    <col min="13130" max="13130" width="7.42578125" style="2010" customWidth="1"/>
    <col min="13131" max="13132" width="6.7109375" style="2010" customWidth="1"/>
    <col min="13133" max="13133" width="7.7109375" style="2010" customWidth="1"/>
    <col min="13134" max="13134" width="6.7109375" style="2010" customWidth="1"/>
    <col min="13135" max="13135" width="8" style="2010" customWidth="1"/>
    <col min="13136" max="13136" width="10.85546875" style="2010" bestFit="1" customWidth="1"/>
    <col min="13137" max="13137" width="10.140625" style="2010" customWidth="1"/>
    <col min="13138" max="13312" width="9.140625" style="2010"/>
    <col min="13313" max="13313" width="5" style="2010" customWidth="1"/>
    <col min="13314" max="13314" width="5.140625" style="2010" customWidth="1"/>
    <col min="13315" max="13315" width="10.42578125" style="2010" customWidth="1"/>
    <col min="13316" max="13316" width="6" style="2010" customWidth="1"/>
    <col min="13317" max="13317" width="3.7109375" style="2010" customWidth="1"/>
    <col min="13318" max="13318" width="5.140625" style="2010" customWidth="1"/>
    <col min="13319" max="13319" width="4.42578125" style="2010" customWidth="1"/>
    <col min="13320" max="13385" width="6.7109375" style="2010" customWidth="1"/>
    <col min="13386" max="13386" width="7.42578125" style="2010" customWidth="1"/>
    <col min="13387" max="13388" width="6.7109375" style="2010" customWidth="1"/>
    <col min="13389" max="13389" width="7.7109375" style="2010" customWidth="1"/>
    <col min="13390" max="13390" width="6.7109375" style="2010" customWidth="1"/>
    <col min="13391" max="13391" width="8" style="2010" customWidth="1"/>
    <col min="13392" max="13392" width="10.85546875" style="2010" bestFit="1" customWidth="1"/>
    <col min="13393" max="13393" width="10.140625" style="2010" customWidth="1"/>
    <col min="13394" max="13568" width="9.140625" style="2010"/>
    <col min="13569" max="13569" width="5" style="2010" customWidth="1"/>
    <col min="13570" max="13570" width="5.140625" style="2010" customWidth="1"/>
    <col min="13571" max="13571" width="10.42578125" style="2010" customWidth="1"/>
    <col min="13572" max="13572" width="6" style="2010" customWidth="1"/>
    <col min="13573" max="13573" width="3.7109375" style="2010" customWidth="1"/>
    <col min="13574" max="13574" width="5.140625" style="2010" customWidth="1"/>
    <col min="13575" max="13575" width="4.42578125" style="2010" customWidth="1"/>
    <col min="13576" max="13641" width="6.7109375" style="2010" customWidth="1"/>
    <col min="13642" max="13642" width="7.42578125" style="2010" customWidth="1"/>
    <col min="13643" max="13644" width="6.7109375" style="2010" customWidth="1"/>
    <col min="13645" max="13645" width="7.7109375" style="2010" customWidth="1"/>
    <col min="13646" max="13646" width="6.7109375" style="2010" customWidth="1"/>
    <col min="13647" max="13647" width="8" style="2010" customWidth="1"/>
    <col min="13648" max="13648" width="10.85546875" style="2010" bestFit="1" customWidth="1"/>
    <col min="13649" max="13649" width="10.140625" style="2010" customWidth="1"/>
    <col min="13650" max="13824" width="9.140625" style="2010"/>
    <col min="13825" max="13825" width="5" style="2010" customWidth="1"/>
    <col min="13826" max="13826" width="5.140625" style="2010" customWidth="1"/>
    <col min="13827" max="13827" width="10.42578125" style="2010" customWidth="1"/>
    <col min="13828" max="13828" width="6" style="2010" customWidth="1"/>
    <col min="13829" max="13829" width="3.7109375" style="2010" customWidth="1"/>
    <col min="13830" max="13830" width="5.140625" style="2010" customWidth="1"/>
    <col min="13831" max="13831" width="4.42578125" style="2010" customWidth="1"/>
    <col min="13832" max="13897" width="6.7109375" style="2010" customWidth="1"/>
    <col min="13898" max="13898" width="7.42578125" style="2010" customWidth="1"/>
    <col min="13899" max="13900" width="6.7109375" style="2010" customWidth="1"/>
    <col min="13901" max="13901" width="7.7109375" style="2010" customWidth="1"/>
    <col min="13902" max="13902" width="6.7109375" style="2010" customWidth="1"/>
    <col min="13903" max="13903" width="8" style="2010" customWidth="1"/>
    <col min="13904" max="13904" width="10.85546875" style="2010" bestFit="1" customWidth="1"/>
    <col min="13905" max="13905" width="10.140625" style="2010" customWidth="1"/>
    <col min="13906" max="14080" width="9.140625" style="2010"/>
    <col min="14081" max="14081" width="5" style="2010" customWidth="1"/>
    <col min="14082" max="14082" width="5.140625" style="2010" customWidth="1"/>
    <col min="14083" max="14083" width="10.42578125" style="2010" customWidth="1"/>
    <col min="14084" max="14084" width="6" style="2010" customWidth="1"/>
    <col min="14085" max="14085" width="3.7109375" style="2010" customWidth="1"/>
    <col min="14086" max="14086" width="5.140625" style="2010" customWidth="1"/>
    <col min="14087" max="14087" width="4.42578125" style="2010" customWidth="1"/>
    <col min="14088" max="14153" width="6.7109375" style="2010" customWidth="1"/>
    <col min="14154" max="14154" width="7.42578125" style="2010" customWidth="1"/>
    <col min="14155" max="14156" width="6.7109375" style="2010" customWidth="1"/>
    <col min="14157" max="14157" width="7.7109375" style="2010" customWidth="1"/>
    <col min="14158" max="14158" width="6.7109375" style="2010" customWidth="1"/>
    <col min="14159" max="14159" width="8" style="2010" customWidth="1"/>
    <col min="14160" max="14160" width="10.85546875" style="2010" bestFit="1" customWidth="1"/>
    <col min="14161" max="14161" width="10.140625" style="2010" customWidth="1"/>
    <col min="14162" max="14336" width="9.140625" style="2010"/>
    <col min="14337" max="14337" width="5" style="2010" customWidth="1"/>
    <col min="14338" max="14338" width="5.140625" style="2010" customWidth="1"/>
    <col min="14339" max="14339" width="10.42578125" style="2010" customWidth="1"/>
    <col min="14340" max="14340" width="6" style="2010" customWidth="1"/>
    <col min="14341" max="14341" width="3.7109375" style="2010" customWidth="1"/>
    <col min="14342" max="14342" width="5.140625" style="2010" customWidth="1"/>
    <col min="14343" max="14343" width="4.42578125" style="2010" customWidth="1"/>
    <col min="14344" max="14409" width="6.7109375" style="2010" customWidth="1"/>
    <col min="14410" max="14410" width="7.42578125" style="2010" customWidth="1"/>
    <col min="14411" max="14412" width="6.7109375" style="2010" customWidth="1"/>
    <col min="14413" max="14413" width="7.7109375" style="2010" customWidth="1"/>
    <col min="14414" max="14414" width="6.7109375" style="2010" customWidth="1"/>
    <col min="14415" max="14415" width="8" style="2010" customWidth="1"/>
    <col min="14416" max="14416" width="10.85546875" style="2010" bestFit="1" customWidth="1"/>
    <col min="14417" max="14417" width="10.140625" style="2010" customWidth="1"/>
    <col min="14418" max="14592" width="9.140625" style="2010"/>
    <col min="14593" max="14593" width="5" style="2010" customWidth="1"/>
    <col min="14594" max="14594" width="5.140625" style="2010" customWidth="1"/>
    <col min="14595" max="14595" width="10.42578125" style="2010" customWidth="1"/>
    <col min="14596" max="14596" width="6" style="2010" customWidth="1"/>
    <col min="14597" max="14597" width="3.7109375" style="2010" customWidth="1"/>
    <col min="14598" max="14598" width="5.140625" style="2010" customWidth="1"/>
    <col min="14599" max="14599" width="4.42578125" style="2010" customWidth="1"/>
    <col min="14600" max="14665" width="6.7109375" style="2010" customWidth="1"/>
    <col min="14666" max="14666" width="7.42578125" style="2010" customWidth="1"/>
    <col min="14667" max="14668" width="6.7109375" style="2010" customWidth="1"/>
    <col min="14669" max="14669" width="7.7109375" style="2010" customWidth="1"/>
    <col min="14670" max="14670" width="6.7109375" style="2010" customWidth="1"/>
    <col min="14671" max="14671" width="8" style="2010" customWidth="1"/>
    <col min="14672" max="14672" width="10.85546875" style="2010" bestFit="1" customWidth="1"/>
    <col min="14673" max="14673" width="10.140625" style="2010" customWidth="1"/>
    <col min="14674" max="14848" width="9.140625" style="2010"/>
    <col min="14849" max="14849" width="5" style="2010" customWidth="1"/>
    <col min="14850" max="14850" width="5.140625" style="2010" customWidth="1"/>
    <col min="14851" max="14851" width="10.42578125" style="2010" customWidth="1"/>
    <col min="14852" max="14852" width="6" style="2010" customWidth="1"/>
    <col min="14853" max="14853" width="3.7109375" style="2010" customWidth="1"/>
    <col min="14854" max="14854" width="5.140625" style="2010" customWidth="1"/>
    <col min="14855" max="14855" width="4.42578125" style="2010" customWidth="1"/>
    <col min="14856" max="14921" width="6.7109375" style="2010" customWidth="1"/>
    <col min="14922" max="14922" width="7.42578125" style="2010" customWidth="1"/>
    <col min="14923" max="14924" width="6.7109375" style="2010" customWidth="1"/>
    <col min="14925" max="14925" width="7.7109375" style="2010" customWidth="1"/>
    <col min="14926" max="14926" width="6.7109375" style="2010" customWidth="1"/>
    <col min="14927" max="14927" width="8" style="2010" customWidth="1"/>
    <col min="14928" max="14928" width="10.85546875" style="2010" bestFit="1" customWidth="1"/>
    <col min="14929" max="14929" width="10.140625" style="2010" customWidth="1"/>
    <col min="14930" max="15104" width="9.140625" style="2010"/>
    <col min="15105" max="15105" width="5" style="2010" customWidth="1"/>
    <col min="15106" max="15106" width="5.140625" style="2010" customWidth="1"/>
    <col min="15107" max="15107" width="10.42578125" style="2010" customWidth="1"/>
    <col min="15108" max="15108" width="6" style="2010" customWidth="1"/>
    <col min="15109" max="15109" width="3.7109375" style="2010" customWidth="1"/>
    <col min="15110" max="15110" width="5.140625" style="2010" customWidth="1"/>
    <col min="15111" max="15111" width="4.42578125" style="2010" customWidth="1"/>
    <col min="15112" max="15177" width="6.7109375" style="2010" customWidth="1"/>
    <col min="15178" max="15178" width="7.42578125" style="2010" customWidth="1"/>
    <col min="15179" max="15180" width="6.7109375" style="2010" customWidth="1"/>
    <col min="15181" max="15181" width="7.7109375" style="2010" customWidth="1"/>
    <col min="15182" max="15182" width="6.7109375" style="2010" customWidth="1"/>
    <col min="15183" max="15183" width="8" style="2010" customWidth="1"/>
    <col min="15184" max="15184" width="10.85546875" style="2010" bestFit="1" customWidth="1"/>
    <col min="15185" max="15185" width="10.140625" style="2010" customWidth="1"/>
    <col min="15186" max="15360" width="9.140625" style="2010"/>
    <col min="15361" max="15361" width="5" style="2010" customWidth="1"/>
    <col min="15362" max="15362" width="5.140625" style="2010" customWidth="1"/>
    <col min="15363" max="15363" width="10.42578125" style="2010" customWidth="1"/>
    <col min="15364" max="15364" width="6" style="2010" customWidth="1"/>
    <col min="15365" max="15365" width="3.7109375" style="2010" customWidth="1"/>
    <col min="15366" max="15366" width="5.140625" style="2010" customWidth="1"/>
    <col min="15367" max="15367" width="4.42578125" style="2010" customWidth="1"/>
    <col min="15368" max="15433" width="6.7109375" style="2010" customWidth="1"/>
    <col min="15434" max="15434" width="7.42578125" style="2010" customWidth="1"/>
    <col min="15435" max="15436" width="6.7109375" style="2010" customWidth="1"/>
    <col min="15437" max="15437" width="7.7109375" style="2010" customWidth="1"/>
    <col min="15438" max="15438" width="6.7109375" style="2010" customWidth="1"/>
    <col min="15439" max="15439" width="8" style="2010" customWidth="1"/>
    <col min="15440" max="15440" width="10.85546875" style="2010" bestFit="1" customWidth="1"/>
    <col min="15441" max="15441" width="10.140625" style="2010" customWidth="1"/>
    <col min="15442" max="15616" width="9.140625" style="2010"/>
    <col min="15617" max="15617" width="5" style="2010" customWidth="1"/>
    <col min="15618" max="15618" width="5.140625" style="2010" customWidth="1"/>
    <col min="15619" max="15619" width="10.42578125" style="2010" customWidth="1"/>
    <col min="15620" max="15620" width="6" style="2010" customWidth="1"/>
    <col min="15621" max="15621" width="3.7109375" style="2010" customWidth="1"/>
    <col min="15622" max="15622" width="5.140625" style="2010" customWidth="1"/>
    <col min="15623" max="15623" width="4.42578125" style="2010" customWidth="1"/>
    <col min="15624" max="15689" width="6.7109375" style="2010" customWidth="1"/>
    <col min="15690" max="15690" width="7.42578125" style="2010" customWidth="1"/>
    <col min="15691" max="15692" width="6.7109375" style="2010" customWidth="1"/>
    <col min="15693" max="15693" width="7.7109375" style="2010" customWidth="1"/>
    <col min="15694" max="15694" width="6.7109375" style="2010" customWidth="1"/>
    <col min="15695" max="15695" width="8" style="2010" customWidth="1"/>
    <col min="15696" max="15696" width="10.85546875" style="2010" bestFit="1" customWidth="1"/>
    <col min="15697" max="15697" width="10.140625" style="2010" customWidth="1"/>
    <col min="15698" max="15872" width="9.140625" style="2010"/>
    <col min="15873" max="15873" width="5" style="2010" customWidth="1"/>
    <col min="15874" max="15874" width="5.140625" style="2010" customWidth="1"/>
    <col min="15875" max="15875" width="10.42578125" style="2010" customWidth="1"/>
    <col min="15876" max="15876" width="6" style="2010" customWidth="1"/>
    <col min="15877" max="15877" width="3.7109375" style="2010" customWidth="1"/>
    <col min="15878" max="15878" width="5.140625" style="2010" customWidth="1"/>
    <col min="15879" max="15879" width="4.42578125" style="2010" customWidth="1"/>
    <col min="15880" max="15945" width="6.7109375" style="2010" customWidth="1"/>
    <col min="15946" max="15946" width="7.42578125" style="2010" customWidth="1"/>
    <col min="15947" max="15948" width="6.7109375" style="2010" customWidth="1"/>
    <col min="15949" max="15949" width="7.7109375" style="2010" customWidth="1"/>
    <col min="15950" max="15950" width="6.7109375" style="2010" customWidth="1"/>
    <col min="15951" max="15951" width="8" style="2010" customWidth="1"/>
    <col min="15952" max="15952" width="10.85546875" style="2010" bestFit="1" customWidth="1"/>
    <col min="15953" max="15953" width="10.140625" style="2010" customWidth="1"/>
    <col min="15954" max="16128" width="9.140625" style="2010"/>
    <col min="16129" max="16129" width="5" style="2010" customWidth="1"/>
    <col min="16130" max="16130" width="5.140625" style="2010" customWidth="1"/>
    <col min="16131" max="16131" width="10.42578125" style="2010" customWidth="1"/>
    <col min="16132" max="16132" width="6" style="2010" customWidth="1"/>
    <col min="16133" max="16133" width="3.7109375" style="2010" customWidth="1"/>
    <col min="16134" max="16134" width="5.140625" style="2010" customWidth="1"/>
    <col min="16135" max="16135" width="4.42578125" style="2010" customWidth="1"/>
    <col min="16136" max="16201" width="6.7109375" style="2010" customWidth="1"/>
    <col min="16202" max="16202" width="7.42578125" style="2010" customWidth="1"/>
    <col min="16203" max="16204" width="6.7109375" style="2010" customWidth="1"/>
    <col min="16205" max="16205" width="7.7109375" style="2010" customWidth="1"/>
    <col min="16206" max="16206" width="6.7109375" style="2010" customWidth="1"/>
    <col min="16207" max="16207" width="8" style="2010" customWidth="1"/>
    <col min="16208" max="16208" width="10.85546875" style="2010" bestFit="1" customWidth="1"/>
    <col min="16209" max="16209" width="10.140625" style="2010" customWidth="1"/>
    <col min="16210" max="16384" width="9.140625" style="2010"/>
  </cols>
  <sheetData>
    <row r="1" spans="1:83" s="806" customFormat="1" ht="30" customHeight="1" x14ac:dyDescent="0.4">
      <c r="A1" s="834" t="s">
        <v>259</v>
      </c>
      <c r="CB1" s="908"/>
    </row>
    <row r="2" spans="1:83" s="806" customFormat="1" ht="26.25" x14ac:dyDescent="0.4">
      <c r="A2" s="835" t="s">
        <v>627</v>
      </c>
      <c r="C2" s="836"/>
      <c r="D2" s="836"/>
      <c r="E2" s="836"/>
      <c r="CB2" s="908"/>
    </row>
    <row r="3" spans="1:83" s="2528" customFormat="1" ht="15.75" thickBot="1" x14ac:dyDescent="0.25">
      <c r="B3" s="2529"/>
      <c r="C3" s="2529"/>
      <c r="D3" s="2529"/>
      <c r="E3" s="2529"/>
      <c r="F3" s="2529"/>
      <c r="G3" s="2529"/>
      <c r="H3" s="2529"/>
      <c r="I3" s="2530"/>
      <c r="J3" s="2529"/>
      <c r="K3" s="2529"/>
      <c r="L3" s="2530"/>
      <c r="M3" s="2529"/>
      <c r="N3" s="2529"/>
      <c r="O3" s="2530"/>
      <c r="P3" s="2529"/>
      <c r="Q3" s="2529"/>
      <c r="R3" s="2530"/>
      <c r="S3" s="2529"/>
      <c r="T3" s="2529"/>
      <c r="U3" s="2530"/>
      <c r="V3" s="2529"/>
      <c r="W3" s="2529"/>
      <c r="X3" s="2530"/>
      <c r="Y3" s="2529"/>
      <c r="Z3" s="2529"/>
      <c r="AA3" s="2530"/>
      <c r="AB3" s="2529"/>
      <c r="AC3" s="2529"/>
      <c r="AD3" s="2530"/>
      <c r="AE3" s="2529"/>
      <c r="AF3" s="2529"/>
      <c r="AG3" s="2530"/>
      <c r="AH3" s="2529"/>
      <c r="AI3" s="2529"/>
      <c r="AJ3" s="2530"/>
      <c r="AK3" s="2529"/>
      <c r="AL3" s="2529"/>
      <c r="AM3" s="2530"/>
      <c r="AN3" s="2529"/>
      <c r="AO3" s="2529"/>
      <c r="AP3" s="2530"/>
      <c r="AQ3" s="2529"/>
      <c r="AR3" s="2529"/>
      <c r="AS3" s="2530"/>
      <c r="AT3" s="2529"/>
      <c r="AU3" s="2529"/>
      <c r="AV3" s="2530"/>
      <c r="AW3" s="2529"/>
      <c r="AX3" s="2529"/>
      <c r="AY3" s="2530"/>
      <c r="AZ3" s="2529"/>
      <c r="BA3" s="2529"/>
      <c r="BB3" s="2530"/>
      <c r="BC3" s="2529"/>
      <c r="BD3" s="2529"/>
      <c r="BE3" s="2530"/>
      <c r="BF3" s="2529"/>
      <c r="BG3" s="2529"/>
      <c r="BH3" s="2530"/>
      <c r="BI3" s="2529"/>
      <c r="BJ3" s="2529"/>
      <c r="BK3" s="2530"/>
      <c r="BL3" s="2529"/>
      <c r="BM3" s="2529"/>
      <c r="BN3" s="2530"/>
      <c r="BO3" s="2529"/>
      <c r="BP3" s="2529"/>
      <c r="BQ3" s="2530"/>
      <c r="BR3" s="2529"/>
      <c r="BS3" s="2529"/>
      <c r="BT3" s="2530"/>
      <c r="BU3" s="2529"/>
      <c r="BV3" s="2529"/>
      <c r="BW3" s="2530"/>
      <c r="BX3" s="2529"/>
      <c r="BY3" s="2529"/>
      <c r="BZ3" s="2530"/>
      <c r="CA3" s="2529"/>
      <c r="CB3" s="2531"/>
    </row>
    <row r="4" spans="1:83" s="2010" customFormat="1" ht="13.5" thickBot="1" x14ac:dyDescent="0.25">
      <c r="A4" s="2004" t="s">
        <v>5</v>
      </c>
      <c r="B4" s="2005"/>
      <c r="C4" s="2005"/>
      <c r="D4" s="2005"/>
      <c r="E4" s="2005"/>
      <c r="F4" s="2005"/>
      <c r="G4" s="2006"/>
      <c r="H4" s="2007" t="s">
        <v>169</v>
      </c>
      <c r="I4" s="2008"/>
      <c r="J4" s="2009"/>
      <c r="K4" s="2007" t="s">
        <v>170</v>
      </c>
      <c r="L4" s="2008"/>
      <c r="M4" s="2009"/>
      <c r="N4" s="2007" t="s">
        <v>171</v>
      </c>
      <c r="O4" s="2008"/>
      <c r="P4" s="2009"/>
      <c r="Q4" s="2007" t="s">
        <v>172</v>
      </c>
      <c r="R4" s="2008"/>
      <c r="S4" s="2009"/>
      <c r="T4" s="2007" t="s">
        <v>173</v>
      </c>
      <c r="U4" s="2008"/>
      <c r="V4" s="2009"/>
      <c r="W4" s="2007" t="s">
        <v>174</v>
      </c>
      <c r="X4" s="2008"/>
      <c r="Y4" s="2009"/>
      <c r="Z4" s="2007" t="s">
        <v>175</v>
      </c>
      <c r="AA4" s="2008"/>
      <c r="AB4" s="2009"/>
      <c r="AC4" s="2007" t="s">
        <v>176</v>
      </c>
      <c r="AD4" s="2008"/>
      <c r="AE4" s="2009"/>
      <c r="AF4" s="2007" t="s">
        <v>177</v>
      </c>
      <c r="AG4" s="2008"/>
      <c r="AH4" s="2009"/>
      <c r="AI4" s="2007" t="s">
        <v>178</v>
      </c>
      <c r="AJ4" s="2008"/>
      <c r="AK4" s="2009"/>
      <c r="AL4" s="2007" t="s">
        <v>179</v>
      </c>
      <c r="AM4" s="2008"/>
      <c r="AN4" s="2009"/>
      <c r="AO4" s="2007" t="s">
        <v>180</v>
      </c>
      <c r="AP4" s="2008"/>
      <c r="AQ4" s="2009"/>
      <c r="AR4" s="2007" t="s">
        <v>181</v>
      </c>
      <c r="AS4" s="2008"/>
      <c r="AT4" s="2009"/>
      <c r="AU4" s="2007" t="s">
        <v>182</v>
      </c>
      <c r="AV4" s="2008"/>
      <c r="AW4" s="2009"/>
      <c r="AX4" s="2007" t="s">
        <v>183</v>
      </c>
      <c r="AY4" s="2008"/>
      <c r="AZ4" s="2009"/>
      <c r="BA4" s="2007" t="s">
        <v>184</v>
      </c>
      <c r="BB4" s="2008"/>
      <c r="BC4" s="2009"/>
      <c r="BD4" s="2007" t="s">
        <v>185</v>
      </c>
      <c r="BE4" s="2008"/>
      <c r="BF4" s="2009"/>
      <c r="BG4" s="2007" t="s">
        <v>186</v>
      </c>
      <c r="BH4" s="2008"/>
      <c r="BI4" s="2009"/>
      <c r="BJ4" s="2007" t="s">
        <v>187</v>
      </c>
      <c r="BK4" s="2008"/>
      <c r="BL4" s="2009"/>
      <c r="BM4" s="2007" t="s">
        <v>188</v>
      </c>
      <c r="BN4" s="2008"/>
      <c r="BO4" s="2009"/>
      <c r="BP4" s="2007" t="s">
        <v>189</v>
      </c>
      <c r="BQ4" s="2008"/>
      <c r="BR4" s="2009"/>
      <c r="BS4" s="2007" t="s">
        <v>190</v>
      </c>
      <c r="BT4" s="2008"/>
      <c r="BU4" s="2009"/>
      <c r="BV4" s="2007" t="s">
        <v>191</v>
      </c>
      <c r="BW4" s="2008"/>
      <c r="BX4" s="2009"/>
      <c r="BY4" s="2007" t="s">
        <v>192</v>
      </c>
      <c r="BZ4" s="2008"/>
      <c r="CA4" s="2009"/>
      <c r="CB4" s="2086"/>
      <c r="CC4" s="2011"/>
      <c r="CE4" s="2041"/>
    </row>
    <row r="5" spans="1:83" s="2010" customFormat="1" x14ac:dyDescent="0.2">
      <c r="A5" s="2013" t="s">
        <v>193</v>
      </c>
      <c r="B5" s="2014"/>
      <c r="C5" s="2015" t="s">
        <v>194</v>
      </c>
      <c r="D5" s="2016"/>
      <c r="E5" s="2017"/>
      <c r="F5" s="2017"/>
      <c r="G5" s="2018"/>
      <c r="H5" s="2130" t="s">
        <v>9</v>
      </c>
      <c r="I5" s="2131" t="s">
        <v>10</v>
      </c>
      <c r="J5" s="2132" t="s">
        <v>11</v>
      </c>
      <c r="K5" s="2200" t="s">
        <v>9</v>
      </c>
      <c r="L5" s="2131" t="s">
        <v>10</v>
      </c>
      <c r="M5" s="2201" t="s">
        <v>11</v>
      </c>
      <c r="N5" s="2130" t="s">
        <v>9</v>
      </c>
      <c r="O5" s="2131" t="s">
        <v>10</v>
      </c>
      <c r="P5" s="2132" t="s">
        <v>11</v>
      </c>
      <c r="Q5" s="2200" t="s">
        <v>9</v>
      </c>
      <c r="R5" s="2131" t="s">
        <v>10</v>
      </c>
      <c r="S5" s="2201" t="s">
        <v>11</v>
      </c>
      <c r="T5" s="2130" t="s">
        <v>9</v>
      </c>
      <c r="U5" s="2131" t="s">
        <v>10</v>
      </c>
      <c r="V5" s="2132" t="s">
        <v>11</v>
      </c>
      <c r="W5" s="2130" t="s">
        <v>9</v>
      </c>
      <c r="X5" s="2131" t="s">
        <v>10</v>
      </c>
      <c r="Y5" s="2132" t="s">
        <v>11</v>
      </c>
      <c r="Z5" s="2200" t="s">
        <v>9</v>
      </c>
      <c r="AA5" s="2131" t="s">
        <v>10</v>
      </c>
      <c r="AB5" s="2201" t="s">
        <v>11</v>
      </c>
      <c r="AC5" s="2130" t="s">
        <v>9</v>
      </c>
      <c r="AD5" s="2131" t="s">
        <v>10</v>
      </c>
      <c r="AE5" s="2132" t="s">
        <v>11</v>
      </c>
      <c r="AF5" s="2200" t="s">
        <v>9</v>
      </c>
      <c r="AG5" s="2131" t="s">
        <v>10</v>
      </c>
      <c r="AH5" s="2201" t="s">
        <v>11</v>
      </c>
      <c r="AI5" s="2130" t="s">
        <v>9</v>
      </c>
      <c r="AJ5" s="2131" t="s">
        <v>10</v>
      </c>
      <c r="AK5" s="2132" t="s">
        <v>11</v>
      </c>
      <c r="AL5" s="2130" t="s">
        <v>9</v>
      </c>
      <c r="AM5" s="2131" t="s">
        <v>10</v>
      </c>
      <c r="AN5" s="2132" t="s">
        <v>11</v>
      </c>
      <c r="AO5" s="2200" t="s">
        <v>9</v>
      </c>
      <c r="AP5" s="2131" t="s">
        <v>10</v>
      </c>
      <c r="AQ5" s="2201" t="s">
        <v>11</v>
      </c>
      <c r="AR5" s="2130" t="s">
        <v>9</v>
      </c>
      <c r="AS5" s="2131" t="s">
        <v>10</v>
      </c>
      <c r="AT5" s="2132" t="s">
        <v>11</v>
      </c>
      <c r="AU5" s="2200" t="s">
        <v>9</v>
      </c>
      <c r="AV5" s="2131" t="s">
        <v>10</v>
      </c>
      <c r="AW5" s="2201" t="s">
        <v>11</v>
      </c>
      <c r="AX5" s="2130" t="s">
        <v>9</v>
      </c>
      <c r="AY5" s="2131" t="s">
        <v>10</v>
      </c>
      <c r="AZ5" s="2132" t="s">
        <v>11</v>
      </c>
      <c r="BA5" s="2130" t="s">
        <v>9</v>
      </c>
      <c r="BB5" s="2131" t="s">
        <v>10</v>
      </c>
      <c r="BC5" s="2132" t="s">
        <v>11</v>
      </c>
      <c r="BD5" s="2203" t="s">
        <v>9</v>
      </c>
      <c r="BE5" s="2131" t="s">
        <v>10</v>
      </c>
      <c r="BF5" s="2132" t="s">
        <v>11</v>
      </c>
      <c r="BG5" s="2202" t="s">
        <v>9</v>
      </c>
      <c r="BH5" s="2131" t="s">
        <v>10</v>
      </c>
      <c r="BI5" s="2132" t="s">
        <v>11</v>
      </c>
      <c r="BJ5" s="2202" t="s">
        <v>9</v>
      </c>
      <c r="BK5" s="2131" t="s">
        <v>10</v>
      </c>
      <c r="BL5" s="2201" t="s">
        <v>11</v>
      </c>
      <c r="BM5" s="2202" t="s">
        <v>9</v>
      </c>
      <c r="BN5" s="2131" t="s">
        <v>10</v>
      </c>
      <c r="BO5" s="2132" t="s">
        <v>11</v>
      </c>
      <c r="BP5" s="2202" t="s">
        <v>9</v>
      </c>
      <c r="BQ5" s="2131" t="s">
        <v>10</v>
      </c>
      <c r="BR5" s="2132" t="s">
        <v>11</v>
      </c>
      <c r="BS5" s="2203" t="s">
        <v>9</v>
      </c>
      <c r="BT5" s="2131" t="s">
        <v>10</v>
      </c>
      <c r="BU5" s="2132" t="s">
        <v>11</v>
      </c>
      <c r="BV5" s="2202" t="s">
        <v>9</v>
      </c>
      <c r="BW5" s="2131" t="s">
        <v>10</v>
      </c>
      <c r="BX5" s="2201" t="s">
        <v>11</v>
      </c>
      <c r="BY5" s="2202" t="s">
        <v>9</v>
      </c>
      <c r="BZ5" s="2131" t="s">
        <v>10</v>
      </c>
      <c r="CA5" s="2132" t="s">
        <v>11</v>
      </c>
      <c r="CB5" s="2086"/>
    </row>
    <row r="6" spans="1:83" s="2010" customFormat="1" ht="13.5" thickBot="1" x14ac:dyDescent="0.25">
      <c r="A6" s="2022"/>
      <c r="B6" s="2023"/>
      <c r="C6" s="2024"/>
      <c r="D6" s="2025"/>
      <c r="E6" s="2026"/>
      <c r="F6" s="2026"/>
      <c r="G6" s="2027"/>
      <c r="H6" s="2204" t="s">
        <v>14</v>
      </c>
      <c r="I6" s="2205" t="s">
        <v>15</v>
      </c>
      <c r="J6" s="2206" t="s">
        <v>69</v>
      </c>
      <c r="K6" s="2207" t="s">
        <v>14</v>
      </c>
      <c r="L6" s="2205" t="s">
        <v>15</v>
      </c>
      <c r="M6" s="2208" t="s">
        <v>69</v>
      </c>
      <c r="N6" s="2204" t="s">
        <v>14</v>
      </c>
      <c r="O6" s="2205" t="s">
        <v>15</v>
      </c>
      <c r="P6" s="2206" t="s">
        <v>69</v>
      </c>
      <c r="Q6" s="2207" t="s">
        <v>14</v>
      </c>
      <c r="R6" s="2205" t="s">
        <v>15</v>
      </c>
      <c r="S6" s="2208" t="s">
        <v>69</v>
      </c>
      <c r="T6" s="2204" t="s">
        <v>14</v>
      </c>
      <c r="U6" s="2205" t="s">
        <v>15</v>
      </c>
      <c r="V6" s="2206" t="s">
        <v>69</v>
      </c>
      <c r="W6" s="2204" t="s">
        <v>14</v>
      </c>
      <c r="X6" s="2205" t="s">
        <v>15</v>
      </c>
      <c r="Y6" s="2206" t="s">
        <v>69</v>
      </c>
      <c r="Z6" s="2207" t="s">
        <v>14</v>
      </c>
      <c r="AA6" s="2205" t="s">
        <v>15</v>
      </c>
      <c r="AB6" s="2208" t="s">
        <v>69</v>
      </c>
      <c r="AC6" s="2204" t="s">
        <v>14</v>
      </c>
      <c r="AD6" s="2205" t="s">
        <v>15</v>
      </c>
      <c r="AE6" s="2206" t="s">
        <v>69</v>
      </c>
      <c r="AF6" s="2207" t="s">
        <v>14</v>
      </c>
      <c r="AG6" s="2205" t="s">
        <v>15</v>
      </c>
      <c r="AH6" s="2208" t="s">
        <v>69</v>
      </c>
      <c r="AI6" s="2204" t="s">
        <v>14</v>
      </c>
      <c r="AJ6" s="2205" t="s">
        <v>15</v>
      </c>
      <c r="AK6" s="2206" t="s">
        <v>69</v>
      </c>
      <c r="AL6" s="2204" t="s">
        <v>14</v>
      </c>
      <c r="AM6" s="2205" t="s">
        <v>15</v>
      </c>
      <c r="AN6" s="2206" t="s">
        <v>69</v>
      </c>
      <c r="AO6" s="2207" t="s">
        <v>14</v>
      </c>
      <c r="AP6" s="2205" t="s">
        <v>15</v>
      </c>
      <c r="AQ6" s="2208" t="s">
        <v>69</v>
      </c>
      <c r="AR6" s="2204" t="s">
        <v>14</v>
      </c>
      <c r="AS6" s="2205" t="s">
        <v>15</v>
      </c>
      <c r="AT6" s="2206" t="s">
        <v>69</v>
      </c>
      <c r="AU6" s="2207" t="s">
        <v>14</v>
      </c>
      <c r="AV6" s="2205" t="s">
        <v>15</v>
      </c>
      <c r="AW6" s="2208" t="s">
        <v>69</v>
      </c>
      <c r="AX6" s="2204" t="s">
        <v>14</v>
      </c>
      <c r="AY6" s="2205" t="s">
        <v>15</v>
      </c>
      <c r="AZ6" s="2206" t="s">
        <v>69</v>
      </c>
      <c r="BA6" s="2204" t="s">
        <v>14</v>
      </c>
      <c r="BB6" s="2205" t="s">
        <v>15</v>
      </c>
      <c r="BC6" s="2206" t="s">
        <v>69</v>
      </c>
      <c r="BD6" s="2207" t="s">
        <v>14</v>
      </c>
      <c r="BE6" s="2205" t="s">
        <v>15</v>
      </c>
      <c r="BF6" s="2206" t="s">
        <v>69</v>
      </c>
      <c r="BG6" s="2204" t="s">
        <v>14</v>
      </c>
      <c r="BH6" s="2205" t="s">
        <v>15</v>
      </c>
      <c r="BI6" s="2206" t="s">
        <v>69</v>
      </c>
      <c r="BJ6" s="2204" t="s">
        <v>14</v>
      </c>
      <c r="BK6" s="2205" t="s">
        <v>15</v>
      </c>
      <c r="BL6" s="2208" t="s">
        <v>69</v>
      </c>
      <c r="BM6" s="2204" t="s">
        <v>14</v>
      </c>
      <c r="BN6" s="2205" t="s">
        <v>15</v>
      </c>
      <c r="BO6" s="2206" t="s">
        <v>69</v>
      </c>
      <c r="BP6" s="2204" t="s">
        <v>14</v>
      </c>
      <c r="BQ6" s="2205" t="s">
        <v>15</v>
      </c>
      <c r="BR6" s="2206" t="s">
        <v>69</v>
      </c>
      <c r="BS6" s="2207" t="s">
        <v>14</v>
      </c>
      <c r="BT6" s="2205" t="s">
        <v>15</v>
      </c>
      <c r="BU6" s="2206" t="s">
        <v>69</v>
      </c>
      <c r="BV6" s="2204" t="s">
        <v>14</v>
      </c>
      <c r="BW6" s="2205" t="s">
        <v>15</v>
      </c>
      <c r="BX6" s="2208" t="s">
        <v>69</v>
      </c>
      <c r="BY6" s="2204" t="s">
        <v>14</v>
      </c>
      <c r="BZ6" s="2205" t="s">
        <v>15</v>
      </c>
      <c r="CA6" s="2206" t="s">
        <v>69</v>
      </c>
      <c r="CB6" s="2086"/>
    </row>
    <row r="7" spans="1:83" s="2010" customFormat="1" ht="12.75" customHeight="1" x14ac:dyDescent="0.2">
      <c r="A7" s="2031" t="s">
        <v>20</v>
      </c>
      <c r="B7" s="2032"/>
      <c r="C7" s="2033">
        <v>6.3</v>
      </c>
      <c r="D7" s="2034" t="s">
        <v>18</v>
      </c>
      <c r="E7" s="2035"/>
      <c r="F7" s="2036" t="s">
        <v>17</v>
      </c>
      <c r="G7" s="2343"/>
      <c r="H7" s="2465" t="s">
        <v>128</v>
      </c>
      <c r="I7" s="2466" t="s">
        <v>128</v>
      </c>
      <c r="J7" s="2467" t="s">
        <v>128</v>
      </c>
      <c r="K7" s="2465" t="s">
        <v>128</v>
      </c>
      <c r="L7" s="2466" t="s">
        <v>128</v>
      </c>
      <c r="M7" s="2467" t="s">
        <v>128</v>
      </c>
      <c r="N7" s="2465" t="s">
        <v>128</v>
      </c>
      <c r="O7" s="2466" t="s">
        <v>128</v>
      </c>
      <c r="P7" s="2467" t="s">
        <v>128</v>
      </c>
      <c r="Q7" s="2465" t="s">
        <v>128</v>
      </c>
      <c r="R7" s="2466" t="s">
        <v>128</v>
      </c>
      <c r="S7" s="2467" t="s">
        <v>128</v>
      </c>
      <c r="T7" s="2465" t="s">
        <v>128</v>
      </c>
      <c r="U7" s="2466" t="s">
        <v>128</v>
      </c>
      <c r="V7" s="2467" t="s">
        <v>128</v>
      </c>
      <c r="W7" s="2465" t="s">
        <v>128</v>
      </c>
      <c r="X7" s="2466" t="s">
        <v>128</v>
      </c>
      <c r="Y7" s="2467" t="s">
        <v>128</v>
      </c>
      <c r="Z7" s="2465" t="s">
        <v>128</v>
      </c>
      <c r="AA7" s="2466" t="s">
        <v>128</v>
      </c>
      <c r="AB7" s="2467" t="s">
        <v>128</v>
      </c>
      <c r="AC7" s="2465" t="s">
        <v>128</v>
      </c>
      <c r="AD7" s="2466" t="s">
        <v>128</v>
      </c>
      <c r="AE7" s="2467" t="s">
        <v>128</v>
      </c>
      <c r="AF7" s="2465" t="s">
        <v>128</v>
      </c>
      <c r="AG7" s="2466" t="s">
        <v>128</v>
      </c>
      <c r="AH7" s="2467" t="s">
        <v>128</v>
      </c>
      <c r="AI7" s="2465" t="s">
        <v>128</v>
      </c>
      <c r="AJ7" s="2466" t="s">
        <v>128</v>
      </c>
      <c r="AK7" s="2467" t="s">
        <v>128</v>
      </c>
      <c r="AL7" s="2465" t="s">
        <v>128</v>
      </c>
      <c r="AM7" s="2466" t="s">
        <v>128</v>
      </c>
      <c r="AN7" s="2467" t="s">
        <v>128</v>
      </c>
      <c r="AO7" s="2465" t="s">
        <v>128</v>
      </c>
      <c r="AP7" s="2466" t="s">
        <v>128</v>
      </c>
      <c r="AQ7" s="2467" t="s">
        <v>128</v>
      </c>
      <c r="AR7" s="2465" t="s">
        <v>128</v>
      </c>
      <c r="AS7" s="2466" t="s">
        <v>128</v>
      </c>
      <c r="AT7" s="2467" t="s">
        <v>128</v>
      </c>
      <c r="AU7" s="2465" t="s">
        <v>128</v>
      </c>
      <c r="AV7" s="2466" t="s">
        <v>128</v>
      </c>
      <c r="AW7" s="2467" t="s">
        <v>128</v>
      </c>
      <c r="AX7" s="2465" t="s">
        <v>128</v>
      </c>
      <c r="AY7" s="2466" t="s">
        <v>128</v>
      </c>
      <c r="AZ7" s="2467" t="s">
        <v>128</v>
      </c>
      <c r="BA7" s="2465" t="s">
        <v>128</v>
      </c>
      <c r="BB7" s="2466" t="s">
        <v>128</v>
      </c>
      <c r="BC7" s="2467" t="s">
        <v>128</v>
      </c>
      <c r="BD7" s="2465" t="s">
        <v>128</v>
      </c>
      <c r="BE7" s="2466" t="s">
        <v>128</v>
      </c>
      <c r="BF7" s="2467" t="s">
        <v>128</v>
      </c>
      <c r="BG7" s="2465" t="s">
        <v>128</v>
      </c>
      <c r="BH7" s="2466" t="s">
        <v>128</v>
      </c>
      <c r="BI7" s="2467" t="s">
        <v>128</v>
      </c>
      <c r="BJ7" s="2465" t="s">
        <v>128</v>
      </c>
      <c r="BK7" s="2466" t="s">
        <v>128</v>
      </c>
      <c r="BL7" s="2467" t="s">
        <v>128</v>
      </c>
      <c r="BM7" s="2465" t="s">
        <v>128</v>
      </c>
      <c r="BN7" s="2466" t="s">
        <v>128</v>
      </c>
      <c r="BO7" s="2467" t="s">
        <v>128</v>
      </c>
      <c r="BP7" s="2465" t="s">
        <v>128</v>
      </c>
      <c r="BQ7" s="2466" t="s">
        <v>128</v>
      </c>
      <c r="BR7" s="2467" t="s">
        <v>128</v>
      </c>
      <c r="BS7" s="2465" t="s">
        <v>128</v>
      </c>
      <c r="BT7" s="2466" t="s">
        <v>128</v>
      </c>
      <c r="BU7" s="2467" t="s">
        <v>128</v>
      </c>
      <c r="BV7" s="2465" t="s">
        <v>128</v>
      </c>
      <c r="BW7" s="2466" t="s">
        <v>128</v>
      </c>
      <c r="BX7" s="2467" t="s">
        <v>128</v>
      </c>
      <c r="BY7" s="2465" t="s">
        <v>128</v>
      </c>
      <c r="BZ7" s="2466" t="s">
        <v>128</v>
      </c>
      <c r="CA7" s="2467" t="s">
        <v>128</v>
      </c>
      <c r="CB7" s="2086"/>
    </row>
    <row r="8" spans="1:83" s="2010" customFormat="1" x14ac:dyDescent="0.2">
      <c r="A8" s="2042"/>
      <c r="B8" s="2043"/>
      <c r="C8" s="2044"/>
      <c r="D8" s="2045"/>
      <c r="E8" s="2046"/>
      <c r="F8" s="2047" t="s">
        <v>19</v>
      </c>
      <c r="G8" s="2345"/>
      <c r="H8" s="2049">
        <f>ROUND(SQRT(I8^2+J8^2)*1000/(SQRT(3)*I11),2)</f>
        <v>43.24</v>
      </c>
      <c r="I8" s="2050">
        <f>-I34+I21</f>
        <v>0.701936</v>
      </c>
      <c r="J8" s="2051">
        <f>-J34+J21</f>
        <v>0.116096</v>
      </c>
      <c r="K8" s="2049">
        <f>ROUND(SQRT(L8^2+M8^2)*1000/(SQRT(3)*L11),2)</f>
        <v>42.3</v>
      </c>
      <c r="L8" s="2050">
        <f>-L34+L21</f>
        <v>0.6860639999999999</v>
      </c>
      <c r="M8" s="2051">
        <f>-M34+M21</f>
        <v>0.117704</v>
      </c>
      <c r="N8" s="2049">
        <f>ROUND(SQRT(O8^2+P8^2)*1000/(SQRT(3)*O11),2)</f>
        <v>40.549999999999997</v>
      </c>
      <c r="O8" s="2050">
        <f>-O34+O21</f>
        <v>0.65725599999999995</v>
      </c>
      <c r="P8" s="2051">
        <f>-P34+P21</f>
        <v>0.114616</v>
      </c>
      <c r="Q8" s="2049">
        <f>ROUND(SQRT(R8^2+S8^2)*1000/(SQRT(3)*R11),2)</f>
        <v>40.56</v>
      </c>
      <c r="R8" s="2050">
        <f>-R34+R21</f>
        <v>0.65760799999999997</v>
      </c>
      <c r="S8" s="2051">
        <f>-S34+S21</f>
        <v>0.114216</v>
      </c>
      <c r="T8" s="2049">
        <f>ROUND(SQRT(U8^2+V8^2)*1000/(SQRT(3)*U11),2)</f>
        <v>40.6</v>
      </c>
      <c r="U8" s="2050">
        <f>-U34+U21</f>
        <v>0.65781599999999996</v>
      </c>
      <c r="V8" s="2051">
        <f>-V34+V21</f>
        <v>0.116512</v>
      </c>
      <c r="W8" s="2049">
        <f>ROUND(SQRT(X8^2+Y8^2)*1000/(SQRT(3)*X11),2)</f>
        <v>42.22</v>
      </c>
      <c r="X8" s="2050">
        <f>-X34+X21</f>
        <v>0.68523999999999996</v>
      </c>
      <c r="Y8" s="2051">
        <f>-Y34+Y21</f>
        <v>0.11393600000000001</v>
      </c>
      <c r="Z8" s="2049">
        <f>ROUND(SQRT(AA8^2+AB8^2)*1000/(SQRT(3)*AA11),2)</f>
        <v>45.57</v>
      </c>
      <c r="AA8" s="2050">
        <f>-AA34+AA21</f>
        <v>0.74171199999999993</v>
      </c>
      <c r="AB8" s="2051">
        <f>-AB34+AB21</f>
        <v>0.110544</v>
      </c>
      <c r="AC8" s="2049">
        <f>ROUND(SQRT(AD8^2+AE8^2)*1000/(SQRT(3)*AD11),2)</f>
        <v>49.61</v>
      </c>
      <c r="AD8" s="2050">
        <f>-AD34+AD21</f>
        <v>0.80888000000000004</v>
      </c>
      <c r="AE8" s="2051">
        <f>-AE34+AE21</f>
        <v>0.10991200000000001</v>
      </c>
      <c r="AF8" s="2049">
        <f>ROUND(SQRT(AG8^2+AH8^2)*1000/(SQRT(3)*AG11),2)</f>
        <v>49.07</v>
      </c>
      <c r="AG8" s="2050">
        <f>-AG34+AG21</f>
        <v>0.79914400000000008</v>
      </c>
      <c r="AH8" s="2051">
        <f>-AH34+AH21</f>
        <v>0.115352</v>
      </c>
      <c r="AI8" s="2049">
        <f>ROUND(SQRT(AJ8^2+AK8^2)*1000/(SQRT(3)*AJ11),2)</f>
        <v>47.85</v>
      </c>
      <c r="AJ8" s="2050">
        <f>-AJ34+AJ21</f>
        <v>0.77883999999999998</v>
      </c>
      <c r="AK8" s="2051">
        <f>-AK34+AK21</f>
        <v>0.115888</v>
      </c>
      <c r="AL8" s="2049">
        <f>ROUND(SQRT(AM8^2+AN8^2)*1000/(SQRT(3)*AM11),2)</f>
        <v>49.01</v>
      </c>
      <c r="AM8" s="2050">
        <f>-AM34+AM21</f>
        <v>0.7974159999999999</v>
      </c>
      <c r="AN8" s="2051">
        <f>-AN34+AN21</f>
        <v>0.12048800000000001</v>
      </c>
      <c r="AO8" s="2049">
        <f>ROUND(SQRT(AP8^2+AQ8^2)*1000/(SQRT(3)*AP11),2)</f>
        <v>48.32</v>
      </c>
      <c r="AP8" s="2050">
        <f>-AP34+AP21</f>
        <v>0.78601600000000005</v>
      </c>
      <c r="AQ8" s="2051">
        <f>-AQ34+AQ21</f>
        <v>0.12000000000000001</v>
      </c>
      <c r="AR8" s="2049">
        <f>ROUND(SQRT(AS8^2+AT8^2)*1000/(SQRT(3)*AS11),2)</f>
        <v>50.99</v>
      </c>
      <c r="AS8" s="2050">
        <f>-AS34+AS21</f>
        <v>0.83001599999999998</v>
      </c>
      <c r="AT8" s="2051">
        <f>-AT34+AT21</f>
        <v>0.12240799999999999</v>
      </c>
      <c r="AU8" s="2049">
        <f>ROUND(SQRT(AV8^2+AW8^2)*1000/(SQRT(3)*AV11),2)</f>
        <v>49.95</v>
      </c>
      <c r="AV8" s="2050">
        <f>-AV34+AV21</f>
        <v>0.81320799999999993</v>
      </c>
      <c r="AW8" s="2051">
        <f>-AW34+AW21</f>
        <v>0.11962400000000001</v>
      </c>
      <c r="AX8" s="2049">
        <f>ROUND(SQRT(AY8^2+AZ8^2)*1000/(SQRT(3)*AY11),2)</f>
        <v>47.54</v>
      </c>
      <c r="AY8" s="2050">
        <f>-AY34+AY21</f>
        <v>0.77160799999999996</v>
      </c>
      <c r="AZ8" s="2051">
        <f>-AZ34+AZ21</f>
        <v>0.128104</v>
      </c>
      <c r="BA8" s="2049">
        <f>ROUND(SQRT(BB8^2+BC8^2)*1000/(SQRT(3)*BB11),2)</f>
        <v>47.41</v>
      </c>
      <c r="BB8" s="2050">
        <f>-BB34+BB21</f>
        <v>0.77135999999999993</v>
      </c>
      <c r="BC8" s="2051">
        <f>-BC34+BC21</f>
        <v>0.11675200000000001</v>
      </c>
      <c r="BD8" s="2049">
        <f>ROUND(SQRT(BE8^2+BF8^2)*1000/(SQRT(3)*BE11),2)</f>
        <v>51</v>
      </c>
      <c r="BE8" s="2050">
        <f>-BE34+BE21</f>
        <v>0.83076800000000006</v>
      </c>
      <c r="BF8" s="2051">
        <f>-BF34+BF21</f>
        <v>0.1182</v>
      </c>
      <c r="BG8" s="2049">
        <f>ROUND(SQRT(BH8^2+BI8^2)*1000/(SQRT(3)*BH11),2)</f>
        <v>51.99</v>
      </c>
      <c r="BH8" s="2050">
        <f>-BH34+BH21</f>
        <v>0.84753599999999996</v>
      </c>
      <c r="BI8" s="2051">
        <f>-BI34+BI21</f>
        <v>0.11573600000000001</v>
      </c>
      <c r="BJ8" s="2049">
        <f>ROUND(SQRT(BK8^2+BL8^2)*1000/(SQRT(3)*BK11),2)</f>
        <v>54.22</v>
      </c>
      <c r="BK8" s="2050">
        <f>-BK34+BK21</f>
        <v>0.88461599999999996</v>
      </c>
      <c r="BL8" s="2051">
        <f>-BL34+BL21</f>
        <v>0.115648</v>
      </c>
      <c r="BM8" s="2049">
        <f>ROUND(SQRT(BN8^2+BO8^2)*1000/(SQRT(3)*BN11),2)</f>
        <v>54.37</v>
      </c>
      <c r="BN8" s="2050">
        <f>-BN34+BN21</f>
        <v>0.8865519999999999</v>
      </c>
      <c r="BO8" s="2051">
        <f>-BO34+BO21</f>
        <v>0.12010400000000003</v>
      </c>
      <c r="BP8" s="2049">
        <f>ROUND(SQRT(BQ8^2+BR8^2)*1000/(SQRT(3)*BQ11),2)</f>
        <v>53.51</v>
      </c>
      <c r="BQ8" s="2050">
        <f>-BQ34+BQ21</f>
        <v>0.87304800000000005</v>
      </c>
      <c r="BR8" s="2051">
        <f>-BR34+BR21</f>
        <v>0.113744</v>
      </c>
      <c r="BS8" s="2049">
        <f>ROUND(SQRT(BT8^2+BU8^2)*1000/(SQRT(3)*BT11),2)</f>
        <v>52.81</v>
      </c>
      <c r="BT8" s="2050">
        <f>-BT34+BT21</f>
        <v>0.86174399999999995</v>
      </c>
      <c r="BU8" s="2051">
        <f>-BU34+BU21</f>
        <v>0.111792</v>
      </c>
      <c r="BV8" s="2049">
        <f>ROUND(SQRT(BW8^2+BX8^2)*1000/(SQRT(3)*BW11),2)</f>
        <v>49.64</v>
      </c>
      <c r="BW8" s="2050">
        <f>-BW34+BW21</f>
        <v>0.80930399999999991</v>
      </c>
      <c r="BX8" s="2051">
        <f>-BX34+BX21</f>
        <v>0.10993600000000002</v>
      </c>
      <c r="BY8" s="2049">
        <f>ROUND(SQRT(BZ8^2+CA8^2)*1000/(SQRT(3)*BZ11),2)</f>
        <v>48.31</v>
      </c>
      <c r="BZ8" s="2050">
        <f>-BZ34+BZ21</f>
        <v>0.78695999999999999</v>
      </c>
      <c r="CA8" s="2051">
        <f>-CA34+CA21</f>
        <v>0.111736</v>
      </c>
      <c r="CB8" s="2086"/>
      <c r="CE8" s="2041"/>
    </row>
    <row r="9" spans="1:83" s="2010" customFormat="1" ht="13.5" customHeight="1" thickBot="1" x14ac:dyDescent="0.25">
      <c r="A9" s="2042"/>
      <c r="B9" s="2043"/>
      <c r="C9" s="2044"/>
      <c r="D9" s="2052"/>
      <c r="E9" s="2053"/>
      <c r="F9" s="2054"/>
      <c r="G9" s="2066"/>
      <c r="H9" s="2056" t="s">
        <v>128</v>
      </c>
      <c r="I9" s="2057" t="s">
        <v>128</v>
      </c>
      <c r="J9" s="2058" t="s">
        <v>128</v>
      </c>
      <c r="K9" s="2056" t="s">
        <v>128</v>
      </c>
      <c r="L9" s="2057" t="s">
        <v>128</v>
      </c>
      <c r="M9" s="2058" t="s">
        <v>128</v>
      </c>
      <c r="N9" s="2056" t="s">
        <v>128</v>
      </c>
      <c r="O9" s="2057" t="s">
        <v>128</v>
      </c>
      <c r="P9" s="2058" t="s">
        <v>128</v>
      </c>
      <c r="Q9" s="2056" t="s">
        <v>128</v>
      </c>
      <c r="R9" s="2057" t="s">
        <v>128</v>
      </c>
      <c r="S9" s="2058" t="s">
        <v>128</v>
      </c>
      <c r="T9" s="2056" t="s">
        <v>128</v>
      </c>
      <c r="U9" s="2057" t="s">
        <v>128</v>
      </c>
      <c r="V9" s="2058" t="s">
        <v>128</v>
      </c>
      <c r="W9" s="2056" t="s">
        <v>128</v>
      </c>
      <c r="X9" s="2057" t="s">
        <v>128</v>
      </c>
      <c r="Y9" s="2058" t="s">
        <v>128</v>
      </c>
      <c r="Z9" s="2056" t="s">
        <v>128</v>
      </c>
      <c r="AA9" s="2057" t="s">
        <v>128</v>
      </c>
      <c r="AB9" s="2058" t="s">
        <v>128</v>
      </c>
      <c r="AC9" s="2056" t="s">
        <v>128</v>
      </c>
      <c r="AD9" s="2057" t="s">
        <v>128</v>
      </c>
      <c r="AE9" s="2058" t="s">
        <v>128</v>
      </c>
      <c r="AF9" s="2056" t="s">
        <v>128</v>
      </c>
      <c r="AG9" s="2057" t="s">
        <v>128</v>
      </c>
      <c r="AH9" s="2058" t="s">
        <v>128</v>
      </c>
      <c r="AI9" s="2056" t="s">
        <v>128</v>
      </c>
      <c r="AJ9" s="2057" t="s">
        <v>128</v>
      </c>
      <c r="AK9" s="2058" t="s">
        <v>128</v>
      </c>
      <c r="AL9" s="2056" t="s">
        <v>128</v>
      </c>
      <c r="AM9" s="2057" t="s">
        <v>128</v>
      </c>
      <c r="AN9" s="2058" t="s">
        <v>128</v>
      </c>
      <c r="AO9" s="2056" t="s">
        <v>128</v>
      </c>
      <c r="AP9" s="2057" t="s">
        <v>128</v>
      </c>
      <c r="AQ9" s="2058" t="s">
        <v>128</v>
      </c>
      <c r="AR9" s="2056" t="s">
        <v>128</v>
      </c>
      <c r="AS9" s="2057" t="s">
        <v>128</v>
      </c>
      <c r="AT9" s="2058" t="s">
        <v>128</v>
      </c>
      <c r="AU9" s="2056" t="s">
        <v>128</v>
      </c>
      <c r="AV9" s="2057" t="s">
        <v>128</v>
      </c>
      <c r="AW9" s="2058" t="s">
        <v>128</v>
      </c>
      <c r="AX9" s="2056" t="s">
        <v>128</v>
      </c>
      <c r="AY9" s="2057" t="s">
        <v>128</v>
      </c>
      <c r="AZ9" s="2058" t="s">
        <v>128</v>
      </c>
      <c r="BA9" s="2056" t="s">
        <v>128</v>
      </c>
      <c r="BB9" s="2057" t="s">
        <v>128</v>
      </c>
      <c r="BC9" s="2058" t="s">
        <v>128</v>
      </c>
      <c r="BD9" s="2056" t="s">
        <v>128</v>
      </c>
      <c r="BE9" s="2057" t="s">
        <v>128</v>
      </c>
      <c r="BF9" s="2058" t="s">
        <v>128</v>
      </c>
      <c r="BG9" s="2056" t="s">
        <v>128</v>
      </c>
      <c r="BH9" s="2057" t="s">
        <v>128</v>
      </c>
      <c r="BI9" s="2058" t="s">
        <v>128</v>
      </c>
      <c r="BJ9" s="2056" t="s">
        <v>128</v>
      </c>
      <c r="BK9" s="2057" t="s">
        <v>128</v>
      </c>
      <c r="BL9" s="2058" t="s">
        <v>128</v>
      </c>
      <c r="BM9" s="2056" t="s">
        <v>128</v>
      </c>
      <c r="BN9" s="2057" t="s">
        <v>128</v>
      </c>
      <c r="BO9" s="2058" t="s">
        <v>128</v>
      </c>
      <c r="BP9" s="2056" t="s">
        <v>128</v>
      </c>
      <c r="BQ9" s="2057" t="s">
        <v>128</v>
      </c>
      <c r="BR9" s="2058" t="s">
        <v>128</v>
      </c>
      <c r="BS9" s="2056" t="s">
        <v>128</v>
      </c>
      <c r="BT9" s="2057" t="s">
        <v>128</v>
      </c>
      <c r="BU9" s="2058" t="s">
        <v>128</v>
      </c>
      <c r="BV9" s="2056" t="s">
        <v>128</v>
      </c>
      <c r="BW9" s="2057" t="s">
        <v>128</v>
      </c>
      <c r="BX9" s="2058" t="s">
        <v>128</v>
      </c>
      <c r="BY9" s="2056" t="s">
        <v>128</v>
      </c>
      <c r="BZ9" s="2057" t="s">
        <v>128</v>
      </c>
      <c r="CA9" s="2058" t="s">
        <v>128</v>
      </c>
      <c r="CB9" s="2086"/>
    </row>
    <row r="10" spans="1:83" s="2010" customFormat="1" x14ac:dyDescent="0.2">
      <c r="A10" s="2042"/>
      <c r="B10" s="2043"/>
      <c r="C10" s="2044"/>
      <c r="D10" s="2034" t="s">
        <v>22</v>
      </c>
      <c r="E10" s="2035"/>
      <c r="F10" s="2036" t="s">
        <v>17</v>
      </c>
      <c r="G10" s="2343"/>
      <c r="H10" s="2346"/>
      <c r="I10" s="2347">
        <v>117</v>
      </c>
      <c r="J10" s="2348"/>
      <c r="K10" s="2346"/>
      <c r="L10" s="2347">
        <v>117</v>
      </c>
      <c r="M10" s="2348"/>
      <c r="N10" s="2346"/>
      <c r="O10" s="2347">
        <v>117</v>
      </c>
      <c r="P10" s="2348"/>
      <c r="Q10" s="2346"/>
      <c r="R10" s="2347">
        <v>117</v>
      </c>
      <c r="S10" s="2348"/>
      <c r="T10" s="2346"/>
      <c r="U10" s="2347">
        <v>117</v>
      </c>
      <c r="V10" s="2348"/>
      <c r="W10" s="2346"/>
      <c r="X10" s="2347">
        <v>117</v>
      </c>
      <c r="Y10" s="2348"/>
      <c r="Z10" s="2346"/>
      <c r="AA10" s="2347">
        <v>117</v>
      </c>
      <c r="AB10" s="2348"/>
      <c r="AC10" s="2346"/>
      <c r="AD10" s="2347">
        <v>117</v>
      </c>
      <c r="AE10" s="2348"/>
      <c r="AF10" s="2346"/>
      <c r="AG10" s="2347">
        <v>117</v>
      </c>
      <c r="AH10" s="2348"/>
      <c r="AI10" s="2346"/>
      <c r="AJ10" s="2347">
        <v>117</v>
      </c>
      <c r="AK10" s="2348"/>
      <c r="AL10" s="2346"/>
      <c r="AM10" s="2347">
        <v>117</v>
      </c>
      <c r="AN10" s="2348"/>
      <c r="AO10" s="2346"/>
      <c r="AP10" s="2347">
        <v>117</v>
      </c>
      <c r="AQ10" s="2348"/>
      <c r="AR10" s="2346"/>
      <c r="AS10" s="2347">
        <v>117</v>
      </c>
      <c r="AT10" s="2348"/>
      <c r="AU10" s="2346"/>
      <c r="AV10" s="2347">
        <v>117</v>
      </c>
      <c r="AW10" s="2348"/>
      <c r="AX10" s="2346"/>
      <c r="AY10" s="2347">
        <v>117</v>
      </c>
      <c r="AZ10" s="2348"/>
      <c r="BA10" s="2346"/>
      <c r="BB10" s="2347">
        <v>117</v>
      </c>
      <c r="BC10" s="2348"/>
      <c r="BD10" s="2346"/>
      <c r="BE10" s="2347">
        <v>117</v>
      </c>
      <c r="BF10" s="2348"/>
      <c r="BG10" s="2346"/>
      <c r="BH10" s="2347">
        <v>117</v>
      </c>
      <c r="BI10" s="2348"/>
      <c r="BJ10" s="2346"/>
      <c r="BK10" s="2347">
        <v>117</v>
      </c>
      <c r="BL10" s="2348"/>
      <c r="BM10" s="2346"/>
      <c r="BN10" s="2347">
        <v>117</v>
      </c>
      <c r="BO10" s="2348"/>
      <c r="BP10" s="2346"/>
      <c r="BQ10" s="2347">
        <v>117</v>
      </c>
      <c r="BR10" s="2348"/>
      <c r="BS10" s="2346"/>
      <c r="BT10" s="2347">
        <v>117</v>
      </c>
      <c r="BU10" s="2348"/>
      <c r="BV10" s="2346"/>
      <c r="BW10" s="2347">
        <v>117</v>
      </c>
      <c r="BX10" s="2348"/>
      <c r="BY10" s="2346"/>
      <c r="BZ10" s="2347">
        <v>117</v>
      </c>
      <c r="CA10" s="2348"/>
      <c r="CB10" s="909"/>
      <c r="CC10" s="841"/>
    </row>
    <row r="11" spans="1:83" s="2010" customFormat="1" x14ac:dyDescent="0.2">
      <c r="A11" s="2042"/>
      <c r="B11" s="2043"/>
      <c r="C11" s="2044"/>
      <c r="D11" s="2045"/>
      <c r="E11" s="2046"/>
      <c r="F11" s="2047" t="s">
        <v>19</v>
      </c>
      <c r="G11" s="2345"/>
      <c r="H11" s="2352"/>
      <c r="I11" s="898">
        <v>9.5</v>
      </c>
      <c r="J11" s="899"/>
      <c r="K11" s="2352"/>
      <c r="L11" s="898">
        <v>9.5</v>
      </c>
      <c r="M11" s="899"/>
      <c r="N11" s="2352"/>
      <c r="O11" s="898">
        <v>9.5</v>
      </c>
      <c r="P11" s="899"/>
      <c r="Q11" s="2352"/>
      <c r="R11" s="898">
        <v>9.5</v>
      </c>
      <c r="S11" s="899"/>
      <c r="T11" s="2352"/>
      <c r="U11" s="898">
        <v>9.5</v>
      </c>
      <c r="V11" s="899"/>
      <c r="W11" s="2352"/>
      <c r="X11" s="898">
        <v>9.5</v>
      </c>
      <c r="Y11" s="899"/>
      <c r="Z11" s="2352"/>
      <c r="AA11" s="898">
        <v>9.5</v>
      </c>
      <c r="AB11" s="899"/>
      <c r="AC11" s="2352"/>
      <c r="AD11" s="898">
        <v>9.5</v>
      </c>
      <c r="AE11" s="899"/>
      <c r="AF11" s="2352"/>
      <c r="AG11" s="898">
        <v>9.5</v>
      </c>
      <c r="AH11" s="899"/>
      <c r="AI11" s="2352"/>
      <c r="AJ11" s="898">
        <v>9.5</v>
      </c>
      <c r="AK11" s="899"/>
      <c r="AL11" s="2352"/>
      <c r="AM11" s="898">
        <v>9.5</v>
      </c>
      <c r="AN11" s="899"/>
      <c r="AO11" s="2352"/>
      <c r="AP11" s="898">
        <v>9.5</v>
      </c>
      <c r="AQ11" s="899"/>
      <c r="AR11" s="2352"/>
      <c r="AS11" s="898">
        <v>9.5</v>
      </c>
      <c r="AT11" s="899"/>
      <c r="AU11" s="2352"/>
      <c r="AV11" s="898">
        <v>9.5</v>
      </c>
      <c r="AW11" s="899"/>
      <c r="AX11" s="2352"/>
      <c r="AY11" s="898">
        <v>9.5</v>
      </c>
      <c r="AZ11" s="899"/>
      <c r="BA11" s="2352"/>
      <c r="BB11" s="898">
        <v>9.5</v>
      </c>
      <c r="BC11" s="899"/>
      <c r="BD11" s="2352"/>
      <c r="BE11" s="898">
        <v>9.5</v>
      </c>
      <c r="BF11" s="899"/>
      <c r="BG11" s="2352"/>
      <c r="BH11" s="898">
        <v>9.5</v>
      </c>
      <c r="BI11" s="899"/>
      <c r="BJ11" s="2352"/>
      <c r="BK11" s="898">
        <v>9.5</v>
      </c>
      <c r="BL11" s="899"/>
      <c r="BM11" s="2352"/>
      <c r="BN11" s="898">
        <v>9.5</v>
      </c>
      <c r="BO11" s="899"/>
      <c r="BP11" s="2352"/>
      <c r="BQ11" s="898">
        <v>9.5</v>
      </c>
      <c r="BR11" s="899"/>
      <c r="BS11" s="2352"/>
      <c r="BT11" s="898">
        <v>9.5</v>
      </c>
      <c r="BU11" s="899"/>
      <c r="BV11" s="2352"/>
      <c r="BW11" s="898">
        <v>9.5</v>
      </c>
      <c r="BX11" s="899"/>
      <c r="BY11" s="2352"/>
      <c r="BZ11" s="898">
        <v>9.5</v>
      </c>
      <c r="CA11" s="899"/>
      <c r="CB11" s="909"/>
      <c r="CC11" s="841"/>
    </row>
    <row r="12" spans="1:83" s="2010" customFormat="1" ht="13.5" thickBot="1" x14ac:dyDescent="0.25">
      <c r="A12" s="2042"/>
      <c r="B12" s="2043"/>
      <c r="C12" s="2044"/>
      <c r="D12" s="2052"/>
      <c r="E12" s="2053"/>
      <c r="F12" s="2054"/>
      <c r="G12" s="2066"/>
      <c r="H12" s="2353"/>
      <c r="I12" s="2354" t="s">
        <v>128</v>
      </c>
      <c r="J12" s="2357"/>
      <c r="K12" s="2353"/>
      <c r="L12" s="2354" t="s">
        <v>128</v>
      </c>
      <c r="M12" s="2357"/>
      <c r="N12" s="2353"/>
      <c r="O12" s="2354" t="s">
        <v>128</v>
      </c>
      <c r="P12" s="2357"/>
      <c r="Q12" s="2353"/>
      <c r="R12" s="2354" t="s">
        <v>128</v>
      </c>
      <c r="S12" s="2357"/>
      <c r="T12" s="2353"/>
      <c r="U12" s="2354" t="s">
        <v>128</v>
      </c>
      <c r="V12" s="2357"/>
      <c r="W12" s="2353"/>
      <c r="X12" s="2354" t="s">
        <v>128</v>
      </c>
      <c r="Y12" s="2357"/>
      <c r="Z12" s="2353"/>
      <c r="AA12" s="2354" t="s">
        <v>128</v>
      </c>
      <c r="AB12" s="2357"/>
      <c r="AC12" s="2353"/>
      <c r="AD12" s="2354" t="s">
        <v>128</v>
      </c>
      <c r="AE12" s="2357"/>
      <c r="AF12" s="2353"/>
      <c r="AG12" s="2354" t="s">
        <v>128</v>
      </c>
      <c r="AH12" s="2357"/>
      <c r="AI12" s="2353"/>
      <c r="AJ12" s="2354" t="s">
        <v>128</v>
      </c>
      <c r="AK12" s="2357"/>
      <c r="AL12" s="2353"/>
      <c r="AM12" s="2354" t="s">
        <v>128</v>
      </c>
      <c r="AN12" s="2357"/>
      <c r="AO12" s="2353"/>
      <c r="AP12" s="2354" t="s">
        <v>128</v>
      </c>
      <c r="AQ12" s="2357"/>
      <c r="AR12" s="2353"/>
      <c r="AS12" s="2354" t="s">
        <v>128</v>
      </c>
      <c r="AT12" s="2357"/>
      <c r="AU12" s="2353"/>
      <c r="AV12" s="2354" t="s">
        <v>128</v>
      </c>
      <c r="AW12" s="2357"/>
      <c r="AX12" s="2353"/>
      <c r="AY12" s="2354" t="s">
        <v>128</v>
      </c>
      <c r="AZ12" s="2357"/>
      <c r="BA12" s="2353"/>
      <c r="BB12" s="2354" t="s">
        <v>128</v>
      </c>
      <c r="BC12" s="2357"/>
      <c r="BD12" s="2353"/>
      <c r="BE12" s="2354" t="s">
        <v>128</v>
      </c>
      <c r="BF12" s="2357"/>
      <c r="BG12" s="2353"/>
      <c r="BH12" s="2354" t="s">
        <v>128</v>
      </c>
      <c r="BI12" s="2357"/>
      <c r="BJ12" s="2353"/>
      <c r="BK12" s="2354" t="s">
        <v>128</v>
      </c>
      <c r="BL12" s="2357"/>
      <c r="BM12" s="2353"/>
      <c r="BN12" s="2354" t="s">
        <v>128</v>
      </c>
      <c r="BO12" s="2357"/>
      <c r="BP12" s="2353"/>
      <c r="BQ12" s="2354" t="s">
        <v>128</v>
      </c>
      <c r="BR12" s="2357"/>
      <c r="BS12" s="2353"/>
      <c r="BT12" s="2354" t="s">
        <v>128</v>
      </c>
      <c r="BU12" s="2357"/>
      <c r="BV12" s="2353"/>
      <c r="BW12" s="2354" t="s">
        <v>128</v>
      </c>
      <c r="BX12" s="2357"/>
      <c r="BY12" s="2353"/>
      <c r="BZ12" s="2354" t="s">
        <v>128</v>
      </c>
      <c r="CA12" s="2357"/>
      <c r="CB12" s="909"/>
      <c r="CC12" s="841"/>
    </row>
    <row r="13" spans="1:83" s="2010" customFormat="1" ht="13.5" thickBot="1" x14ac:dyDescent="0.25">
      <c r="A13" s="2067"/>
      <c r="B13" s="2068"/>
      <c r="C13" s="2069"/>
      <c r="D13" s="2070" t="s">
        <v>21</v>
      </c>
      <c r="E13" s="2071"/>
      <c r="F13" s="2071"/>
      <c r="G13" s="2072"/>
      <c r="H13" s="2359"/>
      <c r="I13" s="900">
        <v>2</v>
      </c>
      <c r="J13" s="2360"/>
      <c r="K13" s="2359"/>
      <c r="L13" s="900">
        <v>2</v>
      </c>
      <c r="M13" s="2360"/>
      <c r="N13" s="2359"/>
      <c r="O13" s="900">
        <v>2</v>
      </c>
      <c r="P13" s="2360"/>
      <c r="Q13" s="2359"/>
      <c r="R13" s="900">
        <v>2</v>
      </c>
      <c r="S13" s="2360"/>
      <c r="T13" s="2359"/>
      <c r="U13" s="900">
        <v>2</v>
      </c>
      <c r="V13" s="2360"/>
      <c r="W13" s="2359"/>
      <c r="X13" s="900">
        <v>2</v>
      </c>
      <c r="Y13" s="2360"/>
      <c r="Z13" s="2359"/>
      <c r="AA13" s="900">
        <v>2</v>
      </c>
      <c r="AB13" s="2360"/>
      <c r="AC13" s="2359"/>
      <c r="AD13" s="900">
        <v>2</v>
      </c>
      <c r="AE13" s="2360"/>
      <c r="AF13" s="2359"/>
      <c r="AG13" s="900">
        <v>2</v>
      </c>
      <c r="AH13" s="2360"/>
      <c r="AI13" s="2359"/>
      <c r="AJ13" s="900">
        <v>2</v>
      </c>
      <c r="AK13" s="2360"/>
      <c r="AL13" s="2359"/>
      <c r="AM13" s="900">
        <v>2</v>
      </c>
      <c r="AN13" s="2360"/>
      <c r="AO13" s="2359"/>
      <c r="AP13" s="900">
        <v>2</v>
      </c>
      <c r="AQ13" s="2360"/>
      <c r="AR13" s="2359"/>
      <c r="AS13" s="900">
        <v>2</v>
      </c>
      <c r="AT13" s="2360"/>
      <c r="AU13" s="2359"/>
      <c r="AV13" s="900">
        <v>2</v>
      </c>
      <c r="AW13" s="2360"/>
      <c r="AX13" s="2359"/>
      <c r="AY13" s="900">
        <v>2</v>
      </c>
      <c r="AZ13" s="2360"/>
      <c r="BA13" s="2359"/>
      <c r="BB13" s="900">
        <v>2</v>
      </c>
      <c r="BC13" s="2360"/>
      <c r="BD13" s="2359"/>
      <c r="BE13" s="900">
        <v>2</v>
      </c>
      <c r="BF13" s="2360"/>
      <c r="BG13" s="2359"/>
      <c r="BH13" s="900">
        <v>2</v>
      </c>
      <c r="BI13" s="2360"/>
      <c r="BJ13" s="2359"/>
      <c r="BK13" s="900">
        <v>2</v>
      </c>
      <c r="BL13" s="2360"/>
      <c r="BM13" s="2359"/>
      <c r="BN13" s="900">
        <v>2</v>
      </c>
      <c r="BO13" s="2360"/>
      <c r="BP13" s="2359"/>
      <c r="BQ13" s="900">
        <v>2</v>
      </c>
      <c r="BR13" s="2360"/>
      <c r="BS13" s="2359"/>
      <c r="BT13" s="900">
        <v>2</v>
      </c>
      <c r="BU13" s="2360"/>
      <c r="BV13" s="2359"/>
      <c r="BW13" s="900">
        <v>2</v>
      </c>
      <c r="BX13" s="2360"/>
      <c r="BY13" s="2359"/>
      <c r="BZ13" s="900">
        <v>2</v>
      </c>
      <c r="CA13" s="2360"/>
      <c r="CB13" s="909"/>
      <c r="CC13" s="841"/>
    </row>
    <row r="14" spans="1:83" s="2010" customFormat="1" x14ac:dyDescent="0.2">
      <c r="A14" s="2034" t="s">
        <v>24</v>
      </c>
      <c r="B14" s="2035"/>
      <c r="C14" s="2033">
        <v>6.3</v>
      </c>
      <c r="D14" s="2034" t="s">
        <v>18</v>
      </c>
      <c r="E14" s="2035"/>
      <c r="F14" s="2036" t="s">
        <v>17</v>
      </c>
      <c r="G14" s="2343"/>
      <c r="H14" s="2465" t="s">
        <v>128</v>
      </c>
      <c r="I14" s="2466" t="s">
        <v>128</v>
      </c>
      <c r="J14" s="2467" t="s">
        <v>128</v>
      </c>
      <c r="K14" s="2465" t="s">
        <v>128</v>
      </c>
      <c r="L14" s="2466" t="s">
        <v>128</v>
      </c>
      <c r="M14" s="2467" t="s">
        <v>128</v>
      </c>
      <c r="N14" s="2465" t="s">
        <v>128</v>
      </c>
      <c r="O14" s="2466" t="s">
        <v>128</v>
      </c>
      <c r="P14" s="2467" t="s">
        <v>128</v>
      </c>
      <c r="Q14" s="2465" t="s">
        <v>128</v>
      </c>
      <c r="R14" s="2466" t="s">
        <v>128</v>
      </c>
      <c r="S14" s="2467" t="s">
        <v>128</v>
      </c>
      <c r="T14" s="2465" t="s">
        <v>128</v>
      </c>
      <c r="U14" s="2466" t="s">
        <v>128</v>
      </c>
      <c r="V14" s="2467" t="s">
        <v>128</v>
      </c>
      <c r="W14" s="2465" t="s">
        <v>128</v>
      </c>
      <c r="X14" s="2466" t="s">
        <v>128</v>
      </c>
      <c r="Y14" s="2467" t="s">
        <v>128</v>
      </c>
      <c r="Z14" s="2465" t="s">
        <v>128</v>
      </c>
      <c r="AA14" s="2466" t="s">
        <v>128</v>
      </c>
      <c r="AB14" s="2467" t="s">
        <v>128</v>
      </c>
      <c r="AC14" s="2465" t="s">
        <v>128</v>
      </c>
      <c r="AD14" s="2466" t="s">
        <v>128</v>
      </c>
      <c r="AE14" s="2467" t="s">
        <v>128</v>
      </c>
      <c r="AF14" s="2465" t="s">
        <v>128</v>
      </c>
      <c r="AG14" s="2466" t="s">
        <v>128</v>
      </c>
      <c r="AH14" s="2467" t="s">
        <v>128</v>
      </c>
      <c r="AI14" s="2465" t="s">
        <v>128</v>
      </c>
      <c r="AJ14" s="2466" t="s">
        <v>128</v>
      </c>
      <c r="AK14" s="2467" t="s">
        <v>128</v>
      </c>
      <c r="AL14" s="2465" t="s">
        <v>128</v>
      </c>
      <c r="AM14" s="2466" t="s">
        <v>128</v>
      </c>
      <c r="AN14" s="2467" t="s">
        <v>128</v>
      </c>
      <c r="AO14" s="2465" t="s">
        <v>128</v>
      </c>
      <c r="AP14" s="2466" t="s">
        <v>128</v>
      </c>
      <c r="AQ14" s="2467" t="s">
        <v>128</v>
      </c>
      <c r="AR14" s="2465" t="s">
        <v>128</v>
      </c>
      <c r="AS14" s="2466" t="s">
        <v>128</v>
      </c>
      <c r="AT14" s="2467" t="s">
        <v>128</v>
      </c>
      <c r="AU14" s="2465" t="s">
        <v>128</v>
      </c>
      <c r="AV14" s="2466" t="s">
        <v>128</v>
      </c>
      <c r="AW14" s="2467" t="s">
        <v>128</v>
      </c>
      <c r="AX14" s="2465" t="s">
        <v>128</v>
      </c>
      <c r="AY14" s="2466" t="s">
        <v>128</v>
      </c>
      <c r="AZ14" s="2467" t="s">
        <v>128</v>
      </c>
      <c r="BA14" s="2465" t="s">
        <v>128</v>
      </c>
      <c r="BB14" s="2466" t="s">
        <v>128</v>
      </c>
      <c r="BC14" s="2467" t="s">
        <v>128</v>
      </c>
      <c r="BD14" s="2465" t="s">
        <v>128</v>
      </c>
      <c r="BE14" s="2466" t="s">
        <v>128</v>
      </c>
      <c r="BF14" s="2467" t="s">
        <v>128</v>
      </c>
      <c r="BG14" s="2465" t="s">
        <v>128</v>
      </c>
      <c r="BH14" s="2466" t="s">
        <v>128</v>
      </c>
      <c r="BI14" s="2467" t="s">
        <v>128</v>
      </c>
      <c r="BJ14" s="2465" t="s">
        <v>128</v>
      </c>
      <c r="BK14" s="2466" t="s">
        <v>128</v>
      </c>
      <c r="BL14" s="2467" t="s">
        <v>128</v>
      </c>
      <c r="BM14" s="2465" t="s">
        <v>128</v>
      </c>
      <c r="BN14" s="2466" t="s">
        <v>128</v>
      </c>
      <c r="BO14" s="2467" t="s">
        <v>128</v>
      </c>
      <c r="BP14" s="2465" t="s">
        <v>128</v>
      </c>
      <c r="BQ14" s="2466" t="s">
        <v>128</v>
      </c>
      <c r="BR14" s="2467" t="s">
        <v>128</v>
      </c>
      <c r="BS14" s="2465" t="s">
        <v>128</v>
      </c>
      <c r="BT14" s="2466" t="s">
        <v>128</v>
      </c>
      <c r="BU14" s="2467" t="s">
        <v>128</v>
      </c>
      <c r="BV14" s="2465" t="s">
        <v>128</v>
      </c>
      <c r="BW14" s="2466" t="s">
        <v>128</v>
      </c>
      <c r="BX14" s="2467" t="s">
        <v>128</v>
      </c>
      <c r="BY14" s="2465" t="s">
        <v>128</v>
      </c>
      <c r="BZ14" s="2466" t="s">
        <v>128</v>
      </c>
      <c r="CA14" s="2467" t="s">
        <v>128</v>
      </c>
      <c r="CB14" s="909"/>
      <c r="CC14" s="841"/>
    </row>
    <row r="15" spans="1:83" s="2010" customFormat="1" x14ac:dyDescent="0.2">
      <c r="A15" s="2045"/>
      <c r="B15" s="2046"/>
      <c r="C15" s="2044"/>
      <c r="D15" s="2045"/>
      <c r="E15" s="2046"/>
      <c r="F15" s="2047" t="s">
        <v>19</v>
      </c>
      <c r="G15" s="2345"/>
      <c r="H15" s="2049">
        <f>ROUND(SQRT(I15^2+J15^2)*1000/(SQRT(3)*I18),2)</f>
        <v>75.39</v>
      </c>
      <c r="I15" s="2050">
        <f>-I39+I23</f>
        <v>1.2170880000000002</v>
      </c>
      <c r="J15" s="2051">
        <f>-J39+J23</f>
        <v>0.24000000000000002</v>
      </c>
      <c r="K15" s="2049">
        <f>ROUND(SQRT(L15^2+M15^2)*1000/(SQRT(3)*L18),2)</f>
        <v>76.31</v>
      </c>
      <c r="L15" s="2050">
        <f>-L39+L23</f>
        <v>1.232464</v>
      </c>
      <c r="M15" s="2051">
        <f>-M39+M23</f>
        <v>0.23982400000000001</v>
      </c>
      <c r="N15" s="2049">
        <f>ROUND(SQRT(O15^2+P15^2)*1000/(SQRT(3)*O18),2)</f>
        <v>71.930000000000007</v>
      </c>
      <c r="O15" s="2050">
        <f>-O39+O23</f>
        <v>1.160752</v>
      </c>
      <c r="P15" s="2051">
        <f>-P39+P23</f>
        <v>0.23126399999999997</v>
      </c>
      <c r="Q15" s="2049">
        <f>ROUND(SQRT(R15^2+S15^2)*1000/(SQRT(3)*R18),2)</f>
        <v>74.48</v>
      </c>
      <c r="R15" s="2050">
        <f>-R39+R23</f>
        <v>1.2024960000000002</v>
      </c>
      <c r="S15" s="2051">
        <f>-S39+S23</f>
        <v>0.236128</v>
      </c>
      <c r="T15" s="2049">
        <f>ROUND(SQRT(U15^2+V15^2)*1000/(SQRT(3)*U18),2)</f>
        <v>74.94</v>
      </c>
      <c r="U15" s="2050">
        <f>-U39+U23</f>
        <v>1.21112</v>
      </c>
      <c r="V15" s="2051">
        <f>-V39+V23</f>
        <v>0.23219199999999998</v>
      </c>
      <c r="W15" s="2049">
        <f>ROUND(SQRT(X15^2+Y15^2)*1000/(SQRT(3)*X18),2)</f>
        <v>76.459999999999994</v>
      </c>
      <c r="X15" s="2050">
        <f>-X39+X23</f>
        <v>1.2356959999999999</v>
      </c>
      <c r="Y15" s="2051">
        <f>-Y39+Y23</f>
        <v>0.23652799999999999</v>
      </c>
      <c r="Z15" s="2049">
        <f>ROUND(SQRT(AA15^2+AB15^2)*1000/(SQRT(3)*AA18),2)</f>
        <v>84.38</v>
      </c>
      <c r="AA15" s="2050">
        <f>-AA39+AA23</f>
        <v>1.3670880000000001</v>
      </c>
      <c r="AB15" s="2051">
        <f>-AB39+AB23</f>
        <v>0.242896</v>
      </c>
      <c r="AC15" s="2049">
        <f>ROUND(SQRT(AD15^2+AE15^2)*1000/(SQRT(3)*AD18),2)</f>
        <v>89.27</v>
      </c>
      <c r="AD15" s="2050">
        <f>-AD39+AD23</f>
        <v>1.4492320000000001</v>
      </c>
      <c r="AE15" s="2051">
        <f>-AE39+AE23</f>
        <v>0.23976000000000003</v>
      </c>
      <c r="AF15" s="2049">
        <f>ROUND(SQRT(AG15^2+AH15^2)*1000/(SQRT(3)*AG18),2)</f>
        <v>100.5</v>
      </c>
      <c r="AG15" s="2050">
        <f>-AG39+AG23</f>
        <v>1.6335520000000001</v>
      </c>
      <c r="AH15" s="2051">
        <f>-AH39+AH23</f>
        <v>0.2576</v>
      </c>
      <c r="AI15" s="2049">
        <f>ROUND(SQRT(AJ15^2+AK15^2)*1000/(SQRT(3)*AJ18),2)</f>
        <v>100.23</v>
      </c>
      <c r="AJ15" s="2050">
        <f>-AJ39+AJ23</f>
        <v>1.6295679999999999</v>
      </c>
      <c r="AK15" s="2051">
        <f>-AK39+AK23</f>
        <v>0.25379200000000002</v>
      </c>
      <c r="AL15" s="2049">
        <f>ROUND(SQRT(AM15^2+AN15^2)*1000/(SQRT(3)*AM18),2)</f>
        <v>101.97</v>
      </c>
      <c r="AM15" s="2050">
        <f>-AM39+AM23</f>
        <v>1.6579839999999999</v>
      </c>
      <c r="AN15" s="2051">
        <f>-AN39+AN23</f>
        <v>0.25756800000000002</v>
      </c>
      <c r="AO15" s="2049">
        <f>ROUND(SQRT(AP15^2+AQ15^2)*1000/(SQRT(3)*AP18),2)</f>
        <v>99.94</v>
      </c>
      <c r="AP15" s="2050">
        <f>-AP39+AP23</f>
        <v>1.6251040000000001</v>
      </c>
      <c r="AQ15" s="2051">
        <f>-AQ39+AQ23</f>
        <v>0.25123200000000001</v>
      </c>
      <c r="AR15" s="2049">
        <f>ROUND(SQRT(AS15^2+AT15^2)*1000/(SQRT(3)*AS18),2)</f>
        <v>100.94</v>
      </c>
      <c r="AS15" s="2050">
        <f>-AS39+AS23</f>
        <v>1.6389919999999998</v>
      </c>
      <c r="AT15" s="2051">
        <f>-AT39+AT23</f>
        <v>0.26846399999999998</v>
      </c>
      <c r="AU15" s="2049">
        <f>ROUND(SQRT(AV15^2+AW15^2)*1000/(SQRT(3)*AV18),2)</f>
        <v>99.05</v>
      </c>
      <c r="AV15" s="2050">
        <f>-AV39+AV23</f>
        <v>1.6076319999999999</v>
      </c>
      <c r="AW15" s="2051">
        <f>-AW39+AW23</f>
        <v>0.26825599999999999</v>
      </c>
      <c r="AX15" s="2049">
        <f>ROUND(SQRT(AY15^2+AZ15^2)*1000/(SQRT(3)*AY18),2)</f>
        <v>97.25</v>
      </c>
      <c r="AY15" s="2050">
        <f>-AY39+AY23</f>
        <v>1.5786879999999999</v>
      </c>
      <c r="AZ15" s="2051">
        <f>-AZ39+AZ23</f>
        <v>0.26135999999999998</v>
      </c>
      <c r="BA15" s="2049">
        <f>ROUND(SQRT(BB15^2+BC15^2)*1000/(SQRT(3)*BB18),2)</f>
        <v>95.79</v>
      </c>
      <c r="BB15" s="2050">
        <f>-BB39+BB23</f>
        <v>1.5547359999999999</v>
      </c>
      <c r="BC15" s="2051">
        <f>-BC39+BC23</f>
        <v>0.25902399999999998</v>
      </c>
      <c r="BD15" s="2049">
        <f>ROUND(SQRT(BE15^2+BF15^2)*1000/(SQRT(3)*BE18),2)</f>
        <v>99.1</v>
      </c>
      <c r="BE15" s="2050">
        <f>-BE39+BE23</f>
        <v>1.6091200000000001</v>
      </c>
      <c r="BF15" s="2051">
        <f>-BF39+BF23</f>
        <v>0.26379200000000003</v>
      </c>
      <c r="BG15" s="2049">
        <f>ROUND(SQRT(BH15^2+BI15^2)*1000/(SQRT(3)*BH18),2)</f>
        <v>98.35</v>
      </c>
      <c r="BH15" s="2050">
        <f>-BH39+BH23</f>
        <v>1.5968000000000002</v>
      </c>
      <c r="BI15" s="2051">
        <f>-BI39+BI23</f>
        <v>0.26305600000000001</v>
      </c>
      <c r="BJ15" s="2049">
        <f>ROUND(SQRT(BK15^2+BL15^2)*1000/(SQRT(3)*BK18),2)</f>
        <v>96.78</v>
      </c>
      <c r="BK15" s="2050">
        <f>-BK39+BK23</f>
        <v>1.57056</v>
      </c>
      <c r="BL15" s="2051">
        <f>-BL39+BL23</f>
        <v>0.26369600000000004</v>
      </c>
      <c r="BM15" s="2049">
        <f>ROUND(SQRT(BN15^2+BO15^2)*1000/(SQRT(3)*BN18),2)</f>
        <v>92.33</v>
      </c>
      <c r="BN15" s="2050">
        <f>-BN39+BN23</f>
        <v>1.4993280000000002</v>
      </c>
      <c r="BO15" s="2051">
        <f>-BO39+BO23</f>
        <v>0.24545599999999998</v>
      </c>
      <c r="BP15" s="2049">
        <f>ROUND(SQRT(BQ15^2+BR15^2)*1000/(SQRT(3)*BQ18),2)</f>
        <v>90.93</v>
      </c>
      <c r="BQ15" s="2050">
        <f>-BQ39+BQ23</f>
        <v>1.476</v>
      </c>
      <c r="BR15" s="2051">
        <f>-BR39+BR23</f>
        <v>0.24508800000000003</v>
      </c>
      <c r="BS15" s="2049">
        <f>ROUND(SQRT(BT15^2+BU15^2)*1000/(SQRT(3)*BT18),2)</f>
        <v>89.05</v>
      </c>
      <c r="BT15" s="2050">
        <f>-BT39+BT23</f>
        <v>1.4447519999999998</v>
      </c>
      <c r="BU15" s="2051">
        <f>-BU39+BU23</f>
        <v>0.24440000000000001</v>
      </c>
      <c r="BV15" s="2049">
        <f>ROUND(SQRT(BW15^2+BX15^2)*1000/(SQRT(3)*BW18),2)</f>
        <v>84.09</v>
      </c>
      <c r="BW15" s="2050">
        <f>-BW39+BW23</f>
        <v>1.3623679999999998</v>
      </c>
      <c r="BX15" s="2051">
        <f>-BX39+BX23</f>
        <v>0.24188799999999999</v>
      </c>
      <c r="BY15" s="2049">
        <f>ROUND(SQRT(BZ15^2+CA15^2)*1000/(SQRT(3)*BZ18),2)</f>
        <v>82.25</v>
      </c>
      <c r="BZ15" s="2050">
        <f>-BZ39+BZ23</f>
        <v>1.331088</v>
      </c>
      <c r="CA15" s="2051">
        <f>-CA39+CA23</f>
        <v>0.24443199999999998</v>
      </c>
      <c r="CB15" s="909"/>
      <c r="CC15" s="841"/>
      <c r="CE15" s="2041"/>
    </row>
    <row r="16" spans="1:83" s="2010" customFormat="1" ht="13.5" thickBot="1" x14ac:dyDescent="0.25">
      <c r="A16" s="2045"/>
      <c r="B16" s="2046"/>
      <c r="C16" s="2044"/>
      <c r="D16" s="2052"/>
      <c r="E16" s="2053"/>
      <c r="F16" s="2054"/>
      <c r="G16" s="2066"/>
      <c r="H16" s="2056" t="s">
        <v>128</v>
      </c>
      <c r="I16" s="2057" t="s">
        <v>128</v>
      </c>
      <c r="J16" s="2058" t="s">
        <v>128</v>
      </c>
      <c r="K16" s="2056" t="s">
        <v>128</v>
      </c>
      <c r="L16" s="2057" t="s">
        <v>128</v>
      </c>
      <c r="M16" s="2058" t="s">
        <v>128</v>
      </c>
      <c r="N16" s="2056" t="s">
        <v>128</v>
      </c>
      <c r="O16" s="2057" t="s">
        <v>128</v>
      </c>
      <c r="P16" s="2058" t="s">
        <v>128</v>
      </c>
      <c r="Q16" s="2056" t="s">
        <v>128</v>
      </c>
      <c r="R16" s="2057" t="s">
        <v>128</v>
      </c>
      <c r="S16" s="2058" t="s">
        <v>128</v>
      </c>
      <c r="T16" s="2056" t="s">
        <v>128</v>
      </c>
      <c r="U16" s="2057" t="s">
        <v>128</v>
      </c>
      <c r="V16" s="2058" t="s">
        <v>128</v>
      </c>
      <c r="W16" s="2056" t="s">
        <v>128</v>
      </c>
      <c r="X16" s="2057" t="s">
        <v>128</v>
      </c>
      <c r="Y16" s="2058" t="s">
        <v>128</v>
      </c>
      <c r="Z16" s="2056" t="s">
        <v>128</v>
      </c>
      <c r="AA16" s="2057" t="s">
        <v>128</v>
      </c>
      <c r="AB16" s="2058" t="s">
        <v>128</v>
      </c>
      <c r="AC16" s="2056" t="s">
        <v>128</v>
      </c>
      <c r="AD16" s="2057" t="s">
        <v>128</v>
      </c>
      <c r="AE16" s="2058" t="s">
        <v>128</v>
      </c>
      <c r="AF16" s="2056" t="s">
        <v>128</v>
      </c>
      <c r="AG16" s="2057" t="s">
        <v>128</v>
      </c>
      <c r="AH16" s="2058" t="s">
        <v>128</v>
      </c>
      <c r="AI16" s="2056" t="s">
        <v>128</v>
      </c>
      <c r="AJ16" s="2057" t="s">
        <v>128</v>
      </c>
      <c r="AK16" s="2058" t="s">
        <v>128</v>
      </c>
      <c r="AL16" s="2056" t="s">
        <v>128</v>
      </c>
      <c r="AM16" s="2057" t="s">
        <v>128</v>
      </c>
      <c r="AN16" s="2058" t="s">
        <v>128</v>
      </c>
      <c r="AO16" s="2056" t="s">
        <v>128</v>
      </c>
      <c r="AP16" s="2057" t="s">
        <v>128</v>
      </c>
      <c r="AQ16" s="2058" t="s">
        <v>128</v>
      </c>
      <c r="AR16" s="2056" t="s">
        <v>128</v>
      </c>
      <c r="AS16" s="2057" t="s">
        <v>128</v>
      </c>
      <c r="AT16" s="2058" t="s">
        <v>128</v>
      </c>
      <c r="AU16" s="2056" t="s">
        <v>128</v>
      </c>
      <c r="AV16" s="2057" t="s">
        <v>128</v>
      </c>
      <c r="AW16" s="2058" t="s">
        <v>128</v>
      </c>
      <c r="AX16" s="2056" t="s">
        <v>128</v>
      </c>
      <c r="AY16" s="2057" t="s">
        <v>128</v>
      </c>
      <c r="AZ16" s="2058" t="s">
        <v>128</v>
      </c>
      <c r="BA16" s="2056" t="s">
        <v>128</v>
      </c>
      <c r="BB16" s="2057" t="s">
        <v>128</v>
      </c>
      <c r="BC16" s="2058" t="s">
        <v>128</v>
      </c>
      <c r="BD16" s="2056" t="s">
        <v>128</v>
      </c>
      <c r="BE16" s="2057" t="s">
        <v>128</v>
      </c>
      <c r="BF16" s="2058" t="s">
        <v>128</v>
      </c>
      <c r="BG16" s="2056" t="s">
        <v>128</v>
      </c>
      <c r="BH16" s="2057" t="s">
        <v>128</v>
      </c>
      <c r="BI16" s="2058" t="s">
        <v>128</v>
      </c>
      <c r="BJ16" s="2056" t="s">
        <v>128</v>
      </c>
      <c r="BK16" s="2057" t="s">
        <v>128</v>
      </c>
      <c r="BL16" s="2058" t="s">
        <v>128</v>
      </c>
      <c r="BM16" s="2056" t="s">
        <v>128</v>
      </c>
      <c r="BN16" s="2057" t="s">
        <v>128</v>
      </c>
      <c r="BO16" s="2058" t="s">
        <v>128</v>
      </c>
      <c r="BP16" s="2056" t="s">
        <v>128</v>
      </c>
      <c r="BQ16" s="2057" t="s">
        <v>128</v>
      </c>
      <c r="BR16" s="2058" t="s">
        <v>128</v>
      </c>
      <c r="BS16" s="2056" t="s">
        <v>128</v>
      </c>
      <c r="BT16" s="2057" t="s">
        <v>128</v>
      </c>
      <c r="BU16" s="2058" t="s">
        <v>128</v>
      </c>
      <c r="BV16" s="2056" t="s">
        <v>128</v>
      </c>
      <c r="BW16" s="2057" t="s">
        <v>128</v>
      </c>
      <c r="BX16" s="2058" t="s">
        <v>128</v>
      </c>
      <c r="BY16" s="2056" t="s">
        <v>128</v>
      </c>
      <c r="BZ16" s="2057" t="s">
        <v>128</v>
      </c>
      <c r="CA16" s="2058" t="s">
        <v>128</v>
      </c>
      <c r="CB16" s="909"/>
      <c r="CC16" s="841"/>
    </row>
    <row r="17" spans="1:88" s="2010" customFormat="1" x14ac:dyDescent="0.2">
      <c r="A17" s="2045"/>
      <c r="B17" s="2046"/>
      <c r="C17" s="2044"/>
      <c r="D17" s="2034" t="s">
        <v>22</v>
      </c>
      <c r="E17" s="2035"/>
      <c r="F17" s="2036" t="s">
        <v>17</v>
      </c>
      <c r="G17" s="2343"/>
      <c r="H17" s="2346"/>
      <c r="I17" s="2347">
        <v>119</v>
      </c>
      <c r="J17" s="2348"/>
      <c r="K17" s="2346"/>
      <c r="L17" s="2347">
        <v>119</v>
      </c>
      <c r="M17" s="2348"/>
      <c r="N17" s="2346"/>
      <c r="O17" s="2347">
        <v>119</v>
      </c>
      <c r="P17" s="2348"/>
      <c r="Q17" s="2346"/>
      <c r="R17" s="2347">
        <v>119</v>
      </c>
      <c r="S17" s="2348"/>
      <c r="T17" s="2346"/>
      <c r="U17" s="2347">
        <v>119</v>
      </c>
      <c r="V17" s="2348"/>
      <c r="W17" s="2346"/>
      <c r="X17" s="2347">
        <v>119</v>
      </c>
      <c r="Y17" s="2348"/>
      <c r="Z17" s="2346"/>
      <c r="AA17" s="2347">
        <v>119</v>
      </c>
      <c r="AB17" s="2348"/>
      <c r="AC17" s="2346"/>
      <c r="AD17" s="2347">
        <v>119</v>
      </c>
      <c r="AE17" s="2348"/>
      <c r="AF17" s="2346"/>
      <c r="AG17" s="2347">
        <v>119</v>
      </c>
      <c r="AH17" s="2348"/>
      <c r="AI17" s="2346"/>
      <c r="AJ17" s="2347">
        <v>119</v>
      </c>
      <c r="AK17" s="2348"/>
      <c r="AL17" s="2346"/>
      <c r="AM17" s="2347">
        <v>119</v>
      </c>
      <c r="AN17" s="2348"/>
      <c r="AO17" s="2346"/>
      <c r="AP17" s="2347">
        <v>119</v>
      </c>
      <c r="AQ17" s="2348"/>
      <c r="AR17" s="2346"/>
      <c r="AS17" s="2347">
        <v>119</v>
      </c>
      <c r="AT17" s="2348"/>
      <c r="AU17" s="2346"/>
      <c r="AV17" s="2347">
        <v>119</v>
      </c>
      <c r="AW17" s="2348"/>
      <c r="AX17" s="2346"/>
      <c r="AY17" s="2347">
        <v>119</v>
      </c>
      <c r="AZ17" s="2348"/>
      <c r="BA17" s="2346"/>
      <c r="BB17" s="2347">
        <v>119</v>
      </c>
      <c r="BC17" s="2348"/>
      <c r="BD17" s="2346"/>
      <c r="BE17" s="2347">
        <v>119</v>
      </c>
      <c r="BF17" s="2348"/>
      <c r="BG17" s="2346"/>
      <c r="BH17" s="2347">
        <v>119</v>
      </c>
      <c r="BI17" s="2348"/>
      <c r="BJ17" s="2346"/>
      <c r="BK17" s="2347">
        <v>119</v>
      </c>
      <c r="BL17" s="2348"/>
      <c r="BM17" s="2346"/>
      <c r="BN17" s="2347">
        <v>119</v>
      </c>
      <c r="BO17" s="2348"/>
      <c r="BP17" s="2346"/>
      <c r="BQ17" s="2347">
        <v>119</v>
      </c>
      <c r="BR17" s="2348"/>
      <c r="BS17" s="2346"/>
      <c r="BT17" s="2347">
        <v>119</v>
      </c>
      <c r="BU17" s="2348"/>
      <c r="BV17" s="2346"/>
      <c r="BW17" s="2347">
        <v>119</v>
      </c>
      <c r="BX17" s="2348"/>
      <c r="BY17" s="2346"/>
      <c r="BZ17" s="2347">
        <v>119</v>
      </c>
      <c r="CA17" s="2348"/>
      <c r="CB17" s="909"/>
      <c r="CC17" s="841"/>
    </row>
    <row r="18" spans="1:88" s="2010" customFormat="1" x14ac:dyDescent="0.2">
      <c r="A18" s="2045"/>
      <c r="B18" s="2046"/>
      <c r="C18" s="2044"/>
      <c r="D18" s="2045"/>
      <c r="E18" s="2046"/>
      <c r="F18" s="2047" t="s">
        <v>19</v>
      </c>
      <c r="G18" s="2345"/>
      <c r="H18" s="2352"/>
      <c r="I18" s="898">
        <v>9.5</v>
      </c>
      <c r="J18" s="899"/>
      <c r="K18" s="2352"/>
      <c r="L18" s="898">
        <v>9.5</v>
      </c>
      <c r="M18" s="899"/>
      <c r="N18" s="2352"/>
      <c r="O18" s="898">
        <v>9.5</v>
      </c>
      <c r="P18" s="899"/>
      <c r="Q18" s="2352"/>
      <c r="R18" s="898">
        <v>9.5</v>
      </c>
      <c r="S18" s="899"/>
      <c r="T18" s="2352"/>
      <c r="U18" s="898">
        <v>9.5</v>
      </c>
      <c r="V18" s="899"/>
      <c r="W18" s="2352"/>
      <c r="X18" s="898">
        <v>9.5</v>
      </c>
      <c r="Y18" s="899"/>
      <c r="Z18" s="2352"/>
      <c r="AA18" s="898">
        <v>9.5</v>
      </c>
      <c r="AB18" s="899"/>
      <c r="AC18" s="2352"/>
      <c r="AD18" s="898">
        <v>9.5</v>
      </c>
      <c r="AE18" s="899"/>
      <c r="AF18" s="2352"/>
      <c r="AG18" s="898">
        <v>9.5</v>
      </c>
      <c r="AH18" s="899"/>
      <c r="AI18" s="2352"/>
      <c r="AJ18" s="898">
        <v>9.5</v>
      </c>
      <c r="AK18" s="899"/>
      <c r="AL18" s="2352"/>
      <c r="AM18" s="898">
        <v>9.5</v>
      </c>
      <c r="AN18" s="899"/>
      <c r="AO18" s="2352"/>
      <c r="AP18" s="898">
        <v>9.5</v>
      </c>
      <c r="AQ18" s="899"/>
      <c r="AR18" s="2352"/>
      <c r="AS18" s="898">
        <v>9.5</v>
      </c>
      <c r="AT18" s="899"/>
      <c r="AU18" s="2352"/>
      <c r="AV18" s="898">
        <v>9.5</v>
      </c>
      <c r="AW18" s="899"/>
      <c r="AX18" s="2352"/>
      <c r="AY18" s="898">
        <v>9.5</v>
      </c>
      <c r="AZ18" s="899"/>
      <c r="BA18" s="2352"/>
      <c r="BB18" s="898">
        <v>9.5</v>
      </c>
      <c r="BC18" s="899"/>
      <c r="BD18" s="2352"/>
      <c r="BE18" s="898">
        <v>9.5</v>
      </c>
      <c r="BF18" s="899"/>
      <c r="BG18" s="2352"/>
      <c r="BH18" s="898">
        <v>9.5</v>
      </c>
      <c r="BI18" s="899"/>
      <c r="BJ18" s="2352"/>
      <c r="BK18" s="898">
        <v>9.5</v>
      </c>
      <c r="BL18" s="899"/>
      <c r="BM18" s="2352"/>
      <c r="BN18" s="898">
        <v>9.5</v>
      </c>
      <c r="BO18" s="899"/>
      <c r="BP18" s="2352"/>
      <c r="BQ18" s="898">
        <v>9.5</v>
      </c>
      <c r="BR18" s="899"/>
      <c r="BS18" s="2352"/>
      <c r="BT18" s="898">
        <v>9.5</v>
      </c>
      <c r="BU18" s="899"/>
      <c r="BV18" s="2352"/>
      <c r="BW18" s="898">
        <v>9.5</v>
      </c>
      <c r="BX18" s="899"/>
      <c r="BY18" s="2352"/>
      <c r="BZ18" s="898">
        <v>9.5</v>
      </c>
      <c r="CA18" s="899"/>
      <c r="CB18" s="909"/>
      <c r="CC18" s="841"/>
    </row>
    <row r="19" spans="1:88" s="2010" customFormat="1" ht="13.5" thickBot="1" x14ac:dyDescent="0.25">
      <c r="A19" s="2045"/>
      <c r="B19" s="2046"/>
      <c r="C19" s="2044"/>
      <c r="D19" s="2052"/>
      <c r="E19" s="2053"/>
      <c r="F19" s="2054"/>
      <c r="G19" s="2066"/>
      <c r="H19" s="2353"/>
      <c r="I19" s="2354" t="s">
        <v>128</v>
      </c>
      <c r="J19" s="2355"/>
      <c r="K19" s="2353"/>
      <c r="L19" s="2354" t="s">
        <v>128</v>
      </c>
      <c r="M19" s="2355"/>
      <c r="N19" s="2353"/>
      <c r="O19" s="2354" t="s">
        <v>128</v>
      </c>
      <c r="P19" s="2355"/>
      <c r="Q19" s="2353"/>
      <c r="R19" s="2354" t="s">
        <v>128</v>
      </c>
      <c r="S19" s="2355"/>
      <c r="T19" s="2353"/>
      <c r="U19" s="2354" t="s">
        <v>128</v>
      </c>
      <c r="V19" s="2355"/>
      <c r="W19" s="2353"/>
      <c r="X19" s="2354" t="s">
        <v>128</v>
      </c>
      <c r="Y19" s="2355"/>
      <c r="Z19" s="2353"/>
      <c r="AA19" s="2354" t="s">
        <v>128</v>
      </c>
      <c r="AB19" s="2355"/>
      <c r="AC19" s="2353"/>
      <c r="AD19" s="2354" t="s">
        <v>128</v>
      </c>
      <c r="AE19" s="2355"/>
      <c r="AF19" s="2353"/>
      <c r="AG19" s="2354" t="s">
        <v>128</v>
      </c>
      <c r="AH19" s="2355"/>
      <c r="AI19" s="2353"/>
      <c r="AJ19" s="2354" t="s">
        <v>128</v>
      </c>
      <c r="AK19" s="2355"/>
      <c r="AL19" s="2353"/>
      <c r="AM19" s="2354" t="s">
        <v>128</v>
      </c>
      <c r="AN19" s="2355"/>
      <c r="AO19" s="2353"/>
      <c r="AP19" s="2354" t="s">
        <v>128</v>
      </c>
      <c r="AQ19" s="2355"/>
      <c r="AR19" s="2353"/>
      <c r="AS19" s="2354" t="s">
        <v>128</v>
      </c>
      <c r="AT19" s="2355"/>
      <c r="AU19" s="2353"/>
      <c r="AV19" s="2354" t="s">
        <v>128</v>
      </c>
      <c r="AW19" s="2355"/>
      <c r="AX19" s="2353"/>
      <c r="AY19" s="2354" t="s">
        <v>128</v>
      </c>
      <c r="AZ19" s="2355"/>
      <c r="BA19" s="2353"/>
      <c r="BB19" s="2354" t="s">
        <v>128</v>
      </c>
      <c r="BC19" s="2355"/>
      <c r="BD19" s="2353"/>
      <c r="BE19" s="2354" t="s">
        <v>128</v>
      </c>
      <c r="BF19" s="2355"/>
      <c r="BG19" s="2353"/>
      <c r="BH19" s="2354" t="s">
        <v>128</v>
      </c>
      <c r="BI19" s="2355"/>
      <c r="BJ19" s="2353"/>
      <c r="BK19" s="2354" t="s">
        <v>128</v>
      </c>
      <c r="BL19" s="2355"/>
      <c r="BM19" s="2353"/>
      <c r="BN19" s="2354" t="s">
        <v>128</v>
      </c>
      <c r="BO19" s="2355"/>
      <c r="BP19" s="2353"/>
      <c r="BQ19" s="2354" t="s">
        <v>128</v>
      </c>
      <c r="BR19" s="2355"/>
      <c r="BS19" s="2353"/>
      <c r="BT19" s="2354" t="s">
        <v>128</v>
      </c>
      <c r="BU19" s="2355"/>
      <c r="BV19" s="2353"/>
      <c r="BW19" s="2354" t="s">
        <v>128</v>
      </c>
      <c r="BX19" s="2355"/>
      <c r="BY19" s="2353"/>
      <c r="BZ19" s="2354" t="s">
        <v>128</v>
      </c>
      <c r="CA19" s="2355"/>
      <c r="CB19" s="909"/>
      <c r="CC19" s="841"/>
    </row>
    <row r="20" spans="1:88" s="2010" customFormat="1" ht="13.5" thickBot="1" x14ac:dyDescent="0.25">
      <c r="A20" s="2052"/>
      <c r="B20" s="2053"/>
      <c r="C20" s="2069"/>
      <c r="D20" s="2070" t="s">
        <v>21</v>
      </c>
      <c r="E20" s="2071"/>
      <c r="F20" s="2071"/>
      <c r="G20" s="2072"/>
      <c r="H20" s="2359"/>
      <c r="I20" s="900">
        <v>2</v>
      </c>
      <c r="J20" s="2360"/>
      <c r="K20" s="2359"/>
      <c r="L20" s="900">
        <v>2</v>
      </c>
      <c r="M20" s="2360"/>
      <c r="N20" s="2359"/>
      <c r="O20" s="900">
        <v>2</v>
      </c>
      <c r="P20" s="2360"/>
      <c r="Q20" s="2359"/>
      <c r="R20" s="900">
        <v>2</v>
      </c>
      <c r="S20" s="2360"/>
      <c r="T20" s="2359"/>
      <c r="U20" s="900">
        <v>2</v>
      </c>
      <c r="V20" s="2360"/>
      <c r="W20" s="2359"/>
      <c r="X20" s="900">
        <v>2</v>
      </c>
      <c r="Y20" s="2360"/>
      <c r="Z20" s="2359"/>
      <c r="AA20" s="900">
        <v>2</v>
      </c>
      <c r="AB20" s="2360"/>
      <c r="AC20" s="2359"/>
      <c r="AD20" s="900">
        <v>2</v>
      </c>
      <c r="AE20" s="2360"/>
      <c r="AF20" s="2359"/>
      <c r="AG20" s="900">
        <v>2</v>
      </c>
      <c r="AH20" s="2360"/>
      <c r="AI20" s="2359"/>
      <c r="AJ20" s="900">
        <v>2</v>
      </c>
      <c r="AK20" s="2360"/>
      <c r="AL20" s="2359"/>
      <c r="AM20" s="900">
        <v>2</v>
      </c>
      <c r="AN20" s="2360"/>
      <c r="AO20" s="2359"/>
      <c r="AP20" s="900">
        <v>2</v>
      </c>
      <c r="AQ20" s="2360"/>
      <c r="AR20" s="2359"/>
      <c r="AS20" s="900">
        <v>2</v>
      </c>
      <c r="AT20" s="2360"/>
      <c r="AU20" s="2359"/>
      <c r="AV20" s="900">
        <v>2</v>
      </c>
      <c r="AW20" s="2360"/>
      <c r="AX20" s="2359"/>
      <c r="AY20" s="900">
        <v>2</v>
      </c>
      <c r="AZ20" s="2360"/>
      <c r="BA20" s="2359"/>
      <c r="BB20" s="900">
        <v>2</v>
      </c>
      <c r="BC20" s="2360"/>
      <c r="BD20" s="2359"/>
      <c r="BE20" s="900">
        <v>2</v>
      </c>
      <c r="BF20" s="2360"/>
      <c r="BG20" s="2359"/>
      <c r="BH20" s="900">
        <v>2</v>
      </c>
      <c r="BI20" s="2360"/>
      <c r="BJ20" s="2359"/>
      <c r="BK20" s="900">
        <v>2</v>
      </c>
      <c r="BL20" s="2360"/>
      <c r="BM20" s="2359"/>
      <c r="BN20" s="900">
        <v>2</v>
      </c>
      <c r="BO20" s="2360"/>
      <c r="BP20" s="2359"/>
      <c r="BQ20" s="900">
        <v>2</v>
      </c>
      <c r="BR20" s="2360"/>
      <c r="BS20" s="2359"/>
      <c r="BT20" s="900">
        <v>2</v>
      </c>
      <c r="BU20" s="2360"/>
      <c r="BV20" s="2359"/>
      <c r="BW20" s="900">
        <v>2</v>
      </c>
      <c r="BX20" s="2360"/>
      <c r="BY20" s="2359"/>
      <c r="BZ20" s="900">
        <v>2</v>
      </c>
      <c r="CA20" s="2360"/>
      <c r="CB20" s="909"/>
      <c r="CC20" s="841"/>
    </row>
    <row r="21" spans="1:88" s="277" customFormat="1" x14ac:dyDescent="0.2">
      <c r="A21" s="2034" t="s">
        <v>48</v>
      </c>
      <c r="B21" s="2035"/>
      <c r="C21" s="2033">
        <v>0.1</v>
      </c>
      <c r="D21" s="2080" t="s">
        <v>18</v>
      </c>
      <c r="E21" s="2081"/>
      <c r="F21" s="2082"/>
      <c r="G21" s="2083"/>
      <c r="H21" s="2084">
        <f>ROUND(SQRT(I21^2+J21^2)*1000/(SQRT(3)*I22),2)</f>
        <v>4.4000000000000004</v>
      </c>
      <c r="I21" s="2085">
        <v>2.7360000000000002E-3</v>
      </c>
      <c r="J21" s="2100">
        <v>1.2959999999999998E-3</v>
      </c>
      <c r="K21" s="2084">
        <f>ROUND(SQRT(L21^2+M21^2)*1000/(SQRT(3)*L22),2)</f>
        <v>3.89</v>
      </c>
      <c r="L21" s="2085">
        <v>2.0639999999999999E-3</v>
      </c>
      <c r="M21" s="2100">
        <v>1.704E-3</v>
      </c>
      <c r="N21" s="2084">
        <f>ROUND(SQRT(O21^2+P21^2)*1000/(SQRT(3)*O22),2)</f>
        <v>4.17</v>
      </c>
      <c r="O21" s="2085">
        <v>2.856E-3</v>
      </c>
      <c r="P21" s="2100">
        <v>2.1600000000000007E-4</v>
      </c>
      <c r="Q21" s="2084">
        <f>ROUND(SQRT(R21^2+S21^2)*1000/(SQRT(3)*R22),2)</f>
        <v>4.0999999999999996</v>
      </c>
      <c r="R21" s="2085">
        <v>2.8079999999999997E-3</v>
      </c>
      <c r="S21" s="2100">
        <v>2.1599999999999996E-4</v>
      </c>
      <c r="T21" s="2084">
        <f>ROUND(SQRT(U21^2+V21^2)*1000/(SQRT(3)*U22),2)</f>
        <v>4.03</v>
      </c>
      <c r="U21" s="2085">
        <v>2.6160000000000003E-3</v>
      </c>
      <c r="V21" s="2100">
        <v>9.1200000000000016E-4</v>
      </c>
      <c r="W21" s="2084">
        <f>ROUND(SQRT(X21^2+Y21^2)*1000/(SQRT(3)*X22),2)</f>
        <v>4.74</v>
      </c>
      <c r="X21" s="2085">
        <v>3.2400000000000003E-3</v>
      </c>
      <c r="Y21" s="2100">
        <v>3.3600000000000009E-4</v>
      </c>
      <c r="Z21" s="2084">
        <f>ROUND(SQRT(AA21^2+AB21^2)*1000/(SQRT(3)*AA22),2)</f>
        <v>4.82</v>
      </c>
      <c r="AA21" s="2085">
        <v>3.3119999999999998E-3</v>
      </c>
      <c r="AB21" s="2100">
        <v>1.44E-4</v>
      </c>
      <c r="AC21" s="2084">
        <f>ROUND(SQRT(AD21^2+AE21^2)*1000/(SQRT(3)*AD22),2)</f>
        <v>4.21</v>
      </c>
      <c r="AD21" s="2085">
        <v>2.8799999999999997E-3</v>
      </c>
      <c r="AE21" s="2100">
        <v>3.1200000000000005E-4</v>
      </c>
      <c r="AF21" s="2084">
        <f>ROUND(SQRT(AG21^2+AH21^2)*1000/(SQRT(3)*AG22),2)</f>
        <v>4.6399999999999997</v>
      </c>
      <c r="AG21" s="2085">
        <v>3.1440000000000001E-3</v>
      </c>
      <c r="AH21" s="2100">
        <v>5.5199999999999997E-4</v>
      </c>
      <c r="AI21" s="2084">
        <f>ROUND(SQRT(AJ21^2+AK21^2)*1000/(SQRT(3)*AJ22),2)</f>
        <v>5.19</v>
      </c>
      <c r="AJ21" s="2085">
        <v>3.2400000000000003E-3</v>
      </c>
      <c r="AK21" s="2100">
        <v>1.488E-3</v>
      </c>
      <c r="AL21" s="2084">
        <f>ROUND(SQRT(AM21^2+AN21^2)*1000/(SQRT(3)*AM22),2)</f>
        <v>4.03</v>
      </c>
      <c r="AM21" s="2085">
        <v>2.6160000000000003E-3</v>
      </c>
      <c r="AN21" s="2100">
        <v>8.8800000000000001E-4</v>
      </c>
      <c r="AO21" s="2084">
        <f>ROUND(SQRT(AP21^2+AQ21^2)*1000/(SQRT(3)*AP22),2)</f>
        <v>3.42</v>
      </c>
      <c r="AP21" s="2085">
        <v>2.016E-3</v>
      </c>
      <c r="AQ21" s="2100">
        <v>1.2000000000000001E-3</v>
      </c>
      <c r="AR21" s="2084">
        <f>ROUND(SQRT(AS21^2+AT21^2)*1000/(SQRT(3)*AS22),2)</f>
        <v>2.63</v>
      </c>
      <c r="AS21" s="2085">
        <v>8.1599999999999989E-4</v>
      </c>
      <c r="AT21" s="2100">
        <v>1.6079999999999998E-3</v>
      </c>
      <c r="AU21" s="2084">
        <f>ROUND(SQRT(AV21^2+AW21^2)*1000/(SQRT(3)*AV22),2)</f>
        <v>3.58</v>
      </c>
      <c r="AV21" s="2085">
        <v>4.0800000000000005E-4</v>
      </c>
      <c r="AW21" s="2100">
        <v>2.4239999999999999E-3</v>
      </c>
      <c r="AX21" s="2084">
        <f>ROUND(SQRT(AY21^2+AZ21^2)*1000/(SQRT(3)*AY22),2)</f>
        <v>4.28</v>
      </c>
      <c r="AY21" s="2085">
        <v>4.0800000000000005E-4</v>
      </c>
      <c r="AZ21" s="2100">
        <v>2.9039999999999999E-3</v>
      </c>
      <c r="BA21" s="2084">
        <f>ROUND(SQRT(BB21^2+BC21^2)*1000/(SQRT(3)*BB22),2)</f>
        <v>2.19</v>
      </c>
      <c r="BB21" s="2085">
        <v>9.5999999999999992E-4</v>
      </c>
      <c r="BC21" s="2100">
        <v>1.152E-3</v>
      </c>
      <c r="BD21" s="2084">
        <f>ROUND(SQRT(BE21^2+BF21^2)*1000/(SQRT(3)*BE22),2)</f>
        <v>4.51</v>
      </c>
      <c r="BE21" s="2085">
        <v>7.6800000000000002E-4</v>
      </c>
      <c r="BF21" s="2100">
        <v>3.0000000000000001E-3</v>
      </c>
      <c r="BG21" s="2084">
        <f>ROUND(SQRT(BH21^2+BI21^2)*1000/(SQRT(3)*BH22),2)</f>
        <v>4.8899999999999997</v>
      </c>
      <c r="BH21" s="2085">
        <v>3.3600000000000004E-4</v>
      </c>
      <c r="BI21" s="2100">
        <v>3.336E-3</v>
      </c>
      <c r="BJ21" s="2084">
        <f>ROUND(SQRT(BK21^2+BL21^2)*1000/(SQRT(3)*BK22),2)</f>
        <v>2.75</v>
      </c>
      <c r="BK21" s="2085">
        <v>1.4159999999999999E-3</v>
      </c>
      <c r="BL21" s="2100">
        <v>1.248E-3</v>
      </c>
      <c r="BM21" s="2084">
        <f>ROUND(SQRT(BN21^2+BO21^2)*1000/(SQRT(3)*BN22),2)</f>
        <v>4.3099999999999996</v>
      </c>
      <c r="BN21" s="2085">
        <v>5.5199999999999997E-4</v>
      </c>
      <c r="BO21" s="2100">
        <v>2.9039999999999999E-3</v>
      </c>
      <c r="BP21" s="2084">
        <f>ROUND(SQRT(BQ21^2+BR21^2)*1000/(SQRT(3)*BQ22),2)</f>
        <v>3.83</v>
      </c>
      <c r="BQ21" s="2085">
        <v>6.4800000000000014E-4</v>
      </c>
      <c r="BR21" s="2100">
        <v>2.5440000000000003E-3</v>
      </c>
      <c r="BS21" s="2084">
        <f>ROUND(SQRT(BT21^2+BU21^2)*1000/(SQRT(3)*BT22),2)</f>
        <v>2.82</v>
      </c>
      <c r="BT21" s="2085">
        <v>1.3440000000000001E-3</v>
      </c>
      <c r="BU21" s="2100">
        <v>1.3920000000000002E-3</v>
      </c>
      <c r="BV21" s="2084">
        <f>ROUND(SQRT(BW21^2+BX21^2)*1000/(SQRT(3)*BW22),2)</f>
        <v>4.0599999999999996</v>
      </c>
      <c r="BW21" s="2085">
        <v>5.04E-4</v>
      </c>
      <c r="BX21" s="2100">
        <v>2.7360000000000002E-3</v>
      </c>
      <c r="BY21" s="2084">
        <f>ROUND(SQRT(BZ21^2+CA21^2)*1000/(SQRT(3)*BZ22),2)</f>
        <v>3.41</v>
      </c>
      <c r="BZ21" s="2085">
        <v>9.5999999999999992E-4</v>
      </c>
      <c r="CA21" s="2100">
        <v>2.1360000000000003E-3</v>
      </c>
      <c r="CB21" s="909"/>
      <c r="CC21" s="841"/>
      <c r="CE21" s="2087"/>
      <c r="CF21" s="841"/>
      <c r="CG21" s="841"/>
      <c r="CJ21" s="278"/>
    </row>
    <row r="22" spans="1:88" s="277" customFormat="1" ht="13.5" thickBot="1" x14ac:dyDescent="0.25">
      <c r="A22" s="2052"/>
      <c r="B22" s="2053"/>
      <c r="C22" s="2069"/>
      <c r="D22" s="2089" t="s">
        <v>22</v>
      </c>
      <c r="E22" s="2090"/>
      <c r="F22" s="2091"/>
      <c r="G22" s="2092"/>
      <c r="H22" s="2244"/>
      <c r="I22" s="895">
        <v>0.39700000000000002</v>
      </c>
      <c r="J22" s="896"/>
      <c r="K22" s="2244"/>
      <c r="L22" s="895">
        <v>0.39700000000000002</v>
      </c>
      <c r="M22" s="896"/>
      <c r="N22" s="2244"/>
      <c r="O22" s="895">
        <v>0.39700000000000002</v>
      </c>
      <c r="P22" s="896"/>
      <c r="Q22" s="2244"/>
      <c r="R22" s="895">
        <v>0.39700000000000002</v>
      </c>
      <c r="S22" s="896"/>
      <c r="T22" s="2244"/>
      <c r="U22" s="895">
        <v>0.39700000000000002</v>
      </c>
      <c r="V22" s="896"/>
      <c r="W22" s="2244"/>
      <c r="X22" s="895">
        <v>0.39700000000000002</v>
      </c>
      <c r="Y22" s="896"/>
      <c r="Z22" s="2244"/>
      <c r="AA22" s="895">
        <v>0.39700000000000002</v>
      </c>
      <c r="AB22" s="896"/>
      <c r="AC22" s="2244"/>
      <c r="AD22" s="895">
        <v>0.39700000000000002</v>
      </c>
      <c r="AE22" s="896"/>
      <c r="AF22" s="2244"/>
      <c r="AG22" s="895">
        <v>0.39700000000000002</v>
      </c>
      <c r="AH22" s="896"/>
      <c r="AI22" s="2244"/>
      <c r="AJ22" s="895">
        <v>0.39700000000000002</v>
      </c>
      <c r="AK22" s="896"/>
      <c r="AL22" s="2244"/>
      <c r="AM22" s="895">
        <v>0.39600000000000002</v>
      </c>
      <c r="AN22" s="896"/>
      <c r="AO22" s="2244"/>
      <c r="AP22" s="895">
        <v>0.39600000000000002</v>
      </c>
      <c r="AQ22" s="896"/>
      <c r="AR22" s="2244"/>
      <c r="AS22" s="895">
        <v>0.39600000000000002</v>
      </c>
      <c r="AT22" s="896"/>
      <c r="AU22" s="2244"/>
      <c r="AV22" s="895">
        <v>0.39600000000000002</v>
      </c>
      <c r="AW22" s="896"/>
      <c r="AX22" s="2244"/>
      <c r="AY22" s="895">
        <v>0.39600000000000002</v>
      </c>
      <c r="AZ22" s="896"/>
      <c r="BA22" s="2244"/>
      <c r="BB22" s="895">
        <v>0.39600000000000002</v>
      </c>
      <c r="BC22" s="896"/>
      <c r="BD22" s="2244"/>
      <c r="BE22" s="895">
        <v>0.39600000000000002</v>
      </c>
      <c r="BF22" s="896"/>
      <c r="BG22" s="2244"/>
      <c r="BH22" s="895">
        <v>0.39600000000000002</v>
      </c>
      <c r="BI22" s="896"/>
      <c r="BJ22" s="2244"/>
      <c r="BK22" s="895">
        <v>0.39600000000000002</v>
      </c>
      <c r="BL22" s="896"/>
      <c r="BM22" s="2244"/>
      <c r="BN22" s="895">
        <v>0.39600000000000002</v>
      </c>
      <c r="BO22" s="896"/>
      <c r="BP22" s="2244"/>
      <c r="BQ22" s="895">
        <v>0.39600000000000002</v>
      </c>
      <c r="BR22" s="896"/>
      <c r="BS22" s="2244"/>
      <c r="BT22" s="895">
        <v>0.39600000000000002</v>
      </c>
      <c r="BU22" s="896"/>
      <c r="BV22" s="2244"/>
      <c r="BW22" s="895">
        <v>0.39600000000000002</v>
      </c>
      <c r="BX22" s="896"/>
      <c r="BY22" s="2244"/>
      <c r="BZ22" s="895">
        <v>0.39600000000000002</v>
      </c>
      <c r="CA22" s="2532"/>
      <c r="CB22" s="909"/>
      <c r="CC22" s="910"/>
    </row>
    <row r="23" spans="1:88" s="277" customFormat="1" x14ac:dyDescent="0.2">
      <c r="A23" s="2034" t="s">
        <v>49</v>
      </c>
      <c r="B23" s="2035"/>
      <c r="C23" s="2033">
        <v>0.1</v>
      </c>
      <c r="D23" s="2080" t="s">
        <v>18</v>
      </c>
      <c r="E23" s="2081"/>
      <c r="F23" s="2082"/>
      <c r="G23" s="2083"/>
      <c r="H23" s="2084">
        <f>ROUND(SQRT(I23^2+J23^2)*1000/(SQRT(3)*I24),2)</f>
        <v>4.67</v>
      </c>
      <c r="I23" s="2085">
        <v>2.8799999999999995E-4</v>
      </c>
      <c r="J23" s="2100">
        <v>3.2000000000000002E-3</v>
      </c>
      <c r="K23" s="2084">
        <f>ROUND(SQRT(L23^2+M23^2)*1000/(SQRT(3)*L24),2)</f>
        <v>4.9800000000000004</v>
      </c>
      <c r="L23" s="2085">
        <v>6.3999999999999997E-5</v>
      </c>
      <c r="M23" s="2100">
        <v>3.424E-3</v>
      </c>
      <c r="N23" s="2084">
        <f>ROUND(SQRT(O23^2+P23^2)*1000/(SQRT(3)*O24),2)</f>
        <v>4.7699999999999996</v>
      </c>
      <c r="O23" s="2085">
        <v>3.5199999999999999E-4</v>
      </c>
      <c r="P23" s="2100">
        <v>3.264E-3</v>
      </c>
      <c r="Q23" s="2084">
        <f>ROUND(SQRT(R23^2+S23^2)*1000/(SQRT(3)*R24),2)</f>
        <v>4.84</v>
      </c>
      <c r="R23" s="2085">
        <v>9.6000000000000002E-5</v>
      </c>
      <c r="S23" s="2100">
        <v>3.3279999999999998E-3</v>
      </c>
      <c r="T23" s="2084">
        <f>ROUND(SQRT(U23^2+V23^2)*1000/(SQRT(3)*U24),2)</f>
        <v>4.95</v>
      </c>
      <c r="U23" s="2085">
        <v>3.1999999999999997E-4</v>
      </c>
      <c r="V23" s="2100">
        <v>3.392E-3</v>
      </c>
      <c r="W23" s="2084">
        <f>ROUND(SQRT(X23^2+Y23^2)*1000/(SQRT(3)*X24),2)</f>
        <v>4.84</v>
      </c>
      <c r="X23" s="2085">
        <v>9.6000000000000002E-5</v>
      </c>
      <c r="Y23" s="2100">
        <v>3.3279999999999998E-3</v>
      </c>
      <c r="Z23" s="2084">
        <f>ROUND(SQRT(AA23^2+AB23^2)*1000/(SQRT(3)*AA24),2)</f>
        <v>4.8099999999999996</v>
      </c>
      <c r="AA23" s="2085">
        <v>2.8799999999999995E-4</v>
      </c>
      <c r="AB23" s="2100">
        <v>3.2959999999999999E-3</v>
      </c>
      <c r="AC23" s="2084">
        <f>ROUND(SQRT(AD23^2+AE23^2)*1000/(SQRT(3)*AD24),2)</f>
        <v>4.8899999999999997</v>
      </c>
      <c r="AD23" s="2085">
        <v>3.1999999999999999E-5</v>
      </c>
      <c r="AE23" s="2100">
        <v>3.3599999999999997E-3</v>
      </c>
      <c r="AF23" s="2084">
        <f>ROUND(SQRT(AG23^2+AH23^2)*1000/(SQRT(3)*AG24),2)</f>
        <v>4.68</v>
      </c>
      <c r="AG23" s="2085">
        <v>3.5199999999999999E-4</v>
      </c>
      <c r="AH23" s="2100">
        <v>3.2000000000000002E-3</v>
      </c>
      <c r="AI23" s="2084">
        <f>ROUND(SQRT(AJ23^2+AK23^2)*1000/(SQRT(3)*AJ24),2)</f>
        <v>4.93</v>
      </c>
      <c r="AJ23" s="2085">
        <v>-3.1999999999999999E-5</v>
      </c>
      <c r="AK23" s="2100">
        <v>3.392E-3</v>
      </c>
      <c r="AL23" s="2084">
        <f>ROUND(SQRT(AM23^2+AN23^2)*1000/(SQRT(3)*AM24),2)</f>
        <v>4.6399999999999997</v>
      </c>
      <c r="AM23" s="2085">
        <v>3.8400000000000001E-4</v>
      </c>
      <c r="AN23" s="2100">
        <v>3.1680000000000002E-3</v>
      </c>
      <c r="AO23" s="2084">
        <f>ROUND(SQRT(AP23^2+AQ23^2)*1000/(SQRT(3)*AP24),2)</f>
        <v>4.7</v>
      </c>
      <c r="AP23" s="2085">
        <v>-9.5999999999999975E-5</v>
      </c>
      <c r="AQ23" s="2100">
        <v>3.2320000000000001E-3</v>
      </c>
      <c r="AR23" s="2084">
        <f>ROUND(SQRT(AS23^2+AT23^2)*1000/(SQRT(3)*AS24),2)</f>
        <v>4.75</v>
      </c>
      <c r="AS23" s="2085">
        <v>1.9199999999999998E-4</v>
      </c>
      <c r="AT23" s="2100">
        <v>3.264E-3</v>
      </c>
      <c r="AU23" s="2084">
        <f>ROUND(SQRT(AV23^2+AW23^2)*1000/(SQRT(3)*AV24),2)</f>
        <v>5.03</v>
      </c>
      <c r="AV23" s="2085">
        <v>3.1999999999999999E-5</v>
      </c>
      <c r="AW23" s="2100">
        <v>3.4559999999999999E-3</v>
      </c>
      <c r="AX23" s="2084">
        <f>ROUND(SQRT(AY23^2+AZ23^2)*1000/(SQRT(3)*AY24),2)</f>
        <v>4.9000000000000004</v>
      </c>
      <c r="AY23" s="2085">
        <v>2.8799999999999995E-4</v>
      </c>
      <c r="AZ23" s="2100">
        <v>3.3599999999999997E-3</v>
      </c>
      <c r="BA23" s="2084">
        <f>ROUND(SQRT(BB23^2+BC23^2)*1000/(SQRT(3)*BB24),2)</f>
        <v>4.9800000000000004</v>
      </c>
      <c r="BB23" s="2085">
        <v>-6.3999999999999997E-5</v>
      </c>
      <c r="BC23" s="2100">
        <v>3.424E-3</v>
      </c>
      <c r="BD23" s="2084">
        <f>ROUND(SQRT(BE23^2+BF23^2)*1000/(SQRT(3)*BE24),2)</f>
        <v>4.95</v>
      </c>
      <c r="BE23" s="2085">
        <v>3.1999999999999997E-4</v>
      </c>
      <c r="BF23" s="2100">
        <v>3.392E-3</v>
      </c>
      <c r="BG23" s="2084">
        <f>ROUND(SQRT(BH23^2+BI23^2)*1000/(SQRT(3)*BH24),2)</f>
        <v>5.03</v>
      </c>
      <c r="BH23" s="2085">
        <v>0</v>
      </c>
      <c r="BI23" s="2100">
        <v>3.4559999999999999E-3</v>
      </c>
      <c r="BJ23" s="2084">
        <f>ROUND(SQRT(BK23^2+BL23^2)*1000/(SQRT(3)*BK24),2)</f>
        <v>4.8</v>
      </c>
      <c r="BK23" s="2085">
        <v>1.6000000000000001E-4</v>
      </c>
      <c r="BL23" s="2100">
        <v>3.2959999999999999E-3</v>
      </c>
      <c r="BM23" s="2084">
        <f>ROUND(SQRT(BN23^2+BO23^2)*1000/(SQRT(3)*BN24),2)</f>
        <v>5.03</v>
      </c>
      <c r="BN23" s="2085">
        <v>1.2799999999999999E-4</v>
      </c>
      <c r="BO23" s="2100">
        <v>3.4559999999999999E-3</v>
      </c>
      <c r="BP23" s="2084">
        <f>ROUND(SQRT(BQ23^2+BR23^2)*1000/(SQRT(3)*BQ24),2)</f>
        <v>5.07</v>
      </c>
      <c r="BQ23" s="2085">
        <v>0</v>
      </c>
      <c r="BR23" s="2100">
        <v>3.4879999999999998E-3</v>
      </c>
      <c r="BS23" s="2084">
        <f>ROUND(SQRT(BT23^2+BU23^2)*1000/(SQRT(3)*BT24),2)</f>
        <v>4.68</v>
      </c>
      <c r="BT23" s="2085">
        <v>3.5199999999999999E-4</v>
      </c>
      <c r="BU23" s="2100">
        <v>3.2000000000000002E-3</v>
      </c>
      <c r="BV23" s="2084">
        <f>ROUND(SQRT(BW23^2+BX23^2)*1000/(SQRT(3)*BW24),2)</f>
        <v>5.07</v>
      </c>
      <c r="BW23" s="2085">
        <v>-3.1999999999999999E-5</v>
      </c>
      <c r="BX23" s="2100">
        <v>3.4879999999999998E-3</v>
      </c>
      <c r="BY23" s="2084">
        <f>ROUND(SQRT(BZ23^2+CA23^2)*1000/(SQRT(3)*BZ24),2)</f>
        <v>4.72</v>
      </c>
      <c r="BZ23" s="2085">
        <v>2.8799999999999995E-4</v>
      </c>
      <c r="CA23" s="2100">
        <v>3.2320000000000001E-3</v>
      </c>
      <c r="CB23" s="909"/>
      <c r="CC23" s="841"/>
      <c r="CE23" s="2087"/>
      <c r="CF23" s="841"/>
      <c r="CG23" s="841"/>
      <c r="CJ23" s="278"/>
    </row>
    <row r="24" spans="1:88" s="277" customFormat="1" ht="13.5" thickBot="1" x14ac:dyDescent="0.25">
      <c r="A24" s="2052"/>
      <c r="B24" s="2053"/>
      <c r="C24" s="2069"/>
      <c r="D24" s="2089" t="s">
        <v>22</v>
      </c>
      <c r="E24" s="2090"/>
      <c r="F24" s="2091"/>
      <c r="G24" s="2092"/>
      <c r="H24" s="894"/>
      <c r="I24" s="895">
        <v>0.39700000000000002</v>
      </c>
      <c r="J24" s="896"/>
      <c r="K24" s="894"/>
      <c r="L24" s="895">
        <v>0.39700000000000002</v>
      </c>
      <c r="M24" s="896"/>
      <c r="N24" s="894"/>
      <c r="O24" s="895">
        <v>0.39700000000000002</v>
      </c>
      <c r="P24" s="896"/>
      <c r="Q24" s="894"/>
      <c r="R24" s="895">
        <v>0.39700000000000002</v>
      </c>
      <c r="S24" s="896"/>
      <c r="T24" s="894"/>
      <c r="U24" s="895">
        <v>0.39700000000000002</v>
      </c>
      <c r="V24" s="896"/>
      <c r="W24" s="894"/>
      <c r="X24" s="895">
        <v>0.39700000000000002</v>
      </c>
      <c r="Y24" s="896"/>
      <c r="Z24" s="894"/>
      <c r="AA24" s="895">
        <v>0.39700000000000002</v>
      </c>
      <c r="AB24" s="896"/>
      <c r="AC24" s="894"/>
      <c r="AD24" s="895">
        <v>0.39700000000000002</v>
      </c>
      <c r="AE24" s="896"/>
      <c r="AF24" s="894"/>
      <c r="AG24" s="895">
        <v>0.39700000000000002</v>
      </c>
      <c r="AH24" s="896"/>
      <c r="AI24" s="894"/>
      <c r="AJ24" s="895">
        <v>0.39700000000000002</v>
      </c>
      <c r="AK24" s="896"/>
      <c r="AL24" s="894"/>
      <c r="AM24" s="895">
        <v>0.39700000000000002</v>
      </c>
      <c r="AN24" s="896"/>
      <c r="AO24" s="894"/>
      <c r="AP24" s="895">
        <v>0.39700000000000002</v>
      </c>
      <c r="AQ24" s="896"/>
      <c r="AR24" s="894"/>
      <c r="AS24" s="895">
        <v>0.39700000000000002</v>
      </c>
      <c r="AT24" s="896"/>
      <c r="AU24" s="894"/>
      <c r="AV24" s="895">
        <v>0.39700000000000002</v>
      </c>
      <c r="AW24" s="896"/>
      <c r="AX24" s="894"/>
      <c r="AY24" s="895">
        <v>0.39700000000000002</v>
      </c>
      <c r="AZ24" s="896"/>
      <c r="BA24" s="894"/>
      <c r="BB24" s="895">
        <v>0.39700000000000002</v>
      </c>
      <c r="BC24" s="896"/>
      <c r="BD24" s="894"/>
      <c r="BE24" s="895">
        <v>0.39700000000000002</v>
      </c>
      <c r="BF24" s="896"/>
      <c r="BG24" s="894"/>
      <c r="BH24" s="895">
        <v>0.39700000000000002</v>
      </c>
      <c r="BI24" s="896"/>
      <c r="BJ24" s="894"/>
      <c r="BK24" s="895">
        <v>0.39700000000000002</v>
      </c>
      <c r="BL24" s="896"/>
      <c r="BM24" s="894"/>
      <c r="BN24" s="895">
        <v>0.39700000000000002</v>
      </c>
      <c r="BO24" s="896"/>
      <c r="BP24" s="894"/>
      <c r="BQ24" s="895">
        <v>0.39700000000000002</v>
      </c>
      <c r="BR24" s="896"/>
      <c r="BS24" s="894"/>
      <c r="BT24" s="895">
        <v>0.39700000000000002</v>
      </c>
      <c r="BU24" s="896"/>
      <c r="BV24" s="894"/>
      <c r="BW24" s="895">
        <v>0.39700000000000002</v>
      </c>
      <c r="BX24" s="896"/>
      <c r="BY24" s="894"/>
      <c r="BZ24" s="895">
        <v>0.39700000000000002</v>
      </c>
      <c r="CA24" s="896"/>
      <c r="CB24" s="909"/>
      <c r="CC24" s="910"/>
    </row>
    <row r="25" spans="1:88" s="2010" customFormat="1" x14ac:dyDescent="0.2">
      <c r="A25" s="2096" t="s">
        <v>25</v>
      </c>
      <c r="B25" s="2096"/>
      <c r="C25" s="2097"/>
      <c r="D25" s="2098" t="s">
        <v>17</v>
      </c>
      <c r="E25" s="2099"/>
      <c r="F25" s="2099"/>
      <c r="G25" s="2245"/>
      <c r="H25" s="2213" t="s">
        <v>128</v>
      </c>
      <c r="I25" s="2214" t="s">
        <v>128</v>
      </c>
      <c r="J25" s="2215" t="s">
        <v>128</v>
      </c>
      <c r="K25" s="2213" t="s">
        <v>128</v>
      </c>
      <c r="L25" s="2214" t="s">
        <v>128</v>
      </c>
      <c r="M25" s="2215" t="s">
        <v>128</v>
      </c>
      <c r="N25" s="2213" t="s">
        <v>128</v>
      </c>
      <c r="O25" s="2214" t="s">
        <v>128</v>
      </c>
      <c r="P25" s="2215" t="s">
        <v>128</v>
      </c>
      <c r="Q25" s="2213" t="s">
        <v>128</v>
      </c>
      <c r="R25" s="2214" t="s">
        <v>128</v>
      </c>
      <c r="S25" s="2215" t="s">
        <v>128</v>
      </c>
      <c r="T25" s="2213" t="s">
        <v>128</v>
      </c>
      <c r="U25" s="2214" t="s">
        <v>128</v>
      </c>
      <c r="V25" s="2215" t="s">
        <v>128</v>
      </c>
      <c r="W25" s="2213" t="s">
        <v>128</v>
      </c>
      <c r="X25" s="2214" t="s">
        <v>128</v>
      </c>
      <c r="Y25" s="2215" t="s">
        <v>128</v>
      </c>
      <c r="Z25" s="2213" t="s">
        <v>128</v>
      </c>
      <c r="AA25" s="2214" t="s">
        <v>128</v>
      </c>
      <c r="AB25" s="2215" t="s">
        <v>128</v>
      </c>
      <c r="AC25" s="2213" t="s">
        <v>128</v>
      </c>
      <c r="AD25" s="2214" t="s">
        <v>128</v>
      </c>
      <c r="AE25" s="2215" t="s">
        <v>128</v>
      </c>
      <c r="AF25" s="2213" t="s">
        <v>128</v>
      </c>
      <c r="AG25" s="2214" t="s">
        <v>128</v>
      </c>
      <c r="AH25" s="2215" t="s">
        <v>128</v>
      </c>
      <c r="AI25" s="2213" t="s">
        <v>128</v>
      </c>
      <c r="AJ25" s="2214" t="s">
        <v>128</v>
      </c>
      <c r="AK25" s="2215" t="s">
        <v>128</v>
      </c>
      <c r="AL25" s="2213" t="s">
        <v>128</v>
      </c>
      <c r="AM25" s="2214" t="s">
        <v>128</v>
      </c>
      <c r="AN25" s="2215" t="s">
        <v>128</v>
      </c>
      <c r="AO25" s="2213" t="s">
        <v>128</v>
      </c>
      <c r="AP25" s="2214" t="s">
        <v>128</v>
      </c>
      <c r="AQ25" s="2215" t="s">
        <v>128</v>
      </c>
      <c r="AR25" s="2213" t="s">
        <v>128</v>
      </c>
      <c r="AS25" s="2214" t="s">
        <v>128</v>
      </c>
      <c r="AT25" s="2215" t="s">
        <v>128</v>
      </c>
      <c r="AU25" s="2213" t="s">
        <v>128</v>
      </c>
      <c r="AV25" s="2214" t="s">
        <v>128</v>
      </c>
      <c r="AW25" s="2215" t="s">
        <v>128</v>
      </c>
      <c r="AX25" s="2213" t="s">
        <v>128</v>
      </c>
      <c r="AY25" s="2214" t="s">
        <v>128</v>
      </c>
      <c r="AZ25" s="2215" t="s">
        <v>128</v>
      </c>
      <c r="BA25" s="2213" t="s">
        <v>128</v>
      </c>
      <c r="BB25" s="2214" t="s">
        <v>128</v>
      </c>
      <c r="BC25" s="2215" t="s">
        <v>128</v>
      </c>
      <c r="BD25" s="2213" t="s">
        <v>128</v>
      </c>
      <c r="BE25" s="2214" t="s">
        <v>128</v>
      </c>
      <c r="BF25" s="2215" t="s">
        <v>128</v>
      </c>
      <c r="BG25" s="2213" t="s">
        <v>128</v>
      </c>
      <c r="BH25" s="2214" t="s">
        <v>128</v>
      </c>
      <c r="BI25" s="2215" t="s">
        <v>128</v>
      </c>
      <c r="BJ25" s="2213" t="s">
        <v>128</v>
      </c>
      <c r="BK25" s="2214" t="s">
        <v>128</v>
      </c>
      <c r="BL25" s="2215" t="s">
        <v>128</v>
      </c>
      <c r="BM25" s="2213" t="s">
        <v>128</v>
      </c>
      <c r="BN25" s="2214" t="s">
        <v>128</v>
      </c>
      <c r="BO25" s="2215" t="s">
        <v>128</v>
      </c>
      <c r="BP25" s="2213" t="s">
        <v>128</v>
      </c>
      <c r="BQ25" s="2214" t="s">
        <v>128</v>
      </c>
      <c r="BR25" s="2215" t="s">
        <v>128</v>
      </c>
      <c r="BS25" s="2213" t="s">
        <v>128</v>
      </c>
      <c r="BT25" s="2214" t="s">
        <v>128</v>
      </c>
      <c r="BU25" s="2215" t="s">
        <v>128</v>
      </c>
      <c r="BV25" s="2213" t="s">
        <v>128</v>
      </c>
      <c r="BW25" s="2214" t="s">
        <v>128</v>
      </c>
      <c r="BX25" s="2215" t="s">
        <v>128</v>
      </c>
      <c r="BY25" s="2213" t="s">
        <v>128</v>
      </c>
      <c r="BZ25" s="2214" t="s">
        <v>128</v>
      </c>
      <c r="CA25" s="2215" t="s">
        <v>128</v>
      </c>
      <c r="CB25" s="909"/>
    </row>
    <row r="26" spans="1:88" s="2010" customFormat="1" ht="13.5" thickBot="1" x14ac:dyDescent="0.25">
      <c r="A26" s="2101"/>
      <c r="B26" s="2101"/>
      <c r="C26" s="2102"/>
      <c r="D26" s="2103" t="s">
        <v>19</v>
      </c>
      <c r="E26" s="2104"/>
      <c r="F26" s="2104"/>
      <c r="G26" s="2224"/>
      <c r="H26" s="2477">
        <f>SUM(H8:H9,H15:H16)</f>
        <v>118.63</v>
      </c>
      <c r="I26" s="2533">
        <f>SUM(I8:I9,I15:I16)</f>
        <v>1.9190240000000003</v>
      </c>
      <c r="J26" s="2534">
        <f>SUM(J8:J9,J15:J16)</f>
        <v>0.35609600000000002</v>
      </c>
      <c r="K26" s="2477">
        <f t="shared" ref="K26:BV26" si="0">SUM(K8:K9,K15:K16)</f>
        <v>118.61</v>
      </c>
      <c r="L26" s="2533">
        <f t="shared" si="0"/>
        <v>1.9185279999999998</v>
      </c>
      <c r="M26" s="2534">
        <f t="shared" si="0"/>
        <v>0.35752800000000001</v>
      </c>
      <c r="N26" s="2477">
        <f t="shared" si="0"/>
        <v>112.48</v>
      </c>
      <c r="O26" s="2533">
        <f t="shared" si="0"/>
        <v>1.8180079999999998</v>
      </c>
      <c r="P26" s="2534">
        <f t="shared" si="0"/>
        <v>0.34587999999999997</v>
      </c>
      <c r="Q26" s="2477">
        <f t="shared" si="0"/>
        <v>115.04</v>
      </c>
      <c r="R26" s="2533">
        <f t="shared" si="0"/>
        <v>1.8601040000000002</v>
      </c>
      <c r="S26" s="2534">
        <f t="shared" si="0"/>
        <v>0.35034399999999999</v>
      </c>
      <c r="T26" s="2477">
        <f t="shared" si="0"/>
        <v>115.53999999999999</v>
      </c>
      <c r="U26" s="2533">
        <f t="shared" si="0"/>
        <v>1.8689359999999999</v>
      </c>
      <c r="V26" s="2534">
        <f t="shared" si="0"/>
        <v>0.34870400000000001</v>
      </c>
      <c r="W26" s="2477">
        <f t="shared" si="0"/>
        <v>118.67999999999999</v>
      </c>
      <c r="X26" s="2533">
        <f t="shared" si="0"/>
        <v>1.9209359999999998</v>
      </c>
      <c r="Y26" s="2534">
        <f t="shared" si="0"/>
        <v>0.350464</v>
      </c>
      <c r="Z26" s="2477">
        <f t="shared" si="0"/>
        <v>129.94999999999999</v>
      </c>
      <c r="AA26" s="2533">
        <f t="shared" si="0"/>
        <v>2.1088</v>
      </c>
      <c r="AB26" s="2534">
        <f t="shared" si="0"/>
        <v>0.35343999999999998</v>
      </c>
      <c r="AC26" s="2477">
        <f t="shared" si="0"/>
        <v>138.88</v>
      </c>
      <c r="AD26" s="2533">
        <f t="shared" si="0"/>
        <v>2.2581120000000001</v>
      </c>
      <c r="AE26" s="2534">
        <f t="shared" si="0"/>
        <v>0.34967200000000004</v>
      </c>
      <c r="AF26" s="2477">
        <f t="shared" si="0"/>
        <v>149.57</v>
      </c>
      <c r="AG26" s="2533">
        <f t="shared" si="0"/>
        <v>2.432696</v>
      </c>
      <c r="AH26" s="2534">
        <f t="shared" si="0"/>
        <v>0.37295200000000001</v>
      </c>
      <c r="AI26" s="2477">
        <f t="shared" si="0"/>
        <v>148.08000000000001</v>
      </c>
      <c r="AJ26" s="2533">
        <f t="shared" si="0"/>
        <v>2.4084079999999997</v>
      </c>
      <c r="AK26" s="2534">
        <f t="shared" si="0"/>
        <v>0.36968000000000001</v>
      </c>
      <c r="AL26" s="2477">
        <f t="shared" si="0"/>
        <v>150.97999999999999</v>
      </c>
      <c r="AM26" s="2533">
        <f t="shared" si="0"/>
        <v>2.4554</v>
      </c>
      <c r="AN26" s="2534">
        <f t="shared" si="0"/>
        <v>0.37805600000000006</v>
      </c>
      <c r="AO26" s="2477">
        <f t="shared" si="0"/>
        <v>148.26</v>
      </c>
      <c r="AP26" s="2533">
        <f t="shared" si="0"/>
        <v>2.4111200000000004</v>
      </c>
      <c r="AQ26" s="2534">
        <f t="shared" si="0"/>
        <v>0.37123200000000001</v>
      </c>
      <c r="AR26" s="2477">
        <f t="shared" si="0"/>
        <v>151.93</v>
      </c>
      <c r="AS26" s="2533">
        <f t="shared" si="0"/>
        <v>2.4690079999999996</v>
      </c>
      <c r="AT26" s="2534">
        <f t="shared" si="0"/>
        <v>0.390872</v>
      </c>
      <c r="AU26" s="2477">
        <f t="shared" si="0"/>
        <v>149</v>
      </c>
      <c r="AV26" s="2533">
        <f t="shared" si="0"/>
        <v>2.4208400000000001</v>
      </c>
      <c r="AW26" s="2534">
        <f t="shared" si="0"/>
        <v>0.38788</v>
      </c>
      <c r="AX26" s="2477">
        <f t="shared" si="0"/>
        <v>144.79</v>
      </c>
      <c r="AY26" s="2533">
        <f t="shared" si="0"/>
        <v>2.3502959999999997</v>
      </c>
      <c r="AZ26" s="2534">
        <f t="shared" si="0"/>
        <v>0.38946399999999998</v>
      </c>
      <c r="BA26" s="2477">
        <f t="shared" si="0"/>
        <v>143.19999999999999</v>
      </c>
      <c r="BB26" s="2533">
        <f t="shared" si="0"/>
        <v>2.3260959999999997</v>
      </c>
      <c r="BC26" s="2534">
        <f t="shared" si="0"/>
        <v>0.375776</v>
      </c>
      <c r="BD26" s="2477">
        <f t="shared" si="0"/>
        <v>150.1</v>
      </c>
      <c r="BE26" s="2533">
        <f t="shared" si="0"/>
        <v>2.4398880000000003</v>
      </c>
      <c r="BF26" s="2534">
        <f t="shared" si="0"/>
        <v>0.381992</v>
      </c>
      <c r="BG26" s="2477">
        <f t="shared" si="0"/>
        <v>150.34</v>
      </c>
      <c r="BH26" s="2533">
        <f t="shared" si="0"/>
        <v>2.4443360000000003</v>
      </c>
      <c r="BI26" s="2534">
        <f t="shared" si="0"/>
        <v>0.37879200000000002</v>
      </c>
      <c r="BJ26" s="2477">
        <f t="shared" si="0"/>
        <v>151</v>
      </c>
      <c r="BK26" s="2533">
        <f t="shared" si="0"/>
        <v>2.4551759999999998</v>
      </c>
      <c r="BL26" s="2534">
        <f t="shared" si="0"/>
        <v>0.37934400000000001</v>
      </c>
      <c r="BM26" s="2477">
        <f t="shared" si="0"/>
        <v>146.69999999999999</v>
      </c>
      <c r="BN26" s="2533">
        <f t="shared" si="0"/>
        <v>2.3858800000000002</v>
      </c>
      <c r="BO26" s="2534">
        <f t="shared" si="0"/>
        <v>0.36556</v>
      </c>
      <c r="BP26" s="2477">
        <f t="shared" si="0"/>
        <v>144.44</v>
      </c>
      <c r="BQ26" s="2533">
        <f t="shared" si="0"/>
        <v>2.3490479999999998</v>
      </c>
      <c r="BR26" s="2534">
        <f t="shared" si="0"/>
        <v>0.35883200000000004</v>
      </c>
      <c r="BS26" s="2477">
        <f t="shared" si="0"/>
        <v>141.86000000000001</v>
      </c>
      <c r="BT26" s="2533">
        <f t="shared" si="0"/>
        <v>2.3064959999999997</v>
      </c>
      <c r="BU26" s="2534">
        <f t="shared" si="0"/>
        <v>0.35619200000000001</v>
      </c>
      <c r="BV26" s="2477">
        <f t="shared" si="0"/>
        <v>133.73000000000002</v>
      </c>
      <c r="BW26" s="2533">
        <f>SUM(BW8:BW9,BW15:BW16)</f>
        <v>2.1716719999999996</v>
      </c>
      <c r="BX26" s="2534">
        <f>SUM(BX8:BX9,BX15:BX16)</f>
        <v>0.35182400000000003</v>
      </c>
      <c r="BY26" s="2477">
        <f>SUM(BY8:BY9,BY15:BY16)</f>
        <v>130.56</v>
      </c>
      <c r="BZ26" s="2533">
        <f>SUM(BZ8:BZ9,BZ15:BZ16)</f>
        <v>2.1180479999999999</v>
      </c>
      <c r="CA26" s="2534">
        <f>SUM(CA8:CA9,CA15:CA16)</f>
        <v>0.35616799999999998</v>
      </c>
      <c r="CB26" s="909"/>
    </row>
    <row r="27" spans="1:88" s="2010" customFormat="1" x14ac:dyDescent="0.2">
      <c r="A27" s="2108" t="s">
        <v>20</v>
      </c>
      <c r="B27" s="2109" t="s">
        <v>196</v>
      </c>
      <c r="C27" s="2110">
        <f>(I8+L8+O8+R8+U8+X8+AA8+AD8+AG8+AJ8+AM8+AP8+AS8+AV8+AY8+BB8+BE8+BH8+BK8+BN8+BQ8+BT8+BW8+BZ8)/SQRT((I8+L8+O8+R8+U8+X8+AA8+AD8+AG8+AJ8+AM8+AP8+AS8+AV8+AY8+BB8+BE8+BH8+BK8+BN8+BQ8+BT8+BW8+BZ8)^2+(J8+M8+P8+S8+V8+Y8+AB8+AE8+AH8+AK8+AN8+AQ8+AT8+AW8+BC8+AZ8+BF8+BI8+BL8+BO8+BR8+BU8+BX8+CA8)^2)</f>
        <v>0.98908809481528537</v>
      </c>
      <c r="D27" s="2111" t="s">
        <v>197</v>
      </c>
      <c r="E27" s="2112">
        <f>(J8+M8+P8+S8+V8+Y8+AB8+AE8+AH8+AK8+AN8+AQ8+AT8+AW8+BC8+AZ8+BF8+BI8+BL8+BO8+BR8+BU8+BX8+CA8)/(I8+L8+O8+R8+U8+X8+AA8+AD8+AG8+AJ8+AM8+AP8+AS8+AV8+AY8+BB8+BE8+BH8+BK8+BN8+BQ8+BT8+BW8+BZ8)</f>
        <v>0.14895062379810825</v>
      </c>
      <c r="F27" s="2112"/>
      <c r="G27" s="2113"/>
      <c r="H27" s="2108"/>
      <c r="I27" s="2109"/>
      <c r="J27" s="2113"/>
      <c r="K27" s="2109"/>
      <c r="L27" s="2109"/>
      <c r="M27" s="2109"/>
      <c r="N27" s="2108"/>
      <c r="O27" s="2109"/>
      <c r="P27" s="2113"/>
      <c r="Q27" s="2109"/>
      <c r="R27" s="2109"/>
      <c r="S27" s="2109"/>
      <c r="T27" s="2108"/>
      <c r="U27" s="2109"/>
      <c r="V27" s="2113"/>
      <c r="W27" s="2108"/>
      <c r="X27" s="2109"/>
      <c r="Y27" s="2113"/>
      <c r="Z27" s="2109"/>
      <c r="AA27" s="2109"/>
      <c r="AB27" s="2109"/>
      <c r="AC27" s="2108"/>
      <c r="AD27" s="2109"/>
      <c r="AE27" s="2113"/>
      <c r="AF27" s="2109"/>
      <c r="AG27" s="2109"/>
      <c r="AH27" s="2109"/>
      <c r="AI27" s="2108"/>
      <c r="AJ27" s="2109"/>
      <c r="AK27" s="2113"/>
      <c r="AL27" s="2108"/>
      <c r="AM27" s="2109"/>
      <c r="AN27" s="2113"/>
      <c r="AO27" s="2109"/>
      <c r="AP27" s="2109"/>
      <c r="AQ27" s="2109"/>
      <c r="AR27" s="2108"/>
      <c r="AS27" s="2109"/>
      <c r="AT27" s="2113"/>
      <c r="AU27" s="2109"/>
      <c r="AV27" s="2109"/>
      <c r="AW27" s="2109"/>
      <c r="AX27" s="2108"/>
      <c r="AY27" s="2109"/>
      <c r="AZ27" s="2113"/>
      <c r="BA27" s="2108"/>
      <c r="BB27" s="2109"/>
      <c r="BC27" s="2113"/>
      <c r="BD27" s="2109"/>
      <c r="BE27" s="2109"/>
      <c r="BF27" s="2113"/>
      <c r="BG27" s="2109"/>
      <c r="BH27" s="2109"/>
      <c r="BI27" s="2113"/>
      <c r="BJ27" s="2109"/>
      <c r="BK27" s="2109"/>
      <c r="BL27" s="2109"/>
      <c r="BM27" s="2108"/>
      <c r="BN27" s="2109"/>
      <c r="BO27" s="2113"/>
      <c r="BP27" s="2108"/>
      <c r="BQ27" s="2109"/>
      <c r="BR27" s="2113"/>
      <c r="BS27" s="2109"/>
      <c r="BT27" s="2109"/>
      <c r="BU27" s="2113"/>
      <c r="BV27" s="2109"/>
      <c r="BW27" s="2109"/>
      <c r="BX27" s="2109"/>
      <c r="BY27" s="2108"/>
      <c r="BZ27" s="2109"/>
      <c r="CA27" s="2113"/>
      <c r="CB27" s="909"/>
    </row>
    <row r="28" spans="1:88" s="2010" customFormat="1" ht="12.75" customHeight="1" thickBot="1" x14ac:dyDescent="0.25">
      <c r="A28" s="2117" t="s">
        <v>145</v>
      </c>
      <c r="B28" s="2118" t="s">
        <v>196</v>
      </c>
      <c r="C28" s="2119">
        <f>(I15+L15+O15+R15+U15+X15+AA15+AD15+AG15+AJ15+AM15+AP15+AS15+AV15+AY15+BB15+BE15+BH15+BK15+BN15+BQ15+BT15+BW15+BZ15)/SQRT((I15+L15+O15+R15+U15+X15+AA15+AD15+AG15+AJ15+AM15+AP15+AS15+AV15+AY15+BB15+BE15+BH15+BK15+BN15+BQ15+BT15+BW15+BZ15)^2+(J15+M15+P15+S15+V15+Y15+AB15+AE15+AH15+AK15+AN15+AQ15+AT15+AW15+BC15+AZ15+BF15+BI15+BL15+BO15+BR15+BU15+BX15+CA15)^2)</f>
        <v>0.98559319438657056</v>
      </c>
      <c r="D28" s="2120" t="s">
        <v>197</v>
      </c>
      <c r="E28" s="2121">
        <f>(J15+M15+P15+S15+V15+Y15+AB15+AE15+AH15+AK15+AN15+AQ15+AT15+AW15+BC15+AZ15+BF15+BI15+BL15+BO15+BR15+BU15+BX15+CA15)/(I15+L15+O15+R15+U15+X15+AA15+AD15+AG15+AJ15+AM15+AP15+AS15+AV15+AY15+BB15+BE15+BH15+BK15+BN15+BQ15+BT15+BW15+BZ15)</f>
        <v>0.17160553439323761</v>
      </c>
      <c r="F28" s="2121"/>
      <c r="G28" s="2122"/>
      <c r="H28" s="2117"/>
      <c r="I28" s="2118"/>
      <c r="J28" s="2122"/>
      <c r="K28" s="2118"/>
      <c r="L28" s="2118"/>
      <c r="M28" s="2118"/>
      <c r="N28" s="2117"/>
      <c r="O28" s="2118"/>
      <c r="P28" s="2122"/>
      <c r="Q28" s="2118"/>
      <c r="R28" s="2118"/>
      <c r="S28" s="2118"/>
      <c r="T28" s="2117"/>
      <c r="U28" s="2118"/>
      <c r="V28" s="2122"/>
      <c r="W28" s="2117"/>
      <c r="X28" s="2118"/>
      <c r="Y28" s="2122"/>
      <c r="Z28" s="2118"/>
      <c r="AA28" s="2118"/>
      <c r="AB28" s="2118"/>
      <c r="AC28" s="2117"/>
      <c r="AD28" s="2118"/>
      <c r="AE28" s="2122"/>
      <c r="AF28" s="2118"/>
      <c r="AG28" s="2118"/>
      <c r="AH28" s="2118"/>
      <c r="AI28" s="2117"/>
      <c r="AJ28" s="2118"/>
      <c r="AK28" s="2122"/>
      <c r="AL28" s="2117"/>
      <c r="AM28" s="2118"/>
      <c r="AN28" s="2122"/>
      <c r="AO28" s="2118"/>
      <c r="AP28" s="2118"/>
      <c r="AQ28" s="2118"/>
      <c r="AR28" s="2117"/>
      <c r="AS28" s="2118"/>
      <c r="AT28" s="2122"/>
      <c r="AU28" s="2118"/>
      <c r="AV28" s="2118"/>
      <c r="AW28" s="2118"/>
      <c r="AX28" s="2117"/>
      <c r="AY28" s="2118"/>
      <c r="AZ28" s="2122"/>
      <c r="BA28" s="2117"/>
      <c r="BB28" s="2118"/>
      <c r="BC28" s="2122"/>
      <c r="BD28" s="2118"/>
      <c r="BE28" s="2118"/>
      <c r="BF28" s="2122"/>
      <c r="BG28" s="2118"/>
      <c r="BH28" s="2118"/>
      <c r="BI28" s="2122"/>
      <c r="BJ28" s="2118"/>
      <c r="BK28" s="2118"/>
      <c r="BL28" s="2118"/>
      <c r="BM28" s="2117"/>
      <c r="BN28" s="2118"/>
      <c r="BO28" s="2122"/>
      <c r="BP28" s="2117"/>
      <c r="BQ28" s="2118"/>
      <c r="BR28" s="2122"/>
      <c r="BS28" s="2118"/>
      <c r="BT28" s="2118"/>
      <c r="BU28" s="2122"/>
      <c r="BV28" s="2118"/>
      <c r="BW28" s="2118"/>
      <c r="BX28" s="2118"/>
      <c r="BY28" s="2117"/>
      <c r="BZ28" s="2118"/>
      <c r="CA28" s="2122"/>
      <c r="CB28" s="909"/>
    </row>
    <row r="29" spans="1:88" s="2010" customFormat="1" x14ac:dyDescent="0.2">
      <c r="A29" s="2123" t="s">
        <v>28</v>
      </c>
      <c r="B29" s="2124"/>
      <c r="C29" s="2125"/>
      <c r="D29" s="2126" t="s">
        <v>29</v>
      </c>
      <c r="E29" s="2127"/>
      <c r="F29" s="2128" t="s">
        <v>30</v>
      </c>
      <c r="G29" s="2129"/>
      <c r="H29" s="2130" t="s">
        <v>9</v>
      </c>
      <c r="I29" s="2131" t="s">
        <v>10</v>
      </c>
      <c r="J29" s="2132" t="s">
        <v>11</v>
      </c>
      <c r="K29" s="2130" t="s">
        <v>9</v>
      </c>
      <c r="L29" s="2131" t="s">
        <v>10</v>
      </c>
      <c r="M29" s="2132" t="s">
        <v>11</v>
      </c>
      <c r="N29" s="2130" t="s">
        <v>9</v>
      </c>
      <c r="O29" s="2131" t="s">
        <v>10</v>
      </c>
      <c r="P29" s="2132" t="s">
        <v>11</v>
      </c>
      <c r="Q29" s="2130" t="s">
        <v>9</v>
      </c>
      <c r="R29" s="2131" t="s">
        <v>10</v>
      </c>
      <c r="S29" s="2132" t="s">
        <v>11</v>
      </c>
      <c r="T29" s="2130" t="s">
        <v>9</v>
      </c>
      <c r="U29" s="2131" t="s">
        <v>10</v>
      </c>
      <c r="V29" s="2132" t="s">
        <v>11</v>
      </c>
      <c r="W29" s="2130" t="s">
        <v>9</v>
      </c>
      <c r="X29" s="2131" t="s">
        <v>10</v>
      </c>
      <c r="Y29" s="2132" t="s">
        <v>11</v>
      </c>
      <c r="Z29" s="2130" t="s">
        <v>9</v>
      </c>
      <c r="AA29" s="2131" t="s">
        <v>10</v>
      </c>
      <c r="AB29" s="2132" t="s">
        <v>11</v>
      </c>
      <c r="AC29" s="2130" t="s">
        <v>9</v>
      </c>
      <c r="AD29" s="2131" t="s">
        <v>10</v>
      </c>
      <c r="AE29" s="2132" t="s">
        <v>11</v>
      </c>
      <c r="AF29" s="2130" t="s">
        <v>9</v>
      </c>
      <c r="AG29" s="2131" t="s">
        <v>10</v>
      </c>
      <c r="AH29" s="2132" t="s">
        <v>11</v>
      </c>
      <c r="AI29" s="2130" t="s">
        <v>9</v>
      </c>
      <c r="AJ29" s="2131" t="s">
        <v>10</v>
      </c>
      <c r="AK29" s="2132" t="s">
        <v>11</v>
      </c>
      <c r="AL29" s="2130" t="s">
        <v>9</v>
      </c>
      <c r="AM29" s="2131" t="s">
        <v>10</v>
      </c>
      <c r="AN29" s="2132" t="s">
        <v>11</v>
      </c>
      <c r="AO29" s="2130" t="s">
        <v>9</v>
      </c>
      <c r="AP29" s="2131" t="s">
        <v>10</v>
      </c>
      <c r="AQ29" s="2132" t="s">
        <v>11</v>
      </c>
      <c r="AR29" s="2130" t="s">
        <v>9</v>
      </c>
      <c r="AS29" s="2131" t="s">
        <v>10</v>
      </c>
      <c r="AT29" s="2132" t="s">
        <v>11</v>
      </c>
      <c r="AU29" s="2130" t="s">
        <v>9</v>
      </c>
      <c r="AV29" s="2131" t="s">
        <v>10</v>
      </c>
      <c r="AW29" s="2132" t="s">
        <v>11</v>
      </c>
      <c r="AX29" s="2130" t="s">
        <v>9</v>
      </c>
      <c r="AY29" s="2131" t="s">
        <v>10</v>
      </c>
      <c r="AZ29" s="2132" t="s">
        <v>11</v>
      </c>
      <c r="BA29" s="2130" t="s">
        <v>9</v>
      </c>
      <c r="BB29" s="2131" t="s">
        <v>10</v>
      </c>
      <c r="BC29" s="2132" t="s">
        <v>11</v>
      </c>
      <c r="BD29" s="2130" t="s">
        <v>9</v>
      </c>
      <c r="BE29" s="2131" t="s">
        <v>10</v>
      </c>
      <c r="BF29" s="2132" t="s">
        <v>11</v>
      </c>
      <c r="BG29" s="2130" t="s">
        <v>9</v>
      </c>
      <c r="BH29" s="2131" t="s">
        <v>10</v>
      </c>
      <c r="BI29" s="2132" t="s">
        <v>11</v>
      </c>
      <c r="BJ29" s="2130" t="s">
        <v>9</v>
      </c>
      <c r="BK29" s="2131" t="s">
        <v>10</v>
      </c>
      <c r="BL29" s="2132" t="s">
        <v>11</v>
      </c>
      <c r="BM29" s="2130" t="s">
        <v>9</v>
      </c>
      <c r="BN29" s="2131" t="s">
        <v>10</v>
      </c>
      <c r="BO29" s="2132" t="s">
        <v>11</v>
      </c>
      <c r="BP29" s="2130" t="s">
        <v>9</v>
      </c>
      <c r="BQ29" s="2131" t="s">
        <v>10</v>
      </c>
      <c r="BR29" s="2132" t="s">
        <v>11</v>
      </c>
      <c r="BS29" s="2130" t="s">
        <v>9</v>
      </c>
      <c r="BT29" s="2131" t="s">
        <v>10</v>
      </c>
      <c r="BU29" s="2132" t="s">
        <v>11</v>
      </c>
      <c r="BV29" s="2130" t="s">
        <v>9</v>
      </c>
      <c r="BW29" s="2131" t="s">
        <v>10</v>
      </c>
      <c r="BX29" s="2132" t="s">
        <v>11</v>
      </c>
      <c r="BY29" s="2130" t="s">
        <v>9</v>
      </c>
      <c r="BZ29" s="2131" t="s">
        <v>10</v>
      </c>
      <c r="CA29" s="2132" t="s">
        <v>11</v>
      </c>
      <c r="CB29" s="909"/>
    </row>
    <row r="30" spans="1:88" s="2010" customFormat="1" ht="13.5" thickBot="1" x14ac:dyDescent="0.25">
      <c r="A30" s="2133" t="s">
        <v>227</v>
      </c>
      <c r="B30" s="2133"/>
      <c r="C30" s="2134"/>
      <c r="D30" s="2135" t="s">
        <v>32</v>
      </c>
      <c r="E30" s="2135" t="s">
        <v>33</v>
      </c>
      <c r="F30" s="2135" t="s">
        <v>32</v>
      </c>
      <c r="G30" s="2136" t="s">
        <v>33</v>
      </c>
      <c r="H30" s="2028" t="s">
        <v>14</v>
      </c>
      <c r="I30" s="2029" t="s">
        <v>15</v>
      </c>
      <c r="J30" s="2030" t="s">
        <v>69</v>
      </c>
      <c r="K30" s="2028" t="s">
        <v>14</v>
      </c>
      <c r="L30" s="2029" t="s">
        <v>15</v>
      </c>
      <c r="M30" s="2030" t="s">
        <v>69</v>
      </c>
      <c r="N30" s="2028" t="s">
        <v>14</v>
      </c>
      <c r="O30" s="2029" t="s">
        <v>15</v>
      </c>
      <c r="P30" s="2030" t="s">
        <v>69</v>
      </c>
      <c r="Q30" s="2028" t="s">
        <v>14</v>
      </c>
      <c r="R30" s="2029" t="s">
        <v>15</v>
      </c>
      <c r="S30" s="2030" t="s">
        <v>69</v>
      </c>
      <c r="T30" s="2028" t="s">
        <v>14</v>
      </c>
      <c r="U30" s="2029" t="s">
        <v>15</v>
      </c>
      <c r="V30" s="2030" t="s">
        <v>69</v>
      </c>
      <c r="W30" s="2028" t="s">
        <v>14</v>
      </c>
      <c r="X30" s="2029" t="s">
        <v>15</v>
      </c>
      <c r="Y30" s="2030" t="s">
        <v>69</v>
      </c>
      <c r="Z30" s="2028" t="s">
        <v>14</v>
      </c>
      <c r="AA30" s="2029" t="s">
        <v>15</v>
      </c>
      <c r="AB30" s="2030" t="s">
        <v>69</v>
      </c>
      <c r="AC30" s="2028" t="s">
        <v>14</v>
      </c>
      <c r="AD30" s="2029" t="s">
        <v>15</v>
      </c>
      <c r="AE30" s="2030" t="s">
        <v>69</v>
      </c>
      <c r="AF30" s="2028" t="s">
        <v>14</v>
      </c>
      <c r="AG30" s="2029" t="s">
        <v>15</v>
      </c>
      <c r="AH30" s="2030" t="s">
        <v>69</v>
      </c>
      <c r="AI30" s="2028" t="s">
        <v>14</v>
      </c>
      <c r="AJ30" s="2029" t="s">
        <v>15</v>
      </c>
      <c r="AK30" s="2030" t="s">
        <v>69</v>
      </c>
      <c r="AL30" s="2028" t="s">
        <v>14</v>
      </c>
      <c r="AM30" s="2029" t="s">
        <v>15</v>
      </c>
      <c r="AN30" s="2030" t="s">
        <v>69</v>
      </c>
      <c r="AO30" s="2028" t="s">
        <v>14</v>
      </c>
      <c r="AP30" s="2029" t="s">
        <v>15</v>
      </c>
      <c r="AQ30" s="2030" t="s">
        <v>69</v>
      </c>
      <c r="AR30" s="2028" t="s">
        <v>14</v>
      </c>
      <c r="AS30" s="2029" t="s">
        <v>15</v>
      </c>
      <c r="AT30" s="2030" t="s">
        <v>69</v>
      </c>
      <c r="AU30" s="2028" t="s">
        <v>14</v>
      </c>
      <c r="AV30" s="2029" t="s">
        <v>15</v>
      </c>
      <c r="AW30" s="2030" t="s">
        <v>69</v>
      </c>
      <c r="AX30" s="2028" t="s">
        <v>14</v>
      </c>
      <c r="AY30" s="2029" t="s">
        <v>15</v>
      </c>
      <c r="AZ30" s="2030" t="s">
        <v>69</v>
      </c>
      <c r="BA30" s="2028" t="s">
        <v>14</v>
      </c>
      <c r="BB30" s="2029" t="s">
        <v>15</v>
      </c>
      <c r="BC30" s="2030" t="s">
        <v>69</v>
      </c>
      <c r="BD30" s="2028" t="s">
        <v>14</v>
      </c>
      <c r="BE30" s="2029" t="s">
        <v>15</v>
      </c>
      <c r="BF30" s="2030" t="s">
        <v>69</v>
      </c>
      <c r="BG30" s="2028" t="s">
        <v>14</v>
      </c>
      <c r="BH30" s="2029" t="s">
        <v>15</v>
      </c>
      <c r="BI30" s="2030" t="s">
        <v>69</v>
      </c>
      <c r="BJ30" s="2028" t="s">
        <v>14</v>
      </c>
      <c r="BK30" s="2029" t="s">
        <v>15</v>
      </c>
      <c r="BL30" s="2030" t="s">
        <v>69</v>
      </c>
      <c r="BM30" s="2028" t="s">
        <v>14</v>
      </c>
      <c r="BN30" s="2029" t="s">
        <v>15</v>
      </c>
      <c r="BO30" s="2030" t="s">
        <v>69</v>
      </c>
      <c r="BP30" s="2028" t="s">
        <v>14</v>
      </c>
      <c r="BQ30" s="2029" t="s">
        <v>15</v>
      </c>
      <c r="BR30" s="2030" t="s">
        <v>69</v>
      </c>
      <c r="BS30" s="2028" t="s">
        <v>14</v>
      </c>
      <c r="BT30" s="2029" t="s">
        <v>15</v>
      </c>
      <c r="BU30" s="2030" t="s">
        <v>69</v>
      </c>
      <c r="BV30" s="2028" t="s">
        <v>14</v>
      </c>
      <c r="BW30" s="2029" t="s">
        <v>15</v>
      </c>
      <c r="BX30" s="2030" t="s">
        <v>69</v>
      </c>
      <c r="BY30" s="2028" t="s">
        <v>14</v>
      </c>
      <c r="BZ30" s="2029" t="s">
        <v>15</v>
      </c>
      <c r="CA30" s="2030" t="s">
        <v>69</v>
      </c>
      <c r="CB30" s="909"/>
    </row>
    <row r="31" spans="1:88" s="2010" customFormat="1" x14ac:dyDescent="0.2">
      <c r="A31" s="2137" t="s">
        <v>260</v>
      </c>
      <c r="B31" s="2138"/>
      <c r="C31" s="2139"/>
      <c r="D31" s="2140"/>
      <c r="E31" s="2141"/>
      <c r="F31" s="2142"/>
      <c r="G31" s="2143"/>
      <c r="H31" s="2154">
        <f>ROUND(SQRT(I31^2+J31^2)*1000/(SQRT(3)*I11),2)</f>
        <v>0.17</v>
      </c>
      <c r="I31" s="2155">
        <v>0</v>
      </c>
      <c r="J31" s="2156">
        <v>2.8E-3</v>
      </c>
      <c r="K31" s="2154">
        <f>ROUND(SQRT(L31^2+M31^2)*1000/(SQRT(3)*L11),2)</f>
        <v>0.17</v>
      </c>
      <c r="L31" s="2155">
        <v>4.0000000000000002E-4</v>
      </c>
      <c r="M31" s="2156">
        <v>2.8E-3</v>
      </c>
      <c r="N31" s="2154">
        <f>ROUND(SQRT(O31^2+P31^2)*1000/(SQRT(3)*O11),2)</f>
        <v>0.19</v>
      </c>
      <c r="O31" s="2155">
        <v>0</v>
      </c>
      <c r="P31" s="2156">
        <v>3.2000000000000002E-3</v>
      </c>
      <c r="Q31" s="2154">
        <f>ROUND(SQRT(R31^2+S31^2)*1000/(SQRT(3)*R11),2)</f>
        <v>0.17</v>
      </c>
      <c r="R31" s="2155">
        <v>4.0000000000000002E-4</v>
      </c>
      <c r="S31" s="2156">
        <v>2.8E-3</v>
      </c>
      <c r="T31" s="2154">
        <f>ROUND(SQRT(U31^2+V31^2)*1000/(SQRT(3)*U11),2)</f>
        <v>0.17</v>
      </c>
      <c r="U31" s="2155">
        <v>4.0000000000000002E-4</v>
      </c>
      <c r="V31" s="2156">
        <v>2.8E-3</v>
      </c>
      <c r="W31" s="2154">
        <f>ROUND(SQRT(X31^2+Y31^2)*1000/(SQRT(3)*X11),2)</f>
        <v>0.17</v>
      </c>
      <c r="X31" s="2155">
        <v>0</v>
      </c>
      <c r="Y31" s="2156">
        <v>2.8E-3</v>
      </c>
      <c r="Z31" s="2154">
        <f>ROUND(SQRT(AA31^2+AB31^2)*1000/(SQRT(3)*AA11),2)</f>
        <v>0.17</v>
      </c>
      <c r="AA31" s="2155">
        <v>4.0000000000000002E-4</v>
      </c>
      <c r="AB31" s="2156">
        <v>2.8E-3</v>
      </c>
      <c r="AC31" s="2154">
        <f>ROUND(SQRT(AD31^2+AE31^2)*1000/(SQRT(3)*AD11),2)</f>
        <v>0.17</v>
      </c>
      <c r="AD31" s="2155">
        <v>0</v>
      </c>
      <c r="AE31" s="2156">
        <v>2.8E-3</v>
      </c>
      <c r="AF31" s="2154">
        <f>ROUND(SQRT(AG31^2+AH31^2)*1000/(SQRT(3)*AG11),2)</f>
        <v>0.17</v>
      </c>
      <c r="AG31" s="2155">
        <v>4.0000000000000002E-4</v>
      </c>
      <c r="AH31" s="2156">
        <v>2.8E-3</v>
      </c>
      <c r="AI31" s="2154">
        <f>ROUND(SQRT(AJ31^2+AK31^2)*1000/(SQRT(3)*AJ11),2)</f>
        <v>0.17</v>
      </c>
      <c r="AJ31" s="2155">
        <v>4.0000000000000002E-4</v>
      </c>
      <c r="AK31" s="2156">
        <v>2.8E-3</v>
      </c>
      <c r="AL31" s="2154">
        <f>ROUND(SQRT(AM31^2+AN31^2)*1000/(SQRT(3)*AM11),2)</f>
        <v>0.17</v>
      </c>
      <c r="AM31" s="2155">
        <v>0</v>
      </c>
      <c r="AN31" s="2156">
        <v>2.8E-3</v>
      </c>
      <c r="AO31" s="2154">
        <f>ROUND(SQRT(AP31^2+AQ31^2)*1000/(SQRT(3)*AP11),2)</f>
        <v>0.17</v>
      </c>
      <c r="AP31" s="2155">
        <v>4.0000000000000002E-4</v>
      </c>
      <c r="AQ31" s="2156">
        <v>2.8E-3</v>
      </c>
      <c r="AR31" s="2154">
        <f>ROUND(SQRT(AS31^2+AT31^2)*1000/(SQRT(3)*AS11),2)</f>
        <v>0.17</v>
      </c>
      <c r="AS31" s="2155">
        <v>0</v>
      </c>
      <c r="AT31" s="2156">
        <v>2.8E-3</v>
      </c>
      <c r="AU31" s="2154">
        <f>ROUND(SQRT(AV31^2+AW31^2)*1000/(SQRT(3)*AV11),2)</f>
        <v>0.17</v>
      </c>
      <c r="AV31" s="2155">
        <v>4.0000000000000002E-4</v>
      </c>
      <c r="AW31" s="2156">
        <v>2.8E-3</v>
      </c>
      <c r="AX31" s="2154">
        <f>ROUND(SQRT(AY31^2+AZ31^2)*1000/(SQRT(3)*AY11),2)</f>
        <v>0.17</v>
      </c>
      <c r="AY31" s="2155">
        <v>4.0000000000000002E-4</v>
      </c>
      <c r="AZ31" s="2156">
        <v>2.8E-3</v>
      </c>
      <c r="BA31" s="2154">
        <f>ROUND(SQRT(BB31^2+BC31^2)*1000/(SQRT(3)*BB11),2)</f>
        <v>0.17</v>
      </c>
      <c r="BB31" s="2155">
        <v>0</v>
      </c>
      <c r="BC31" s="2156">
        <v>2.8E-3</v>
      </c>
      <c r="BD31" s="2154">
        <f>ROUND(SQRT(BE31^2+BF31^2)*1000/(SQRT(3)*BE11),2)</f>
        <v>0.17</v>
      </c>
      <c r="BE31" s="2155">
        <v>4.0000000000000002E-4</v>
      </c>
      <c r="BF31" s="2156">
        <v>2.8E-3</v>
      </c>
      <c r="BG31" s="2154">
        <f>ROUND(SQRT(BH31^2+BI31^2)*1000/(SQRT(3)*BH11),2)</f>
        <v>0.17</v>
      </c>
      <c r="BH31" s="2155">
        <v>4.0000000000000002E-4</v>
      </c>
      <c r="BI31" s="2156">
        <v>2.8E-3</v>
      </c>
      <c r="BJ31" s="2154">
        <f>ROUND(SQRT(BK31^2+BL31^2)*1000/(SQRT(3)*BK11),2)</f>
        <v>0.17</v>
      </c>
      <c r="BK31" s="2155">
        <v>0</v>
      </c>
      <c r="BL31" s="2156">
        <v>2.8E-3</v>
      </c>
      <c r="BM31" s="2154">
        <f>ROUND(SQRT(BN31^2+BO31^2)*1000/(SQRT(3)*BN11),2)</f>
        <v>0.2</v>
      </c>
      <c r="BN31" s="2155">
        <v>4.0000000000000002E-4</v>
      </c>
      <c r="BO31" s="2156">
        <v>3.2000000000000002E-3</v>
      </c>
      <c r="BP31" s="2154">
        <f>ROUND(SQRT(BQ31^2+BR31^2)*1000/(SQRT(3)*BQ11),2)</f>
        <v>0.17</v>
      </c>
      <c r="BQ31" s="2155">
        <v>4.0000000000000002E-4</v>
      </c>
      <c r="BR31" s="2156">
        <v>2.8E-3</v>
      </c>
      <c r="BS31" s="2154">
        <f>ROUND(SQRT(BT31^2+BU31^2)*1000/(SQRT(3)*BT11),2)</f>
        <v>0.17</v>
      </c>
      <c r="BT31" s="2155">
        <v>0</v>
      </c>
      <c r="BU31" s="2156">
        <v>2.8E-3</v>
      </c>
      <c r="BV31" s="2154">
        <f>ROUND(SQRT(BW31^2+BX31^2)*1000/(SQRT(3)*BW11),2)</f>
        <v>0.17</v>
      </c>
      <c r="BW31" s="2155">
        <v>4.0000000000000002E-4</v>
      </c>
      <c r="BX31" s="2156">
        <v>2.8E-3</v>
      </c>
      <c r="BY31" s="2154">
        <f>ROUND(SQRT(BZ31^2+CA31^2)*1000/(SQRT(3)*BZ11),2)</f>
        <v>0.17</v>
      </c>
      <c r="BZ31" s="2155">
        <v>0</v>
      </c>
      <c r="CA31" s="2156">
        <v>2.8E-3</v>
      </c>
      <c r="CB31" s="907">
        <f t="shared" ref="CB31:CC39" si="1">SUM(BZ31,BW31,BT31,BQ31,BN31,BK31,BH31,BE31,BB31,AY31,AV31,AS31,AP31,AM31,AJ31,AG31,AD31,AA31,X31,U31,R31,O31,L31,I31)</f>
        <v>5.6000000000000017E-3</v>
      </c>
      <c r="CC31" s="907">
        <f t="shared" si="1"/>
        <v>6.7999999999999977E-2</v>
      </c>
      <c r="CF31" s="841"/>
      <c r="CG31" s="841"/>
      <c r="CJ31" s="278"/>
    </row>
    <row r="32" spans="1:88" s="2010" customFormat="1" x14ac:dyDescent="0.2">
      <c r="A32" s="2147" t="s">
        <v>261</v>
      </c>
      <c r="B32" s="2148"/>
      <c r="C32" s="2149"/>
      <c r="D32" s="2150"/>
      <c r="E32" s="2151"/>
      <c r="F32" s="2152"/>
      <c r="G32" s="2153"/>
      <c r="H32" s="2154">
        <f>ROUND(SQRT(I32^2+J32^2)*1000/(SQRT(3)*I11),2)</f>
        <v>19.32</v>
      </c>
      <c r="I32" s="2155">
        <v>-0.30919999999999997</v>
      </c>
      <c r="J32" s="2156">
        <v>-7.3599999999999999E-2</v>
      </c>
      <c r="K32" s="2154">
        <f>ROUND(SQRT(L32^2+M32^2)*1000/(SQRT(3)*L11),2)</f>
        <v>18.89</v>
      </c>
      <c r="L32" s="2155">
        <v>-0.30199999999999999</v>
      </c>
      <c r="M32" s="2156">
        <v>-7.3200000000000001E-2</v>
      </c>
      <c r="N32" s="2154">
        <f>ROUND(SQRT(O32^2+P32^2)*1000/(SQRT(3)*O11),2)</f>
        <v>18.02</v>
      </c>
      <c r="O32" s="2155">
        <v>-0.28720000000000001</v>
      </c>
      <c r="P32" s="2156">
        <v>-7.3599999999999999E-2</v>
      </c>
      <c r="Q32" s="2154">
        <f>ROUND(SQRT(R32^2+S32^2)*1000/(SQRT(3)*R11),2)</f>
        <v>18.3</v>
      </c>
      <c r="R32" s="2155">
        <v>-0.29199999999999998</v>
      </c>
      <c r="S32" s="2156">
        <v>-7.3200000000000001E-2</v>
      </c>
      <c r="T32" s="2154">
        <f>ROUND(SQRT(U32^2+V32^2)*1000/(SQRT(3)*U11),2)</f>
        <v>18.329999999999998</v>
      </c>
      <c r="U32" s="2155">
        <v>-0.29239999999999999</v>
      </c>
      <c r="V32" s="2156">
        <v>-7.3999999999999996E-2</v>
      </c>
      <c r="W32" s="2154">
        <f>ROUND(SQRT(X32^2+Y32^2)*1000/(SQRT(3)*X11),2)</f>
        <v>19.579999999999998</v>
      </c>
      <c r="X32" s="2155">
        <v>-0.314</v>
      </c>
      <c r="Y32" s="2156">
        <v>-7.1999999999999995E-2</v>
      </c>
      <c r="Z32" s="2154">
        <f>ROUND(SQRT(AA32^2+AB32^2)*1000/(SQRT(3)*AA11),2)</f>
        <v>21.03</v>
      </c>
      <c r="AA32" s="2155">
        <v>-0.33839999999999998</v>
      </c>
      <c r="AB32" s="2156">
        <v>-7.1999999999999995E-2</v>
      </c>
      <c r="AC32" s="2154">
        <f>ROUND(SQRT(AD32^2+AE32^2)*1000/(SQRT(3)*AD11),2)</f>
        <v>22.21</v>
      </c>
      <c r="AD32" s="2155">
        <v>-0.3584</v>
      </c>
      <c r="AE32" s="2156">
        <v>-7.1599999999999997E-2</v>
      </c>
      <c r="AF32" s="2154">
        <f>ROUND(SQRT(AG32^2+AH32^2)*1000/(SQRT(3)*AG11),2)</f>
        <v>22.36</v>
      </c>
      <c r="AG32" s="2155">
        <v>-0.36080000000000001</v>
      </c>
      <c r="AH32" s="2156">
        <v>-7.1999999999999995E-2</v>
      </c>
      <c r="AI32" s="2154">
        <f>ROUND(SQRT(AJ32^2+AK32^2)*1000/(SQRT(3)*AJ11),2)</f>
        <v>22.37</v>
      </c>
      <c r="AJ32" s="2155">
        <v>-0.36119999999999997</v>
      </c>
      <c r="AK32" s="2156">
        <v>-7.0800000000000002E-2</v>
      </c>
      <c r="AL32" s="2154">
        <f>ROUND(SQRT(AM32^2+AN32^2)*1000/(SQRT(3)*AM11),2)</f>
        <v>23.1</v>
      </c>
      <c r="AM32" s="2155">
        <v>-0.37319999999999998</v>
      </c>
      <c r="AN32" s="2156">
        <v>-7.2400000000000006E-2</v>
      </c>
      <c r="AO32" s="2154">
        <f>ROUND(SQRT(AP32^2+AQ32^2)*1000/(SQRT(3)*AP11),2)</f>
        <v>22.97</v>
      </c>
      <c r="AP32" s="2155">
        <v>-0.37080000000000002</v>
      </c>
      <c r="AQ32" s="2156">
        <v>-7.3599999999999999E-2</v>
      </c>
      <c r="AR32" s="2154">
        <f>ROUND(SQRT(AS32^2+AT32^2)*1000/(SQRT(3)*AS11),2)</f>
        <v>25.05</v>
      </c>
      <c r="AS32" s="2155">
        <v>-0.40439999999999998</v>
      </c>
      <c r="AT32" s="2156">
        <v>-7.959999999999999E-2</v>
      </c>
      <c r="AU32" s="2154">
        <f>ROUND(SQRT(AV32^2+AW32^2)*1000/(SQRT(3)*AV11),2)</f>
        <v>23.99</v>
      </c>
      <c r="AV32" s="2155">
        <v>-0.3876</v>
      </c>
      <c r="AW32" s="2156">
        <v>-7.4400000000000008E-2</v>
      </c>
      <c r="AX32" s="2154">
        <f>ROUND(SQRT(AY32^2+AZ32^2)*1000/(SQRT(3)*AY11),2)</f>
        <v>21.62</v>
      </c>
      <c r="AY32" s="2155">
        <v>-0.34760000000000002</v>
      </c>
      <c r="AZ32" s="2156">
        <v>-7.5999999999999998E-2</v>
      </c>
      <c r="BA32" s="2154">
        <f>ROUND(SQRT(BB32^2+BC32^2)*1000/(SQRT(3)*BB11),2)</f>
        <v>20.34</v>
      </c>
      <c r="BB32" s="2155">
        <v>-0.32719999999999999</v>
      </c>
      <c r="BC32" s="2156">
        <v>-7.0000000000000007E-2</v>
      </c>
      <c r="BD32" s="2154">
        <f>ROUND(SQRT(BE32^2+BF32^2)*1000/(SQRT(3)*BE11),2)</f>
        <v>22.34</v>
      </c>
      <c r="BE32" s="2155">
        <v>-0.35960000000000003</v>
      </c>
      <c r="BF32" s="2156">
        <v>-7.5999999999999998E-2</v>
      </c>
      <c r="BG32" s="2154">
        <f>ROUND(SQRT(BH32^2+BI32^2)*1000/(SQRT(3)*BH11),2)</f>
        <v>22.83</v>
      </c>
      <c r="BH32" s="2155">
        <v>-0.36839999999999995</v>
      </c>
      <c r="BI32" s="2156">
        <v>-7.3200000000000001E-2</v>
      </c>
      <c r="BJ32" s="2154">
        <f>ROUND(SQRT(BK32^2+BL32^2)*1000/(SQRT(3)*BK11),2)</f>
        <v>23.29</v>
      </c>
      <c r="BK32" s="2155">
        <v>-0.376</v>
      </c>
      <c r="BL32" s="2156">
        <v>-7.4400000000000008E-2</v>
      </c>
      <c r="BM32" s="2154">
        <f>ROUND(SQRT(BN32^2+BO32^2)*1000/(SQRT(3)*BN11),2)</f>
        <v>23.37</v>
      </c>
      <c r="BN32" s="2155">
        <v>-0.37639999999999996</v>
      </c>
      <c r="BO32" s="2156">
        <v>-7.8400000000000011E-2</v>
      </c>
      <c r="BP32" s="2154">
        <f>ROUND(SQRT(BQ32^2+BR32^2)*1000/(SQRT(3)*BQ11),2)</f>
        <v>23.12</v>
      </c>
      <c r="BQ32" s="2155">
        <v>-0.37319999999999998</v>
      </c>
      <c r="BR32" s="2156">
        <v>-7.3599999999999999E-2</v>
      </c>
      <c r="BS32" s="2154">
        <f>ROUND(SQRT(BT32^2+BU32^2)*1000/(SQRT(3)*BT11),2)</f>
        <v>22.7</v>
      </c>
      <c r="BT32" s="2155">
        <v>-0.36599999999999999</v>
      </c>
      <c r="BU32" s="2156">
        <v>-7.4799999999999991E-2</v>
      </c>
      <c r="BV32" s="2154">
        <f>ROUND(SQRT(BW32^2+BX32^2)*1000/(SQRT(3)*BW11),2)</f>
        <v>21.37</v>
      </c>
      <c r="BW32" s="2155">
        <v>-0.34439999999999998</v>
      </c>
      <c r="BX32" s="2156">
        <v>-7.0800000000000002E-2</v>
      </c>
      <c r="BY32" s="2154">
        <f>ROUND(SQRT(BZ32^2+CA32^2)*1000/(SQRT(3)*BZ11),2)</f>
        <v>22.07</v>
      </c>
      <c r="BZ32" s="2155">
        <v>-0.35560000000000003</v>
      </c>
      <c r="CA32" s="2156">
        <v>-7.3599999999999999E-2</v>
      </c>
      <c r="CB32" s="907">
        <f t="shared" si="1"/>
        <v>-8.3460000000000001</v>
      </c>
      <c r="CC32" s="907">
        <f t="shared" si="1"/>
        <v>-1.7667999999999999</v>
      </c>
      <c r="CF32" s="841"/>
      <c r="CG32" s="841"/>
      <c r="CJ32" s="278"/>
    </row>
    <row r="33" spans="1:88" s="2010" customFormat="1" x14ac:dyDescent="0.2">
      <c r="A33" s="2147" t="s">
        <v>262</v>
      </c>
      <c r="B33" s="2148"/>
      <c r="C33" s="2149"/>
      <c r="D33" s="2157"/>
      <c r="E33" s="2158"/>
      <c r="F33" s="2158"/>
      <c r="G33" s="2159"/>
      <c r="H33" s="2154">
        <f>ROUND(SQRT(I33^2+J33^2)*1000/(SQRT(3)*I11),2)</f>
        <v>23.85</v>
      </c>
      <c r="I33" s="2155">
        <v>-0.39</v>
      </c>
      <c r="J33" s="2156">
        <v>-4.3999999999999997E-2</v>
      </c>
      <c r="K33" s="2154">
        <f>ROUND(SQRT(L33^2+M33^2)*1000/(SQRT(3)*L11),2)</f>
        <v>23.4</v>
      </c>
      <c r="L33" s="2155">
        <v>-0.38239999999999996</v>
      </c>
      <c r="M33" s="2156">
        <v>-4.5600000000000002E-2</v>
      </c>
      <c r="N33" s="2154">
        <f>ROUND(SQRT(O33^2+P33^2)*1000/(SQRT(3)*O11),2)</f>
        <v>22.48</v>
      </c>
      <c r="O33" s="2155">
        <v>-0.36719999999999997</v>
      </c>
      <c r="P33" s="2156">
        <v>-4.3999999999999997E-2</v>
      </c>
      <c r="Q33" s="2154">
        <f>ROUND(SQRT(R33^2+S33^2)*1000/(SQRT(3)*R11),2)</f>
        <v>22.23</v>
      </c>
      <c r="R33" s="2155">
        <v>-0.36319999999999997</v>
      </c>
      <c r="S33" s="2156">
        <v>-4.36E-2</v>
      </c>
      <c r="T33" s="2154">
        <f>ROUND(SQRT(U33^2+V33^2)*1000/(SQRT(3)*U11),2)</f>
        <v>22.24</v>
      </c>
      <c r="U33" s="2155">
        <v>-0.36319999999999997</v>
      </c>
      <c r="V33" s="2156">
        <v>-4.4400000000000002E-2</v>
      </c>
      <c r="W33" s="2154">
        <f>ROUND(SQRT(X33^2+Y33^2)*1000/(SQRT(3)*X11),2)</f>
        <v>22.53</v>
      </c>
      <c r="X33" s="2155">
        <v>-0.36799999999999999</v>
      </c>
      <c r="Y33" s="2156">
        <v>-4.4400000000000002E-2</v>
      </c>
      <c r="Z33" s="2154">
        <f>ROUND(SQRT(AA33^2+AB33^2)*1000/(SQRT(3)*AA11),2)</f>
        <v>24.46</v>
      </c>
      <c r="AA33" s="2155">
        <v>-0.40039999999999998</v>
      </c>
      <c r="AB33" s="2156">
        <v>-4.1200000000000001E-2</v>
      </c>
      <c r="AC33" s="2154">
        <f>ROUND(SQRT(AD33^2+AE33^2)*1000/(SQRT(3)*AD11),2)</f>
        <v>27.32</v>
      </c>
      <c r="AD33" s="2155">
        <v>-0.4476</v>
      </c>
      <c r="AE33" s="2156">
        <v>-4.0799999999999996E-2</v>
      </c>
      <c r="AF33" s="2154">
        <f>ROUND(SQRT(AG33^2+AH33^2)*1000/(SQRT(3)*AG11),2)</f>
        <v>26.62</v>
      </c>
      <c r="AG33" s="2155">
        <v>-0.43560000000000004</v>
      </c>
      <c r="AH33" s="2156">
        <v>-4.5600000000000002E-2</v>
      </c>
      <c r="AI33" s="2154">
        <f>ROUND(SQRT(AJ33^2+AK33^2)*1000/(SQRT(3)*AJ11),2)</f>
        <v>25.37</v>
      </c>
      <c r="AJ33" s="2155">
        <v>-0.4148</v>
      </c>
      <c r="AK33" s="2156">
        <v>-4.6399999999999997E-2</v>
      </c>
      <c r="AL33" s="2154">
        <f>ROUND(SQRT(AM33^2+AN33^2)*1000/(SQRT(3)*AM11),2)</f>
        <v>25.8</v>
      </c>
      <c r="AM33" s="2155">
        <v>-0.42160000000000003</v>
      </c>
      <c r="AN33" s="2156">
        <v>-0.05</v>
      </c>
      <c r="AO33" s="2154">
        <f>ROUND(SQRT(AP33^2+AQ33^2)*1000/(SQRT(3)*AP11),2)</f>
        <v>25.3</v>
      </c>
      <c r="AP33" s="2155">
        <v>-0.41360000000000002</v>
      </c>
      <c r="AQ33" s="2156">
        <v>-4.8000000000000001E-2</v>
      </c>
      <c r="AR33" s="2154">
        <f>ROUND(SQRT(AS33^2+AT33^2)*1000/(SQRT(3)*AS11),2)</f>
        <v>25.95</v>
      </c>
      <c r="AS33" s="2155">
        <v>-0.42480000000000001</v>
      </c>
      <c r="AT33" s="2156">
        <v>-4.3999999999999997E-2</v>
      </c>
      <c r="AU33" s="2154">
        <f>ROUND(SQRT(AV33^2+AW33^2)*1000/(SQRT(3)*AV11),2)</f>
        <v>26.01</v>
      </c>
      <c r="AV33" s="2155">
        <v>-0.42560000000000003</v>
      </c>
      <c r="AW33" s="2156">
        <v>-4.5600000000000002E-2</v>
      </c>
      <c r="AX33" s="2154">
        <f>ROUND(SQRT(AY33^2+AZ33^2)*1000/(SQRT(3)*AY11),2)</f>
        <v>25.96</v>
      </c>
      <c r="AY33" s="2155">
        <v>-0.42399999999999999</v>
      </c>
      <c r="AZ33" s="2156">
        <v>-5.1999999999999998E-2</v>
      </c>
      <c r="BA33" s="2154">
        <f>ROUND(SQRT(BB33^2+BC33^2)*1000/(SQRT(3)*BB11),2)</f>
        <v>27.1</v>
      </c>
      <c r="BB33" s="2155">
        <v>-0.44319999999999998</v>
      </c>
      <c r="BC33" s="2156">
        <v>-4.8399999999999999E-2</v>
      </c>
      <c r="BD33" s="2154">
        <f>ROUND(SQRT(BE33^2+BF33^2)*1000/(SQRT(3)*BE11),2)</f>
        <v>28.73</v>
      </c>
      <c r="BE33" s="2155">
        <v>-0.4708</v>
      </c>
      <c r="BF33" s="2156">
        <v>-4.2000000000000003E-2</v>
      </c>
      <c r="BG33" s="2154">
        <f>ROUND(SQRT(BH33^2+BI33^2)*1000/(SQRT(3)*BH11),2)</f>
        <v>29.23</v>
      </c>
      <c r="BH33" s="2155">
        <v>-0.47920000000000001</v>
      </c>
      <c r="BI33" s="2156">
        <v>-4.2000000000000003E-2</v>
      </c>
      <c r="BJ33" s="2154">
        <f>ROUND(SQRT(BK33^2+BL33^2)*1000/(SQRT(3)*BK11),2)</f>
        <v>30.93</v>
      </c>
      <c r="BK33" s="2155">
        <v>-0.50719999999999998</v>
      </c>
      <c r="BL33" s="2156">
        <v>-4.2799999999999998E-2</v>
      </c>
      <c r="BM33" s="2154">
        <f>ROUND(SQRT(BN33^2+BO33^2)*1000/(SQRT(3)*BN11),2)</f>
        <v>31.1</v>
      </c>
      <c r="BN33" s="2155">
        <v>-0.51</v>
      </c>
      <c r="BO33" s="2156">
        <v>-4.2000000000000003E-2</v>
      </c>
      <c r="BP33" s="2154">
        <f>ROUND(SQRT(BQ33^2+BR33^2)*1000/(SQRT(3)*BQ11),2)</f>
        <v>30.46</v>
      </c>
      <c r="BQ33" s="2155">
        <v>-0.49960000000000004</v>
      </c>
      <c r="BR33" s="2156">
        <v>-4.0399999999999998E-2</v>
      </c>
      <c r="BS33" s="2154">
        <f>ROUND(SQRT(BT33^2+BU33^2)*1000/(SQRT(3)*BT11),2)</f>
        <v>30.14</v>
      </c>
      <c r="BT33" s="2155">
        <v>-0.49439999999999995</v>
      </c>
      <c r="BU33" s="2156">
        <v>-3.8399999999999997E-2</v>
      </c>
      <c r="BV33" s="2154">
        <f>ROUND(SQRT(BW33^2+BX33^2)*1000/(SQRT(3)*BW11),2)</f>
        <v>28.35</v>
      </c>
      <c r="BW33" s="2155">
        <v>-0.46479999999999999</v>
      </c>
      <c r="BX33" s="2156">
        <v>-3.9200000000000006E-2</v>
      </c>
      <c r="BY33" s="2154">
        <f>ROUND(SQRT(BZ33^2+CA33^2)*1000/(SQRT(3)*BZ11),2)</f>
        <v>26.26</v>
      </c>
      <c r="BZ33" s="2155">
        <v>-0.4304</v>
      </c>
      <c r="CA33" s="2156">
        <v>-3.8799999999999994E-2</v>
      </c>
      <c r="CB33" s="907">
        <f t="shared" si="1"/>
        <v>-10.3416</v>
      </c>
      <c r="CC33" s="907">
        <f t="shared" si="1"/>
        <v>-1.0536000000000001</v>
      </c>
      <c r="CF33" s="841"/>
      <c r="CG33" s="841"/>
      <c r="CJ33" s="278"/>
    </row>
    <row r="34" spans="1:88" s="2169" customFormat="1" x14ac:dyDescent="0.2">
      <c r="A34" s="2535" t="s">
        <v>245</v>
      </c>
      <c r="B34" s="2536"/>
      <c r="C34" s="2537"/>
      <c r="D34" s="2538"/>
      <c r="E34" s="2539"/>
      <c r="F34" s="2539"/>
      <c r="G34" s="2540"/>
      <c r="H34" s="2541">
        <f t="shared" ref="H34:BS34" si="2">H31+H32+H33</f>
        <v>43.34</v>
      </c>
      <c r="I34" s="2542">
        <f t="shared" si="2"/>
        <v>-0.69920000000000004</v>
      </c>
      <c r="J34" s="2542">
        <f t="shared" si="2"/>
        <v>-0.1148</v>
      </c>
      <c r="K34" s="2541">
        <f t="shared" si="2"/>
        <v>42.46</v>
      </c>
      <c r="L34" s="2542">
        <f t="shared" si="2"/>
        <v>-0.68399999999999994</v>
      </c>
      <c r="M34" s="2542">
        <f t="shared" si="2"/>
        <v>-0.11600000000000001</v>
      </c>
      <c r="N34" s="2541">
        <f t="shared" si="2"/>
        <v>40.69</v>
      </c>
      <c r="O34" s="2542">
        <f t="shared" si="2"/>
        <v>-0.65439999999999998</v>
      </c>
      <c r="P34" s="2542">
        <f t="shared" si="2"/>
        <v>-0.1144</v>
      </c>
      <c r="Q34" s="2541">
        <f t="shared" si="2"/>
        <v>40.700000000000003</v>
      </c>
      <c r="R34" s="2542">
        <f t="shared" si="2"/>
        <v>-0.65479999999999994</v>
      </c>
      <c r="S34" s="2542">
        <f t="shared" si="2"/>
        <v>-0.114</v>
      </c>
      <c r="T34" s="2541">
        <f t="shared" si="2"/>
        <v>40.739999999999995</v>
      </c>
      <c r="U34" s="2542">
        <f t="shared" si="2"/>
        <v>-0.6552</v>
      </c>
      <c r="V34" s="2542">
        <f t="shared" si="2"/>
        <v>-0.11560000000000001</v>
      </c>
      <c r="W34" s="2541">
        <f t="shared" si="2"/>
        <v>42.28</v>
      </c>
      <c r="X34" s="2542">
        <f t="shared" si="2"/>
        <v>-0.68199999999999994</v>
      </c>
      <c r="Y34" s="2542">
        <f t="shared" si="2"/>
        <v>-0.11360000000000001</v>
      </c>
      <c r="Z34" s="2541">
        <f t="shared" si="2"/>
        <v>45.660000000000004</v>
      </c>
      <c r="AA34" s="2542">
        <f t="shared" si="2"/>
        <v>-0.73839999999999995</v>
      </c>
      <c r="AB34" s="2542">
        <f t="shared" si="2"/>
        <v>-0.1104</v>
      </c>
      <c r="AC34" s="2541">
        <f t="shared" si="2"/>
        <v>49.7</v>
      </c>
      <c r="AD34" s="2542">
        <f t="shared" si="2"/>
        <v>-0.80600000000000005</v>
      </c>
      <c r="AE34" s="2542">
        <f t="shared" si="2"/>
        <v>-0.1096</v>
      </c>
      <c r="AF34" s="2541">
        <f t="shared" si="2"/>
        <v>49.150000000000006</v>
      </c>
      <c r="AG34" s="2542">
        <f t="shared" si="2"/>
        <v>-0.79600000000000004</v>
      </c>
      <c r="AH34" s="2542">
        <f t="shared" si="2"/>
        <v>-0.1148</v>
      </c>
      <c r="AI34" s="2541">
        <f t="shared" si="2"/>
        <v>47.910000000000004</v>
      </c>
      <c r="AJ34" s="2542">
        <f t="shared" si="2"/>
        <v>-0.77559999999999996</v>
      </c>
      <c r="AK34" s="2542">
        <f t="shared" si="2"/>
        <v>-0.1144</v>
      </c>
      <c r="AL34" s="2541">
        <f t="shared" si="2"/>
        <v>49.070000000000007</v>
      </c>
      <c r="AM34" s="2542">
        <f t="shared" si="2"/>
        <v>-0.79479999999999995</v>
      </c>
      <c r="AN34" s="2542">
        <f t="shared" si="2"/>
        <v>-0.11960000000000001</v>
      </c>
      <c r="AO34" s="2541">
        <f t="shared" si="2"/>
        <v>48.44</v>
      </c>
      <c r="AP34" s="2542">
        <f t="shared" si="2"/>
        <v>-0.78400000000000003</v>
      </c>
      <c r="AQ34" s="2542">
        <f t="shared" si="2"/>
        <v>-0.1188</v>
      </c>
      <c r="AR34" s="2541">
        <f t="shared" si="2"/>
        <v>51.17</v>
      </c>
      <c r="AS34" s="2542">
        <f t="shared" si="2"/>
        <v>-0.82919999999999994</v>
      </c>
      <c r="AT34" s="2542">
        <f t="shared" si="2"/>
        <v>-0.12079999999999999</v>
      </c>
      <c r="AU34" s="2541">
        <f t="shared" si="2"/>
        <v>50.17</v>
      </c>
      <c r="AV34" s="2542">
        <f t="shared" si="2"/>
        <v>-0.81279999999999997</v>
      </c>
      <c r="AW34" s="2542">
        <f t="shared" si="2"/>
        <v>-0.11720000000000001</v>
      </c>
      <c r="AX34" s="2541">
        <f t="shared" si="2"/>
        <v>47.75</v>
      </c>
      <c r="AY34" s="2542">
        <f t="shared" si="2"/>
        <v>-0.7712</v>
      </c>
      <c r="AZ34" s="2542">
        <f t="shared" si="2"/>
        <v>-0.12520000000000001</v>
      </c>
      <c r="BA34" s="2541">
        <f t="shared" si="2"/>
        <v>47.61</v>
      </c>
      <c r="BB34" s="2542">
        <f t="shared" si="2"/>
        <v>-0.77039999999999997</v>
      </c>
      <c r="BC34" s="2542">
        <f t="shared" si="2"/>
        <v>-0.11560000000000001</v>
      </c>
      <c r="BD34" s="2541">
        <f t="shared" si="2"/>
        <v>51.24</v>
      </c>
      <c r="BE34" s="2542">
        <f t="shared" si="2"/>
        <v>-0.83000000000000007</v>
      </c>
      <c r="BF34" s="2542">
        <f t="shared" si="2"/>
        <v>-0.1152</v>
      </c>
      <c r="BG34" s="2541">
        <f t="shared" si="2"/>
        <v>52.230000000000004</v>
      </c>
      <c r="BH34" s="2542">
        <f t="shared" si="2"/>
        <v>-0.84719999999999995</v>
      </c>
      <c r="BI34" s="2542">
        <f t="shared" si="2"/>
        <v>-0.1124</v>
      </c>
      <c r="BJ34" s="2541">
        <f t="shared" si="2"/>
        <v>54.39</v>
      </c>
      <c r="BK34" s="2542">
        <f t="shared" si="2"/>
        <v>-0.88319999999999999</v>
      </c>
      <c r="BL34" s="2542">
        <f t="shared" si="2"/>
        <v>-0.1144</v>
      </c>
      <c r="BM34" s="2541">
        <f t="shared" si="2"/>
        <v>54.67</v>
      </c>
      <c r="BN34" s="2542">
        <f t="shared" si="2"/>
        <v>-0.8859999999999999</v>
      </c>
      <c r="BO34" s="2542">
        <f t="shared" si="2"/>
        <v>-0.11720000000000003</v>
      </c>
      <c r="BP34" s="2541">
        <f t="shared" si="2"/>
        <v>53.75</v>
      </c>
      <c r="BQ34" s="2542">
        <f t="shared" si="2"/>
        <v>-0.87240000000000006</v>
      </c>
      <c r="BR34" s="2542">
        <f t="shared" si="2"/>
        <v>-0.11119999999999999</v>
      </c>
      <c r="BS34" s="2541">
        <f t="shared" si="2"/>
        <v>53.010000000000005</v>
      </c>
      <c r="BT34" s="2542">
        <f t="shared" ref="BT34:CA34" si="3">BT31+BT32+BT33</f>
        <v>-0.86039999999999994</v>
      </c>
      <c r="BU34" s="2542">
        <f t="shared" si="3"/>
        <v>-0.1104</v>
      </c>
      <c r="BV34" s="2541">
        <f t="shared" si="3"/>
        <v>49.89</v>
      </c>
      <c r="BW34" s="2542">
        <f t="shared" si="3"/>
        <v>-0.80879999999999996</v>
      </c>
      <c r="BX34" s="2542">
        <f t="shared" si="3"/>
        <v>-0.10720000000000002</v>
      </c>
      <c r="BY34" s="2541">
        <f t="shared" si="3"/>
        <v>48.5</v>
      </c>
      <c r="BZ34" s="2542">
        <f t="shared" si="3"/>
        <v>-0.78600000000000003</v>
      </c>
      <c r="CA34" s="2542">
        <f t="shared" si="3"/>
        <v>-0.1096</v>
      </c>
      <c r="CB34" s="907">
        <f t="shared" si="1"/>
        <v>-18.682000000000006</v>
      </c>
      <c r="CC34" s="907">
        <f t="shared" si="1"/>
        <v>-2.7523999999999997</v>
      </c>
      <c r="CF34" s="841"/>
      <c r="CG34" s="841"/>
    </row>
    <row r="35" spans="1:88" s="2010" customFormat="1" x14ac:dyDescent="0.2">
      <c r="A35" s="2147" t="s">
        <v>263</v>
      </c>
      <c r="B35" s="2148"/>
      <c r="C35" s="2149"/>
      <c r="D35" s="2543"/>
      <c r="E35" s="2544"/>
      <c r="F35" s="2545"/>
      <c r="G35" s="2546"/>
      <c r="H35" s="2154">
        <f>ROUND(SQRT(I35^2+J35^2)*1000/(SQRT(3)*I18),2)</f>
        <v>31.18</v>
      </c>
      <c r="I35" s="2155">
        <v>-0.50680000000000003</v>
      </c>
      <c r="J35" s="2156">
        <v>-7.959999999999999E-2</v>
      </c>
      <c r="K35" s="2154">
        <f>ROUND(SQRT(L35^2+M35^2)*1000/(SQRT(3)*L18),2)</f>
        <v>33.6</v>
      </c>
      <c r="L35" s="2155">
        <v>-0.5464</v>
      </c>
      <c r="M35" s="2156">
        <v>-8.48E-2</v>
      </c>
      <c r="N35" s="2154">
        <f>ROUND(SQRT(O35^2+P35^2)*1000/(SQRT(3)*O18),2)</f>
        <v>30.37</v>
      </c>
      <c r="O35" s="2155">
        <v>-0.49399999999999999</v>
      </c>
      <c r="P35" s="2156">
        <v>-7.5200000000000003E-2</v>
      </c>
      <c r="Q35" s="2154">
        <f>ROUND(SQRT(R35^2+S35^2)*1000/(SQRT(3)*R18),2)</f>
        <v>32.65</v>
      </c>
      <c r="R35" s="2155">
        <v>-0.53120000000000001</v>
      </c>
      <c r="S35" s="2156">
        <v>-8.0399999999999999E-2</v>
      </c>
      <c r="T35" s="2154">
        <f>ROUND(SQRT(U35^2+V35^2)*1000/(SQRT(3)*U18),2)</f>
        <v>32.229999999999997</v>
      </c>
      <c r="U35" s="2155">
        <v>-0.52439999999999998</v>
      </c>
      <c r="V35" s="2156">
        <v>-7.959999999999999E-2</v>
      </c>
      <c r="W35" s="2154">
        <f>ROUND(SQRT(X35^2+Y35^2)*1000/(SQRT(3)*X18),2)</f>
        <v>31.91</v>
      </c>
      <c r="X35" s="2155">
        <v>-0.51879999999999993</v>
      </c>
      <c r="Y35" s="2156">
        <v>-8.0399999999999999E-2</v>
      </c>
      <c r="Z35" s="2154">
        <f>ROUND(SQRT(AA35^2+AB35^2)*1000/(SQRT(3)*AA18),2)</f>
        <v>33.74</v>
      </c>
      <c r="AA35" s="2155">
        <v>-0.54879999999999995</v>
      </c>
      <c r="AB35" s="2156">
        <v>-8.3599999999999994E-2</v>
      </c>
      <c r="AC35" s="2154">
        <f>ROUND(SQRT(AD35^2+AE35^2)*1000/(SQRT(3)*AD18),2)</f>
        <v>31.59</v>
      </c>
      <c r="AD35" s="2155">
        <v>-0.51439999999999997</v>
      </c>
      <c r="AE35" s="2156">
        <v>-7.4799999999999991E-2</v>
      </c>
      <c r="AF35" s="2154">
        <f>ROUND(SQRT(AG35^2+AH35^2)*1000/(SQRT(3)*AG18),2)</f>
        <v>35.26</v>
      </c>
      <c r="AG35" s="2155">
        <v>-0.57399999999999995</v>
      </c>
      <c r="AH35" s="2156">
        <v>-8.48E-2</v>
      </c>
      <c r="AI35" s="2154">
        <f>ROUND(SQRT(AJ35^2+AK35^2)*1000/(SQRT(3)*AJ18),2)</f>
        <v>32.19</v>
      </c>
      <c r="AJ35" s="2155">
        <v>-0.52400000000000002</v>
      </c>
      <c r="AK35" s="2156">
        <v>-7.6799999999999993E-2</v>
      </c>
      <c r="AL35" s="2154">
        <f>ROUND(SQRT(AM35^2+AN35^2)*1000/(SQRT(3)*AM18),2)</f>
        <v>31.25</v>
      </c>
      <c r="AM35" s="2155">
        <v>-0.50880000000000003</v>
      </c>
      <c r="AN35" s="2156">
        <v>-7.4799999999999991E-2</v>
      </c>
      <c r="AO35" s="2154">
        <f>ROUND(SQRT(AP35^2+AQ35^2)*1000/(SQRT(3)*AP18),2)</f>
        <v>29.04</v>
      </c>
      <c r="AP35" s="2155">
        <v>-0.47320000000000001</v>
      </c>
      <c r="AQ35" s="2156">
        <v>-6.6799999999999998E-2</v>
      </c>
      <c r="AR35" s="2154">
        <f>ROUND(SQRT(AS35^2+AT35^2)*1000/(SQRT(3)*AS18),2)</f>
        <v>31.77</v>
      </c>
      <c r="AS35" s="2155">
        <v>-0.51679999999999993</v>
      </c>
      <c r="AT35" s="2156">
        <v>-7.9200000000000007E-2</v>
      </c>
      <c r="AU35" s="2154">
        <f>ROUND(SQRT(AV35^2+AW35^2)*1000/(SQRT(3)*AV18),2)</f>
        <v>31.87</v>
      </c>
      <c r="AV35" s="2155">
        <v>-0.51839999999999997</v>
      </c>
      <c r="AW35" s="2156">
        <v>-7.959999999999999E-2</v>
      </c>
      <c r="AX35" s="2154">
        <f>ROUND(SQRT(AY35^2+AZ35^2)*1000/(SQRT(3)*AY18),2)</f>
        <v>31.28</v>
      </c>
      <c r="AY35" s="2155">
        <v>-0.50880000000000003</v>
      </c>
      <c r="AZ35" s="2156">
        <v>-7.7200000000000005E-2</v>
      </c>
      <c r="BA35" s="2154">
        <f>ROUND(SQRT(BB35^2+BC35^2)*1000/(SQRT(3)*BB18),2)</f>
        <v>31.72</v>
      </c>
      <c r="BB35" s="2155">
        <v>-0.51639999999999997</v>
      </c>
      <c r="BC35" s="2156">
        <v>-7.5999999999999998E-2</v>
      </c>
      <c r="BD35" s="2154">
        <f>ROUND(SQRT(BE35^2+BF35^2)*1000/(SQRT(3)*BE18),2)</f>
        <v>33.51</v>
      </c>
      <c r="BE35" s="2155">
        <v>-0.5444</v>
      </c>
      <c r="BF35" s="2156">
        <v>-8.72E-2</v>
      </c>
      <c r="BG35" s="2154">
        <f>ROUND(SQRT(BH35^2+BI35^2)*1000/(SQRT(3)*BH18),2)</f>
        <v>33.99</v>
      </c>
      <c r="BH35" s="2155">
        <v>-0.55320000000000003</v>
      </c>
      <c r="BI35" s="2156">
        <v>-8.2400000000000001E-2</v>
      </c>
      <c r="BJ35" s="2154">
        <f>ROUND(SQRT(BK35^2+BL35^2)*1000/(SQRT(3)*BK18),2)</f>
        <v>34.17</v>
      </c>
      <c r="BK35" s="2155">
        <v>-0.55559999999999998</v>
      </c>
      <c r="BL35" s="2156">
        <v>-8.6400000000000005E-2</v>
      </c>
      <c r="BM35" s="2154">
        <f>ROUND(SQRT(BN35^2+BO35^2)*1000/(SQRT(3)*BN18),2)</f>
        <v>31.59</v>
      </c>
      <c r="BN35" s="2155">
        <v>-0.51400000000000001</v>
      </c>
      <c r="BO35" s="2156">
        <v>-7.7599999999999988E-2</v>
      </c>
      <c r="BP35" s="2154">
        <f>ROUND(SQRT(BQ35^2+BR35^2)*1000/(SQRT(3)*BQ18),2)</f>
        <v>32.71</v>
      </c>
      <c r="BQ35" s="2155">
        <v>-0.53239999999999998</v>
      </c>
      <c r="BR35" s="2156">
        <v>-7.8799999999999995E-2</v>
      </c>
      <c r="BS35" s="2154">
        <f>ROUND(SQRT(BT35^2+BU35^2)*1000/(SQRT(3)*BT18),2)</f>
        <v>33.56</v>
      </c>
      <c r="BT35" s="2155">
        <v>-0.54559999999999997</v>
      </c>
      <c r="BU35" s="2156">
        <v>-8.5199999999999998E-2</v>
      </c>
      <c r="BV35" s="2154">
        <f>ROUND(SQRT(BW35^2+BX35^2)*1000/(SQRT(3)*BW18),2)</f>
        <v>31.77</v>
      </c>
      <c r="BW35" s="2155">
        <v>-0.51679999999999993</v>
      </c>
      <c r="BX35" s="2156">
        <v>-7.9200000000000007E-2</v>
      </c>
      <c r="BY35" s="2154">
        <f>ROUND(SQRT(BZ35^2+CA35^2)*1000/(SQRT(3)*BZ18),2)</f>
        <v>33.85</v>
      </c>
      <c r="BZ35" s="2155">
        <v>-0.5504</v>
      </c>
      <c r="CA35" s="2156">
        <v>-8.5599999999999996E-2</v>
      </c>
      <c r="CB35" s="907">
        <f t="shared" si="1"/>
        <v>-12.637600000000001</v>
      </c>
      <c r="CC35" s="907">
        <f t="shared" si="1"/>
        <v>-1.9159999999999997</v>
      </c>
      <c r="CF35" s="841"/>
      <c r="CG35" s="841"/>
      <c r="CJ35" s="278"/>
    </row>
    <row r="36" spans="1:88" s="2010" customFormat="1" x14ac:dyDescent="0.2">
      <c r="A36" s="2147" t="s">
        <v>264</v>
      </c>
      <c r="B36" s="2148"/>
      <c r="C36" s="2149"/>
      <c r="D36" s="2170"/>
      <c r="E36" s="2171"/>
      <c r="F36" s="2172"/>
      <c r="G36" s="2173"/>
      <c r="H36" s="2154">
        <f>ROUND(SQRT(I36^2+J36^2)*1000/(SQRT(3)*I18),2)</f>
        <v>39.49</v>
      </c>
      <c r="I36" s="2155">
        <v>-0.6332000000000001</v>
      </c>
      <c r="J36" s="2156">
        <v>-0.14560000000000001</v>
      </c>
      <c r="K36" s="2154">
        <f>ROUND(SQRT(L36^2+M36^2)*1000/(SQRT(3)*L18),2)</f>
        <v>38.6</v>
      </c>
      <c r="L36" s="2155">
        <v>-0.61960000000000004</v>
      </c>
      <c r="M36" s="2156">
        <v>-0.14000000000000001</v>
      </c>
      <c r="N36" s="2154">
        <f>ROUND(SQRT(O36^2+P36^2)*1000/(SQRT(3)*O18),2)</f>
        <v>37.58</v>
      </c>
      <c r="O36" s="2155">
        <v>-0.60199999999999998</v>
      </c>
      <c r="P36" s="2156">
        <v>-0.1416</v>
      </c>
      <c r="Q36" s="2154">
        <f>ROUND(SQRT(R36^2+S36^2)*1000/(SQRT(3)*R18),2)</f>
        <v>37.92</v>
      </c>
      <c r="R36" s="2155">
        <v>-0.60760000000000003</v>
      </c>
      <c r="S36" s="2156">
        <v>-0.1416</v>
      </c>
      <c r="T36" s="2154">
        <f>ROUND(SQRT(U36^2+V36^2)*1000/(SQRT(3)*U18),2)</f>
        <v>38.770000000000003</v>
      </c>
      <c r="U36" s="2155">
        <v>-0.62279999999999991</v>
      </c>
      <c r="V36" s="2156">
        <v>-0.1384</v>
      </c>
      <c r="W36" s="2154">
        <f>ROUND(SQRT(X36^2+Y36^2)*1000/(SQRT(3)*X18),2)</f>
        <v>40.57</v>
      </c>
      <c r="X36" s="2155">
        <v>-0.65239999999999998</v>
      </c>
      <c r="Y36" s="2156">
        <v>-0.1416</v>
      </c>
      <c r="Z36" s="2154">
        <f>ROUND(SQRT(AA36^2+AB36^2)*1000/(SQRT(3)*AA18),2)</f>
        <v>46.05</v>
      </c>
      <c r="AA36" s="2155">
        <v>-0.74360000000000004</v>
      </c>
      <c r="AB36" s="2156">
        <v>-0.14560000000000001</v>
      </c>
      <c r="AC36" s="2154">
        <f>ROUND(SQRT(AD36^2+AE36^2)*1000/(SQRT(3)*AD18),2)</f>
        <v>52.58</v>
      </c>
      <c r="AD36" s="2155">
        <v>-0.85199999999999998</v>
      </c>
      <c r="AE36" s="2156">
        <v>-0.15080000000000002</v>
      </c>
      <c r="AF36" s="2154">
        <f>ROUND(SQRT(AG36^2+AH36^2)*1000/(SQRT(3)*AG18),2)</f>
        <v>60.4</v>
      </c>
      <c r="AG36" s="2155">
        <v>-0.98120000000000007</v>
      </c>
      <c r="AH36" s="2156">
        <v>-0.15840000000000001</v>
      </c>
      <c r="AI36" s="2154">
        <f>ROUND(SQRT(AJ36^2+AK36^2)*1000/(SQRT(3)*AJ18),2)</f>
        <v>63.77</v>
      </c>
      <c r="AJ36" s="2155">
        <v>-1.0364</v>
      </c>
      <c r="AK36" s="2156">
        <v>-0.16400000000000001</v>
      </c>
      <c r="AL36" s="2154">
        <f>ROUND(SQRT(AM36^2+AN36^2)*1000/(SQRT(3)*AM18),2)</f>
        <v>66.27</v>
      </c>
      <c r="AM36" s="2155">
        <v>-1.0771999999999999</v>
      </c>
      <c r="AN36" s="2156">
        <v>-0.1696</v>
      </c>
      <c r="AO36" s="2154">
        <f>ROUND(SQRT(AP36^2+AQ36^2)*1000/(SQRT(3)*AP18),2)</f>
        <v>66.569999999999993</v>
      </c>
      <c r="AP36" s="2155">
        <v>-1.0820000000000001</v>
      </c>
      <c r="AQ36" s="2156">
        <v>-0.17080000000000001</v>
      </c>
      <c r="AR36" s="2154">
        <f>ROUND(SQRT(AS36^2+AT36^2)*1000/(SQRT(3)*AS18),2)</f>
        <v>64.47</v>
      </c>
      <c r="AS36" s="2155">
        <v>-1.0464</v>
      </c>
      <c r="AT36" s="2156">
        <v>-0.1744</v>
      </c>
      <c r="AU36" s="2154">
        <f>ROUND(SQRT(AV36^2+AW36^2)*1000/(SQRT(3)*AV18),2)</f>
        <v>62.38</v>
      </c>
      <c r="AV36" s="2155">
        <v>-1.0116000000000001</v>
      </c>
      <c r="AW36" s="2156">
        <v>-0.1736</v>
      </c>
      <c r="AX36" s="2154">
        <f>ROUND(SQRT(AY36^2+AZ36^2)*1000/(SQRT(3)*AY18),2)</f>
        <v>61.46</v>
      </c>
      <c r="AY36" s="2155">
        <v>-0.99679999999999991</v>
      </c>
      <c r="AZ36" s="2156">
        <v>-0.1704</v>
      </c>
      <c r="BA36" s="2154">
        <f>ROUND(SQRT(BB36^2+BC36^2)*1000/(SQRT(3)*BB18),2)</f>
        <v>59.51</v>
      </c>
      <c r="BB36" s="2155">
        <v>-0.96439999999999992</v>
      </c>
      <c r="BC36" s="2156">
        <v>-0.1696</v>
      </c>
      <c r="BD36" s="2154">
        <f>ROUND(SQRT(BE36^2+BF36^2)*1000/(SQRT(3)*BE18),2)</f>
        <v>60.23</v>
      </c>
      <c r="BE36" s="2155">
        <v>-0.97760000000000002</v>
      </c>
      <c r="BF36" s="2156">
        <v>-0.1628</v>
      </c>
      <c r="BG36" s="2154">
        <f>ROUND(SQRT(BH36^2+BI36^2)*1000/(SQRT(3)*BH18),2)</f>
        <v>58.83</v>
      </c>
      <c r="BH36" s="2155">
        <v>-0.9536</v>
      </c>
      <c r="BI36" s="2156">
        <v>-0.16600000000000001</v>
      </c>
      <c r="BJ36" s="2154">
        <f>ROUND(SQRT(BK36^2+BL36^2)*1000/(SQRT(3)*BK18),2)</f>
        <v>56.41</v>
      </c>
      <c r="BK36" s="2155">
        <v>-0.91400000000000003</v>
      </c>
      <c r="BL36" s="2156">
        <v>-0.16200000000000001</v>
      </c>
      <c r="BM36" s="2154">
        <f>ROUND(SQRT(BN36^2+BO36^2)*1000/(SQRT(3)*BN18),2)</f>
        <v>54.47</v>
      </c>
      <c r="BN36" s="2155">
        <v>-0.8832000000000001</v>
      </c>
      <c r="BO36" s="2156">
        <v>-0.15280000000000002</v>
      </c>
      <c r="BP36" s="2154">
        <f>ROUND(SQRT(BQ36^2+BR36^2)*1000/(SQRT(3)*BQ18),2)</f>
        <v>52.15</v>
      </c>
      <c r="BQ36" s="2155">
        <v>-0.8448</v>
      </c>
      <c r="BR36" s="2156">
        <v>-0.15080000000000002</v>
      </c>
      <c r="BS36" s="2154">
        <f>ROUND(SQRT(BT36^2+BU36^2)*1000/(SQRT(3)*BT18),2)</f>
        <v>49.29</v>
      </c>
      <c r="BT36" s="2155">
        <v>-0.79800000000000004</v>
      </c>
      <c r="BU36" s="2156">
        <v>-0.1444</v>
      </c>
      <c r="BV36" s="2154">
        <f>ROUND(SQRT(BW36^2+BX36^2)*1000/(SQRT(3)*BW18),2)</f>
        <v>46.82</v>
      </c>
      <c r="BW36" s="2155">
        <v>-0.75600000000000001</v>
      </c>
      <c r="BX36" s="2156">
        <v>-0.14799999999999999</v>
      </c>
      <c r="BY36" s="2154">
        <f>ROUND(SQRT(BZ36^2+CA36^2)*1000/(SQRT(3)*BZ18),2)</f>
        <v>43.37</v>
      </c>
      <c r="BZ36" s="2155">
        <v>-0.69879999999999998</v>
      </c>
      <c r="CA36" s="2156">
        <v>-0.1444</v>
      </c>
      <c r="CB36" s="907">
        <f t="shared" si="1"/>
        <v>-20.3552</v>
      </c>
      <c r="CC36" s="907">
        <f t="shared" si="1"/>
        <v>-3.7271999999999994</v>
      </c>
      <c r="CF36" s="841"/>
      <c r="CG36" s="841"/>
      <c r="CJ36" s="278"/>
    </row>
    <row r="37" spans="1:88" s="2010" customFormat="1" x14ac:dyDescent="0.2">
      <c r="A37" s="2147" t="s">
        <v>265</v>
      </c>
      <c r="B37" s="2148"/>
      <c r="C37" s="2149"/>
      <c r="D37" s="2170"/>
      <c r="E37" s="2171"/>
      <c r="F37" s="2172"/>
      <c r="G37" s="2173"/>
      <c r="H37" s="911">
        <f>ROUND(SQRT(I37^2+J37^2)*1000/(SQRT(3)*I20),2)</f>
        <v>0</v>
      </c>
      <c r="I37" s="912">
        <v>0</v>
      </c>
      <c r="J37" s="913">
        <v>0</v>
      </c>
      <c r="K37" s="911">
        <f>ROUND(SQRT(L37^2+M37^2)*1000/(SQRT(3)*L20),2)</f>
        <v>0</v>
      </c>
      <c r="L37" s="912">
        <v>0</v>
      </c>
      <c r="M37" s="913">
        <v>0</v>
      </c>
      <c r="N37" s="911">
        <f>ROUND(SQRT(O37^2+P37^2)*1000/(SQRT(3)*O20),2)</f>
        <v>0</v>
      </c>
      <c r="O37" s="912">
        <v>0</v>
      </c>
      <c r="P37" s="913">
        <v>0</v>
      </c>
      <c r="Q37" s="911">
        <f>ROUND(SQRT(R37^2+S37^2)*1000/(SQRT(3)*R20),2)</f>
        <v>0</v>
      </c>
      <c r="R37" s="912">
        <v>0</v>
      </c>
      <c r="S37" s="913">
        <v>0</v>
      </c>
      <c r="T37" s="911">
        <f>ROUND(SQRT(U37^2+V37^2)*1000/(SQRT(3)*U20),2)</f>
        <v>0</v>
      </c>
      <c r="U37" s="912">
        <v>0</v>
      </c>
      <c r="V37" s="913">
        <v>0</v>
      </c>
      <c r="W37" s="911">
        <f>ROUND(SQRT(X37^2+Y37^2)*1000/(SQRT(3)*X20),2)</f>
        <v>0</v>
      </c>
      <c r="X37" s="912">
        <v>0</v>
      </c>
      <c r="Y37" s="913">
        <v>0</v>
      </c>
      <c r="Z37" s="911">
        <f>ROUND(SQRT(AA37^2+AB37^2)*1000/(SQRT(3)*AA20),2)</f>
        <v>0</v>
      </c>
      <c r="AA37" s="912">
        <v>0</v>
      </c>
      <c r="AB37" s="913">
        <v>0</v>
      </c>
      <c r="AC37" s="911">
        <f>ROUND(SQRT(AD37^2+AE37^2)*1000/(SQRT(3)*AD20),2)</f>
        <v>0</v>
      </c>
      <c r="AD37" s="912">
        <v>0</v>
      </c>
      <c r="AE37" s="913">
        <v>0</v>
      </c>
      <c r="AF37" s="911">
        <f>ROUND(SQRT(AG37^2+AH37^2)*1000/(SQRT(3)*AG20),2)</f>
        <v>0</v>
      </c>
      <c r="AG37" s="912">
        <v>0</v>
      </c>
      <c r="AH37" s="913">
        <v>0</v>
      </c>
      <c r="AI37" s="911">
        <f>ROUND(SQRT(AJ37^2+AK37^2)*1000/(SQRT(3)*AJ20),2)</f>
        <v>0</v>
      </c>
      <c r="AJ37" s="912">
        <v>0</v>
      </c>
      <c r="AK37" s="913">
        <v>0</v>
      </c>
      <c r="AL37" s="911">
        <f>ROUND(SQRT(AM37^2+AN37^2)*1000/(SQRT(3)*AM20),2)</f>
        <v>0</v>
      </c>
      <c r="AM37" s="912">
        <v>0</v>
      </c>
      <c r="AN37" s="913">
        <v>0</v>
      </c>
      <c r="AO37" s="911">
        <f>ROUND(SQRT(AP37^2+AQ37^2)*1000/(SQRT(3)*AP20),2)</f>
        <v>0</v>
      </c>
      <c r="AP37" s="912">
        <v>0</v>
      </c>
      <c r="AQ37" s="913">
        <v>0</v>
      </c>
      <c r="AR37" s="911">
        <f>ROUND(SQRT(AS37^2+AT37^2)*1000/(SQRT(3)*AS20),2)</f>
        <v>0</v>
      </c>
      <c r="AS37" s="912">
        <v>0</v>
      </c>
      <c r="AT37" s="913">
        <v>0</v>
      </c>
      <c r="AU37" s="911">
        <f>ROUND(SQRT(AV37^2+AW37^2)*1000/(SQRT(3)*AV20),2)</f>
        <v>0</v>
      </c>
      <c r="AV37" s="912">
        <v>0</v>
      </c>
      <c r="AW37" s="913">
        <v>0</v>
      </c>
      <c r="AX37" s="911">
        <f>ROUND(SQRT(AY37^2+AZ37^2)*1000/(SQRT(3)*AY20),2)</f>
        <v>0</v>
      </c>
      <c r="AY37" s="912">
        <v>0</v>
      </c>
      <c r="AZ37" s="913">
        <v>0</v>
      </c>
      <c r="BA37" s="911">
        <f>ROUND(SQRT(BB37^2+BC37^2)*1000/(SQRT(3)*BB20),2)</f>
        <v>0</v>
      </c>
      <c r="BB37" s="912">
        <v>0</v>
      </c>
      <c r="BC37" s="913">
        <v>0</v>
      </c>
      <c r="BD37" s="911">
        <f>ROUND(SQRT(BE37^2+BF37^2)*1000/(SQRT(3)*BE20),2)</f>
        <v>0</v>
      </c>
      <c r="BE37" s="912">
        <v>0</v>
      </c>
      <c r="BF37" s="913">
        <v>0</v>
      </c>
      <c r="BG37" s="911">
        <f>ROUND(SQRT(BH37^2+BI37^2)*1000/(SQRT(3)*BH20),2)</f>
        <v>0</v>
      </c>
      <c r="BH37" s="912">
        <v>0</v>
      </c>
      <c r="BI37" s="913">
        <v>0</v>
      </c>
      <c r="BJ37" s="911">
        <f>ROUND(SQRT(BK37^2+BL37^2)*1000/(SQRT(3)*BK20),2)</f>
        <v>0</v>
      </c>
      <c r="BK37" s="912">
        <v>0</v>
      </c>
      <c r="BL37" s="913">
        <v>0</v>
      </c>
      <c r="BM37" s="911">
        <f>ROUND(SQRT(BN37^2+BO37^2)*1000/(SQRT(3)*BN20),2)</f>
        <v>0</v>
      </c>
      <c r="BN37" s="912">
        <v>0</v>
      </c>
      <c r="BO37" s="913">
        <v>0</v>
      </c>
      <c r="BP37" s="911">
        <f>ROUND(SQRT(BQ37^2+BR37^2)*1000/(SQRT(3)*BQ20),2)</f>
        <v>0</v>
      </c>
      <c r="BQ37" s="912">
        <v>0</v>
      </c>
      <c r="BR37" s="913">
        <v>0</v>
      </c>
      <c r="BS37" s="911">
        <f>ROUND(SQRT(BT37^2+BU37^2)*1000/(SQRT(3)*BT20),2)</f>
        <v>0</v>
      </c>
      <c r="BT37" s="912">
        <v>0</v>
      </c>
      <c r="BU37" s="913">
        <v>0</v>
      </c>
      <c r="BV37" s="911">
        <f>ROUND(SQRT(BW37^2+BX37^2)*1000/(SQRT(3)*BW20),2)</f>
        <v>0</v>
      </c>
      <c r="BW37" s="912">
        <v>0</v>
      </c>
      <c r="BX37" s="913">
        <v>0</v>
      </c>
      <c r="BY37" s="911">
        <f>ROUND(SQRT(BZ37^2+CA37^2)*1000/(SQRT(3)*BZ20),2)</f>
        <v>0</v>
      </c>
      <c r="BZ37" s="912">
        <v>0</v>
      </c>
      <c r="CA37" s="913">
        <v>0</v>
      </c>
      <c r="CB37" s="907">
        <f t="shared" si="1"/>
        <v>0</v>
      </c>
      <c r="CC37" s="907">
        <f t="shared" si="1"/>
        <v>0</v>
      </c>
      <c r="CF37" s="841"/>
      <c r="CG37" s="841"/>
    </row>
    <row r="38" spans="1:88" s="2010" customFormat="1" x14ac:dyDescent="0.2">
      <c r="A38" s="2147" t="s">
        <v>266</v>
      </c>
      <c r="B38" s="2148"/>
      <c r="C38" s="2149"/>
      <c r="D38" s="2157"/>
      <c r="E38" s="2158"/>
      <c r="F38" s="2158"/>
      <c r="G38" s="2159"/>
      <c r="H38" s="2154">
        <f>ROUND(SQRT(I38^2+J38^2)*1000/(SQRT(3)*I18),2)</f>
        <v>4.72</v>
      </c>
      <c r="I38" s="2155">
        <v>-7.6799999999999993E-2</v>
      </c>
      <c r="J38" s="2156">
        <v>-1.1599999999999999E-2</v>
      </c>
      <c r="K38" s="2154">
        <f>ROUND(SQRT(L38^2+M38^2)*1000/(SQRT(3)*L18),2)</f>
        <v>4.0999999999999996</v>
      </c>
      <c r="L38" s="2155">
        <v>-6.6400000000000001E-2</v>
      </c>
      <c r="M38" s="2156">
        <v>-1.1599999999999999E-2</v>
      </c>
      <c r="N38" s="2154">
        <f>ROUND(SQRT(O38^2+P38^2)*1000/(SQRT(3)*O18),2)</f>
        <v>3.97</v>
      </c>
      <c r="O38" s="2155">
        <v>-6.4399999999999999E-2</v>
      </c>
      <c r="P38" s="2156">
        <v>-1.12E-2</v>
      </c>
      <c r="Q38" s="2154">
        <f>ROUND(SQRT(R38^2+S38^2)*1000/(SQRT(3)*R18),2)</f>
        <v>3.92</v>
      </c>
      <c r="R38" s="2155">
        <v>-6.3600000000000004E-2</v>
      </c>
      <c r="S38" s="2156">
        <v>-1.0800000000000001E-2</v>
      </c>
      <c r="T38" s="2154">
        <f>ROUND(SQRT(U38^2+V38^2)*1000/(SQRT(3)*U18),2)</f>
        <v>3.92</v>
      </c>
      <c r="U38" s="2155">
        <v>-6.3600000000000004E-2</v>
      </c>
      <c r="V38" s="2156">
        <v>-1.0800000000000001E-2</v>
      </c>
      <c r="W38" s="2154">
        <f>ROUND(SQRT(X38^2+Y38^2)*1000/(SQRT(3)*X18),2)</f>
        <v>3.97</v>
      </c>
      <c r="X38" s="2155">
        <v>-6.4399999999999999E-2</v>
      </c>
      <c r="Y38" s="2156">
        <v>-1.12E-2</v>
      </c>
      <c r="Z38" s="2154">
        <f>ROUND(SQRT(AA38^2+AB38^2)*1000/(SQRT(3)*AA18),2)</f>
        <v>4.57</v>
      </c>
      <c r="AA38" s="2155">
        <v>-7.4400000000000008E-2</v>
      </c>
      <c r="AB38" s="2156">
        <v>-1.04E-2</v>
      </c>
      <c r="AC38" s="2154">
        <f>ROUND(SQRT(AD38^2+AE38^2)*1000/(SQRT(3)*AD18),2)</f>
        <v>5.07</v>
      </c>
      <c r="AD38" s="2155">
        <v>-8.2799999999999999E-2</v>
      </c>
      <c r="AE38" s="2156">
        <v>-1.0800000000000001E-2</v>
      </c>
      <c r="AF38" s="2154">
        <f>ROUND(SQRT(AG38^2+AH38^2)*1000/(SQRT(3)*AG18),2)</f>
        <v>4.79</v>
      </c>
      <c r="AG38" s="2155">
        <v>-7.8E-2</v>
      </c>
      <c r="AH38" s="2156">
        <v>-1.12E-2</v>
      </c>
      <c r="AI38" s="2154">
        <f>ROUND(SQRT(AJ38^2+AK38^2)*1000/(SQRT(3)*AJ18),2)</f>
        <v>4.25</v>
      </c>
      <c r="AJ38" s="2155">
        <v>-6.9199999999999998E-2</v>
      </c>
      <c r="AK38" s="2156">
        <v>-9.5999999999999992E-3</v>
      </c>
      <c r="AL38" s="2154">
        <f>ROUND(SQRT(AM38^2+AN38^2)*1000/(SQRT(3)*AM18),2)</f>
        <v>4.3899999999999997</v>
      </c>
      <c r="AM38" s="2155">
        <v>-7.1599999999999997E-2</v>
      </c>
      <c r="AN38" s="2156">
        <v>-0.01</v>
      </c>
      <c r="AO38" s="2154">
        <f>ROUND(SQRT(AP38^2+AQ38^2)*1000/(SQRT(3)*AP18),2)</f>
        <v>4.3</v>
      </c>
      <c r="AP38" s="2155">
        <v>-7.0000000000000007E-2</v>
      </c>
      <c r="AQ38" s="2156">
        <v>-1.04E-2</v>
      </c>
      <c r="AR38" s="2154">
        <f>ROUND(SQRT(AS38^2+AT38^2)*1000/(SQRT(3)*AS18),2)</f>
        <v>4.6500000000000004</v>
      </c>
      <c r="AS38" s="2155">
        <v>-7.5600000000000001E-2</v>
      </c>
      <c r="AT38" s="2156">
        <v>-1.1599999999999999E-2</v>
      </c>
      <c r="AU38" s="2154">
        <f>ROUND(SQRT(AV38^2+AW38^2)*1000/(SQRT(3)*AV18),2)</f>
        <v>4.7699999999999996</v>
      </c>
      <c r="AV38" s="2155">
        <v>-7.7599999999999988E-2</v>
      </c>
      <c r="AW38" s="2156">
        <v>-1.1599999999999999E-2</v>
      </c>
      <c r="AX38" s="2154">
        <f>ROUND(SQRT(AY38^2+AZ38^2)*1000/(SQRT(3)*AY18),2)</f>
        <v>4.47</v>
      </c>
      <c r="AY38" s="2155">
        <v>-7.2800000000000004E-2</v>
      </c>
      <c r="AZ38" s="2156">
        <v>-1.04E-2</v>
      </c>
      <c r="BA38" s="2154">
        <f>ROUND(SQRT(BB38^2+BC38^2)*1000/(SQRT(3)*BB18),2)</f>
        <v>4.54</v>
      </c>
      <c r="BB38" s="2155">
        <v>-7.3999999999999996E-2</v>
      </c>
      <c r="BC38" s="2156">
        <v>-0.01</v>
      </c>
      <c r="BD38" s="2154">
        <f>ROUND(SQRT(BE38^2+BF38^2)*1000/(SQRT(3)*BE18),2)</f>
        <v>5.31</v>
      </c>
      <c r="BE38" s="2155">
        <v>-8.6800000000000002E-2</v>
      </c>
      <c r="BF38" s="2156">
        <v>-1.04E-2</v>
      </c>
      <c r="BG38" s="2154">
        <f>ROUND(SQRT(BH38^2+BI38^2)*1000/(SQRT(3)*BH18),2)</f>
        <v>5.51</v>
      </c>
      <c r="BH38" s="2155">
        <v>-0.09</v>
      </c>
      <c r="BI38" s="2156">
        <v>-1.12E-2</v>
      </c>
      <c r="BJ38" s="2154">
        <f>ROUND(SQRT(BK38^2+BL38^2)*1000/(SQRT(3)*BK18),2)</f>
        <v>6.17</v>
      </c>
      <c r="BK38" s="2155">
        <v>-0.1008</v>
      </c>
      <c r="BL38" s="2156">
        <v>-1.2E-2</v>
      </c>
      <c r="BM38" s="2154">
        <f>ROUND(SQRT(BN38^2+BO38^2)*1000/(SQRT(3)*BN18),2)</f>
        <v>6.24</v>
      </c>
      <c r="BN38" s="2155">
        <v>-0.10199999999999999</v>
      </c>
      <c r="BO38" s="2156">
        <v>-1.1599999999999999E-2</v>
      </c>
      <c r="BP38" s="2154">
        <f>ROUND(SQRT(BQ38^2+BR38^2)*1000/(SQRT(3)*BQ18),2)</f>
        <v>6.05</v>
      </c>
      <c r="BQ38" s="2155">
        <v>-9.8799999999999999E-2</v>
      </c>
      <c r="BR38" s="2156">
        <v>-1.2E-2</v>
      </c>
      <c r="BS38" s="2154">
        <f>ROUND(SQRT(BT38^2+BU38^2)*1000/(SQRT(3)*BT18),2)</f>
        <v>6.17</v>
      </c>
      <c r="BT38" s="2155">
        <v>-0.1008</v>
      </c>
      <c r="BU38" s="2156">
        <v>-1.1599999999999999E-2</v>
      </c>
      <c r="BV38" s="2154">
        <f>ROUND(SQRT(BW38^2+BX38^2)*1000/(SQRT(3)*BW18),2)</f>
        <v>5.49</v>
      </c>
      <c r="BW38" s="2155">
        <v>-8.9599999999999999E-2</v>
      </c>
      <c r="BX38" s="2156">
        <v>-1.12E-2</v>
      </c>
      <c r="BY38" s="2154">
        <f>ROUND(SQRT(BZ38^2+CA38^2)*1000/(SQRT(3)*BZ18),2)</f>
        <v>5.01</v>
      </c>
      <c r="BZ38" s="2155">
        <v>-8.1599999999999992E-2</v>
      </c>
      <c r="CA38" s="2156">
        <v>-1.12E-2</v>
      </c>
      <c r="CB38" s="907">
        <f t="shared" si="1"/>
        <v>-1.8956</v>
      </c>
      <c r="CC38" s="907">
        <f t="shared" si="1"/>
        <v>-0.26439999999999997</v>
      </c>
      <c r="CF38" s="841"/>
      <c r="CG38" s="841"/>
      <c r="CJ38" s="278"/>
    </row>
    <row r="39" spans="1:88" s="2169" customFormat="1" ht="13.5" thickBot="1" x14ac:dyDescent="0.25">
      <c r="A39" s="2160" t="s">
        <v>252</v>
      </c>
      <c r="B39" s="2161"/>
      <c r="C39" s="2162"/>
      <c r="D39" s="2538"/>
      <c r="E39" s="2539"/>
      <c r="F39" s="2539"/>
      <c r="G39" s="2540"/>
      <c r="H39" s="2541">
        <f>H36+H37+H38+H35</f>
        <v>75.39</v>
      </c>
      <c r="I39" s="2542">
        <f>I36+I37+I38+I35</f>
        <v>-1.2168000000000001</v>
      </c>
      <c r="J39" s="2542">
        <f>J36+J37+J38+J35</f>
        <v>-0.23680000000000001</v>
      </c>
      <c r="K39" s="2541">
        <f>K36+K37+K38+K35</f>
        <v>76.300000000000011</v>
      </c>
      <c r="L39" s="2542">
        <f>L35+L36+L37+L38</f>
        <v>-1.2323999999999999</v>
      </c>
      <c r="M39" s="2542">
        <f>M35+M36+M37+M38</f>
        <v>-0.2364</v>
      </c>
      <c r="N39" s="2541">
        <f>N36+N37+N38+N35</f>
        <v>71.92</v>
      </c>
      <c r="O39" s="2542">
        <f>O35+O36+O37+O38</f>
        <v>-1.1604000000000001</v>
      </c>
      <c r="P39" s="2542">
        <f>P35+P36+P37+P38</f>
        <v>-0.22799999999999998</v>
      </c>
      <c r="Q39" s="2541">
        <f>Q36+Q37+Q38+Q35</f>
        <v>74.490000000000009</v>
      </c>
      <c r="R39" s="2542">
        <f>R35+R36+R37+R38</f>
        <v>-1.2024000000000001</v>
      </c>
      <c r="S39" s="2542">
        <f>S35+S36+S37+S38</f>
        <v>-0.23280000000000001</v>
      </c>
      <c r="T39" s="2541">
        <f>T36+T37+T38+T35</f>
        <v>74.92</v>
      </c>
      <c r="U39" s="2542">
        <f>U35+U36+U37+U38</f>
        <v>-1.2107999999999999</v>
      </c>
      <c r="V39" s="2542">
        <f>V35+V36+V37+V38</f>
        <v>-0.22879999999999998</v>
      </c>
      <c r="W39" s="2541">
        <f>W36+W37+W38+W35</f>
        <v>76.45</v>
      </c>
      <c r="X39" s="2542">
        <f>X35+X36+X37+X38</f>
        <v>-1.2355999999999998</v>
      </c>
      <c r="Y39" s="2542">
        <f>Y35+Y36+Y37+Y38</f>
        <v>-0.23319999999999999</v>
      </c>
      <c r="Z39" s="2541">
        <f>Z36+Z37+Z38+Z35</f>
        <v>84.36</v>
      </c>
      <c r="AA39" s="2542">
        <f>AA35+AA36+AA37+AA38</f>
        <v>-1.3668</v>
      </c>
      <c r="AB39" s="2542">
        <f>AB35+AB36+AB37+AB38</f>
        <v>-0.23960000000000001</v>
      </c>
      <c r="AC39" s="2541">
        <f>AC36+AC37+AC38+AC35</f>
        <v>89.24</v>
      </c>
      <c r="AD39" s="2542">
        <f>AD35+AD36+AD37+AD38</f>
        <v>-1.4492</v>
      </c>
      <c r="AE39" s="2542">
        <f>AE35+AE36+AE37+AE38</f>
        <v>-0.23640000000000003</v>
      </c>
      <c r="AF39" s="2541">
        <f>AF36+AF37+AF38+AF35</f>
        <v>100.44999999999999</v>
      </c>
      <c r="AG39" s="2542">
        <f>AG35+AG36+AG37+AG38</f>
        <v>-1.6332000000000002</v>
      </c>
      <c r="AH39" s="2542">
        <f>AH35+AH36+AH37+AH38</f>
        <v>-0.25440000000000002</v>
      </c>
      <c r="AI39" s="2541">
        <f>AI36+AI37+AI38+AI35</f>
        <v>100.21000000000001</v>
      </c>
      <c r="AJ39" s="2542">
        <f>AJ35+AJ36+AJ37+AJ38</f>
        <v>-1.6295999999999999</v>
      </c>
      <c r="AK39" s="2542">
        <f>AK35+AK36+AK37+AK38</f>
        <v>-0.25040000000000001</v>
      </c>
      <c r="AL39" s="2541">
        <f>AL36+AL37+AL38+AL35</f>
        <v>101.91</v>
      </c>
      <c r="AM39" s="2542">
        <f>AM35+AM36+AM37+AM38</f>
        <v>-1.6576</v>
      </c>
      <c r="AN39" s="2542">
        <f>AN35+AN36+AN37+AN38</f>
        <v>-0.25440000000000002</v>
      </c>
      <c r="AO39" s="2541">
        <f>AO36+AO37+AO38+AO35</f>
        <v>99.91</v>
      </c>
      <c r="AP39" s="2542">
        <f>AP35+AP36+AP37+AP38</f>
        <v>-1.6252000000000002</v>
      </c>
      <c r="AQ39" s="2542">
        <f>AQ35+AQ36+AQ37+AQ38</f>
        <v>-0.248</v>
      </c>
      <c r="AR39" s="2541">
        <f>AR36+AR37+AR38+AR35</f>
        <v>100.89</v>
      </c>
      <c r="AS39" s="2542">
        <f>AS35+AS36+AS37+AS38</f>
        <v>-1.6387999999999998</v>
      </c>
      <c r="AT39" s="2542">
        <f>AT35+AT36+AT37+AT38</f>
        <v>-0.26519999999999999</v>
      </c>
      <c r="AU39" s="2541">
        <f>AU36+AU37+AU38+AU35</f>
        <v>99.02000000000001</v>
      </c>
      <c r="AV39" s="2542">
        <f>AV35+AV36+AV37+AV38</f>
        <v>-1.6075999999999999</v>
      </c>
      <c r="AW39" s="2542">
        <f>AW35+AW36+AW37+AW38</f>
        <v>-0.26479999999999998</v>
      </c>
      <c r="AX39" s="2541">
        <f>AX36+AX37+AX38+AX35</f>
        <v>97.210000000000008</v>
      </c>
      <c r="AY39" s="2542">
        <f>AY35+AY36+AY37+AY38</f>
        <v>-1.5783999999999998</v>
      </c>
      <c r="AZ39" s="2542">
        <f>AZ35+AZ36+AZ37+AZ38</f>
        <v>-0.25800000000000001</v>
      </c>
      <c r="BA39" s="2541">
        <f>BA36+BA37+BA38+BA35</f>
        <v>95.77</v>
      </c>
      <c r="BB39" s="2542">
        <f>BB35+BB36+BB37+BB38</f>
        <v>-1.5548</v>
      </c>
      <c r="BC39" s="2542">
        <f>BC35+BC36+BC37+BC38</f>
        <v>-0.25559999999999999</v>
      </c>
      <c r="BD39" s="2541">
        <f>BD36+BD37+BD38+BD35</f>
        <v>99.049999999999983</v>
      </c>
      <c r="BE39" s="2542">
        <f>BE35+BE36+BE37+BE38</f>
        <v>-1.6088</v>
      </c>
      <c r="BF39" s="2542">
        <f>BF35+BF36+BF37+BF38</f>
        <v>-0.26040000000000002</v>
      </c>
      <c r="BG39" s="2541">
        <f>BG36+BG37+BG38+BG35</f>
        <v>98.330000000000013</v>
      </c>
      <c r="BH39" s="2542">
        <f>BH35+BH36+BH37+BH38</f>
        <v>-1.5968000000000002</v>
      </c>
      <c r="BI39" s="2542">
        <f>BI35+BI36+BI37+BI38</f>
        <v>-0.2596</v>
      </c>
      <c r="BJ39" s="2541">
        <f>BJ36+BJ37+BJ38+BJ35</f>
        <v>96.75</v>
      </c>
      <c r="BK39" s="2542">
        <f>BK35+BK36+BK37+BK38</f>
        <v>-1.5704</v>
      </c>
      <c r="BL39" s="2542">
        <f>BL35+BL36+BL37+BL38</f>
        <v>-0.26040000000000002</v>
      </c>
      <c r="BM39" s="2541">
        <f>BM36+BM37+BM38+BM35</f>
        <v>92.3</v>
      </c>
      <c r="BN39" s="2542">
        <f>BN35+BN36+BN37+BN38</f>
        <v>-1.4992000000000003</v>
      </c>
      <c r="BO39" s="2542">
        <f>BO35+BO36+BO37+BO38</f>
        <v>-0.24199999999999999</v>
      </c>
      <c r="BP39" s="2541">
        <f>BP36+BP37+BP38+BP35</f>
        <v>90.91</v>
      </c>
      <c r="BQ39" s="2542">
        <f>BQ35+BQ36+BQ37+BQ38</f>
        <v>-1.476</v>
      </c>
      <c r="BR39" s="2542">
        <f>BR35+BR36+BR37+BR38</f>
        <v>-0.24160000000000004</v>
      </c>
      <c r="BS39" s="2541">
        <f>BS36+BS37+BS38+BS35</f>
        <v>89.02000000000001</v>
      </c>
      <c r="BT39" s="2542">
        <f>BT35+BT36+BT37+BT38</f>
        <v>-1.4443999999999999</v>
      </c>
      <c r="BU39" s="2542">
        <f>BU35+BU36+BU37+BU38</f>
        <v>-0.2412</v>
      </c>
      <c r="BV39" s="2541">
        <f>BV36+BV37+BV38+BV35</f>
        <v>84.08</v>
      </c>
      <c r="BW39" s="2542">
        <f>BW35+BW36+BW37+BW38</f>
        <v>-1.3623999999999998</v>
      </c>
      <c r="BX39" s="2542">
        <f>BX35+BX36+BX37+BX38</f>
        <v>-0.2384</v>
      </c>
      <c r="BY39" s="2541">
        <f>BY36+BY37+BY38+BY35</f>
        <v>82.22999999999999</v>
      </c>
      <c r="BZ39" s="2542">
        <f>BZ35+BZ36+BZ37+BZ38</f>
        <v>-1.3308</v>
      </c>
      <c r="CA39" s="2542">
        <f>CA35+CA36+CA37+CA38</f>
        <v>-0.24119999999999997</v>
      </c>
      <c r="CB39" s="907">
        <f t="shared" si="1"/>
        <v>-34.888399999999997</v>
      </c>
      <c r="CC39" s="907">
        <f t="shared" si="1"/>
        <v>-5.9075999999999995</v>
      </c>
    </row>
    <row r="40" spans="1:88" s="2010" customFormat="1" ht="13.5" thickBot="1" x14ac:dyDescent="0.25">
      <c r="A40" s="2007" t="s">
        <v>53</v>
      </c>
      <c r="B40" s="2008"/>
      <c r="C40" s="2008"/>
      <c r="D40" s="2008"/>
      <c r="E40" s="2008"/>
      <c r="F40" s="2008"/>
      <c r="G40" s="2009"/>
      <c r="H40" s="2269"/>
      <c r="I40" s="2270"/>
      <c r="J40" s="2271"/>
      <c r="K40" s="2272"/>
      <c r="L40" s="2270"/>
      <c r="M40" s="2273"/>
      <c r="N40" s="2269"/>
      <c r="O40" s="2270"/>
      <c r="P40" s="2271"/>
      <c r="Q40" s="2272"/>
      <c r="R40" s="2270"/>
      <c r="S40" s="2273"/>
      <c r="T40" s="2269"/>
      <c r="U40" s="2270"/>
      <c r="V40" s="2271"/>
      <c r="W40" s="2269"/>
      <c r="X40" s="2270"/>
      <c r="Y40" s="2271"/>
      <c r="Z40" s="2272"/>
      <c r="AA40" s="2270"/>
      <c r="AB40" s="2273"/>
      <c r="AC40" s="2274"/>
      <c r="AD40" s="2270"/>
      <c r="AE40" s="2275"/>
      <c r="AF40" s="2270"/>
      <c r="AG40" s="2270"/>
      <c r="AH40" s="2270"/>
      <c r="AI40" s="2274"/>
      <c r="AJ40" s="2270"/>
      <c r="AK40" s="2275"/>
      <c r="AL40" s="2274"/>
      <c r="AM40" s="2270"/>
      <c r="AN40" s="2275"/>
      <c r="AO40" s="2270"/>
      <c r="AP40" s="2270"/>
      <c r="AQ40" s="2270"/>
      <c r="AR40" s="2274"/>
      <c r="AS40" s="2270"/>
      <c r="AT40" s="2275"/>
      <c r="AU40" s="2270"/>
      <c r="AV40" s="2270"/>
      <c r="AW40" s="2270"/>
      <c r="AX40" s="2274"/>
      <c r="AY40" s="2270"/>
      <c r="AZ40" s="2275"/>
      <c r="BA40" s="2274"/>
      <c r="BB40" s="2270"/>
      <c r="BC40" s="2275"/>
      <c r="BD40" s="2270"/>
      <c r="BE40" s="2270"/>
      <c r="BF40" s="2275"/>
      <c r="BG40" s="2270"/>
      <c r="BH40" s="2270"/>
      <c r="BI40" s="2275"/>
      <c r="BJ40" s="2270"/>
      <c r="BK40" s="2270"/>
      <c r="BL40" s="2270"/>
      <c r="BM40" s="2274"/>
      <c r="BN40" s="2270"/>
      <c r="BO40" s="2275"/>
      <c r="BP40" s="2274"/>
      <c r="BQ40" s="2270"/>
      <c r="BR40" s="2275"/>
      <c r="BS40" s="2270"/>
      <c r="BT40" s="2270"/>
      <c r="BU40" s="2275"/>
      <c r="BV40" s="2270"/>
      <c r="BW40" s="2270"/>
      <c r="BX40" s="2270"/>
      <c r="BY40" s="2274"/>
      <c r="BZ40" s="2270"/>
      <c r="CA40" s="2275"/>
      <c r="CB40" s="909"/>
    </row>
    <row r="41" spans="1:88" s="2010" customFormat="1" ht="15" customHeight="1" x14ac:dyDescent="0.2">
      <c r="A41" s="2276"/>
      <c r="B41" s="2261" t="s">
        <v>54</v>
      </c>
      <c r="C41" s="2277"/>
      <c r="D41" s="2277" t="s">
        <v>218</v>
      </c>
      <c r="E41" s="2277"/>
      <c r="F41" s="2277"/>
      <c r="G41" s="2278"/>
      <c r="H41" s="2435">
        <v>9.9299999999999996E-3</v>
      </c>
      <c r="I41" s="2547" t="s">
        <v>56</v>
      </c>
      <c r="J41" s="2400">
        <v>4.9099999999999998E-2</v>
      </c>
      <c r="K41" s="2434"/>
      <c r="L41" s="2547"/>
      <c r="M41" s="2402"/>
      <c r="N41" s="2435"/>
      <c r="O41" s="2547"/>
      <c r="P41" s="2400"/>
      <c r="Q41" s="2434"/>
      <c r="R41" s="2547"/>
      <c r="S41" s="2402"/>
      <c r="T41" s="2435"/>
      <c r="U41" s="2547"/>
      <c r="V41" s="2400"/>
      <c r="W41" s="2435"/>
      <c r="X41" s="2547"/>
      <c r="Y41" s="2400"/>
      <c r="Z41" s="2434"/>
      <c r="AA41" s="2547"/>
      <c r="AB41" s="2402"/>
      <c r="AC41" s="2403"/>
      <c r="AD41" s="2547"/>
      <c r="AE41" s="2404"/>
      <c r="AF41" s="2405"/>
      <c r="AG41" s="2547"/>
      <c r="AH41" s="2406"/>
      <c r="AI41" s="2403"/>
      <c r="AJ41" s="2547"/>
      <c r="AK41" s="2404"/>
      <c r="AL41" s="2403"/>
      <c r="AM41" s="2547"/>
      <c r="AN41" s="2404"/>
      <c r="AO41" s="2405"/>
      <c r="AP41" s="2547"/>
      <c r="AQ41" s="2406"/>
      <c r="AR41" s="2403"/>
      <c r="AS41" s="2547"/>
      <c r="AT41" s="2404"/>
      <c r="AU41" s="2405"/>
      <c r="AV41" s="2547"/>
      <c r="AW41" s="2406"/>
      <c r="AX41" s="2403"/>
      <c r="AY41" s="2547"/>
      <c r="AZ41" s="2404"/>
      <c r="BA41" s="2403"/>
      <c r="BB41" s="2547"/>
      <c r="BC41" s="2404"/>
      <c r="BD41" s="2405"/>
      <c r="BE41" s="2547"/>
      <c r="BF41" s="2404"/>
      <c r="BG41" s="2403"/>
      <c r="BH41" s="2547"/>
      <c r="BI41" s="2404"/>
      <c r="BJ41" s="2403"/>
      <c r="BK41" s="2547"/>
      <c r="BL41" s="2406"/>
      <c r="BM41" s="2403"/>
      <c r="BN41" s="2547"/>
      <c r="BO41" s="2404"/>
      <c r="BP41" s="2403"/>
      <c r="BQ41" s="2547"/>
      <c r="BR41" s="2404"/>
      <c r="BS41" s="2405"/>
      <c r="BT41" s="2547"/>
      <c r="BU41" s="2404"/>
      <c r="BV41" s="2403"/>
      <c r="BW41" s="2547"/>
      <c r="BX41" s="2406"/>
      <c r="BY41" s="2403"/>
      <c r="BZ41" s="2547"/>
      <c r="CA41" s="2404"/>
      <c r="CB41" s="909"/>
    </row>
    <row r="42" spans="1:88" s="2010" customFormat="1" ht="15" customHeight="1" x14ac:dyDescent="0.2">
      <c r="A42" s="2290" t="s">
        <v>20</v>
      </c>
      <c r="B42" s="2291" t="s">
        <v>57</v>
      </c>
      <c r="C42" s="2292"/>
      <c r="D42" s="2293" t="s">
        <v>58</v>
      </c>
      <c r="E42" s="2293"/>
      <c r="F42" s="2293"/>
      <c r="G42" s="2294"/>
      <c r="H42" s="2521">
        <f>(SUM(I$8*I$8,J$8*J$8)/POWER($C$7,2))*$C$43</f>
        <v>5.739143189478458E-4</v>
      </c>
      <c r="I42" s="2547" t="s">
        <v>56</v>
      </c>
      <c r="J42" s="2548">
        <f>($E$43/100)*(SUM(I$8*I$8,J$8*J$8)/$C$7)</f>
        <v>8.4365404885333346E-3</v>
      </c>
      <c r="K42" s="2521">
        <f>(SUM(L$8*L$8,M$8*M$8)/POWER($C$7,2))*$C$43</f>
        <v>5.4936286135147383E-4</v>
      </c>
      <c r="L42" s="2547" t="s">
        <v>56</v>
      </c>
      <c r="M42" s="2548">
        <f>($E$43/100)*(SUM(L$8*L$8,M$8*M$8)/$C$7)</f>
        <v>8.0756340618666645E-3</v>
      </c>
      <c r="N42" s="2521">
        <f>(SUM(O$8*O$8,P$8*P$8)/POWER($C$7,2))*$C$43</f>
        <v>5.0467378343764155E-4</v>
      </c>
      <c r="O42" s="2547" t="s">
        <v>56</v>
      </c>
      <c r="P42" s="2548">
        <f>($E$43/100)*(SUM(O$8*O$8,P$8*P$8)/$C$7)</f>
        <v>7.4187046165333321E-3</v>
      </c>
      <c r="Q42" s="2521">
        <f>(SUM(R$8*R$8,S$8*S$8)/POWER($C$7,2))*$C$43</f>
        <v>5.0509475773242627E-4</v>
      </c>
      <c r="R42" s="2547" t="s">
        <v>56</v>
      </c>
      <c r="S42" s="2548">
        <f>($E$43/100)*(SUM(R$8*R$8,S$8*S$8)/$C$7)</f>
        <v>7.4248929386666659E-3</v>
      </c>
      <c r="T42" s="2521">
        <f>(SUM(U$8*U$8,V$8*V$8)/POWER($C$7,2))*$C$43</f>
        <v>5.0600559637188202E-4</v>
      </c>
      <c r="U42" s="2547" t="s">
        <v>56</v>
      </c>
      <c r="V42" s="2548">
        <f>($E$43/100)*(SUM(U$8*U$8,V$8*V$8)/$C$7)</f>
        <v>7.4382822666666662E-3</v>
      </c>
      <c r="W42" s="2521">
        <f>(SUM(X$8*X$8,Y$8*Y$8)/POWER($C$7,2))*$C$43</f>
        <v>5.4709214251247166E-4</v>
      </c>
      <c r="X42" s="2547" t="s">
        <v>56</v>
      </c>
      <c r="Y42" s="2548">
        <f>($E$43/100)*(SUM(X$8*X$8,Y$8*Y$8)/$C$7)</f>
        <v>8.0422544949333326E-3</v>
      </c>
      <c r="Z42" s="2521">
        <f>(SUM(AA$8*AA$8,AB$8*AB$8)/POWER($C$7,2))*$C$43</f>
        <v>6.3759259283446704E-4</v>
      </c>
      <c r="AA42" s="2547" t="s">
        <v>56</v>
      </c>
      <c r="AB42" s="2548">
        <f>($E$43/100)*(SUM(AA$8*AA$8,AB$8*AB$8)/$C$7)</f>
        <v>9.3726111146666645E-3</v>
      </c>
      <c r="AC42" s="2521">
        <f>(SUM(AD$8*AD$8,AE$8*AE$8)/POWER($C$7,2))*$C$43</f>
        <v>7.5551870991383242E-4</v>
      </c>
      <c r="AD42" s="2547" t="s">
        <v>56</v>
      </c>
      <c r="AE42" s="2548">
        <f>($E$43/100)*(SUM(AD$8*AD$8,AE$8*AE$8)/$C$7)</f>
        <v>1.1106125035733334E-2</v>
      </c>
      <c r="AF42" s="2521">
        <f>(SUM(AG$8*AG$8,AH$8*AH$8)/POWER($C$7,2))*$C$43</f>
        <v>7.3915784199546516E-4</v>
      </c>
      <c r="AG42" s="2547" t="s">
        <v>56</v>
      </c>
      <c r="AH42" s="2548">
        <f>($E$43/100)*(SUM(AG$8*AG$8,AH$8*AH$8)/$C$7)</f>
        <v>1.0865620277333336E-2</v>
      </c>
      <c r="AI42" s="2521">
        <f>(SUM(AJ$8*AJ$8,AK$8*AK$8)/POWER($C$7,2))*$C$43</f>
        <v>7.029725330430838E-4</v>
      </c>
      <c r="AJ42" s="2547" t="s">
        <v>56</v>
      </c>
      <c r="AK42" s="2548">
        <f>($E$43/100)*(SUM(AJ$8*AJ$8,AK$8*AK$8)/$C$7)</f>
        <v>1.0333696235733334E-2</v>
      </c>
      <c r="AL42" s="2521">
        <f>(SUM(AM$8*AM$8,AN$8*AN$8)/POWER($C$7,2))*$C$43</f>
        <v>7.3740321451247156E-4</v>
      </c>
      <c r="AM42" s="2547" t="s">
        <v>56</v>
      </c>
      <c r="AN42" s="2548">
        <f>($E$43/100)*(SUM(AM$8*AM$8,AN$8*AN$8)/$C$7)</f>
        <v>1.083982725333333E-2</v>
      </c>
      <c r="AO42" s="2521">
        <f>(SUM(AP$8*AP$8,AQ$8*AQ$8)/POWER($C$7,2))*$C$43</f>
        <v>7.16804027501134E-4</v>
      </c>
      <c r="AP42" s="2547" t="s">
        <v>56</v>
      </c>
      <c r="AQ42" s="2548">
        <f>($E$43/100)*(SUM(AP$8*AP$8,AQ$8*AQ$8)/$C$7)</f>
        <v>1.0537019204266668E-2</v>
      </c>
      <c r="AR42" s="2521">
        <f>(SUM(AS$8*AS$8,AT$8*AT$8)/POWER($C$7,2))*$C$43</f>
        <v>7.9808421623582765E-4</v>
      </c>
      <c r="AS42" s="2547" t="s">
        <v>56</v>
      </c>
      <c r="AT42" s="2548">
        <f>($E$43/100)*(SUM(AS$8*AS$8,AT$8*AT$8)/$C$7)</f>
        <v>1.1731837978666665E-2</v>
      </c>
      <c r="AU42" s="2521">
        <f>(SUM(AV$8*AV$8,AW$8*AW$8)/POWER($C$7,2))*$C$43</f>
        <v>7.6600584199546472E-4</v>
      </c>
      <c r="AV42" s="2547" t="s">
        <v>56</v>
      </c>
      <c r="AW42" s="2548">
        <f>($E$43/100)*(SUM(AV$8*AV$8,AW$8*AW$8)/$C$7)</f>
        <v>1.1260285877333331E-2</v>
      </c>
      <c r="AX42" s="2521">
        <f>(SUM(AY$8*AY$8,AZ$8*AZ$8)/POWER($C$7,2))*$C$43</f>
        <v>6.9363893478458058E-4</v>
      </c>
      <c r="AY42" s="2547" t="s">
        <v>56</v>
      </c>
      <c r="AZ42" s="2548">
        <f>($E$43/100)*(SUM(AY$8*AY$8,AZ$8*AZ$8)/$C$7)</f>
        <v>1.0196492341333333E-2</v>
      </c>
      <c r="BA42" s="2521">
        <f>(SUM(BB$8*BB$8,BC$8*BC$8)/POWER($C$7,2))*$C$43</f>
        <v>6.9005360442630375E-4</v>
      </c>
      <c r="BB42" s="2547" t="s">
        <v>56</v>
      </c>
      <c r="BC42" s="2548">
        <f>($E$43/100)*(SUM(BB$8*BB$8,BC$8*BC$8)/$C$7)</f>
        <v>1.0143787985066663E-2</v>
      </c>
      <c r="BD42" s="2521">
        <f>(SUM(BE$8*BE$8,BF$8*BF$8)/POWER($C$7,2))*$C$43</f>
        <v>7.9835227871201842E-4</v>
      </c>
      <c r="BE42" s="2547" t="s">
        <v>56</v>
      </c>
      <c r="BF42" s="2548">
        <f>($E$43/100)*(SUM(BE$8*BE$8,BF$8*BF$8)/$C$7)</f>
        <v>1.173577849706667E-2</v>
      </c>
      <c r="BG42" s="2521">
        <f>(SUM(BH$8*BH$8,BI$8*BI$8)/POWER($C$7,2))*$C$43</f>
        <v>8.296055476099773E-4</v>
      </c>
      <c r="BH42" s="2547" t="s">
        <v>56</v>
      </c>
      <c r="BI42" s="2548">
        <f>($E$43/100)*(SUM(BH$8*BH$8,BI$8*BI$8)/$C$7)</f>
        <v>1.2195201549866665E-2</v>
      </c>
      <c r="BJ42" s="2521">
        <f>(SUM(BK$8*BK$8,BL$8*BL$8)/POWER($C$7,2))*$C$43</f>
        <v>9.0240354575963711E-4</v>
      </c>
      <c r="BK42" s="2547" t="s">
        <v>56</v>
      </c>
      <c r="BL42" s="2548">
        <f>($E$43/100)*(SUM(BK$8*BK$8,BL$8*BL$8)/$C$7)</f>
        <v>1.3265332122666664E-2</v>
      </c>
      <c r="BM42" s="2521">
        <f>(SUM(BN$8*BN$8,BO$8*BO$8)/POWER($C$7,2))*$C$43</f>
        <v>9.0748233505668914E-4</v>
      </c>
      <c r="BN42" s="2547" t="s">
        <v>56</v>
      </c>
      <c r="BO42" s="2548">
        <f>($E$43/100)*(SUM(BN$8*BN$8,BO$8*BO$8)/$C$7)</f>
        <v>1.3339990325333329E-2</v>
      </c>
      <c r="BP42" s="2521">
        <f>(SUM(BQ$8*BQ$8,BR$8*BR$8)/POWER($C$7,2))*$C$43</f>
        <v>8.7885545106575983E-4</v>
      </c>
      <c r="BQ42" s="2547" t="s">
        <v>56</v>
      </c>
      <c r="BR42" s="2548">
        <f>($E$43/100)*(SUM(BQ$8*BQ$8,BR$8*BR$8)/$C$7)</f>
        <v>1.291917513066667E-2</v>
      </c>
      <c r="BS42" s="2521">
        <f>(SUM(BT$8*BT$8,BU$8*BU$8)/POWER($C$7,2))*$C$43</f>
        <v>8.561226448979591E-4</v>
      </c>
      <c r="BT42" s="2547" t="s">
        <v>56</v>
      </c>
      <c r="BU42" s="2548">
        <f>($E$43/100)*(SUM(BT$8*BT$8,BU$8*BU$8)/$C$7)</f>
        <v>1.258500288E-2</v>
      </c>
      <c r="BV42" s="2521">
        <f>(SUM(BW$8*BW$8,BX$8*BX$8)/POWER($C$7,2))*$C$43</f>
        <v>7.5630259468480708E-4</v>
      </c>
      <c r="BW42" s="2547" t="s">
        <v>56</v>
      </c>
      <c r="BX42" s="2548">
        <f>($E$43/100)*(SUM(BW$8*BW$8,BX$8*BX$8)/$C$7)</f>
        <v>1.1117648141866663E-2</v>
      </c>
      <c r="BY42" s="2521">
        <f>(SUM(BZ$8*BZ$8,CA$8*CA$8)/POWER($C$7,2))*$C$43</f>
        <v>7.1631629852154206E-4</v>
      </c>
      <c r="BZ42" s="2547" t="s">
        <v>56</v>
      </c>
      <c r="CA42" s="2548">
        <f>($E$43/100)*(SUM(BZ$8*BZ$8,CA$8*CA$8)/$C$7)</f>
        <v>1.0529849588266667E-2</v>
      </c>
      <c r="CB42" s="909"/>
    </row>
    <row r="43" spans="1:88" s="2010" customFormat="1" ht="14.25" customHeight="1" thickBot="1" x14ac:dyDescent="0.25">
      <c r="A43" s="2290"/>
      <c r="B43" s="2297" t="s">
        <v>231</v>
      </c>
      <c r="C43" s="2298">
        <v>4.4999999999999998E-2</v>
      </c>
      <c r="D43" s="2299" t="s">
        <v>232</v>
      </c>
      <c r="E43" s="2418">
        <v>10.5</v>
      </c>
      <c r="F43" s="2418"/>
      <c r="G43" s="2301"/>
      <c r="H43" s="2419"/>
      <c r="I43" s="2549"/>
      <c r="J43" s="2550"/>
      <c r="K43" s="2419"/>
      <c r="L43" s="2549"/>
      <c r="M43" s="2550"/>
      <c r="N43" s="2419"/>
      <c r="O43" s="2549"/>
      <c r="P43" s="2550"/>
      <c r="Q43" s="2419"/>
      <c r="R43" s="2549"/>
      <c r="S43" s="2550"/>
      <c r="T43" s="2419"/>
      <c r="U43" s="2549"/>
      <c r="V43" s="2550"/>
      <c r="W43" s="2419"/>
      <c r="X43" s="2549"/>
      <c r="Y43" s="2550"/>
      <c r="Z43" s="2419"/>
      <c r="AA43" s="2549"/>
      <c r="AB43" s="2550"/>
      <c r="AC43" s="2419"/>
      <c r="AD43" s="2549"/>
      <c r="AE43" s="2550"/>
      <c r="AF43" s="2419"/>
      <c r="AG43" s="2549"/>
      <c r="AH43" s="2550"/>
      <c r="AI43" s="2419"/>
      <c r="AJ43" s="2549"/>
      <c r="AK43" s="2550"/>
      <c r="AL43" s="2419"/>
      <c r="AM43" s="2549"/>
      <c r="AN43" s="2550"/>
      <c r="AO43" s="2419"/>
      <c r="AP43" s="2549"/>
      <c r="AQ43" s="2550"/>
      <c r="AR43" s="2419"/>
      <c r="AS43" s="2549"/>
      <c r="AT43" s="2550"/>
      <c r="AU43" s="2419"/>
      <c r="AV43" s="2549"/>
      <c r="AW43" s="2550"/>
      <c r="AX43" s="2419"/>
      <c r="AY43" s="2549"/>
      <c r="AZ43" s="2550"/>
      <c r="BA43" s="2419"/>
      <c r="BB43" s="2549"/>
      <c r="BC43" s="2550"/>
      <c r="BD43" s="2419"/>
      <c r="BE43" s="2549"/>
      <c r="BF43" s="2550"/>
      <c r="BG43" s="2419"/>
      <c r="BH43" s="2549"/>
      <c r="BI43" s="2550"/>
      <c r="BJ43" s="2419"/>
      <c r="BK43" s="2549"/>
      <c r="BL43" s="2550"/>
      <c r="BM43" s="2419"/>
      <c r="BN43" s="2549"/>
      <c r="BO43" s="2550"/>
      <c r="BP43" s="2419"/>
      <c r="BQ43" s="2549"/>
      <c r="BR43" s="2550"/>
      <c r="BS43" s="2419"/>
      <c r="BT43" s="2549"/>
      <c r="BU43" s="2550"/>
      <c r="BV43" s="2419"/>
      <c r="BW43" s="2549"/>
      <c r="BX43" s="2550"/>
      <c r="BY43" s="2419"/>
      <c r="BZ43" s="2549"/>
      <c r="CA43" s="2550"/>
      <c r="CB43" s="909"/>
    </row>
    <row r="44" spans="1:88" s="2010" customFormat="1" ht="15" customHeight="1" thickBot="1" x14ac:dyDescent="0.25">
      <c r="A44" s="2305"/>
      <c r="B44" s="2306" t="s">
        <v>63</v>
      </c>
      <c r="C44" s="2307"/>
      <c r="D44" s="2307"/>
      <c r="E44" s="2307"/>
      <c r="F44" s="2307"/>
      <c r="G44" s="2308"/>
      <c r="H44" s="2427">
        <f>SUM(I8,$H$41,H42)</f>
        <v>0.71243991431894782</v>
      </c>
      <c r="I44" s="2551" t="s">
        <v>56</v>
      </c>
      <c r="J44" s="2429">
        <f>SUM(J8,$J$41,J42)</f>
        <v>0.17363254048853335</v>
      </c>
      <c r="K44" s="2427">
        <f>SUM(L8,$H$41,K42)</f>
        <v>0.69654336286135132</v>
      </c>
      <c r="L44" s="2551" t="s">
        <v>56</v>
      </c>
      <c r="M44" s="2429">
        <f>SUM(M8,$J$41,M42)</f>
        <v>0.17487963406186668</v>
      </c>
      <c r="N44" s="2427">
        <f>SUM(O8,$H$41,N42)</f>
        <v>0.6676906737834376</v>
      </c>
      <c r="O44" s="2551" t="s">
        <v>56</v>
      </c>
      <c r="P44" s="2429">
        <f>SUM(P8,$J$41,P42)</f>
        <v>0.17113470461653332</v>
      </c>
      <c r="Q44" s="2427">
        <f>SUM(R8,$H$41,Q42)</f>
        <v>0.66804309475773238</v>
      </c>
      <c r="R44" s="2551" t="s">
        <v>56</v>
      </c>
      <c r="S44" s="2429">
        <f>SUM(S8,$J$41,S42)</f>
        <v>0.17074089293866665</v>
      </c>
      <c r="T44" s="2427">
        <f>SUM(U8,$H$41,T42)</f>
        <v>0.66825200559637188</v>
      </c>
      <c r="U44" s="2551" t="s">
        <v>56</v>
      </c>
      <c r="V44" s="2429">
        <f>SUM(V8,$J$41,V42)</f>
        <v>0.17305028226666669</v>
      </c>
      <c r="W44" s="2427">
        <f>SUM(X8,$H$41,W42)</f>
        <v>0.69571709214251243</v>
      </c>
      <c r="X44" s="2551" t="s">
        <v>56</v>
      </c>
      <c r="Y44" s="2429">
        <f>SUM(Y8,$J$41,Y42)</f>
        <v>0.17107825449493336</v>
      </c>
      <c r="Z44" s="2427">
        <f>SUM(AA8,$H$41,Z42)</f>
        <v>0.75227959259283439</v>
      </c>
      <c r="AA44" s="2551" t="s">
        <v>56</v>
      </c>
      <c r="AB44" s="2429">
        <f>SUM(AB8,$J$41,AB42)</f>
        <v>0.16901661111466668</v>
      </c>
      <c r="AC44" s="2427">
        <f>SUM(AD8,$H$41,AC42)</f>
        <v>0.8195655187099139</v>
      </c>
      <c r="AD44" s="2551" t="s">
        <v>56</v>
      </c>
      <c r="AE44" s="2429">
        <f>SUM(AE8,$J$41,AE42)</f>
        <v>0.17011812503573334</v>
      </c>
      <c r="AF44" s="2427">
        <f>SUM(AG8,$H$41,AF42)</f>
        <v>0.80981315784199559</v>
      </c>
      <c r="AG44" s="2551" t="s">
        <v>56</v>
      </c>
      <c r="AH44" s="2429">
        <f>SUM(AH8,$J$41,AH42)</f>
        <v>0.17531762027733333</v>
      </c>
      <c r="AI44" s="2427">
        <f>SUM(AJ8,$H$41,AI42)</f>
        <v>0.78947297253304305</v>
      </c>
      <c r="AJ44" s="2551" t="s">
        <v>56</v>
      </c>
      <c r="AK44" s="2429">
        <f>SUM(AK8,$J$41,AK42)</f>
        <v>0.17532169623573332</v>
      </c>
      <c r="AL44" s="2427">
        <f>SUM(AM8,$H$41,AL42)</f>
        <v>0.80808340321451233</v>
      </c>
      <c r="AM44" s="2551" t="s">
        <v>56</v>
      </c>
      <c r="AN44" s="2429">
        <f>SUM(AN8,$J$41,AN42)</f>
        <v>0.18042782725333334</v>
      </c>
      <c r="AO44" s="2427">
        <f>SUM(AP8,$H$41,AO42)</f>
        <v>0.79666280402750123</v>
      </c>
      <c r="AP44" s="2551" t="s">
        <v>56</v>
      </c>
      <c r="AQ44" s="2429">
        <f>SUM(AQ8,$J$41,AQ42)</f>
        <v>0.17963701920426667</v>
      </c>
      <c r="AR44" s="2427">
        <f>SUM(AS8,$H$41,AR42)</f>
        <v>0.84074408421623581</v>
      </c>
      <c r="AS44" s="2551" t="s">
        <v>56</v>
      </c>
      <c r="AT44" s="2429">
        <f>SUM(AT8,$J$41,AT42)</f>
        <v>0.18323983797866666</v>
      </c>
      <c r="AU44" s="2427">
        <f>SUM(AV8,$H$41,AU42)</f>
        <v>0.82390400584199541</v>
      </c>
      <c r="AV44" s="2551" t="s">
        <v>56</v>
      </c>
      <c r="AW44" s="2429">
        <f>SUM(AW8,$J$41,AW42)</f>
        <v>0.17998428587733334</v>
      </c>
      <c r="AX44" s="2427">
        <f>SUM(AY8,$H$41,AX42)</f>
        <v>0.78223163893478453</v>
      </c>
      <c r="AY44" s="2551" t="s">
        <v>56</v>
      </c>
      <c r="AZ44" s="2429">
        <f>SUM(AZ8,$J$41,AZ42)</f>
        <v>0.18740049234133332</v>
      </c>
      <c r="BA44" s="2427">
        <f>SUM(BB8,$H$41,BA42)</f>
        <v>0.78198005360442624</v>
      </c>
      <c r="BB44" s="2551" t="s">
        <v>56</v>
      </c>
      <c r="BC44" s="2429">
        <f>SUM(BC8,$J$41,BC42)</f>
        <v>0.17599578798506665</v>
      </c>
      <c r="BD44" s="2427">
        <f>SUM(BE8,$H$41,BD42)</f>
        <v>0.84149635227871211</v>
      </c>
      <c r="BE44" s="2551" t="s">
        <v>56</v>
      </c>
      <c r="BF44" s="2429">
        <f>SUM(BF8,$J$41,BF42)</f>
        <v>0.17903577849706667</v>
      </c>
      <c r="BG44" s="2427">
        <f>SUM(BH8,$H$41,BG42)</f>
        <v>0.85829560554760997</v>
      </c>
      <c r="BH44" s="2551" t="s">
        <v>56</v>
      </c>
      <c r="BI44" s="2429">
        <f>SUM(BI8,$J$41,BI42)</f>
        <v>0.17703120154986668</v>
      </c>
      <c r="BJ44" s="2427">
        <f>SUM(BK8,$H$41,BJ42)</f>
        <v>0.89544840354575961</v>
      </c>
      <c r="BK44" s="2551" t="s">
        <v>56</v>
      </c>
      <c r="BL44" s="2429">
        <f>SUM(BL8,$J$41,BL42)</f>
        <v>0.17801333212266668</v>
      </c>
      <c r="BM44" s="2427">
        <f>SUM(BN8,$H$41,BM42)</f>
        <v>0.89738948233505655</v>
      </c>
      <c r="BN44" s="2551" t="s">
        <v>56</v>
      </c>
      <c r="BO44" s="2429">
        <f>SUM(BO8,$J$41,BO42)</f>
        <v>0.18254399032533336</v>
      </c>
      <c r="BP44" s="2427">
        <f>SUM(BQ8,$H$41,BP42)</f>
        <v>0.88385685545106585</v>
      </c>
      <c r="BQ44" s="2551" t="s">
        <v>56</v>
      </c>
      <c r="BR44" s="2429">
        <f>SUM(BR8,$J$41,BR42)</f>
        <v>0.17576317513066667</v>
      </c>
      <c r="BS44" s="2427">
        <f>SUM(BT8,$H$41,BS42)</f>
        <v>0.87253012264489793</v>
      </c>
      <c r="BT44" s="2551" t="s">
        <v>56</v>
      </c>
      <c r="BU44" s="2429">
        <f>SUM(BU8,$J$41,BU42)</f>
        <v>0.17347700288000001</v>
      </c>
      <c r="BV44" s="2427">
        <f>SUM(BW8,$H$41,BV42)</f>
        <v>0.81999030259468475</v>
      </c>
      <c r="BW44" s="2551" t="s">
        <v>56</v>
      </c>
      <c r="BX44" s="2429">
        <f>SUM(BX8,$J$41,BX42)</f>
        <v>0.17015364814186668</v>
      </c>
      <c r="BY44" s="2427">
        <f>SUM(BZ8,$H$41,BY42)</f>
        <v>0.79760631629852152</v>
      </c>
      <c r="BZ44" s="2551" t="s">
        <v>56</v>
      </c>
      <c r="CA44" s="2429">
        <f>SUM(CA8,$J$41,CA42)</f>
        <v>0.17136584958826667</v>
      </c>
      <c r="CB44" s="909"/>
    </row>
    <row r="45" spans="1:88" s="2010" customFormat="1" x14ac:dyDescent="0.2">
      <c r="A45" s="2276"/>
      <c r="B45" s="2261" t="s">
        <v>54</v>
      </c>
      <c r="C45" s="2277"/>
      <c r="D45" s="2277" t="s">
        <v>218</v>
      </c>
      <c r="E45" s="2277"/>
      <c r="F45" s="2277"/>
      <c r="G45" s="2278"/>
      <c r="H45" s="2435">
        <v>9.7900000000000001E-3</v>
      </c>
      <c r="I45" s="2552"/>
      <c r="J45" s="2400">
        <v>4.9099999999999998E-2</v>
      </c>
      <c r="K45" s="2435">
        <v>9.7900000000000001E-3</v>
      </c>
      <c r="L45" s="2552"/>
      <c r="M45" s="2400">
        <v>4.9099999999999998E-2</v>
      </c>
      <c r="N45" s="2435">
        <v>9.7900000000000001E-3</v>
      </c>
      <c r="O45" s="2552"/>
      <c r="P45" s="2400">
        <v>4.9099999999999998E-2</v>
      </c>
      <c r="Q45" s="2435">
        <v>9.7900000000000001E-3</v>
      </c>
      <c r="R45" s="2552"/>
      <c r="S45" s="2400">
        <v>4.9099999999999998E-2</v>
      </c>
      <c r="T45" s="2435">
        <v>9.7900000000000001E-3</v>
      </c>
      <c r="U45" s="2552"/>
      <c r="V45" s="2400">
        <v>4.9099999999999998E-2</v>
      </c>
      <c r="W45" s="2435">
        <v>9.7900000000000001E-3</v>
      </c>
      <c r="X45" s="2552"/>
      <c r="Y45" s="2400">
        <v>4.9099999999999998E-2</v>
      </c>
      <c r="Z45" s="2435">
        <v>9.7900000000000001E-3</v>
      </c>
      <c r="AA45" s="2552"/>
      <c r="AB45" s="2400">
        <v>4.9099999999999998E-2</v>
      </c>
      <c r="AC45" s="2435">
        <v>9.7900000000000001E-3</v>
      </c>
      <c r="AD45" s="2552"/>
      <c r="AE45" s="2400">
        <v>4.9099999999999998E-2</v>
      </c>
      <c r="AF45" s="2435">
        <v>9.7900000000000001E-3</v>
      </c>
      <c r="AG45" s="2552"/>
      <c r="AH45" s="2400">
        <v>4.9099999999999998E-2</v>
      </c>
      <c r="AI45" s="2435">
        <v>9.7900000000000001E-3</v>
      </c>
      <c r="AJ45" s="2552"/>
      <c r="AK45" s="2400">
        <v>4.9099999999999998E-2</v>
      </c>
      <c r="AL45" s="2435">
        <v>9.7900000000000001E-3</v>
      </c>
      <c r="AM45" s="2552"/>
      <c r="AN45" s="2400">
        <v>4.9099999999999998E-2</v>
      </c>
      <c r="AO45" s="2435">
        <v>9.7900000000000001E-3</v>
      </c>
      <c r="AP45" s="2552"/>
      <c r="AQ45" s="2400">
        <v>4.9099999999999998E-2</v>
      </c>
      <c r="AR45" s="2435">
        <v>9.7900000000000001E-3</v>
      </c>
      <c r="AS45" s="2552"/>
      <c r="AT45" s="2400">
        <v>4.9099999999999998E-2</v>
      </c>
      <c r="AU45" s="2435">
        <v>9.7900000000000001E-3</v>
      </c>
      <c r="AV45" s="2552"/>
      <c r="AW45" s="2400">
        <v>4.9099999999999998E-2</v>
      </c>
      <c r="AX45" s="2435">
        <v>9.7900000000000001E-3</v>
      </c>
      <c r="AY45" s="2552"/>
      <c r="AZ45" s="2400">
        <v>4.9099999999999998E-2</v>
      </c>
      <c r="BA45" s="2435">
        <v>9.7900000000000001E-3</v>
      </c>
      <c r="BB45" s="2552"/>
      <c r="BC45" s="2400">
        <v>4.9099999999999998E-2</v>
      </c>
      <c r="BD45" s="2435">
        <v>9.7900000000000001E-3</v>
      </c>
      <c r="BE45" s="2552"/>
      <c r="BF45" s="2400">
        <v>4.9099999999999998E-2</v>
      </c>
      <c r="BG45" s="2435">
        <v>9.7900000000000001E-3</v>
      </c>
      <c r="BH45" s="2552"/>
      <c r="BI45" s="2400">
        <v>4.9099999999999998E-2</v>
      </c>
      <c r="BJ45" s="2435">
        <v>9.7900000000000001E-3</v>
      </c>
      <c r="BK45" s="2552"/>
      <c r="BL45" s="2400">
        <v>4.9099999999999998E-2</v>
      </c>
      <c r="BM45" s="2435">
        <v>9.7900000000000001E-3</v>
      </c>
      <c r="BN45" s="2552"/>
      <c r="BO45" s="2400">
        <v>4.9099999999999998E-2</v>
      </c>
      <c r="BP45" s="2435">
        <v>9.7900000000000001E-3</v>
      </c>
      <c r="BQ45" s="2552"/>
      <c r="BR45" s="2400">
        <v>4.9099999999999998E-2</v>
      </c>
      <c r="BS45" s="2435">
        <v>9.7900000000000001E-3</v>
      </c>
      <c r="BT45" s="2552"/>
      <c r="BU45" s="2400">
        <v>4.9099999999999998E-2</v>
      </c>
      <c r="BV45" s="2435">
        <v>9.7900000000000001E-3</v>
      </c>
      <c r="BW45" s="2552"/>
      <c r="BX45" s="2400">
        <v>4.9099999999999998E-2</v>
      </c>
      <c r="BY45" s="2435">
        <v>9.7900000000000001E-3</v>
      </c>
      <c r="BZ45" s="2552"/>
      <c r="CA45" s="2400">
        <v>4.9099999999999998E-2</v>
      </c>
      <c r="CB45" s="909"/>
    </row>
    <row r="46" spans="1:88" s="2010" customFormat="1" ht="12.75" customHeight="1" x14ac:dyDescent="0.2">
      <c r="A46" s="2315" t="s">
        <v>24</v>
      </c>
      <c r="B46" s="2291" t="s">
        <v>57</v>
      </c>
      <c r="C46" s="2292"/>
      <c r="D46" s="2293" t="s">
        <v>58</v>
      </c>
      <c r="E46" s="2293"/>
      <c r="F46" s="2293"/>
      <c r="G46" s="2294"/>
      <c r="H46" s="2521">
        <f>(SUM(I$15*I$15,J$15*J$15)/POWER($C$14,2))*$C$47</f>
        <v>1.7447882083265313E-3</v>
      </c>
      <c r="I46" s="2547" t="s">
        <v>56</v>
      </c>
      <c r="J46" s="2548">
        <f>($E$47/100)*(SUM(I$15*I$15,J$15*J$15)/$C$14)</f>
        <v>2.5648386662400009E-2</v>
      </c>
      <c r="K46" s="2521">
        <f>(SUM(L$15*L$15,M$15*M$15)/POWER($C$14,2))*$C$47</f>
        <v>1.7873957622131518E-3</v>
      </c>
      <c r="L46" s="2547" t="s">
        <v>56</v>
      </c>
      <c r="M46" s="2548">
        <f>($E$47/100)*(SUM(L$15*L$15,M$15*M$15)/$C$14)</f>
        <v>2.6274717704533327E-2</v>
      </c>
      <c r="N46" s="2521">
        <f>(SUM(O$15*O$15,P$15*P$15)/POWER($C$14,2))*$C$47</f>
        <v>1.588240638548753E-3</v>
      </c>
      <c r="O46" s="2547" t="s">
        <v>56</v>
      </c>
      <c r="P46" s="2548">
        <f>($E$47/100)*(SUM(O$15*O$15,P$15*P$15)/$C$14)</f>
        <v>2.3347137386666668E-2</v>
      </c>
      <c r="Q46" s="2521">
        <f>(SUM(R$15*R$15,S$15*S$15)/POWER($C$14,2))*$C$47</f>
        <v>1.7026678712018148E-3</v>
      </c>
      <c r="R46" s="2547" t="s">
        <v>56</v>
      </c>
      <c r="S46" s="2548">
        <f>($E$47/100)*(SUM(R$15*R$15,S$15*S$15)/$C$14)</f>
        <v>2.5029217706666676E-2</v>
      </c>
      <c r="T46" s="2521">
        <f>(SUM(U$15*U$15,V$15*V$15)/POWER($C$14,2))*$C$47</f>
        <v>1.7241777542675734E-3</v>
      </c>
      <c r="U46" s="2547" t="s">
        <v>56</v>
      </c>
      <c r="V46" s="2548">
        <f>($E$47/100)*(SUM(U$15*U$15,V$15*V$15)/$C$14)</f>
        <v>2.5345412987733327E-2</v>
      </c>
      <c r="W46" s="2521">
        <f>(SUM(X$15*X$15,Y$15*Y$15)/POWER($C$14,2))*$C$47</f>
        <v>1.7946599764172332E-3</v>
      </c>
      <c r="X46" s="2547" t="s">
        <v>56</v>
      </c>
      <c r="Y46" s="2548">
        <f>($E$47/100)*(SUM(X$15*X$15,Y$15*Y$15)/$C$14)</f>
        <v>2.6381501653333327E-2</v>
      </c>
      <c r="Z46" s="2521">
        <f>(SUM(AA$15*AA$15,AB$15*AB$15)/POWER($C$14,2))*$C$47</f>
        <v>2.1858594858956918E-3</v>
      </c>
      <c r="AA46" s="2547" t="s">
        <v>56</v>
      </c>
      <c r="AB46" s="2548">
        <f>($E$47/100)*(SUM(AA$15*AA$15,AB$15*AB$15)/$C$14)</f>
        <v>3.2132134442666667E-2</v>
      </c>
      <c r="AC46" s="2521">
        <f>(SUM(AD$15*AD$15,AE$15*AE$15)/POWER($C$14,2))*$C$47</f>
        <v>2.4464379222494336E-3</v>
      </c>
      <c r="AD46" s="2547" t="s">
        <v>56</v>
      </c>
      <c r="AE46" s="2548">
        <f>($E$47/100)*(SUM(AD$15*AD$15,AE$15*AE$15)/$C$14)</f>
        <v>3.5962637457066668E-2</v>
      </c>
      <c r="AF46" s="2521">
        <f>(SUM(AG$15*AG$15,AH$15*AH$15)/POWER($C$14,2))*$C$47</f>
        <v>3.1007368443356012E-3</v>
      </c>
      <c r="AG46" s="2547" t="s">
        <v>56</v>
      </c>
      <c r="AH46" s="2548">
        <f>($E$47/100)*(SUM(AG$15*AG$15,AH$15*AH$15)/$C$14)</f>
        <v>4.5580831611733333E-2</v>
      </c>
      <c r="AI46" s="2521">
        <f>(SUM(AJ$15*AJ$15,AK$15*AK$15)/POWER($C$14,2))*$C$47</f>
        <v>3.0837893944308382E-3</v>
      </c>
      <c r="AJ46" s="2547" t="s">
        <v>56</v>
      </c>
      <c r="AK46" s="2548">
        <f>($E$47/100)*(SUM(AJ$15*AJ$15,AK$15*AK$15)/$C$14)</f>
        <v>4.5331704098133328E-2</v>
      </c>
      <c r="AL46" s="2521">
        <f>(SUM(AM$15*AM$15,AN$15*AN$15)/POWER($C$14,2))*$C$47</f>
        <v>3.191895939773242E-3</v>
      </c>
      <c r="AM46" s="2547" t="s">
        <v>56</v>
      </c>
      <c r="AN46" s="2548">
        <f>($E$47/100)*(SUM(AM$15*AM$15,AN$15*AN$15)/$C$14)</f>
        <v>4.6920870314666657E-2</v>
      </c>
      <c r="AO46" s="2521">
        <f>(SUM(AP$15*AP$15,AQ$15*AQ$15)/POWER($C$14,2))*$C$47</f>
        <v>3.0658509395011342E-3</v>
      </c>
      <c r="AP46" s="2547" t="s">
        <v>56</v>
      </c>
      <c r="AQ46" s="2548">
        <f>($E$47/100)*(SUM(AP$15*AP$15,AQ$15*AQ$15)/$C$14)</f>
        <v>4.5068008810666679E-2</v>
      </c>
      <c r="AR46" s="2521">
        <f>(SUM(AS$15*AS$15,AT$15*AT$15)/POWER($C$14,2))*$C$47</f>
        <v>3.1274010151473917E-3</v>
      </c>
      <c r="AS46" s="2547" t="s">
        <v>56</v>
      </c>
      <c r="AT46" s="2548">
        <f>($E$47/100)*(SUM(AS$15*AS$15,AT$15*AT$15)/$C$14)</f>
        <v>4.5972794922666663E-2</v>
      </c>
      <c r="AU46" s="2521">
        <f>(SUM(AV$15*AV$15,AW$15*AW$15)/POWER($C$14,2))*$C$47</f>
        <v>3.0118389217233558E-3</v>
      </c>
      <c r="AV46" s="2547" t="s">
        <v>56</v>
      </c>
      <c r="AW46" s="2548">
        <f>($E$47/100)*(SUM(AV$15*AV$15,AW$15*AW$15)/$C$14)</f>
        <v>4.4274032149333328E-2</v>
      </c>
      <c r="AX46" s="2521">
        <f>(SUM(AY$15*AY$15,AZ$15*AZ$15)/POWER($C$14,2))*$C$47</f>
        <v>2.9031347516371873E-3</v>
      </c>
      <c r="AY46" s="2547" t="s">
        <v>56</v>
      </c>
      <c r="AZ46" s="2548">
        <f>($E$47/100)*(SUM(AY$15*AY$15,AZ$15*AZ$15)/$C$14)</f>
        <v>4.2676080849066662E-2</v>
      </c>
      <c r="BA46" s="2521">
        <f>(SUM(BB$15*BB$15,BC$15*BC$15)/POWER($C$14,2))*$C$47</f>
        <v>2.8166637894240366E-3</v>
      </c>
      <c r="BB46" s="2547" t="s">
        <v>56</v>
      </c>
      <c r="BC46" s="2548">
        <f>($E$47/100)*(SUM(BB$15*BB$15,BC$15*BC$15)/$C$14)</f>
        <v>4.1404957704533334E-2</v>
      </c>
      <c r="BD46" s="2521">
        <f>(SUM(BE$15*BE$15,BF$15*BF$15)/POWER($C$14,2))*$C$47</f>
        <v>3.0145730086893426E-3</v>
      </c>
      <c r="BE46" s="2547" t="s">
        <v>56</v>
      </c>
      <c r="BF46" s="2548">
        <f>($E$47/100)*(SUM(BE$15*BE$15,BF$15*BF$15)/$C$14)</f>
        <v>4.4314223227733332E-2</v>
      </c>
      <c r="BG46" s="2521">
        <f>(SUM(BH$15*BH$15,BI$15*BI$15)/POWER($C$14,2))*$C$47</f>
        <v>2.9693522665941051E-3</v>
      </c>
      <c r="BH46" s="2547" t="s">
        <v>56</v>
      </c>
      <c r="BI46" s="2548">
        <f>($E$47/100)*(SUM(BH$15*BH$15,BI$15*BI$15)/$C$14)</f>
        <v>4.3649478318933344E-2</v>
      </c>
      <c r="BJ46" s="2521">
        <f>(SUM(BK$15*BK$15,BL$15*BL$15)/POWER($C$14,2))*$C$47</f>
        <v>2.8755037347120175E-3</v>
      </c>
      <c r="BK46" s="2547" t="s">
        <v>56</v>
      </c>
      <c r="BL46" s="2548">
        <f>($E$47/100)*(SUM(BK$15*BK$15,BL$15*BL$15)/$C$14)</f>
        <v>4.2269904900266657E-2</v>
      </c>
      <c r="BM46" s="2521">
        <f>(SUM(BN$15*BN$15,BO$15*BO$15)/POWER($C$14,2))*$C$47</f>
        <v>2.6170443305215427E-3</v>
      </c>
      <c r="BN46" s="2547" t="s">
        <v>56</v>
      </c>
      <c r="BO46" s="2548">
        <f>($E$47/100)*(SUM(BN$15*BN$15,BO$15*BO$15)/$C$14)</f>
        <v>3.8470551658666675E-2</v>
      </c>
      <c r="BP46" s="2521">
        <f>(SUM(BQ$15*BQ$15,BR$15*BR$15)/POWER($C$14,2))*$C$47</f>
        <v>2.5381452695510203E-3</v>
      </c>
      <c r="BQ46" s="2547" t="s">
        <v>56</v>
      </c>
      <c r="BR46" s="2548">
        <f>($E$47/100)*(SUM(BQ$15*BQ$15,BR$15*BR$15)/$C$14)</f>
        <v>3.7310735462400005E-2</v>
      </c>
      <c r="BS46" s="2521">
        <f>(SUM(BT$15*BT$15,BU$15*BU$15)/POWER($C$14,2))*$C$47</f>
        <v>2.4342853758548746E-3</v>
      </c>
      <c r="BT46" s="2547" t="s">
        <v>56</v>
      </c>
      <c r="BU46" s="2548">
        <f>($E$47/100)*(SUM(BT$15*BT$15,BU$15*BU$15)/$C$14)</f>
        <v>3.5783995025066656E-2</v>
      </c>
      <c r="BV46" s="2521">
        <f>(SUM(BW$15*BW$15,BX$15*BX$15)/POWER($C$14,2))*$C$47</f>
        <v>2.1706988344308382E-3</v>
      </c>
      <c r="BW46" s="2547" t="s">
        <v>56</v>
      </c>
      <c r="BX46" s="2548">
        <f>($E$47/100)*(SUM(BW$15*BW$15,BX$15*BX$15)/$C$14)</f>
        <v>3.1909272866133327E-2</v>
      </c>
      <c r="BY46" s="2521">
        <f>(SUM(BZ$15*BZ$15,CA$15*CA$15)/POWER($C$14,2))*$C$47</f>
        <v>2.0765785332970523E-3</v>
      </c>
      <c r="BZ46" s="2547" t="s">
        <v>56</v>
      </c>
      <c r="CA46" s="2548">
        <f>($E$47/100)*(SUM(BZ$15*BZ$15,CA$15*CA$15)/$C$14)</f>
        <v>3.0525704439466672E-2</v>
      </c>
      <c r="CB46" s="909"/>
    </row>
    <row r="47" spans="1:88" s="2010" customFormat="1" ht="15" customHeight="1" thickBot="1" x14ac:dyDescent="0.25">
      <c r="A47" s="2315"/>
      <c r="B47" s="2553" t="s">
        <v>231</v>
      </c>
      <c r="C47" s="2554">
        <v>4.4999999999999998E-2</v>
      </c>
      <c r="D47" s="2254" t="s">
        <v>232</v>
      </c>
      <c r="E47" s="2440">
        <v>10.5</v>
      </c>
      <c r="F47" s="2440"/>
      <c r="G47" s="2555"/>
      <c r="H47" s="2556"/>
      <c r="I47" s="2557"/>
      <c r="J47" s="2558"/>
      <c r="K47" s="2556"/>
      <c r="L47" s="2557"/>
      <c r="M47" s="2558"/>
      <c r="N47" s="2556"/>
      <c r="O47" s="2557"/>
      <c r="P47" s="2558"/>
      <c r="Q47" s="2556"/>
      <c r="R47" s="2557"/>
      <c r="S47" s="2558"/>
      <c r="T47" s="2556"/>
      <c r="U47" s="2557"/>
      <c r="V47" s="2558"/>
      <c r="W47" s="2556"/>
      <c r="X47" s="2557"/>
      <c r="Y47" s="2558"/>
      <c r="Z47" s="2556"/>
      <c r="AA47" s="2557"/>
      <c r="AB47" s="2558"/>
      <c r="AC47" s="2556"/>
      <c r="AD47" s="2557"/>
      <c r="AE47" s="2558"/>
      <c r="AF47" s="2556"/>
      <c r="AG47" s="2557"/>
      <c r="AH47" s="2558"/>
      <c r="AI47" s="2556"/>
      <c r="AJ47" s="2557"/>
      <c r="AK47" s="2558"/>
      <c r="AL47" s="2556"/>
      <c r="AM47" s="2557"/>
      <c r="AN47" s="2558"/>
      <c r="AO47" s="2556"/>
      <c r="AP47" s="2557"/>
      <c r="AQ47" s="2558"/>
      <c r="AR47" s="2556"/>
      <c r="AS47" s="2557"/>
      <c r="AT47" s="2558"/>
      <c r="AU47" s="2556"/>
      <c r="AV47" s="2557"/>
      <c r="AW47" s="2558"/>
      <c r="AX47" s="2556"/>
      <c r="AY47" s="2557"/>
      <c r="AZ47" s="2558"/>
      <c r="BA47" s="2556"/>
      <c r="BB47" s="2557"/>
      <c r="BC47" s="2558"/>
      <c r="BD47" s="2556"/>
      <c r="BE47" s="2557"/>
      <c r="BF47" s="2558"/>
      <c r="BG47" s="2556"/>
      <c r="BH47" s="2557"/>
      <c r="BI47" s="2558"/>
      <c r="BJ47" s="2556"/>
      <c r="BK47" s="2557"/>
      <c r="BL47" s="2558"/>
      <c r="BM47" s="2556"/>
      <c r="BN47" s="2557"/>
      <c r="BO47" s="2558"/>
      <c r="BP47" s="2556"/>
      <c r="BQ47" s="2557"/>
      <c r="BR47" s="2558"/>
      <c r="BS47" s="2556"/>
      <c r="BT47" s="2557"/>
      <c r="BU47" s="2558"/>
      <c r="BV47" s="2556"/>
      <c r="BW47" s="2557"/>
      <c r="BX47" s="2558"/>
      <c r="BY47" s="2556"/>
      <c r="BZ47" s="2557"/>
      <c r="CA47" s="2558"/>
      <c r="CB47" s="909"/>
      <c r="CC47" s="2086"/>
    </row>
    <row r="48" spans="1:88" s="2010" customFormat="1" ht="13.5" thickBot="1" x14ac:dyDescent="0.25">
      <c r="A48" s="2305"/>
      <c r="B48" s="2306" t="s">
        <v>63</v>
      </c>
      <c r="C48" s="2307"/>
      <c r="D48" s="2307"/>
      <c r="E48" s="2307"/>
      <c r="F48" s="2307"/>
      <c r="G48" s="2308"/>
      <c r="H48" s="2427">
        <f>SUM(I15,$H$45,H46)</f>
        <v>1.2286227882083267</v>
      </c>
      <c r="I48" s="2551" t="s">
        <v>56</v>
      </c>
      <c r="J48" s="2429">
        <f>SUM(J15,$J$45,J46)</f>
        <v>0.31474838666240001</v>
      </c>
      <c r="K48" s="2427">
        <f>SUM(L15,$H$45,K46)</f>
        <v>1.2440413957622132</v>
      </c>
      <c r="L48" s="2551" t="s">
        <v>56</v>
      </c>
      <c r="M48" s="2429">
        <f>SUM(M15,$J$45,M46)</f>
        <v>0.31519871770453334</v>
      </c>
      <c r="N48" s="2427">
        <f>SUM(O15,$H$45,N46)</f>
        <v>1.1721302406385488</v>
      </c>
      <c r="O48" s="2551" t="s">
        <v>56</v>
      </c>
      <c r="P48" s="2429">
        <f>SUM(P15,$J$45,P46)</f>
        <v>0.30371113738666661</v>
      </c>
      <c r="Q48" s="2427">
        <f>SUM(R15,$H$45,Q46)</f>
        <v>1.213988667871202</v>
      </c>
      <c r="R48" s="2551" t="s">
        <v>56</v>
      </c>
      <c r="S48" s="2429">
        <f>SUM(S15,$J$45,S46)</f>
        <v>0.31025721770666664</v>
      </c>
      <c r="T48" s="2427">
        <f>SUM(U15,$H$45,T46)</f>
        <v>1.2226341777542675</v>
      </c>
      <c r="U48" s="2551" t="s">
        <v>56</v>
      </c>
      <c r="V48" s="2429">
        <f>SUM(V15,$J$45,V46)</f>
        <v>0.30663741298773334</v>
      </c>
      <c r="W48" s="2427">
        <f>SUM(X15,$H$45,W46)</f>
        <v>1.247280659976417</v>
      </c>
      <c r="X48" s="2551" t="s">
        <v>56</v>
      </c>
      <c r="Y48" s="2429">
        <f>SUM(Y15,$J$45,Y46)</f>
        <v>0.3120095016533333</v>
      </c>
      <c r="Z48" s="2427">
        <f>SUM(AA15,$H$45,Z46)</f>
        <v>1.3790638594858957</v>
      </c>
      <c r="AA48" s="2551" t="s">
        <v>56</v>
      </c>
      <c r="AB48" s="2429">
        <f>SUM(AB15,$J$45,AB46)</f>
        <v>0.32412813444266664</v>
      </c>
      <c r="AC48" s="2427">
        <f>SUM(AD15,$H$45,AC46)</f>
        <v>1.4614684379222496</v>
      </c>
      <c r="AD48" s="2551" t="s">
        <v>56</v>
      </c>
      <c r="AE48" s="2429">
        <f>SUM(AE15,$J$45,AE46)</f>
        <v>0.32482263745706669</v>
      </c>
      <c r="AF48" s="2427">
        <f>SUM(AG15,$H$45,AF46)</f>
        <v>1.6464427368443357</v>
      </c>
      <c r="AG48" s="2551" t="s">
        <v>56</v>
      </c>
      <c r="AH48" s="2429">
        <f>SUM(AH15,$J$45,AH46)</f>
        <v>0.35228083161173329</v>
      </c>
      <c r="AI48" s="2427">
        <f>SUM(AJ15,$H$45,AI46)</f>
        <v>1.6424417893944308</v>
      </c>
      <c r="AJ48" s="2551" t="s">
        <v>56</v>
      </c>
      <c r="AK48" s="2429">
        <f>SUM(AK15,$J$45,AK46)</f>
        <v>0.3482237040981333</v>
      </c>
      <c r="AL48" s="2427">
        <f>SUM(AM15,$H$45,AL46)</f>
        <v>1.6709658959397731</v>
      </c>
      <c r="AM48" s="2551" t="s">
        <v>56</v>
      </c>
      <c r="AN48" s="2429">
        <f>SUM(AN15,$J$45,AN46)</f>
        <v>0.35358887031466668</v>
      </c>
      <c r="AO48" s="2427">
        <f>SUM(AP15,$H$45,AO46)</f>
        <v>1.6379598509395012</v>
      </c>
      <c r="AP48" s="2551" t="s">
        <v>56</v>
      </c>
      <c r="AQ48" s="2429">
        <f>SUM(AQ15,$J$45,AQ46)</f>
        <v>0.34540000881066668</v>
      </c>
      <c r="AR48" s="2427">
        <f>SUM(AS15,$H$45,AR46)</f>
        <v>1.6519094010151472</v>
      </c>
      <c r="AS48" s="2551" t="s">
        <v>56</v>
      </c>
      <c r="AT48" s="2429">
        <f>SUM(AT15,$J$45,AT46)</f>
        <v>0.36353679492266661</v>
      </c>
      <c r="AU48" s="2427">
        <f>SUM(AV15,$H$45,AU46)</f>
        <v>1.6204338389217232</v>
      </c>
      <c r="AV48" s="2551" t="s">
        <v>56</v>
      </c>
      <c r="AW48" s="2429">
        <f>SUM(AW15,$J$45,AW46)</f>
        <v>0.36163003214933331</v>
      </c>
      <c r="AX48" s="2427">
        <f>SUM(AY15,$H$45,AX46)</f>
        <v>1.5913811347516371</v>
      </c>
      <c r="AY48" s="2551" t="s">
        <v>56</v>
      </c>
      <c r="AZ48" s="2429">
        <f>SUM(AZ15,$J$45,AZ46)</f>
        <v>0.35313608084906661</v>
      </c>
      <c r="BA48" s="2427">
        <f>SUM(BB15,$H$45,BA46)</f>
        <v>1.5673426637894239</v>
      </c>
      <c r="BB48" s="2551" t="s">
        <v>56</v>
      </c>
      <c r="BC48" s="2429">
        <f>SUM(BC15,$J$45,BC46)</f>
        <v>0.34952895770453329</v>
      </c>
      <c r="BD48" s="2427">
        <f>SUM(BE15,$H$45,BD46)</f>
        <v>1.6219245730086893</v>
      </c>
      <c r="BE48" s="2551" t="s">
        <v>56</v>
      </c>
      <c r="BF48" s="2429">
        <f>SUM(BF15,$J$45,BF46)</f>
        <v>0.35720622322773332</v>
      </c>
      <c r="BG48" s="2427">
        <f>SUM(BH15,$H$45,BG46)</f>
        <v>1.6095593522665943</v>
      </c>
      <c r="BH48" s="2551" t="s">
        <v>56</v>
      </c>
      <c r="BI48" s="2429">
        <f>SUM(BI15,$J$45,BI46)</f>
        <v>0.35580547831893333</v>
      </c>
      <c r="BJ48" s="2427">
        <f>SUM(BK15,$H$45,BJ46)</f>
        <v>1.583225503734712</v>
      </c>
      <c r="BK48" s="2551" t="s">
        <v>56</v>
      </c>
      <c r="BL48" s="2429">
        <f>SUM(BL15,$J$45,BL46)</f>
        <v>0.35506590490026668</v>
      </c>
      <c r="BM48" s="2427">
        <f>SUM(BN15,$H$45,BM46)</f>
        <v>1.5117350443305217</v>
      </c>
      <c r="BN48" s="2551" t="s">
        <v>56</v>
      </c>
      <c r="BO48" s="2429">
        <f>SUM(BO15,$J$45,BO46)</f>
        <v>0.33302655165866668</v>
      </c>
      <c r="BP48" s="2427">
        <f>SUM(BQ15,$H$45,BP46)</f>
        <v>1.4883281452695509</v>
      </c>
      <c r="BQ48" s="2551" t="s">
        <v>56</v>
      </c>
      <c r="BR48" s="2429">
        <f>SUM(BR15,$J$45,BR46)</f>
        <v>0.3314987354624</v>
      </c>
      <c r="BS48" s="2427">
        <f>SUM(BT15,$H$45,BS46)</f>
        <v>1.4569762853758546</v>
      </c>
      <c r="BT48" s="2551" t="s">
        <v>56</v>
      </c>
      <c r="BU48" s="2429">
        <f>SUM(BU15,$J$45,BU46)</f>
        <v>0.32928399502506667</v>
      </c>
      <c r="BV48" s="2427">
        <f>SUM(BW15,$H$45,BV46)</f>
        <v>1.3743286988344305</v>
      </c>
      <c r="BW48" s="2551" t="s">
        <v>56</v>
      </c>
      <c r="BX48" s="2429">
        <f>SUM(BX15,$J$45,BX46)</f>
        <v>0.32289727286613329</v>
      </c>
      <c r="BY48" s="2427">
        <f>SUM(BZ15,$H$45,BY46)</f>
        <v>1.342954578533297</v>
      </c>
      <c r="BZ48" s="2551" t="s">
        <v>56</v>
      </c>
      <c r="CA48" s="2429">
        <f>SUM(CA15,$J$45,CA46)</f>
        <v>0.32405770443946663</v>
      </c>
      <c r="CB48" s="909"/>
      <c r="CC48" s="2086"/>
    </row>
    <row r="49" spans="1:80" s="2010" customFormat="1" x14ac:dyDescent="0.2">
      <c r="A49" s="2322" t="s">
        <v>64</v>
      </c>
      <c r="B49" s="2323"/>
      <c r="C49" s="2203"/>
      <c r="D49" s="2323"/>
      <c r="E49" s="2109"/>
      <c r="F49" s="2197"/>
      <c r="G49" s="2301"/>
      <c r="H49" s="2111"/>
      <c r="I49" s="2559"/>
      <c r="J49" s="2560"/>
      <c r="K49" s="2111"/>
      <c r="L49" s="2559"/>
      <c r="M49" s="2560"/>
      <c r="N49" s="2111"/>
      <c r="O49" s="2559"/>
      <c r="P49" s="2560"/>
      <c r="Q49" s="2111"/>
      <c r="R49" s="2559"/>
      <c r="S49" s="2560"/>
      <c r="T49" s="2111"/>
      <c r="U49" s="2559"/>
      <c r="V49" s="2560"/>
      <c r="W49" s="2111"/>
      <c r="X49" s="2559"/>
      <c r="Y49" s="2560"/>
      <c r="Z49" s="2111"/>
      <c r="AA49" s="2559"/>
      <c r="AB49" s="2560"/>
      <c r="AC49" s="2111"/>
      <c r="AD49" s="2559"/>
      <c r="AE49" s="2560"/>
      <c r="AF49" s="2111"/>
      <c r="AG49" s="2559"/>
      <c r="AH49" s="2560"/>
      <c r="AI49" s="2111"/>
      <c r="AJ49" s="2559"/>
      <c r="AK49" s="2560"/>
      <c r="AL49" s="2111"/>
      <c r="AM49" s="2559"/>
      <c r="AN49" s="2560"/>
      <c r="AO49" s="2111"/>
      <c r="AP49" s="2559"/>
      <c r="AQ49" s="2560"/>
      <c r="AR49" s="2111"/>
      <c r="AS49" s="2559"/>
      <c r="AT49" s="2560"/>
      <c r="AU49" s="2111"/>
      <c r="AV49" s="2559"/>
      <c r="AW49" s="2560"/>
      <c r="AX49" s="2111"/>
      <c r="AY49" s="2559"/>
      <c r="AZ49" s="2560"/>
      <c r="BA49" s="2111"/>
      <c r="BB49" s="2559"/>
      <c r="BC49" s="2560"/>
      <c r="BD49" s="2111"/>
      <c r="BE49" s="2559"/>
      <c r="BF49" s="2560"/>
      <c r="BG49" s="2111"/>
      <c r="BH49" s="2559"/>
      <c r="BI49" s="2560"/>
      <c r="BJ49" s="2111"/>
      <c r="BK49" s="2559"/>
      <c r="BL49" s="2560"/>
      <c r="BM49" s="2111"/>
      <c r="BN49" s="2559"/>
      <c r="BO49" s="2560"/>
      <c r="BP49" s="2111"/>
      <c r="BQ49" s="2559"/>
      <c r="BR49" s="2560"/>
      <c r="BS49" s="2111"/>
      <c r="BT49" s="2559"/>
      <c r="BU49" s="2560"/>
      <c r="BV49" s="2111"/>
      <c r="BW49" s="2559"/>
      <c r="BX49" s="2560"/>
      <c r="BY49" s="2111"/>
      <c r="BZ49" s="2559"/>
      <c r="CA49" s="2560"/>
      <c r="CB49" s="909"/>
    </row>
    <row r="50" spans="1:80" s="2010" customFormat="1" ht="13.5" thickBot="1" x14ac:dyDescent="0.25">
      <c r="A50" s="2328" t="s">
        <v>65</v>
      </c>
      <c r="B50" s="2329"/>
      <c r="C50" s="2330"/>
      <c r="D50" s="2329"/>
      <c r="E50" s="2118"/>
      <c r="F50" s="2329" t="s">
        <v>66</v>
      </c>
      <c r="G50" s="2122"/>
      <c r="H50" s="2453">
        <f>SUM(H44,H48)</f>
        <v>1.9410627025272746</v>
      </c>
      <c r="I50" s="2561" t="s">
        <v>56</v>
      </c>
      <c r="J50" s="2455">
        <f>SUM(J44,J48)</f>
        <v>0.4883809271509334</v>
      </c>
      <c r="K50" s="2453">
        <f>SUM(K44,K48)</f>
        <v>1.9405847586235645</v>
      </c>
      <c r="L50" s="2561" t="s">
        <v>56</v>
      </c>
      <c r="M50" s="2455">
        <f>SUM(M44,M48)</f>
        <v>0.49007835176640002</v>
      </c>
      <c r="N50" s="2453">
        <f>SUM(N44,N48)</f>
        <v>1.8398209144219864</v>
      </c>
      <c r="O50" s="2561" t="s">
        <v>56</v>
      </c>
      <c r="P50" s="2455">
        <f>SUM(P44,P48)</f>
        <v>0.4748458420031999</v>
      </c>
      <c r="Q50" s="2453">
        <f>SUM(Q44,Q48)</f>
        <v>1.8820317626289342</v>
      </c>
      <c r="R50" s="2561" t="s">
        <v>56</v>
      </c>
      <c r="S50" s="2455">
        <f>SUM(S44,S48)</f>
        <v>0.48099811064533327</v>
      </c>
      <c r="T50" s="2453">
        <f>SUM(T44,T48)</f>
        <v>1.8908861833506394</v>
      </c>
      <c r="U50" s="2561" t="s">
        <v>56</v>
      </c>
      <c r="V50" s="2455">
        <f>SUM(V44,V48)</f>
        <v>0.47968769525440003</v>
      </c>
      <c r="W50" s="2453">
        <f>SUM(W44,W48)</f>
        <v>1.9429977521189294</v>
      </c>
      <c r="X50" s="2561" t="s">
        <v>56</v>
      </c>
      <c r="Y50" s="2455">
        <f>SUM(Y44,Y48)</f>
        <v>0.48308775614826666</v>
      </c>
      <c r="Z50" s="2453">
        <f>SUM(Z44,Z48)</f>
        <v>2.1313434520787302</v>
      </c>
      <c r="AA50" s="2561" t="s">
        <v>56</v>
      </c>
      <c r="AB50" s="2455">
        <f>SUM(AB44,AB48)</f>
        <v>0.49314474555733334</v>
      </c>
      <c r="AC50" s="2453">
        <f>SUM(AC44,AC48)</f>
        <v>2.2810339566321636</v>
      </c>
      <c r="AD50" s="2561" t="s">
        <v>56</v>
      </c>
      <c r="AE50" s="2455">
        <f>SUM(AE44,AE48)</f>
        <v>0.49494076249280006</v>
      </c>
      <c r="AF50" s="2453">
        <f>SUM(AF44,AF48)</f>
        <v>2.4562558946863313</v>
      </c>
      <c r="AG50" s="2561" t="s">
        <v>56</v>
      </c>
      <c r="AH50" s="2455">
        <f>SUM(AH44,AH48)</f>
        <v>0.52759845188906662</v>
      </c>
      <c r="AI50" s="2453">
        <f>SUM(AI44,AI48)</f>
        <v>2.4319147619274739</v>
      </c>
      <c r="AJ50" s="2561" t="s">
        <v>56</v>
      </c>
      <c r="AK50" s="2455">
        <f>SUM(AK44,AK48)</f>
        <v>0.52354540033386665</v>
      </c>
      <c r="AL50" s="2453">
        <f>SUM(AL44,AL48)</f>
        <v>2.4790492991542852</v>
      </c>
      <c r="AM50" s="2561" t="s">
        <v>56</v>
      </c>
      <c r="AN50" s="2455">
        <f>SUM(AN44,AN48)</f>
        <v>0.53401669756800008</v>
      </c>
      <c r="AO50" s="2453">
        <f>SUM(AO44,AO48)</f>
        <v>2.4346226549670025</v>
      </c>
      <c r="AP50" s="2561" t="s">
        <v>56</v>
      </c>
      <c r="AQ50" s="2455">
        <f>SUM(AQ44,AQ48)</f>
        <v>0.52503702801493335</v>
      </c>
      <c r="AR50" s="2453">
        <f>SUM(AR44,AR48)</f>
        <v>2.4926534852313829</v>
      </c>
      <c r="AS50" s="2561" t="s">
        <v>56</v>
      </c>
      <c r="AT50" s="2455">
        <f>SUM(AT44,AT48)</f>
        <v>0.54677663290133327</v>
      </c>
      <c r="AU50" s="2453">
        <f>SUM(AU44,AU48)</f>
        <v>2.4443378447637185</v>
      </c>
      <c r="AV50" s="2561" t="s">
        <v>56</v>
      </c>
      <c r="AW50" s="2455">
        <f>SUM(AW44,AW48)</f>
        <v>0.5416143180266666</v>
      </c>
      <c r="AX50" s="2453">
        <f>SUM(AX44,AX48)</f>
        <v>2.3736127736864217</v>
      </c>
      <c r="AY50" s="2561" t="s">
        <v>56</v>
      </c>
      <c r="AZ50" s="2455">
        <f>SUM(AZ44,AZ48)</f>
        <v>0.54053657319039994</v>
      </c>
      <c r="BA50" s="2453">
        <f>SUM(BA44,BA48)</f>
        <v>2.34932271739385</v>
      </c>
      <c r="BB50" s="2561" t="s">
        <v>56</v>
      </c>
      <c r="BC50" s="2455">
        <f>SUM(BC44,BC48)</f>
        <v>0.52552474568959995</v>
      </c>
      <c r="BD50" s="2453">
        <f>SUM(BD44,BD48)</f>
        <v>2.4634209252874015</v>
      </c>
      <c r="BE50" s="2561" t="s">
        <v>56</v>
      </c>
      <c r="BF50" s="2455">
        <f>SUM(BF44,BF48)</f>
        <v>0.53624200172479997</v>
      </c>
      <c r="BG50" s="2453">
        <f>SUM(BG44,BG48)</f>
        <v>2.4678549578142044</v>
      </c>
      <c r="BH50" s="2561" t="s">
        <v>56</v>
      </c>
      <c r="BI50" s="2455">
        <f>SUM(BI44,BI48)</f>
        <v>0.53283667986880001</v>
      </c>
      <c r="BJ50" s="2453">
        <f>SUM(BJ44,BJ48)</f>
        <v>2.4786739072804718</v>
      </c>
      <c r="BK50" s="2561" t="s">
        <v>56</v>
      </c>
      <c r="BL50" s="2455">
        <f>SUM(BL44,BL48)</f>
        <v>0.53307923702293336</v>
      </c>
      <c r="BM50" s="2453">
        <f>SUM(BM44,BM48)</f>
        <v>2.4091245266655781</v>
      </c>
      <c r="BN50" s="2561" t="s">
        <v>56</v>
      </c>
      <c r="BO50" s="2455">
        <f>SUM(BO44,BO48)</f>
        <v>0.51557054198399999</v>
      </c>
      <c r="BP50" s="2453">
        <f>SUM(BP44,BP48)</f>
        <v>2.3721850007206169</v>
      </c>
      <c r="BQ50" s="2561" t="s">
        <v>56</v>
      </c>
      <c r="BR50" s="2455">
        <f>SUM(BR44,BR48)</f>
        <v>0.50726191059306669</v>
      </c>
      <c r="BS50" s="2453">
        <f>SUM(BS44,BS48)</f>
        <v>2.3295064080207526</v>
      </c>
      <c r="BT50" s="2561" t="s">
        <v>56</v>
      </c>
      <c r="BU50" s="2455">
        <f>SUM(BU44,BU48)</f>
        <v>0.50276099790506668</v>
      </c>
      <c r="BV50" s="2453">
        <f>SUM(BV44,BV48)</f>
        <v>2.1943190014291152</v>
      </c>
      <c r="BW50" s="2561" t="s">
        <v>56</v>
      </c>
      <c r="BX50" s="2455">
        <f>SUM(BX44,BX48)</f>
        <v>0.49305092100799996</v>
      </c>
      <c r="BY50" s="2453">
        <f>SUM(BY44,BY48)</f>
        <v>2.1405608948318187</v>
      </c>
      <c r="BZ50" s="2561" t="s">
        <v>56</v>
      </c>
      <c r="CA50" s="2455">
        <f>SUM(CA44,CA48)</f>
        <v>0.4954235540277333</v>
      </c>
      <c r="CB50" s="2086"/>
    </row>
    <row r="51" spans="1:80" s="2197" customFormat="1" x14ac:dyDescent="0.2">
      <c r="B51" s="2109"/>
      <c r="C51" s="2109"/>
      <c r="D51" s="2109"/>
      <c r="E51" s="2109"/>
      <c r="F51" s="2109"/>
      <c r="G51" s="2109"/>
      <c r="H51" s="2109"/>
      <c r="I51" s="2109"/>
      <c r="J51" s="2109"/>
      <c r="K51" s="2109"/>
      <c r="L51" s="2109"/>
      <c r="M51" s="2109"/>
      <c r="N51" s="2109"/>
      <c r="O51" s="2109"/>
      <c r="P51" s="2109"/>
      <c r="Q51" s="2109"/>
      <c r="R51" s="2109"/>
      <c r="S51" s="2109"/>
      <c r="T51" s="2109"/>
      <c r="U51" s="2109"/>
      <c r="V51" s="2109"/>
      <c r="W51" s="2109"/>
      <c r="X51" s="2109"/>
      <c r="Y51" s="2109"/>
      <c r="Z51" s="2109"/>
      <c r="AA51" s="2109"/>
      <c r="AB51" s="2109"/>
      <c r="AC51" s="2109"/>
      <c r="AD51" s="2109"/>
      <c r="AE51" s="2109"/>
      <c r="AF51" s="2109"/>
      <c r="AG51" s="2109"/>
      <c r="AH51" s="2109"/>
      <c r="AI51" s="2109"/>
      <c r="AJ51" s="2109"/>
      <c r="AK51" s="2109"/>
      <c r="AL51" s="2109"/>
      <c r="AM51" s="2109"/>
      <c r="AN51" s="2109"/>
      <c r="AO51" s="2109"/>
      <c r="AP51" s="2109"/>
      <c r="AQ51" s="2109"/>
      <c r="AR51" s="2109"/>
      <c r="AS51" s="2109"/>
      <c r="AT51" s="2109"/>
      <c r="AU51" s="2109"/>
      <c r="AV51" s="2109"/>
      <c r="AW51" s="2109"/>
      <c r="AX51" s="2109"/>
      <c r="AY51" s="2109"/>
      <c r="AZ51" s="2109"/>
      <c r="BA51" s="2109"/>
      <c r="BB51" s="2109"/>
      <c r="BC51" s="2109"/>
      <c r="BD51" s="2109"/>
      <c r="BE51" s="2109"/>
      <c r="BF51" s="2109"/>
      <c r="BG51" s="2109"/>
      <c r="BH51" s="2109"/>
      <c r="BI51" s="2109"/>
      <c r="BJ51" s="2109"/>
      <c r="BK51" s="2109"/>
      <c r="BL51" s="2109"/>
      <c r="BM51" s="2109"/>
      <c r="BN51" s="2109"/>
      <c r="BO51" s="2109"/>
      <c r="BP51" s="2109"/>
      <c r="BQ51" s="2109"/>
      <c r="BR51" s="2109"/>
      <c r="BS51" s="2109"/>
      <c r="BT51" s="2109"/>
      <c r="BU51" s="2109"/>
      <c r="BV51" s="2109"/>
      <c r="BW51" s="2109"/>
      <c r="BX51" s="2109"/>
      <c r="BY51" s="2109"/>
      <c r="BZ51" s="2109"/>
      <c r="CA51" s="2109"/>
      <c r="CB51" s="2562"/>
    </row>
    <row r="52" spans="1:80" s="2010" customFormat="1" x14ac:dyDescent="0.2">
      <c r="I52" s="914"/>
      <c r="L52" s="914"/>
      <c r="O52" s="914"/>
      <c r="CB52" s="2086"/>
    </row>
    <row r="53" spans="1:80" s="2010" customFormat="1" x14ac:dyDescent="0.2">
      <c r="I53" s="915"/>
      <c r="CB53" s="2086"/>
    </row>
    <row r="54" spans="1:80" s="2010" customFormat="1" x14ac:dyDescent="0.2">
      <c r="D54" s="2169"/>
      <c r="I54" s="915"/>
      <c r="CB54" s="2086"/>
    </row>
    <row r="55" spans="1:80" s="2010" customFormat="1" x14ac:dyDescent="0.2">
      <c r="I55" s="915"/>
      <c r="CB55" s="2086"/>
    </row>
    <row r="56" spans="1:80" s="2010" customFormat="1" x14ac:dyDescent="0.2">
      <c r="CB56" s="2086"/>
    </row>
    <row r="57" spans="1:80" s="2010" customFormat="1" x14ac:dyDescent="0.2">
      <c r="I57" s="915"/>
      <c r="CB57" s="2086"/>
    </row>
    <row r="58" spans="1:80" s="2010" customFormat="1" x14ac:dyDescent="0.2">
      <c r="D58" s="2169"/>
      <c r="I58" s="915"/>
      <c r="CB58" s="2086"/>
    </row>
    <row r="59" spans="1:80" s="2010" customFormat="1" x14ac:dyDescent="0.2">
      <c r="I59" s="915"/>
      <c r="CB59" s="2086"/>
    </row>
    <row r="60" spans="1:80" s="2010" customFormat="1" x14ac:dyDescent="0.2">
      <c r="I60" s="915"/>
      <c r="CB60" s="2086"/>
    </row>
    <row r="61" spans="1:80" s="2010" customFormat="1" x14ac:dyDescent="0.2">
      <c r="I61" s="915"/>
      <c r="CB61" s="2086"/>
    </row>
    <row r="62" spans="1:80" s="2010" customFormat="1" x14ac:dyDescent="0.2">
      <c r="I62" s="915"/>
      <c r="CB62" s="2086"/>
    </row>
    <row r="63" spans="1:80" s="2010" customFormat="1" x14ac:dyDescent="0.2">
      <c r="CB63" s="2086"/>
    </row>
    <row r="64" spans="1:80" s="2010" customFormat="1" x14ac:dyDescent="0.2">
      <c r="CB64" s="2086"/>
    </row>
    <row r="65" spans="4:80" s="2010" customFormat="1" x14ac:dyDescent="0.2">
      <c r="CB65" s="2086"/>
    </row>
    <row r="66" spans="4:80" s="2010" customFormat="1" x14ac:dyDescent="0.2">
      <c r="I66" s="914"/>
      <c r="L66" s="914"/>
      <c r="O66" s="914"/>
      <c r="CB66" s="2086"/>
    </row>
    <row r="67" spans="4:80" s="2010" customFormat="1" x14ac:dyDescent="0.2">
      <c r="D67" s="2169"/>
      <c r="I67" s="914"/>
      <c r="L67" s="916"/>
      <c r="O67" s="914"/>
      <c r="CB67" s="2086"/>
    </row>
    <row r="68" spans="4:80" s="2010" customFormat="1" x14ac:dyDescent="0.2">
      <c r="I68" s="914"/>
      <c r="L68" s="914"/>
      <c r="O68" s="914"/>
      <c r="CB68" s="2086"/>
    </row>
    <row r="69" spans="4:80" s="2010" customFormat="1" x14ac:dyDescent="0.2">
      <c r="I69" s="914"/>
      <c r="L69" s="916"/>
      <c r="O69" s="914"/>
      <c r="CB69" s="2086"/>
    </row>
    <row r="70" spans="4:80" s="2010" customFormat="1" x14ac:dyDescent="0.2">
      <c r="I70" s="914"/>
      <c r="L70" s="914"/>
      <c r="O70" s="914"/>
      <c r="CB70" s="2086"/>
    </row>
    <row r="71" spans="4:80" s="2010" customFormat="1" x14ac:dyDescent="0.2">
      <c r="D71" s="2169"/>
      <c r="I71" s="914"/>
      <c r="L71" s="914"/>
      <c r="O71" s="914"/>
      <c r="CB71" s="2086"/>
    </row>
    <row r="72" spans="4:80" s="2010" customFormat="1" x14ac:dyDescent="0.2">
      <c r="I72" s="914"/>
      <c r="L72" s="914"/>
      <c r="O72" s="914"/>
      <c r="CB72" s="2086"/>
    </row>
  </sheetData>
  <mergeCells count="83">
    <mergeCell ref="AC4:AE4"/>
    <mergeCell ref="AF4:AH4"/>
    <mergeCell ref="AI4:AK4"/>
    <mergeCell ref="AL4:AN4"/>
    <mergeCell ref="A4:G4"/>
    <mergeCell ref="H4:J4"/>
    <mergeCell ref="K4:M4"/>
    <mergeCell ref="N4:P4"/>
    <mergeCell ref="Q4:S4"/>
    <mergeCell ref="T4:V4"/>
    <mergeCell ref="BY4:CA4"/>
    <mergeCell ref="A5:B6"/>
    <mergeCell ref="C5:C6"/>
    <mergeCell ref="D5:G6"/>
    <mergeCell ref="A7:B13"/>
    <mergeCell ref="C7:C13"/>
    <mergeCell ref="D7:E9"/>
    <mergeCell ref="F7:G7"/>
    <mergeCell ref="F8:G8"/>
    <mergeCell ref="F9:G9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D10:E12"/>
    <mergeCell ref="F10:G10"/>
    <mergeCell ref="F11:G11"/>
    <mergeCell ref="F12:G12"/>
    <mergeCell ref="D13:G13"/>
    <mergeCell ref="A14:B20"/>
    <mergeCell ref="C14:C20"/>
    <mergeCell ref="D14:E16"/>
    <mergeCell ref="F14:G14"/>
    <mergeCell ref="F15:G15"/>
    <mergeCell ref="F16:G16"/>
    <mergeCell ref="D17:E19"/>
    <mergeCell ref="F17:G17"/>
    <mergeCell ref="F19:G19"/>
    <mergeCell ref="F18:G18"/>
    <mergeCell ref="D20:G20"/>
    <mergeCell ref="A21:B22"/>
    <mergeCell ref="C21:C22"/>
    <mergeCell ref="D21:E21"/>
    <mergeCell ref="F21:G22"/>
    <mergeCell ref="D22:E22"/>
    <mergeCell ref="A23:B24"/>
    <mergeCell ref="C23:C24"/>
    <mergeCell ref="D23:E23"/>
    <mergeCell ref="F23:G24"/>
    <mergeCell ref="D24:E24"/>
    <mergeCell ref="A30:C30"/>
    <mergeCell ref="A31:C31"/>
    <mergeCell ref="A32:C32"/>
    <mergeCell ref="A33:C33"/>
    <mergeCell ref="A34:C34"/>
    <mergeCell ref="A35:C35"/>
    <mergeCell ref="A25:C26"/>
    <mergeCell ref="D25:G25"/>
    <mergeCell ref="D26:G26"/>
    <mergeCell ref="E27:F27"/>
    <mergeCell ref="E28:F28"/>
    <mergeCell ref="A29:C29"/>
    <mergeCell ref="D29:E29"/>
    <mergeCell ref="F29:G29"/>
    <mergeCell ref="B44:G44"/>
    <mergeCell ref="E47:F47"/>
    <mergeCell ref="B48:G48"/>
    <mergeCell ref="A36:C36"/>
    <mergeCell ref="A37:C37"/>
    <mergeCell ref="A38:C38"/>
    <mergeCell ref="A39:C39"/>
    <mergeCell ref="A40:G40"/>
    <mergeCell ref="E43:F43"/>
  </mergeCells>
  <pageMargins left="0.35433070866141736" right="0.39370078740157483" top="0.35433070866141736" bottom="0.15748031496062992" header="0.15748031496062992" footer="0.15748031496062992"/>
  <pageSetup paperSize="8" scale="90" fitToWidth="0" fitToHeight="0" orientation="landscape" r:id="rId1"/>
  <headerFooter alignWithMargins="0"/>
  <colBreaks count="2" manualBreakCount="2">
    <brk id="34" max="49" man="1"/>
    <brk id="61" max="4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E103"/>
  <sheetViews>
    <sheetView showZeros="0" view="pageBreakPreview" zoomScale="85" zoomScaleNormal="100" zoomScaleSheetLayoutView="85" workbookViewId="0">
      <selection sqref="A1:XFD1048576"/>
    </sheetView>
  </sheetViews>
  <sheetFormatPr defaultRowHeight="12.75" x14ac:dyDescent="0.2"/>
  <cols>
    <col min="1" max="1" width="3.28515625" style="277" customWidth="1"/>
    <col min="2" max="2" width="6.85546875" style="277" customWidth="1"/>
    <col min="3" max="3" width="12.140625" style="277" customWidth="1"/>
    <col min="4" max="4" width="6" style="277" customWidth="1"/>
    <col min="5" max="5" width="3" style="277" customWidth="1"/>
    <col min="6" max="6" width="6" style="277" customWidth="1"/>
    <col min="7" max="7" width="3.85546875" style="277" customWidth="1"/>
    <col min="8" max="8" width="7.28515625" style="277" customWidth="1"/>
    <col min="9" max="73" width="6.7109375" style="277" customWidth="1"/>
    <col min="74" max="74" width="7.42578125" style="277" customWidth="1"/>
    <col min="75" max="76" width="6.7109375" style="277" customWidth="1"/>
    <col min="77" max="77" width="7.7109375" style="277" customWidth="1"/>
    <col min="78" max="78" width="6.7109375" style="277" customWidth="1"/>
    <col min="79" max="79" width="8" style="277" customWidth="1"/>
    <col min="80" max="80" width="10.85546875" style="277" bestFit="1" customWidth="1"/>
    <col min="81" max="81" width="12" style="277" customWidth="1"/>
    <col min="82" max="256" width="9.140625" style="277"/>
    <col min="257" max="257" width="3.28515625" style="277" customWidth="1"/>
    <col min="258" max="258" width="6.85546875" style="277" customWidth="1"/>
    <col min="259" max="259" width="12.140625" style="277" customWidth="1"/>
    <col min="260" max="260" width="6" style="277" customWidth="1"/>
    <col min="261" max="261" width="3" style="277" customWidth="1"/>
    <col min="262" max="262" width="6" style="277" customWidth="1"/>
    <col min="263" max="263" width="3.85546875" style="277" customWidth="1"/>
    <col min="264" max="264" width="7.28515625" style="277" customWidth="1"/>
    <col min="265" max="329" width="6.7109375" style="277" customWidth="1"/>
    <col min="330" max="330" width="7.42578125" style="277" customWidth="1"/>
    <col min="331" max="332" width="6.7109375" style="277" customWidth="1"/>
    <col min="333" max="333" width="7.7109375" style="277" customWidth="1"/>
    <col min="334" max="334" width="6.7109375" style="277" customWidth="1"/>
    <col min="335" max="335" width="8" style="277" customWidth="1"/>
    <col min="336" max="336" width="10.85546875" style="277" bestFit="1" customWidth="1"/>
    <col min="337" max="337" width="12" style="277" customWidth="1"/>
    <col min="338" max="512" width="9.140625" style="277"/>
    <col min="513" max="513" width="3.28515625" style="277" customWidth="1"/>
    <col min="514" max="514" width="6.85546875" style="277" customWidth="1"/>
    <col min="515" max="515" width="12.140625" style="277" customWidth="1"/>
    <col min="516" max="516" width="6" style="277" customWidth="1"/>
    <col min="517" max="517" width="3" style="277" customWidth="1"/>
    <col min="518" max="518" width="6" style="277" customWidth="1"/>
    <col min="519" max="519" width="3.85546875" style="277" customWidth="1"/>
    <col min="520" max="520" width="7.28515625" style="277" customWidth="1"/>
    <col min="521" max="585" width="6.7109375" style="277" customWidth="1"/>
    <col min="586" max="586" width="7.42578125" style="277" customWidth="1"/>
    <col min="587" max="588" width="6.7109375" style="277" customWidth="1"/>
    <col min="589" max="589" width="7.7109375" style="277" customWidth="1"/>
    <col min="590" max="590" width="6.7109375" style="277" customWidth="1"/>
    <col min="591" max="591" width="8" style="277" customWidth="1"/>
    <col min="592" max="592" width="10.85546875" style="277" bestFit="1" customWidth="1"/>
    <col min="593" max="593" width="12" style="277" customWidth="1"/>
    <col min="594" max="768" width="9.140625" style="277"/>
    <col min="769" max="769" width="3.28515625" style="277" customWidth="1"/>
    <col min="770" max="770" width="6.85546875" style="277" customWidth="1"/>
    <col min="771" max="771" width="12.140625" style="277" customWidth="1"/>
    <col min="772" max="772" width="6" style="277" customWidth="1"/>
    <col min="773" max="773" width="3" style="277" customWidth="1"/>
    <col min="774" max="774" width="6" style="277" customWidth="1"/>
    <col min="775" max="775" width="3.85546875" style="277" customWidth="1"/>
    <col min="776" max="776" width="7.28515625" style="277" customWidth="1"/>
    <col min="777" max="841" width="6.7109375" style="277" customWidth="1"/>
    <col min="842" max="842" width="7.42578125" style="277" customWidth="1"/>
    <col min="843" max="844" width="6.7109375" style="277" customWidth="1"/>
    <col min="845" max="845" width="7.7109375" style="277" customWidth="1"/>
    <col min="846" max="846" width="6.7109375" style="277" customWidth="1"/>
    <col min="847" max="847" width="8" style="277" customWidth="1"/>
    <col min="848" max="848" width="10.85546875" style="277" bestFit="1" customWidth="1"/>
    <col min="849" max="849" width="12" style="277" customWidth="1"/>
    <col min="850" max="1024" width="9.140625" style="277"/>
    <col min="1025" max="1025" width="3.28515625" style="277" customWidth="1"/>
    <col min="1026" max="1026" width="6.85546875" style="277" customWidth="1"/>
    <col min="1027" max="1027" width="12.140625" style="277" customWidth="1"/>
    <col min="1028" max="1028" width="6" style="277" customWidth="1"/>
    <col min="1029" max="1029" width="3" style="277" customWidth="1"/>
    <col min="1030" max="1030" width="6" style="277" customWidth="1"/>
    <col min="1031" max="1031" width="3.85546875" style="277" customWidth="1"/>
    <col min="1032" max="1032" width="7.28515625" style="277" customWidth="1"/>
    <col min="1033" max="1097" width="6.7109375" style="277" customWidth="1"/>
    <col min="1098" max="1098" width="7.42578125" style="277" customWidth="1"/>
    <col min="1099" max="1100" width="6.7109375" style="277" customWidth="1"/>
    <col min="1101" max="1101" width="7.7109375" style="277" customWidth="1"/>
    <col min="1102" max="1102" width="6.7109375" style="277" customWidth="1"/>
    <col min="1103" max="1103" width="8" style="277" customWidth="1"/>
    <col min="1104" max="1104" width="10.85546875" style="277" bestFit="1" customWidth="1"/>
    <col min="1105" max="1105" width="12" style="277" customWidth="1"/>
    <col min="1106" max="1280" width="9.140625" style="277"/>
    <col min="1281" max="1281" width="3.28515625" style="277" customWidth="1"/>
    <col min="1282" max="1282" width="6.85546875" style="277" customWidth="1"/>
    <col min="1283" max="1283" width="12.140625" style="277" customWidth="1"/>
    <col min="1284" max="1284" width="6" style="277" customWidth="1"/>
    <col min="1285" max="1285" width="3" style="277" customWidth="1"/>
    <col min="1286" max="1286" width="6" style="277" customWidth="1"/>
    <col min="1287" max="1287" width="3.85546875" style="277" customWidth="1"/>
    <col min="1288" max="1288" width="7.28515625" style="277" customWidth="1"/>
    <col min="1289" max="1353" width="6.7109375" style="277" customWidth="1"/>
    <col min="1354" max="1354" width="7.42578125" style="277" customWidth="1"/>
    <col min="1355" max="1356" width="6.7109375" style="277" customWidth="1"/>
    <col min="1357" max="1357" width="7.7109375" style="277" customWidth="1"/>
    <col min="1358" max="1358" width="6.7109375" style="277" customWidth="1"/>
    <col min="1359" max="1359" width="8" style="277" customWidth="1"/>
    <col min="1360" max="1360" width="10.85546875" style="277" bestFit="1" customWidth="1"/>
    <col min="1361" max="1361" width="12" style="277" customWidth="1"/>
    <col min="1362" max="1536" width="9.140625" style="277"/>
    <col min="1537" max="1537" width="3.28515625" style="277" customWidth="1"/>
    <col min="1538" max="1538" width="6.85546875" style="277" customWidth="1"/>
    <col min="1539" max="1539" width="12.140625" style="277" customWidth="1"/>
    <col min="1540" max="1540" width="6" style="277" customWidth="1"/>
    <col min="1541" max="1541" width="3" style="277" customWidth="1"/>
    <col min="1542" max="1542" width="6" style="277" customWidth="1"/>
    <col min="1543" max="1543" width="3.85546875" style="277" customWidth="1"/>
    <col min="1544" max="1544" width="7.28515625" style="277" customWidth="1"/>
    <col min="1545" max="1609" width="6.7109375" style="277" customWidth="1"/>
    <col min="1610" max="1610" width="7.42578125" style="277" customWidth="1"/>
    <col min="1611" max="1612" width="6.7109375" style="277" customWidth="1"/>
    <col min="1613" max="1613" width="7.7109375" style="277" customWidth="1"/>
    <col min="1614" max="1614" width="6.7109375" style="277" customWidth="1"/>
    <col min="1615" max="1615" width="8" style="277" customWidth="1"/>
    <col min="1616" max="1616" width="10.85546875" style="277" bestFit="1" customWidth="1"/>
    <col min="1617" max="1617" width="12" style="277" customWidth="1"/>
    <col min="1618" max="1792" width="9.140625" style="277"/>
    <col min="1793" max="1793" width="3.28515625" style="277" customWidth="1"/>
    <col min="1794" max="1794" width="6.85546875" style="277" customWidth="1"/>
    <col min="1795" max="1795" width="12.140625" style="277" customWidth="1"/>
    <col min="1796" max="1796" width="6" style="277" customWidth="1"/>
    <col min="1797" max="1797" width="3" style="277" customWidth="1"/>
    <col min="1798" max="1798" width="6" style="277" customWidth="1"/>
    <col min="1799" max="1799" width="3.85546875" style="277" customWidth="1"/>
    <col min="1800" max="1800" width="7.28515625" style="277" customWidth="1"/>
    <col min="1801" max="1865" width="6.7109375" style="277" customWidth="1"/>
    <col min="1866" max="1866" width="7.42578125" style="277" customWidth="1"/>
    <col min="1867" max="1868" width="6.7109375" style="277" customWidth="1"/>
    <col min="1869" max="1869" width="7.7109375" style="277" customWidth="1"/>
    <col min="1870" max="1870" width="6.7109375" style="277" customWidth="1"/>
    <col min="1871" max="1871" width="8" style="277" customWidth="1"/>
    <col min="1872" max="1872" width="10.85546875" style="277" bestFit="1" customWidth="1"/>
    <col min="1873" max="1873" width="12" style="277" customWidth="1"/>
    <col min="1874" max="2048" width="9.140625" style="277"/>
    <col min="2049" max="2049" width="3.28515625" style="277" customWidth="1"/>
    <col min="2050" max="2050" width="6.85546875" style="277" customWidth="1"/>
    <col min="2051" max="2051" width="12.140625" style="277" customWidth="1"/>
    <col min="2052" max="2052" width="6" style="277" customWidth="1"/>
    <col min="2053" max="2053" width="3" style="277" customWidth="1"/>
    <col min="2054" max="2054" width="6" style="277" customWidth="1"/>
    <col min="2055" max="2055" width="3.85546875" style="277" customWidth="1"/>
    <col min="2056" max="2056" width="7.28515625" style="277" customWidth="1"/>
    <col min="2057" max="2121" width="6.7109375" style="277" customWidth="1"/>
    <col min="2122" max="2122" width="7.42578125" style="277" customWidth="1"/>
    <col min="2123" max="2124" width="6.7109375" style="277" customWidth="1"/>
    <col min="2125" max="2125" width="7.7109375" style="277" customWidth="1"/>
    <col min="2126" max="2126" width="6.7109375" style="277" customWidth="1"/>
    <col min="2127" max="2127" width="8" style="277" customWidth="1"/>
    <col min="2128" max="2128" width="10.85546875" style="277" bestFit="1" customWidth="1"/>
    <col min="2129" max="2129" width="12" style="277" customWidth="1"/>
    <col min="2130" max="2304" width="9.140625" style="277"/>
    <col min="2305" max="2305" width="3.28515625" style="277" customWidth="1"/>
    <col min="2306" max="2306" width="6.85546875" style="277" customWidth="1"/>
    <col min="2307" max="2307" width="12.140625" style="277" customWidth="1"/>
    <col min="2308" max="2308" width="6" style="277" customWidth="1"/>
    <col min="2309" max="2309" width="3" style="277" customWidth="1"/>
    <col min="2310" max="2310" width="6" style="277" customWidth="1"/>
    <col min="2311" max="2311" width="3.85546875" style="277" customWidth="1"/>
    <col min="2312" max="2312" width="7.28515625" style="277" customWidth="1"/>
    <col min="2313" max="2377" width="6.7109375" style="277" customWidth="1"/>
    <col min="2378" max="2378" width="7.42578125" style="277" customWidth="1"/>
    <col min="2379" max="2380" width="6.7109375" style="277" customWidth="1"/>
    <col min="2381" max="2381" width="7.7109375" style="277" customWidth="1"/>
    <col min="2382" max="2382" width="6.7109375" style="277" customWidth="1"/>
    <col min="2383" max="2383" width="8" style="277" customWidth="1"/>
    <col min="2384" max="2384" width="10.85546875" style="277" bestFit="1" customWidth="1"/>
    <col min="2385" max="2385" width="12" style="277" customWidth="1"/>
    <col min="2386" max="2560" width="9.140625" style="277"/>
    <col min="2561" max="2561" width="3.28515625" style="277" customWidth="1"/>
    <col min="2562" max="2562" width="6.85546875" style="277" customWidth="1"/>
    <col min="2563" max="2563" width="12.140625" style="277" customWidth="1"/>
    <col min="2564" max="2564" width="6" style="277" customWidth="1"/>
    <col min="2565" max="2565" width="3" style="277" customWidth="1"/>
    <col min="2566" max="2566" width="6" style="277" customWidth="1"/>
    <col min="2567" max="2567" width="3.85546875" style="277" customWidth="1"/>
    <col min="2568" max="2568" width="7.28515625" style="277" customWidth="1"/>
    <col min="2569" max="2633" width="6.7109375" style="277" customWidth="1"/>
    <col min="2634" max="2634" width="7.42578125" style="277" customWidth="1"/>
    <col min="2635" max="2636" width="6.7109375" style="277" customWidth="1"/>
    <col min="2637" max="2637" width="7.7109375" style="277" customWidth="1"/>
    <col min="2638" max="2638" width="6.7109375" style="277" customWidth="1"/>
    <col min="2639" max="2639" width="8" style="277" customWidth="1"/>
    <col min="2640" max="2640" width="10.85546875" style="277" bestFit="1" customWidth="1"/>
    <col min="2641" max="2641" width="12" style="277" customWidth="1"/>
    <col min="2642" max="2816" width="9.140625" style="277"/>
    <col min="2817" max="2817" width="3.28515625" style="277" customWidth="1"/>
    <col min="2818" max="2818" width="6.85546875" style="277" customWidth="1"/>
    <col min="2819" max="2819" width="12.140625" style="277" customWidth="1"/>
    <col min="2820" max="2820" width="6" style="277" customWidth="1"/>
    <col min="2821" max="2821" width="3" style="277" customWidth="1"/>
    <col min="2822" max="2822" width="6" style="277" customWidth="1"/>
    <col min="2823" max="2823" width="3.85546875" style="277" customWidth="1"/>
    <col min="2824" max="2824" width="7.28515625" style="277" customWidth="1"/>
    <col min="2825" max="2889" width="6.7109375" style="277" customWidth="1"/>
    <col min="2890" max="2890" width="7.42578125" style="277" customWidth="1"/>
    <col min="2891" max="2892" width="6.7109375" style="277" customWidth="1"/>
    <col min="2893" max="2893" width="7.7109375" style="277" customWidth="1"/>
    <col min="2894" max="2894" width="6.7109375" style="277" customWidth="1"/>
    <col min="2895" max="2895" width="8" style="277" customWidth="1"/>
    <col min="2896" max="2896" width="10.85546875" style="277" bestFit="1" customWidth="1"/>
    <col min="2897" max="2897" width="12" style="277" customWidth="1"/>
    <col min="2898" max="3072" width="9.140625" style="277"/>
    <col min="3073" max="3073" width="3.28515625" style="277" customWidth="1"/>
    <col min="3074" max="3074" width="6.85546875" style="277" customWidth="1"/>
    <col min="3075" max="3075" width="12.140625" style="277" customWidth="1"/>
    <col min="3076" max="3076" width="6" style="277" customWidth="1"/>
    <col min="3077" max="3077" width="3" style="277" customWidth="1"/>
    <col min="3078" max="3078" width="6" style="277" customWidth="1"/>
    <col min="3079" max="3079" width="3.85546875" style="277" customWidth="1"/>
    <col min="3080" max="3080" width="7.28515625" style="277" customWidth="1"/>
    <col min="3081" max="3145" width="6.7109375" style="277" customWidth="1"/>
    <col min="3146" max="3146" width="7.42578125" style="277" customWidth="1"/>
    <col min="3147" max="3148" width="6.7109375" style="277" customWidth="1"/>
    <col min="3149" max="3149" width="7.7109375" style="277" customWidth="1"/>
    <col min="3150" max="3150" width="6.7109375" style="277" customWidth="1"/>
    <col min="3151" max="3151" width="8" style="277" customWidth="1"/>
    <col min="3152" max="3152" width="10.85546875" style="277" bestFit="1" customWidth="1"/>
    <col min="3153" max="3153" width="12" style="277" customWidth="1"/>
    <col min="3154" max="3328" width="9.140625" style="277"/>
    <col min="3329" max="3329" width="3.28515625" style="277" customWidth="1"/>
    <col min="3330" max="3330" width="6.85546875" style="277" customWidth="1"/>
    <col min="3331" max="3331" width="12.140625" style="277" customWidth="1"/>
    <col min="3332" max="3332" width="6" style="277" customWidth="1"/>
    <col min="3333" max="3333" width="3" style="277" customWidth="1"/>
    <col min="3334" max="3334" width="6" style="277" customWidth="1"/>
    <col min="3335" max="3335" width="3.85546875" style="277" customWidth="1"/>
    <col min="3336" max="3336" width="7.28515625" style="277" customWidth="1"/>
    <col min="3337" max="3401" width="6.7109375" style="277" customWidth="1"/>
    <col min="3402" max="3402" width="7.42578125" style="277" customWidth="1"/>
    <col min="3403" max="3404" width="6.7109375" style="277" customWidth="1"/>
    <col min="3405" max="3405" width="7.7109375" style="277" customWidth="1"/>
    <col min="3406" max="3406" width="6.7109375" style="277" customWidth="1"/>
    <col min="3407" max="3407" width="8" style="277" customWidth="1"/>
    <col min="3408" max="3408" width="10.85546875" style="277" bestFit="1" customWidth="1"/>
    <col min="3409" max="3409" width="12" style="277" customWidth="1"/>
    <col min="3410" max="3584" width="9.140625" style="277"/>
    <col min="3585" max="3585" width="3.28515625" style="277" customWidth="1"/>
    <col min="3586" max="3586" width="6.85546875" style="277" customWidth="1"/>
    <col min="3587" max="3587" width="12.140625" style="277" customWidth="1"/>
    <col min="3588" max="3588" width="6" style="277" customWidth="1"/>
    <col min="3589" max="3589" width="3" style="277" customWidth="1"/>
    <col min="3590" max="3590" width="6" style="277" customWidth="1"/>
    <col min="3591" max="3591" width="3.85546875" style="277" customWidth="1"/>
    <col min="3592" max="3592" width="7.28515625" style="277" customWidth="1"/>
    <col min="3593" max="3657" width="6.7109375" style="277" customWidth="1"/>
    <col min="3658" max="3658" width="7.42578125" style="277" customWidth="1"/>
    <col min="3659" max="3660" width="6.7109375" style="277" customWidth="1"/>
    <col min="3661" max="3661" width="7.7109375" style="277" customWidth="1"/>
    <col min="3662" max="3662" width="6.7109375" style="277" customWidth="1"/>
    <col min="3663" max="3663" width="8" style="277" customWidth="1"/>
    <col min="3664" max="3664" width="10.85546875" style="277" bestFit="1" customWidth="1"/>
    <col min="3665" max="3665" width="12" style="277" customWidth="1"/>
    <col min="3666" max="3840" width="9.140625" style="277"/>
    <col min="3841" max="3841" width="3.28515625" style="277" customWidth="1"/>
    <col min="3842" max="3842" width="6.85546875" style="277" customWidth="1"/>
    <col min="3843" max="3843" width="12.140625" style="277" customWidth="1"/>
    <col min="3844" max="3844" width="6" style="277" customWidth="1"/>
    <col min="3845" max="3845" width="3" style="277" customWidth="1"/>
    <col min="3846" max="3846" width="6" style="277" customWidth="1"/>
    <col min="3847" max="3847" width="3.85546875" style="277" customWidth="1"/>
    <col min="3848" max="3848" width="7.28515625" style="277" customWidth="1"/>
    <col min="3849" max="3913" width="6.7109375" style="277" customWidth="1"/>
    <col min="3914" max="3914" width="7.42578125" style="277" customWidth="1"/>
    <col min="3915" max="3916" width="6.7109375" style="277" customWidth="1"/>
    <col min="3917" max="3917" width="7.7109375" style="277" customWidth="1"/>
    <col min="3918" max="3918" width="6.7109375" style="277" customWidth="1"/>
    <col min="3919" max="3919" width="8" style="277" customWidth="1"/>
    <col min="3920" max="3920" width="10.85546875" style="277" bestFit="1" customWidth="1"/>
    <col min="3921" max="3921" width="12" style="277" customWidth="1"/>
    <col min="3922" max="4096" width="9.140625" style="277"/>
    <col min="4097" max="4097" width="3.28515625" style="277" customWidth="1"/>
    <col min="4098" max="4098" width="6.85546875" style="277" customWidth="1"/>
    <col min="4099" max="4099" width="12.140625" style="277" customWidth="1"/>
    <col min="4100" max="4100" width="6" style="277" customWidth="1"/>
    <col min="4101" max="4101" width="3" style="277" customWidth="1"/>
    <col min="4102" max="4102" width="6" style="277" customWidth="1"/>
    <col min="4103" max="4103" width="3.85546875" style="277" customWidth="1"/>
    <col min="4104" max="4104" width="7.28515625" style="277" customWidth="1"/>
    <col min="4105" max="4169" width="6.7109375" style="277" customWidth="1"/>
    <col min="4170" max="4170" width="7.42578125" style="277" customWidth="1"/>
    <col min="4171" max="4172" width="6.7109375" style="277" customWidth="1"/>
    <col min="4173" max="4173" width="7.7109375" style="277" customWidth="1"/>
    <col min="4174" max="4174" width="6.7109375" style="277" customWidth="1"/>
    <col min="4175" max="4175" width="8" style="277" customWidth="1"/>
    <col min="4176" max="4176" width="10.85546875" style="277" bestFit="1" customWidth="1"/>
    <col min="4177" max="4177" width="12" style="277" customWidth="1"/>
    <col min="4178" max="4352" width="9.140625" style="277"/>
    <col min="4353" max="4353" width="3.28515625" style="277" customWidth="1"/>
    <col min="4354" max="4354" width="6.85546875" style="277" customWidth="1"/>
    <col min="4355" max="4355" width="12.140625" style="277" customWidth="1"/>
    <col min="4356" max="4356" width="6" style="277" customWidth="1"/>
    <col min="4357" max="4357" width="3" style="277" customWidth="1"/>
    <col min="4358" max="4358" width="6" style="277" customWidth="1"/>
    <col min="4359" max="4359" width="3.85546875" style="277" customWidth="1"/>
    <col min="4360" max="4360" width="7.28515625" style="277" customWidth="1"/>
    <col min="4361" max="4425" width="6.7109375" style="277" customWidth="1"/>
    <col min="4426" max="4426" width="7.42578125" style="277" customWidth="1"/>
    <col min="4427" max="4428" width="6.7109375" style="277" customWidth="1"/>
    <col min="4429" max="4429" width="7.7109375" style="277" customWidth="1"/>
    <col min="4430" max="4430" width="6.7109375" style="277" customWidth="1"/>
    <col min="4431" max="4431" width="8" style="277" customWidth="1"/>
    <col min="4432" max="4432" width="10.85546875" style="277" bestFit="1" customWidth="1"/>
    <col min="4433" max="4433" width="12" style="277" customWidth="1"/>
    <col min="4434" max="4608" width="9.140625" style="277"/>
    <col min="4609" max="4609" width="3.28515625" style="277" customWidth="1"/>
    <col min="4610" max="4610" width="6.85546875" style="277" customWidth="1"/>
    <col min="4611" max="4611" width="12.140625" style="277" customWidth="1"/>
    <col min="4612" max="4612" width="6" style="277" customWidth="1"/>
    <col min="4613" max="4613" width="3" style="277" customWidth="1"/>
    <col min="4614" max="4614" width="6" style="277" customWidth="1"/>
    <col min="4615" max="4615" width="3.85546875" style="277" customWidth="1"/>
    <col min="4616" max="4616" width="7.28515625" style="277" customWidth="1"/>
    <col min="4617" max="4681" width="6.7109375" style="277" customWidth="1"/>
    <col min="4682" max="4682" width="7.42578125" style="277" customWidth="1"/>
    <col min="4683" max="4684" width="6.7109375" style="277" customWidth="1"/>
    <col min="4685" max="4685" width="7.7109375" style="277" customWidth="1"/>
    <col min="4686" max="4686" width="6.7109375" style="277" customWidth="1"/>
    <col min="4687" max="4687" width="8" style="277" customWidth="1"/>
    <col min="4688" max="4688" width="10.85546875" style="277" bestFit="1" customWidth="1"/>
    <col min="4689" max="4689" width="12" style="277" customWidth="1"/>
    <col min="4690" max="4864" width="9.140625" style="277"/>
    <col min="4865" max="4865" width="3.28515625" style="277" customWidth="1"/>
    <col min="4866" max="4866" width="6.85546875" style="277" customWidth="1"/>
    <col min="4867" max="4867" width="12.140625" style="277" customWidth="1"/>
    <col min="4868" max="4868" width="6" style="277" customWidth="1"/>
    <col min="4869" max="4869" width="3" style="277" customWidth="1"/>
    <col min="4870" max="4870" width="6" style="277" customWidth="1"/>
    <col min="4871" max="4871" width="3.85546875" style="277" customWidth="1"/>
    <col min="4872" max="4872" width="7.28515625" style="277" customWidth="1"/>
    <col min="4873" max="4937" width="6.7109375" style="277" customWidth="1"/>
    <col min="4938" max="4938" width="7.42578125" style="277" customWidth="1"/>
    <col min="4939" max="4940" width="6.7109375" style="277" customWidth="1"/>
    <col min="4941" max="4941" width="7.7109375" style="277" customWidth="1"/>
    <col min="4942" max="4942" width="6.7109375" style="277" customWidth="1"/>
    <col min="4943" max="4943" width="8" style="277" customWidth="1"/>
    <col min="4944" max="4944" width="10.85546875" style="277" bestFit="1" customWidth="1"/>
    <col min="4945" max="4945" width="12" style="277" customWidth="1"/>
    <col min="4946" max="5120" width="9.140625" style="277"/>
    <col min="5121" max="5121" width="3.28515625" style="277" customWidth="1"/>
    <col min="5122" max="5122" width="6.85546875" style="277" customWidth="1"/>
    <col min="5123" max="5123" width="12.140625" style="277" customWidth="1"/>
    <col min="5124" max="5124" width="6" style="277" customWidth="1"/>
    <col min="5125" max="5125" width="3" style="277" customWidth="1"/>
    <col min="5126" max="5126" width="6" style="277" customWidth="1"/>
    <col min="5127" max="5127" width="3.85546875" style="277" customWidth="1"/>
    <col min="5128" max="5128" width="7.28515625" style="277" customWidth="1"/>
    <col min="5129" max="5193" width="6.7109375" style="277" customWidth="1"/>
    <col min="5194" max="5194" width="7.42578125" style="277" customWidth="1"/>
    <col min="5195" max="5196" width="6.7109375" style="277" customWidth="1"/>
    <col min="5197" max="5197" width="7.7109375" style="277" customWidth="1"/>
    <col min="5198" max="5198" width="6.7109375" style="277" customWidth="1"/>
    <col min="5199" max="5199" width="8" style="277" customWidth="1"/>
    <col min="5200" max="5200" width="10.85546875" style="277" bestFit="1" customWidth="1"/>
    <col min="5201" max="5201" width="12" style="277" customWidth="1"/>
    <col min="5202" max="5376" width="9.140625" style="277"/>
    <col min="5377" max="5377" width="3.28515625" style="277" customWidth="1"/>
    <col min="5378" max="5378" width="6.85546875" style="277" customWidth="1"/>
    <col min="5379" max="5379" width="12.140625" style="277" customWidth="1"/>
    <col min="5380" max="5380" width="6" style="277" customWidth="1"/>
    <col min="5381" max="5381" width="3" style="277" customWidth="1"/>
    <col min="5382" max="5382" width="6" style="277" customWidth="1"/>
    <col min="5383" max="5383" width="3.85546875" style="277" customWidth="1"/>
    <col min="5384" max="5384" width="7.28515625" style="277" customWidth="1"/>
    <col min="5385" max="5449" width="6.7109375" style="277" customWidth="1"/>
    <col min="5450" max="5450" width="7.42578125" style="277" customWidth="1"/>
    <col min="5451" max="5452" width="6.7109375" style="277" customWidth="1"/>
    <col min="5453" max="5453" width="7.7109375" style="277" customWidth="1"/>
    <col min="5454" max="5454" width="6.7109375" style="277" customWidth="1"/>
    <col min="5455" max="5455" width="8" style="277" customWidth="1"/>
    <col min="5456" max="5456" width="10.85546875" style="277" bestFit="1" customWidth="1"/>
    <col min="5457" max="5457" width="12" style="277" customWidth="1"/>
    <col min="5458" max="5632" width="9.140625" style="277"/>
    <col min="5633" max="5633" width="3.28515625" style="277" customWidth="1"/>
    <col min="5634" max="5634" width="6.85546875" style="277" customWidth="1"/>
    <col min="5635" max="5635" width="12.140625" style="277" customWidth="1"/>
    <col min="5636" max="5636" width="6" style="277" customWidth="1"/>
    <col min="5637" max="5637" width="3" style="277" customWidth="1"/>
    <col min="5638" max="5638" width="6" style="277" customWidth="1"/>
    <col min="5639" max="5639" width="3.85546875" style="277" customWidth="1"/>
    <col min="5640" max="5640" width="7.28515625" style="277" customWidth="1"/>
    <col min="5641" max="5705" width="6.7109375" style="277" customWidth="1"/>
    <col min="5706" max="5706" width="7.42578125" style="277" customWidth="1"/>
    <col min="5707" max="5708" width="6.7109375" style="277" customWidth="1"/>
    <col min="5709" max="5709" width="7.7109375" style="277" customWidth="1"/>
    <col min="5710" max="5710" width="6.7109375" style="277" customWidth="1"/>
    <col min="5711" max="5711" width="8" style="277" customWidth="1"/>
    <col min="5712" max="5712" width="10.85546875" style="277" bestFit="1" customWidth="1"/>
    <col min="5713" max="5713" width="12" style="277" customWidth="1"/>
    <col min="5714" max="5888" width="9.140625" style="277"/>
    <col min="5889" max="5889" width="3.28515625" style="277" customWidth="1"/>
    <col min="5890" max="5890" width="6.85546875" style="277" customWidth="1"/>
    <col min="5891" max="5891" width="12.140625" style="277" customWidth="1"/>
    <col min="5892" max="5892" width="6" style="277" customWidth="1"/>
    <col min="5893" max="5893" width="3" style="277" customWidth="1"/>
    <col min="5894" max="5894" width="6" style="277" customWidth="1"/>
    <col min="5895" max="5895" width="3.85546875" style="277" customWidth="1"/>
    <col min="5896" max="5896" width="7.28515625" style="277" customWidth="1"/>
    <col min="5897" max="5961" width="6.7109375" style="277" customWidth="1"/>
    <col min="5962" max="5962" width="7.42578125" style="277" customWidth="1"/>
    <col min="5963" max="5964" width="6.7109375" style="277" customWidth="1"/>
    <col min="5965" max="5965" width="7.7109375" style="277" customWidth="1"/>
    <col min="5966" max="5966" width="6.7109375" style="277" customWidth="1"/>
    <col min="5967" max="5967" width="8" style="277" customWidth="1"/>
    <col min="5968" max="5968" width="10.85546875" style="277" bestFit="1" customWidth="1"/>
    <col min="5969" max="5969" width="12" style="277" customWidth="1"/>
    <col min="5970" max="6144" width="9.140625" style="277"/>
    <col min="6145" max="6145" width="3.28515625" style="277" customWidth="1"/>
    <col min="6146" max="6146" width="6.85546875" style="277" customWidth="1"/>
    <col min="6147" max="6147" width="12.140625" style="277" customWidth="1"/>
    <col min="6148" max="6148" width="6" style="277" customWidth="1"/>
    <col min="6149" max="6149" width="3" style="277" customWidth="1"/>
    <col min="6150" max="6150" width="6" style="277" customWidth="1"/>
    <col min="6151" max="6151" width="3.85546875" style="277" customWidth="1"/>
    <col min="6152" max="6152" width="7.28515625" style="277" customWidth="1"/>
    <col min="6153" max="6217" width="6.7109375" style="277" customWidth="1"/>
    <col min="6218" max="6218" width="7.42578125" style="277" customWidth="1"/>
    <col min="6219" max="6220" width="6.7109375" style="277" customWidth="1"/>
    <col min="6221" max="6221" width="7.7109375" style="277" customWidth="1"/>
    <col min="6222" max="6222" width="6.7109375" style="277" customWidth="1"/>
    <col min="6223" max="6223" width="8" style="277" customWidth="1"/>
    <col min="6224" max="6224" width="10.85546875" style="277" bestFit="1" customWidth="1"/>
    <col min="6225" max="6225" width="12" style="277" customWidth="1"/>
    <col min="6226" max="6400" width="9.140625" style="277"/>
    <col min="6401" max="6401" width="3.28515625" style="277" customWidth="1"/>
    <col min="6402" max="6402" width="6.85546875" style="277" customWidth="1"/>
    <col min="6403" max="6403" width="12.140625" style="277" customWidth="1"/>
    <col min="6404" max="6404" width="6" style="277" customWidth="1"/>
    <col min="6405" max="6405" width="3" style="277" customWidth="1"/>
    <col min="6406" max="6406" width="6" style="277" customWidth="1"/>
    <col min="6407" max="6407" width="3.85546875" style="277" customWidth="1"/>
    <col min="6408" max="6408" width="7.28515625" style="277" customWidth="1"/>
    <col min="6409" max="6473" width="6.7109375" style="277" customWidth="1"/>
    <col min="6474" max="6474" width="7.42578125" style="277" customWidth="1"/>
    <col min="6475" max="6476" width="6.7109375" style="277" customWidth="1"/>
    <col min="6477" max="6477" width="7.7109375" style="277" customWidth="1"/>
    <col min="6478" max="6478" width="6.7109375" style="277" customWidth="1"/>
    <col min="6479" max="6479" width="8" style="277" customWidth="1"/>
    <col min="6480" max="6480" width="10.85546875" style="277" bestFit="1" customWidth="1"/>
    <col min="6481" max="6481" width="12" style="277" customWidth="1"/>
    <col min="6482" max="6656" width="9.140625" style="277"/>
    <col min="6657" max="6657" width="3.28515625" style="277" customWidth="1"/>
    <col min="6658" max="6658" width="6.85546875" style="277" customWidth="1"/>
    <col min="6659" max="6659" width="12.140625" style="277" customWidth="1"/>
    <col min="6660" max="6660" width="6" style="277" customWidth="1"/>
    <col min="6661" max="6661" width="3" style="277" customWidth="1"/>
    <col min="6662" max="6662" width="6" style="277" customWidth="1"/>
    <col min="6663" max="6663" width="3.85546875" style="277" customWidth="1"/>
    <col min="6664" max="6664" width="7.28515625" style="277" customWidth="1"/>
    <col min="6665" max="6729" width="6.7109375" style="277" customWidth="1"/>
    <col min="6730" max="6730" width="7.42578125" style="277" customWidth="1"/>
    <col min="6731" max="6732" width="6.7109375" style="277" customWidth="1"/>
    <col min="6733" max="6733" width="7.7109375" style="277" customWidth="1"/>
    <col min="6734" max="6734" width="6.7109375" style="277" customWidth="1"/>
    <col min="6735" max="6735" width="8" style="277" customWidth="1"/>
    <col min="6736" max="6736" width="10.85546875" style="277" bestFit="1" customWidth="1"/>
    <col min="6737" max="6737" width="12" style="277" customWidth="1"/>
    <col min="6738" max="6912" width="9.140625" style="277"/>
    <col min="6913" max="6913" width="3.28515625" style="277" customWidth="1"/>
    <col min="6914" max="6914" width="6.85546875" style="277" customWidth="1"/>
    <col min="6915" max="6915" width="12.140625" style="277" customWidth="1"/>
    <col min="6916" max="6916" width="6" style="277" customWidth="1"/>
    <col min="6917" max="6917" width="3" style="277" customWidth="1"/>
    <col min="6918" max="6918" width="6" style="277" customWidth="1"/>
    <col min="6919" max="6919" width="3.85546875" style="277" customWidth="1"/>
    <col min="6920" max="6920" width="7.28515625" style="277" customWidth="1"/>
    <col min="6921" max="6985" width="6.7109375" style="277" customWidth="1"/>
    <col min="6986" max="6986" width="7.42578125" style="277" customWidth="1"/>
    <col min="6987" max="6988" width="6.7109375" style="277" customWidth="1"/>
    <col min="6989" max="6989" width="7.7109375" style="277" customWidth="1"/>
    <col min="6990" max="6990" width="6.7109375" style="277" customWidth="1"/>
    <col min="6991" max="6991" width="8" style="277" customWidth="1"/>
    <col min="6992" max="6992" width="10.85546875" style="277" bestFit="1" customWidth="1"/>
    <col min="6993" max="6993" width="12" style="277" customWidth="1"/>
    <col min="6994" max="7168" width="9.140625" style="277"/>
    <col min="7169" max="7169" width="3.28515625" style="277" customWidth="1"/>
    <col min="7170" max="7170" width="6.85546875" style="277" customWidth="1"/>
    <col min="7171" max="7171" width="12.140625" style="277" customWidth="1"/>
    <col min="7172" max="7172" width="6" style="277" customWidth="1"/>
    <col min="7173" max="7173" width="3" style="277" customWidth="1"/>
    <col min="7174" max="7174" width="6" style="277" customWidth="1"/>
    <col min="7175" max="7175" width="3.85546875" style="277" customWidth="1"/>
    <col min="7176" max="7176" width="7.28515625" style="277" customWidth="1"/>
    <col min="7177" max="7241" width="6.7109375" style="277" customWidth="1"/>
    <col min="7242" max="7242" width="7.42578125" style="277" customWidth="1"/>
    <col min="7243" max="7244" width="6.7109375" style="277" customWidth="1"/>
    <col min="7245" max="7245" width="7.7109375" style="277" customWidth="1"/>
    <col min="7246" max="7246" width="6.7109375" style="277" customWidth="1"/>
    <col min="7247" max="7247" width="8" style="277" customWidth="1"/>
    <col min="7248" max="7248" width="10.85546875" style="277" bestFit="1" customWidth="1"/>
    <col min="7249" max="7249" width="12" style="277" customWidth="1"/>
    <col min="7250" max="7424" width="9.140625" style="277"/>
    <col min="7425" max="7425" width="3.28515625" style="277" customWidth="1"/>
    <col min="7426" max="7426" width="6.85546875" style="277" customWidth="1"/>
    <col min="7427" max="7427" width="12.140625" style="277" customWidth="1"/>
    <col min="7428" max="7428" width="6" style="277" customWidth="1"/>
    <col min="7429" max="7429" width="3" style="277" customWidth="1"/>
    <col min="7430" max="7430" width="6" style="277" customWidth="1"/>
    <col min="7431" max="7431" width="3.85546875" style="277" customWidth="1"/>
    <col min="7432" max="7432" width="7.28515625" style="277" customWidth="1"/>
    <col min="7433" max="7497" width="6.7109375" style="277" customWidth="1"/>
    <col min="7498" max="7498" width="7.42578125" style="277" customWidth="1"/>
    <col min="7499" max="7500" width="6.7109375" style="277" customWidth="1"/>
    <col min="7501" max="7501" width="7.7109375" style="277" customWidth="1"/>
    <col min="7502" max="7502" width="6.7109375" style="277" customWidth="1"/>
    <col min="7503" max="7503" width="8" style="277" customWidth="1"/>
    <col min="7504" max="7504" width="10.85546875" style="277" bestFit="1" customWidth="1"/>
    <col min="7505" max="7505" width="12" style="277" customWidth="1"/>
    <col min="7506" max="7680" width="9.140625" style="277"/>
    <col min="7681" max="7681" width="3.28515625" style="277" customWidth="1"/>
    <col min="7682" max="7682" width="6.85546875" style="277" customWidth="1"/>
    <col min="7683" max="7683" width="12.140625" style="277" customWidth="1"/>
    <col min="7684" max="7684" width="6" style="277" customWidth="1"/>
    <col min="7685" max="7685" width="3" style="277" customWidth="1"/>
    <col min="7686" max="7686" width="6" style="277" customWidth="1"/>
    <col min="7687" max="7687" width="3.85546875" style="277" customWidth="1"/>
    <col min="7688" max="7688" width="7.28515625" style="277" customWidth="1"/>
    <col min="7689" max="7753" width="6.7109375" style="277" customWidth="1"/>
    <col min="7754" max="7754" width="7.42578125" style="277" customWidth="1"/>
    <col min="7755" max="7756" width="6.7109375" style="277" customWidth="1"/>
    <col min="7757" max="7757" width="7.7109375" style="277" customWidth="1"/>
    <col min="7758" max="7758" width="6.7109375" style="277" customWidth="1"/>
    <col min="7759" max="7759" width="8" style="277" customWidth="1"/>
    <col min="7760" max="7760" width="10.85546875" style="277" bestFit="1" customWidth="1"/>
    <col min="7761" max="7761" width="12" style="277" customWidth="1"/>
    <col min="7762" max="7936" width="9.140625" style="277"/>
    <col min="7937" max="7937" width="3.28515625" style="277" customWidth="1"/>
    <col min="7938" max="7938" width="6.85546875" style="277" customWidth="1"/>
    <col min="7939" max="7939" width="12.140625" style="277" customWidth="1"/>
    <col min="7940" max="7940" width="6" style="277" customWidth="1"/>
    <col min="7941" max="7941" width="3" style="277" customWidth="1"/>
    <col min="7942" max="7942" width="6" style="277" customWidth="1"/>
    <col min="7943" max="7943" width="3.85546875" style="277" customWidth="1"/>
    <col min="7944" max="7944" width="7.28515625" style="277" customWidth="1"/>
    <col min="7945" max="8009" width="6.7109375" style="277" customWidth="1"/>
    <col min="8010" max="8010" width="7.42578125" style="277" customWidth="1"/>
    <col min="8011" max="8012" width="6.7109375" style="277" customWidth="1"/>
    <col min="8013" max="8013" width="7.7109375" style="277" customWidth="1"/>
    <col min="8014" max="8014" width="6.7109375" style="277" customWidth="1"/>
    <col min="8015" max="8015" width="8" style="277" customWidth="1"/>
    <col min="8016" max="8016" width="10.85546875" style="277" bestFit="1" customWidth="1"/>
    <col min="8017" max="8017" width="12" style="277" customWidth="1"/>
    <col min="8018" max="8192" width="9.140625" style="277"/>
    <col min="8193" max="8193" width="3.28515625" style="277" customWidth="1"/>
    <col min="8194" max="8194" width="6.85546875" style="277" customWidth="1"/>
    <col min="8195" max="8195" width="12.140625" style="277" customWidth="1"/>
    <col min="8196" max="8196" width="6" style="277" customWidth="1"/>
    <col min="8197" max="8197" width="3" style="277" customWidth="1"/>
    <col min="8198" max="8198" width="6" style="277" customWidth="1"/>
    <col min="8199" max="8199" width="3.85546875" style="277" customWidth="1"/>
    <col min="8200" max="8200" width="7.28515625" style="277" customWidth="1"/>
    <col min="8201" max="8265" width="6.7109375" style="277" customWidth="1"/>
    <col min="8266" max="8266" width="7.42578125" style="277" customWidth="1"/>
    <col min="8267" max="8268" width="6.7109375" style="277" customWidth="1"/>
    <col min="8269" max="8269" width="7.7109375" style="277" customWidth="1"/>
    <col min="8270" max="8270" width="6.7109375" style="277" customWidth="1"/>
    <col min="8271" max="8271" width="8" style="277" customWidth="1"/>
    <col min="8272" max="8272" width="10.85546875" style="277" bestFit="1" customWidth="1"/>
    <col min="8273" max="8273" width="12" style="277" customWidth="1"/>
    <col min="8274" max="8448" width="9.140625" style="277"/>
    <col min="8449" max="8449" width="3.28515625" style="277" customWidth="1"/>
    <col min="8450" max="8450" width="6.85546875" style="277" customWidth="1"/>
    <col min="8451" max="8451" width="12.140625" style="277" customWidth="1"/>
    <col min="8452" max="8452" width="6" style="277" customWidth="1"/>
    <col min="8453" max="8453" width="3" style="277" customWidth="1"/>
    <col min="8454" max="8454" width="6" style="277" customWidth="1"/>
    <col min="8455" max="8455" width="3.85546875" style="277" customWidth="1"/>
    <col min="8456" max="8456" width="7.28515625" style="277" customWidth="1"/>
    <col min="8457" max="8521" width="6.7109375" style="277" customWidth="1"/>
    <col min="8522" max="8522" width="7.42578125" style="277" customWidth="1"/>
    <col min="8523" max="8524" width="6.7109375" style="277" customWidth="1"/>
    <col min="8525" max="8525" width="7.7109375" style="277" customWidth="1"/>
    <col min="8526" max="8526" width="6.7109375" style="277" customWidth="1"/>
    <col min="8527" max="8527" width="8" style="277" customWidth="1"/>
    <col min="8528" max="8528" width="10.85546875" style="277" bestFit="1" customWidth="1"/>
    <col min="8529" max="8529" width="12" style="277" customWidth="1"/>
    <col min="8530" max="8704" width="9.140625" style="277"/>
    <col min="8705" max="8705" width="3.28515625" style="277" customWidth="1"/>
    <col min="8706" max="8706" width="6.85546875" style="277" customWidth="1"/>
    <col min="8707" max="8707" width="12.140625" style="277" customWidth="1"/>
    <col min="8708" max="8708" width="6" style="277" customWidth="1"/>
    <col min="8709" max="8709" width="3" style="277" customWidth="1"/>
    <col min="8710" max="8710" width="6" style="277" customWidth="1"/>
    <col min="8711" max="8711" width="3.85546875" style="277" customWidth="1"/>
    <col min="8712" max="8712" width="7.28515625" style="277" customWidth="1"/>
    <col min="8713" max="8777" width="6.7109375" style="277" customWidth="1"/>
    <col min="8778" max="8778" width="7.42578125" style="277" customWidth="1"/>
    <col min="8779" max="8780" width="6.7109375" style="277" customWidth="1"/>
    <col min="8781" max="8781" width="7.7109375" style="277" customWidth="1"/>
    <col min="8782" max="8782" width="6.7109375" style="277" customWidth="1"/>
    <col min="8783" max="8783" width="8" style="277" customWidth="1"/>
    <col min="8784" max="8784" width="10.85546875" style="277" bestFit="1" customWidth="1"/>
    <col min="8785" max="8785" width="12" style="277" customWidth="1"/>
    <col min="8786" max="8960" width="9.140625" style="277"/>
    <col min="8961" max="8961" width="3.28515625" style="277" customWidth="1"/>
    <col min="8962" max="8962" width="6.85546875" style="277" customWidth="1"/>
    <col min="8963" max="8963" width="12.140625" style="277" customWidth="1"/>
    <col min="8964" max="8964" width="6" style="277" customWidth="1"/>
    <col min="8965" max="8965" width="3" style="277" customWidth="1"/>
    <col min="8966" max="8966" width="6" style="277" customWidth="1"/>
    <col min="8967" max="8967" width="3.85546875" style="277" customWidth="1"/>
    <col min="8968" max="8968" width="7.28515625" style="277" customWidth="1"/>
    <col min="8969" max="9033" width="6.7109375" style="277" customWidth="1"/>
    <col min="9034" max="9034" width="7.42578125" style="277" customWidth="1"/>
    <col min="9035" max="9036" width="6.7109375" style="277" customWidth="1"/>
    <col min="9037" max="9037" width="7.7109375" style="277" customWidth="1"/>
    <col min="9038" max="9038" width="6.7109375" style="277" customWidth="1"/>
    <col min="9039" max="9039" width="8" style="277" customWidth="1"/>
    <col min="9040" max="9040" width="10.85546875" style="277" bestFit="1" customWidth="1"/>
    <col min="9041" max="9041" width="12" style="277" customWidth="1"/>
    <col min="9042" max="9216" width="9.140625" style="277"/>
    <col min="9217" max="9217" width="3.28515625" style="277" customWidth="1"/>
    <col min="9218" max="9218" width="6.85546875" style="277" customWidth="1"/>
    <col min="9219" max="9219" width="12.140625" style="277" customWidth="1"/>
    <col min="9220" max="9220" width="6" style="277" customWidth="1"/>
    <col min="9221" max="9221" width="3" style="277" customWidth="1"/>
    <col min="9222" max="9222" width="6" style="277" customWidth="1"/>
    <col min="9223" max="9223" width="3.85546875" style="277" customWidth="1"/>
    <col min="9224" max="9224" width="7.28515625" style="277" customWidth="1"/>
    <col min="9225" max="9289" width="6.7109375" style="277" customWidth="1"/>
    <col min="9290" max="9290" width="7.42578125" style="277" customWidth="1"/>
    <col min="9291" max="9292" width="6.7109375" style="277" customWidth="1"/>
    <col min="9293" max="9293" width="7.7109375" style="277" customWidth="1"/>
    <col min="9294" max="9294" width="6.7109375" style="277" customWidth="1"/>
    <col min="9295" max="9295" width="8" style="277" customWidth="1"/>
    <col min="9296" max="9296" width="10.85546875" style="277" bestFit="1" customWidth="1"/>
    <col min="9297" max="9297" width="12" style="277" customWidth="1"/>
    <col min="9298" max="9472" width="9.140625" style="277"/>
    <col min="9473" max="9473" width="3.28515625" style="277" customWidth="1"/>
    <col min="9474" max="9474" width="6.85546875" style="277" customWidth="1"/>
    <col min="9475" max="9475" width="12.140625" style="277" customWidth="1"/>
    <col min="9476" max="9476" width="6" style="277" customWidth="1"/>
    <col min="9477" max="9477" width="3" style="277" customWidth="1"/>
    <col min="9478" max="9478" width="6" style="277" customWidth="1"/>
    <col min="9479" max="9479" width="3.85546875" style="277" customWidth="1"/>
    <col min="9480" max="9480" width="7.28515625" style="277" customWidth="1"/>
    <col min="9481" max="9545" width="6.7109375" style="277" customWidth="1"/>
    <col min="9546" max="9546" width="7.42578125" style="277" customWidth="1"/>
    <col min="9547" max="9548" width="6.7109375" style="277" customWidth="1"/>
    <col min="9549" max="9549" width="7.7109375" style="277" customWidth="1"/>
    <col min="9550" max="9550" width="6.7109375" style="277" customWidth="1"/>
    <col min="9551" max="9551" width="8" style="277" customWidth="1"/>
    <col min="9552" max="9552" width="10.85546875" style="277" bestFit="1" customWidth="1"/>
    <col min="9553" max="9553" width="12" style="277" customWidth="1"/>
    <col min="9554" max="9728" width="9.140625" style="277"/>
    <col min="9729" max="9729" width="3.28515625" style="277" customWidth="1"/>
    <col min="9730" max="9730" width="6.85546875" style="277" customWidth="1"/>
    <col min="9731" max="9731" width="12.140625" style="277" customWidth="1"/>
    <col min="9732" max="9732" width="6" style="277" customWidth="1"/>
    <col min="9733" max="9733" width="3" style="277" customWidth="1"/>
    <col min="9734" max="9734" width="6" style="277" customWidth="1"/>
    <col min="9735" max="9735" width="3.85546875" style="277" customWidth="1"/>
    <col min="9736" max="9736" width="7.28515625" style="277" customWidth="1"/>
    <col min="9737" max="9801" width="6.7109375" style="277" customWidth="1"/>
    <col min="9802" max="9802" width="7.42578125" style="277" customWidth="1"/>
    <col min="9803" max="9804" width="6.7109375" style="277" customWidth="1"/>
    <col min="9805" max="9805" width="7.7109375" style="277" customWidth="1"/>
    <col min="9806" max="9806" width="6.7109375" style="277" customWidth="1"/>
    <col min="9807" max="9807" width="8" style="277" customWidth="1"/>
    <col min="9808" max="9808" width="10.85546875" style="277" bestFit="1" customWidth="1"/>
    <col min="9809" max="9809" width="12" style="277" customWidth="1"/>
    <col min="9810" max="9984" width="9.140625" style="277"/>
    <col min="9985" max="9985" width="3.28515625" style="277" customWidth="1"/>
    <col min="9986" max="9986" width="6.85546875" style="277" customWidth="1"/>
    <col min="9987" max="9987" width="12.140625" style="277" customWidth="1"/>
    <col min="9988" max="9988" width="6" style="277" customWidth="1"/>
    <col min="9989" max="9989" width="3" style="277" customWidth="1"/>
    <col min="9990" max="9990" width="6" style="277" customWidth="1"/>
    <col min="9991" max="9991" width="3.85546875" style="277" customWidth="1"/>
    <col min="9992" max="9992" width="7.28515625" style="277" customWidth="1"/>
    <col min="9993" max="10057" width="6.7109375" style="277" customWidth="1"/>
    <col min="10058" max="10058" width="7.42578125" style="277" customWidth="1"/>
    <col min="10059" max="10060" width="6.7109375" style="277" customWidth="1"/>
    <col min="10061" max="10061" width="7.7109375" style="277" customWidth="1"/>
    <col min="10062" max="10062" width="6.7109375" style="277" customWidth="1"/>
    <col min="10063" max="10063" width="8" style="277" customWidth="1"/>
    <col min="10064" max="10064" width="10.85546875" style="277" bestFit="1" customWidth="1"/>
    <col min="10065" max="10065" width="12" style="277" customWidth="1"/>
    <col min="10066" max="10240" width="9.140625" style="277"/>
    <col min="10241" max="10241" width="3.28515625" style="277" customWidth="1"/>
    <col min="10242" max="10242" width="6.85546875" style="277" customWidth="1"/>
    <col min="10243" max="10243" width="12.140625" style="277" customWidth="1"/>
    <col min="10244" max="10244" width="6" style="277" customWidth="1"/>
    <col min="10245" max="10245" width="3" style="277" customWidth="1"/>
    <col min="10246" max="10246" width="6" style="277" customWidth="1"/>
    <col min="10247" max="10247" width="3.85546875" style="277" customWidth="1"/>
    <col min="10248" max="10248" width="7.28515625" style="277" customWidth="1"/>
    <col min="10249" max="10313" width="6.7109375" style="277" customWidth="1"/>
    <col min="10314" max="10314" width="7.42578125" style="277" customWidth="1"/>
    <col min="10315" max="10316" width="6.7109375" style="277" customWidth="1"/>
    <col min="10317" max="10317" width="7.7109375" style="277" customWidth="1"/>
    <col min="10318" max="10318" width="6.7109375" style="277" customWidth="1"/>
    <col min="10319" max="10319" width="8" style="277" customWidth="1"/>
    <col min="10320" max="10320" width="10.85546875" style="277" bestFit="1" customWidth="1"/>
    <col min="10321" max="10321" width="12" style="277" customWidth="1"/>
    <col min="10322" max="10496" width="9.140625" style="277"/>
    <col min="10497" max="10497" width="3.28515625" style="277" customWidth="1"/>
    <col min="10498" max="10498" width="6.85546875" style="277" customWidth="1"/>
    <col min="10499" max="10499" width="12.140625" style="277" customWidth="1"/>
    <col min="10500" max="10500" width="6" style="277" customWidth="1"/>
    <col min="10501" max="10501" width="3" style="277" customWidth="1"/>
    <col min="10502" max="10502" width="6" style="277" customWidth="1"/>
    <col min="10503" max="10503" width="3.85546875" style="277" customWidth="1"/>
    <col min="10504" max="10504" width="7.28515625" style="277" customWidth="1"/>
    <col min="10505" max="10569" width="6.7109375" style="277" customWidth="1"/>
    <col min="10570" max="10570" width="7.42578125" style="277" customWidth="1"/>
    <col min="10571" max="10572" width="6.7109375" style="277" customWidth="1"/>
    <col min="10573" max="10573" width="7.7109375" style="277" customWidth="1"/>
    <col min="10574" max="10574" width="6.7109375" style="277" customWidth="1"/>
    <col min="10575" max="10575" width="8" style="277" customWidth="1"/>
    <col min="10576" max="10576" width="10.85546875" style="277" bestFit="1" customWidth="1"/>
    <col min="10577" max="10577" width="12" style="277" customWidth="1"/>
    <col min="10578" max="10752" width="9.140625" style="277"/>
    <col min="10753" max="10753" width="3.28515625" style="277" customWidth="1"/>
    <col min="10754" max="10754" width="6.85546875" style="277" customWidth="1"/>
    <col min="10755" max="10755" width="12.140625" style="277" customWidth="1"/>
    <col min="10756" max="10756" width="6" style="277" customWidth="1"/>
    <col min="10757" max="10757" width="3" style="277" customWidth="1"/>
    <col min="10758" max="10758" width="6" style="277" customWidth="1"/>
    <col min="10759" max="10759" width="3.85546875" style="277" customWidth="1"/>
    <col min="10760" max="10760" width="7.28515625" style="277" customWidth="1"/>
    <col min="10761" max="10825" width="6.7109375" style="277" customWidth="1"/>
    <col min="10826" max="10826" width="7.42578125" style="277" customWidth="1"/>
    <col min="10827" max="10828" width="6.7109375" style="277" customWidth="1"/>
    <col min="10829" max="10829" width="7.7109375" style="277" customWidth="1"/>
    <col min="10830" max="10830" width="6.7109375" style="277" customWidth="1"/>
    <col min="10831" max="10831" width="8" style="277" customWidth="1"/>
    <col min="10832" max="10832" width="10.85546875" style="277" bestFit="1" customWidth="1"/>
    <col min="10833" max="10833" width="12" style="277" customWidth="1"/>
    <col min="10834" max="11008" width="9.140625" style="277"/>
    <col min="11009" max="11009" width="3.28515625" style="277" customWidth="1"/>
    <col min="11010" max="11010" width="6.85546875" style="277" customWidth="1"/>
    <col min="11011" max="11011" width="12.140625" style="277" customWidth="1"/>
    <col min="11012" max="11012" width="6" style="277" customWidth="1"/>
    <col min="11013" max="11013" width="3" style="277" customWidth="1"/>
    <col min="11014" max="11014" width="6" style="277" customWidth="1"/>
    <col min="11015" max="11015" width="3.85546875" style="277" customWidth="1"/>
    <col min="11016" max="11016" width="7.28515625" style="277" customWidth="1"/>
    <col min="11017" max="11081" width="6.7109375" style="277" customWidth="1"/>
    <col min="11082" max="11082" width="7.42578125" style="277" customWidth="1"/>
    <col min="11083" max="11084" width="6.7109375" style="277" customWidth="1"/>
    <col min="11085" max="11085" width="7.7109375" style="277" customWidth="1"/>
    <col min="11086" max="11086" width="6.7109375" style="277" customWidth="1"/>
    <col min="11087" max="11087" width="8" style="277" customWidth="1"/>
    <col min="11088" max="11088" width="10.85546875" style="277" bestFit="1" customWidth="1"/>
    <col min="11089" max="11089" width="12" style="277" customWidth="1"/>
    <col min="11090" max="11264" width="9.140625" style="277"/>
    <col min="11265" max="11265" width="3.28515625" style="277" customWidth="1"/>
    <col min="11266" max="11266" width="6.85546875" style="277" customWidth="1"/>
    <col min="11267" max="11267" width="12.140625" style="277" customWidth="1"/>
    <col min="11268" max="11268" width="6" style="277" customWidth="1"/>
    <col min="11269" max="11269" width="3" style="277" customWidth="1"/>
    <col min="11270" max="11270" width="6" style="277" customWidth="1"/>
    <col min="11271" max="11271" width="3.85546875" style="277" customWidth="1"/>
    <col min="11272" max="11272" width="7.28515625" style="277" customWidth="1"/>
    <col min="11273" max="11337" width="6.7109375" style="277" customWidth="1"/>
    <col min="11338" max="11338" width="7.42578125" style="277" customWidth="1"/>
    <col min="11339" max="11340" width="6.7109375" style="277" customWidth="1"/>
    <col min="11341" max="11341" width="7.7109375" style="277" customWidth="1"/>
    <col min="11342" max="11342" width="6.7109375" style="277" customWidth="1"/>
    <col min="11343" max="11343" width="8" style="277" customWidth="1"/>
    <col min="11344" max="11344" width="10.85546875" style="277" bestFit="1" customWidth="1"/>
    <col min="11345" max="11345" width="12" style="277" customWidth="1"/>
    <col min="11346" max="11520" width="9.140625" style="277"/>
    <col min="11521" max="11521" width="3.28515625" style="277" customWidth="1"/>
    <col min="11522" max="11522" width="6.85546875" style="277" customWidth="1"/>
    <col min="11523" max="11523" width="12.140625" style="277" customWidth="1"/>
    <col min="11524" max="11524" width="6" style="277" customWidth="1"/>
    <col min="11525" max="11525" width="3" style="277" customWidth="1"/>
    <col min="11526" max="11526" width="6" style="277" customWidth="1"/>
    <col min="11527" max="11527" width="3.85546875" style="277" customWidth="1"/>
    <col min="11528" max="11528" width="7.28515625" style="277" customWidth="1"/>
    <col min="11529" max="11593" width="6.7109375" style="277" customWidth="1"/>
    <col min="11594" max="11594" width="7.42578125" style="277" customWidth="1"/>
    <col min="11595" max="11596" width="6.7109375" style="277" customWidth="1"/>
    <col min="11597" max="11597" width="7.7109375" style="277" customWidth="1"/>
    <col min="11598" max="11598" width="6.7109375" style="277" customWidth="1"/>
    <col min="11599" max="11599" width="8" style="277" customWidth="1"/>
    <col min="11600" max="11600" width="10.85546875" style="277" bestFit="1" customWidth="1"/>
    <col min="11601" max="11601" width="12" style="277" customWidth="1"/>
    <col min="11602" max="11776" width="9.140625" style="277"/>
    <col min="11777" max="11777" width="3.28515625" style="277" customWidth="1"/>
    <col min="11778" max="11778" width="6.85546875" style="277" customWidth="1"/>
    <col min="11779" max="11779" width="12.140625" style="277" customWidth="1"/>
    <col min="11780" max="11780" width="6" style="277" customWidth="1"/>
    <col min="11781" max="11781" width="3" style="277" customWidth="1"/>
    <col min="11782" max="11782" width="6" style="277" customWidth="1"/>
    <col min="11783" max="11783" width="3.85546875" style="277" customWidth="1"/>
    <col min="11784" max="11784" width="7.28515625" style="277" customWidth="1"/>
    <col min="11785" max="11849" width="6.7109375" style="277" customWidth="1"/>
    <col min="11850" max="11850" width="7.42578125" style="277" customWidth="1"/>
    <col min="11851" max="11852" width="6.7109375" style="277" customWidth="1"/>
    <col min="11853" max="11853" width="7.7109375" style="277" customWidth="1"/>
    <col min="11854" max="11854" width="6.7109375" style="277" customWidth="1"/>
    <col min="11855" max="11855" width="8" style="277" customWidth="1"/>
    <col min="11856" max="11856" width="10.85546875" style="277" bestFit="1" customWidth="1"/>
    <col min="11857" max="11857" width="12" style="277" customWidth="1"/>
    <col min="11858" max="12032" width="9.140625" style="277"/>
    <col min="12033" max="12033" width="3.28515625" style="277" customWidth="1"/>
    <col min="12034" max="12034" width="6.85546875" style="277" customWidth="1"/>
    <col min="12035" max="12035" width="12.140625" style="277" customWidth="1"/>
    <col min="12036" max="12036" width="6" style="277" customWidth="1"/>
    <col min="12037" max="12037" width="3" style="277" customWidth="1"/>
    <col min="12038" max="12038" width="6" style="277" customWidth="1"/>
    <col min="12039" max="12039" width="3.85546875" style="277" customWidth="1"/>
    <col min="12040" max="12040" width="7.28515625" style="277" customWidth="1"/>
    <col min="12041" max="12105" width="6.7109375" style="277" customWidth="1"/>
    <col min="12106" max="12106" width="7.42578125" style="277" customWidth="1"/>
    <col min="12107" max="12108" width="6.7109375" style="277" customWidth="1"/>
    <col min="12109" max="12109" width="7.7109375" style="277" customWidth="1"/>
    <col min="12110" max="12110" width="6.7109375" style="277" customWidth="1"/>
    <col min="12111" max="12111" width="8" style="277" customWidth="1"/>
    <col min="12112" max="12112" width="10.85546875" style="277" bestFit="1" customWidth="1"/>
    <col min="12113" max="12113" width="12" style="277" customWidth="1"/>
    <col min="12114" max="12288" width="9.140625" style="277"/>
    <col min="12289" max="12289" width="3.28515625" style="277" customWidth="1"/>
    <col min="12290" max="12290" width="6.85546875" style="277" customWidth="1"/>
    <col min="12291" max="12291" width="12.140625" style="277" customWidth="1"/>
    <col min="12292" max="12292" width="6" style="277" customWidth="1"/>
    <col min="12293" max="12293" width="3" style="277" customWidth="1"/>
    <col min="12294" max="12294" width="6" style="277" customWidth="1"/>
    <col min="12295" max="12295" width="3.85546875" style="277" customWidth="1"/>
    <col min="12296" max="12296" width="7.28515625" style="277" customWidth="1"/>
    <col min="12297" max="12361" width="6.7109375" style="277" customWidth="1"/>
    <col min="12362" max="12362" width="7.42578125" style="277" customWidth="1"/>
    <col min="12363" max="12364" width="6.7109375" style="277" customWidth="1"/>
    <col min="12365" max="12365" width="7.7109375" style="277" customWidth="1"/>
    <col min="12366" max="12366" width="6.7109375" style="277" customWidth="1"/>
    <col min="12367" max="12367" width="8" style="277" customWidth="1"/>
    <col min="12368" max="12368" width="10.85546875" style="277" bestFit="1" customWidth="1"/>
    <col min="12369" max="12369" width="12" style="277" customWidth="1"/>
    <col min="12370" max="12544" width="9.140625" style="277"/>
    <col min="12545" max="12545" width="3.28515625" style="277" customWidth="1"/>
    <col min="12546" max="12546" width="6.85546875" style="277" customWidth="1"/>
    <col min="12547" max="12547" width="12.140625" style="277" customWidth="1"/>
    <col min="12548" max="12548" width="6" style="277" customWidth="1"/>
    <col min="12549" max="12549" width="3" style="277" customWidth="1"/>
    <col min="12550" max="12550" width="6" style="277" customWidth="1"/>
    <col min="12551" max="12551" width="3.85546875" style="277" customWidth="1"/>
    <col min="12552" max="12552" width="7.28515625" style="277" customWidth="1"/>
    <col min="12553" max="12617" width="6.7109375" style="277" customWidth="1"/>
    <col min="12618" max="12618" width="7.42578125" style="277" customWidth="1"/>
    <col min="12619" max="12620" width="6.7109375" style="277" customWidth="1"/>
    <col min="12621" max="12621" width="7.7109375" style="277" customWidth="1"/>
    <col min="12622" max="12622" width="6.7109375" style="277" customWidth="1"/>
    <col min="12623" max="12623" width="8" style="277" customWidth="1"/>
    <col min="12624" max="12624" width="10.85546875" style="277" bestFit="1" customWidth="1"/>
    <col min="12625" max="12625" width="12" style="277" customWidth="1"/>
    <col min="12626" max="12800" width="9.140625" style="277"/>
    <col min="12801" max="12801" width="3.28515625" style="277" customWidth="1"/>
    <col min="12802" max="12802" width="6.85546875" style="277" customWidth="1"/>
    <col min="12803" max="12803" width="12.140625" style="277" customWidth="1"/>
    <col min="12804" max="12804" width="6" style="277" customWidth="1"/>
    <col min="12805" max="12805" width="3" style="277" customWidth="1"/>
    <col min="12806" max="12806" width="6" style="277" customWidth="1"/>
    <col min="12807" max="12807" width="3.85546875" style="277" customWidth="1"/>
    <col min="12808" max="12808" width="7.28515625" style="277" customWidth="1"/>
    <col min="12809" max="12873" width="6.7109375" style="277" customWidth="1"/>
    <col min="12874" max="12874" width="7.42578125" style="277" customWidth="1"/>
    <col min="12875" max="12876" width="6.7109375" style="277" customWidth="1"/>
    <col min="12877" max="12877" width="7.7109375" style="277" customWidth="1"/>
    <col min="12878" max="12878" width="6.7109375" style="277" customWidth="1"/>
    <col min="12879" max="12879" width="8" style="277" customWidth="1"/>
    <col min="12880" max="12880" width="10.85546875" style="277" bestFit="1" customWidth="1"/>
    <col min="12881" max="12881" width="12" style="277" customWidth="1"/>
    <col min="12882" max="13056" width="9.140625" style="277"/>
    <col min="13057" max="13057" width="3.28515625" style="277" customWidth="1"/>
    <col min="13058" max="13058" width="6.85546875" style="277" customWidth="1"/>
    <col min="13059" max="13059" width="12.140625" style="277" customWidth="1"/>
    <col min="13060" max="13060" width="6" style="277" customWidth="1"/>
    <col min="13061" max="13061" width="3" style="277" customWidth="1"/>
    <col min="13062" max="13062" width="6" style="277" customWidth="1"/>
    <col min="13063" max="13063" width="3.85546875" style="277" customWidth="1"/>
    <col min="13064" max="13064" width="7.28515625" style="277" customWidth="1"/>
    <col min="13065" max="13129" width="6.7109375" style="277" customWidth="1"/>
    <col min="13130" max="13130" width="7.42578125" style="277" customWidth="1"/>
    <col min="13131" max="13132" width="6.7109375" style="277" customWidth="1"/>
    <col min="13133" max="13133" width="7.7109375" style="277" customWidth="1"/>
    <col min="13134" max="13134" width="6.7109375" style="277" customWidth="1"/>
    <col min="13135" max="13135" width="8" style="277" customWidth="1"/>
    <col min="13136" max="13136" width="10.85546875" style="277" bestFit="1" customWidth="1"/>
    <col min="13137" max="13137" width="12" style="277" customWidth="1"/>
    <col min="13138" max="13312" width="9.140625" style="277"/>
    <col min="13313" max="13313" width="3.28515625" style="277" customWidth="1"/>
    <col min="13314" max="13314" width="6.85546875" style="277" customWidth="1"/>
    <col min="13315" max="13315" width="12.140625" style="277" customWidth="1"/>
    <col min="13316" max="13316" width="6" style="277" customWidth="1"/>
    <col min="13317" max="13317" width="3" style="277" customWidth="1"/>
    <col min="13318" max="13318" width="6" style="277" customWidth="1"/>
    <col min="13319" max="13319" width="3.85546875" style="277" customWidth="1"/>
    <col min="13320" max="13320" width="7.28515625" style="277" customWidth="1"/>
    <col min="13321" max="13385" width="6.7109375" style="277" customWidth="1"/>
    <col min="13386" max="13386" width="7.42578125" style="277" customWidth="1"/>
    <col min="13387" max="13388" width="6.7109375" style="277" customWidth="1"/>
    <col min="13389" max="13389" width="7.7109375" style="277" customWidth="1"/>
    <col min="13390" max="13390" width="6.7109375" style="277" customWidth="1"/>
    <col min="13391" max="13391" width="8" style="277" customWidth="1"/>
    <col min="13392" max="13392" width="10.85546875" style="277" bestFit="1" customWidth="1"/>
    <col min="13393" max="13393" width="12" style="277" customWidth="1"/>
    <col min="13394" max="13568" width="9.140625" style="277"/>
    <col min="13569" max="13569" width="3.28515625" style="277" customWidth="1"/>
    <col min="13570" max="13570" width="6.85546875" style="277" customWidth="1"/>
    <col min="13571" max="13571" width="12.140625" style="277" customWidth="1"/>
    <col min="13572" max="13572" width="6" style="277" customWidth="1"/>
    <col min="13573" max="13573" width="3" style="277" customWidth="1"/>
    <col min="13574" max="13574" width="6" style="277" customWidth="1"/>
    <col min="13575" max="13575" width="3.85546875" style="277" customWidth="1"/>
    <col min="13576" max="13576" width="7.28515625" style="277" customWidth="1"/>
    <col min="13577" max="13641" width="6.7109375" style="277" customWidth="1"/>
    <col min="13642" max="13642" width="7.42578125" style="277" customWidth="1"/>
    <col min="13643" max="13644" width="6.7109375" style="277" customWidth="1"/>
    <col min="13645" max="13645" width="7.7109375" style="277" customWidth="1"/>
    <col min="13646" max="13646" width="6.7109375" style="277" customWidth="1"/>
    <col min="13647" max="13647" width="8" style="277" customWidth="1"/>
    <col min="13648" max="13648" width="10.85546875" style="277" bestFit="1" customWidth="1"/>
    <col min="13649" max="13649" width="12" style="277" customWidth="1"/>
    <col min="13650" max="13824" width="9.140625" style="277"/>
    <col min="13825" max="13825" width="3.28515625" style="277" customWidth="1"/>
    <col min="13826" max="13826" width="6.85546875" style="277" customWidth="1"/>
    <col min="13827" max="13827" width="12.140625" style="277" customWidth="1"/>
    <col min="13828" max="13828" width="6" style="277" customWidth="1"/>
    <col min="13829" max="13829" width="3" style="277" customWidth="1"/>
    <col min="13830" max="13830" width="6" style="277" customWidth="1"/>
    <col min="13831" max="13831" width="3.85546875" style="277" customWidth="1"/>
    <col min="13832" max="13832" width="7.28515625" style="277" customWidth="1"/>
    <col min="13833" max="13897" width="6.7109375" style="277" customWidth="1"/>
    <col min="13898" max="13898" width="7.42578125" style="277" customWidth="1"/>
    <col min="13899" max="13900" width="6.7109375" style="277" customWidth="1"/>
    <col min="13901" max="13901" width="7.7109375" style="277" customWidth="1"/>
    <col min="13902" max="13902" width="6.7109375" style="277" customWidth="1"/>
    <col min="13903" max="13903" width="8" style="277" customWidth="1"/>
    <col min="13904" max="13904" width="10.85546875" style="277" bestFit="1" customWidth="1"/>
    <col min="13905" max="13905" width="12" style="277" customWidth="1"/>
    <col min="13906" max="14080" width="9.140625" style="277"/>
    <col min="14081" max="14081" width="3.28515625" style="277" customWidth="1"/>
    <col min="14082" max="14082" width="6.85546875" style="277" customWidth="1"/>
    <col min="14083" max="14083" width="12.140625" style="277" customWidth="1"/>
    <col min="14084" max="14084" width="6" style="277" customWidth="1"/>
    <col min="14085" max="14085" width="3" style="277" customWidth="1"/>
    <col min="14086" max="14086" width="6" style="277" customWidth="1"/>
    <col min="14087" max="14087" width="3.85546875" style="277" customWidth="1"/>
    <col min="14088" max="14088" width="7.28515625" style="277" customWidth="1"/>
    <col min="14089" max="14153" width="6.7109375" style="277" customWidth="1"/>
    <col min="14154" max="14154" width="7.42578125" style="277" customWidth="1"/>
    <col min="14155" max="14156" width="6.7109375" style="277" customWidth="1"/>
    <col min="14157" max="14157" width="7.7109375" style="277" customWidth="1"/>
    <col min="14158" max="14158" width="6.7109375" style="277" customWidth="1"/>
    <col min="14159" max="14159" width="8" style="277" customWidth="1"/>
    <col min="14160" max="14160" width="10.85546875" style="277" bestFit="1" customWidth="1"/>
    <col min="14161" max="14161" width="12" style="277" customWidth="1"/>
    <col min="14162" max="14336" width="9.140625" style="277"/>
    <col min="14337" max="14337" width="3.28515625" style="277" customWidth="1"/>
    <col min="14338" max="14338" width="6.85546875" style="277" customWidth="1"/>
    <col min="14339" max="14339" width="12.140625" style="277" customWidth="1"/>
    <col min="14340" max="14340" width="6" style="277" customWidth="1"/>
    <col min="14341" max="14341" width="3" style="277" customWidth="1"/>
    <col min="14342" max="14342" width="6" style="277" customWidth="1"/>
    <col min="14343" max="14343" width="3.85546875" style="277" customWidth="1"/>
    <col min="14344" max="14344" width="7.28515625" style="277" customWidth="1"/>
    <col min="14345" max="14409" width="6.7109375" style="277" customWidth="1"/>
    <col min="14410" max="14410" width="7.42578125" style="277" customWidth="1"/>
    <col min="14411" max="14412" width="6.7109375" style="277" customWidth="1"/>
    <col min="14413" max="14413" width="7.7109375" style="277" customWidth="1"/>
    <col min="14414" max="14414" width="6.7109375" style="277" customWidth="1"/>
    <col min="14415" max="14415" width="8" style="277" customWidth="1"/>
    <col min="14416" max="14416" width="10.85546875" style="277" bestFit="1" customWidth="1"/>
    <col min="14417" max="14417" width="12" style="277" customWidth="1"/>
    <col min="14418" max="14592" width="9.140625" style="277"/>
    <col min="14593" max="14593" width="3.28515625" style="277" customWidth="1"/>
    <col min="14594" max="14594" width="6.85546875" style="277" customWidth="1"/>
    <col min="14595" max="14595" width="12.140625" style="277" customWidth="1"/>
    <col min="14596" max="14596" width="6" style="277" customWidth="1"/>
    <col min="14597" max="14597" width="3" style="277" customWidth="1"/>
    <col min="14598" max="14598" width="6" style="277" customWidth="1"/>
    <col min="14599" max="14599" width="3.85546875" style="277" customWidth="1"/>
    <col min="14600" max="14600" width="7.28515625" style="277" customWidth="1"/>
    <col min="14601" max="14665" width="6.7109375" style="277" customWidth="1"/>
    <col min="14666" max="14666" width="7.42578125" style="277" customWidth="1"/>
    <col min="14667" max="14668" width="6.7109375" style="277" customWidth="1"/>
    <col min="14669" max="14669" width="7.7109375" style="277" customWidth="1"/>
    <col min="14670" max="14670" width="6.7109375" style="277" customWidth="1"/>
    <col min="14671" max="14671" width="8" style="277" customWidth="1"/>
    <col min="14672" max="14672" width="10.85546875" style="277" bestFit="1" customWidth="1"/>
    <col min="14673" max="14673" width="12" style="277" customWidth="1"/>
    <col min="14674" max="14848" width="9.140625" style="277"/>
    <col min="14849" max="14849" width="3.28515625" style="277" customWidth="1"/>
    <col min="14850" max="14850" width="6.85546875" style="277" customWidth="1"/>
    <col min="14851" max="14851" width="12.140625" style="277" customWidth="1"/>
    <col min="14852" max="14852" width="6" style="277" customWidth="1"/>
    <col min="14853" max="14853" width="3" style="277" customWidth="1"/>
    <col min="14854" max="14854" width="6" style="277" customWidth="1"/>
    <col min="14855" max="14855" width="3.85546875" style="277" customWidth="1"/>
    <col min="14856" max="14856" width="7.28515625" style="277" customWidth="1"/>
    <col min="14857" max="14921" width="6.7109375" style="277" customWidth="1"/>
    <col min="14922" max="14922" width="7.42578125" style="277" customWidth="1"/>
    <col min="14923" max="14924" width="6.7109375" style="277" customWidth="1"/>
    <col min="14925" max="14925" width="7.7109375" style="277" customWidth="1"/>
    <col min="14926" max="14926" width="6.7109375" style="277" customWidth="1"/>
    <col min="14927" max="14927" width="8" style="277" customWidth="1"/>
    <col min="14928" max="14928" width="10.85546875" style="277" bestFit="1" customWidth="1"/>
    <col min="14929" max="14929" width="12" style="277" customWidth="1"/>
    <col min="14930" max="15104" width="9.140625" style="277"/>
    <col min="15105" max="15105" width="3.28515625" style="277" customWidth="1"/>
    <col min="15106" max="15106" width="6.85546875" style="277" customWidth="1"/>
    <col min="15107" max="15107" width="12.140625" style="277" customWidth="1"/>
    <col min="15108" max="15108" width="6" style="277" customWidth="1"/>
    <col min="15109" max="15109" width="3" style="277" customWidth="1"/>
    <col min="15110" max="15110" width="6" style="277" customWidth="1"/>
    <col min="15111" max="15111" width="3.85546875" style="277" customWidth="1"/>
    <col min="15112" max="15112" width="7.28515625" style="277" customWidth="1"/>
    <col min="15113" max="15177" width="6.7109375" style="277" customWidth="1"/>
    <col min="15178" max="15178" width="7.42578125" style="277" customWidth="1"/>
    <col min="15179" max="15180" width="6.7109375" style="277" customWidth="1"/>
    <col min="15181" max="15181" width="7.7109375" style="277" customWidth="1"/>
    <col min="15182" max="15182" width="6.7109375" style="277" customWidth="1"/>
    <col min="15183" max="15183" width="8" style="277" customWidth="1"/>
    <col min="15184" max="15184" width="10.85546875" style="277" bestFit="1" customWidth="1"/>
    <col min="15185" max="15185" width="12" style="277" customWidth="1"/>
    <col min="15186" max="15360" width="9.140625" style="277"/>
    <col min="15361" max="15361" width="3.28515625" style="277" customWidth="1"/>
    <col min="15362" max="15362" width="6.85546875" style="277" customWidth="1"/>
    <col min="15363" max="15363" width="12.140625" style="277" customWidth="1"/>
    <col min="15364" max="15364" width="6" style="277" customWidth="1"/>
    <col min="15365" max="15365" width="3" style="277" customWidth="1"/>
    <col min="15366" max="15366" width="6" style="277" customWidth="1"/>
    <col min="15367" max="15367" width="3.85546875" style="277" customWidth="1"/>
    <col min="15368" max="15368" width="7.28515625" style="277" customWidth="1"/>
    <col min="15369" max="15433" width="6.7109375" style="277" customWidth="1"/>
    <col min="15434" max="15434" width="7.42578125" style="277" customWidth="1"/>
    <col min="15435" max="15436" width="6.7109375" style="277" customWidth="1"/>
    <col min="15437" max="15437" width="7.7109375" style="277" customWidth="1"/>
    <col min="15438" max="15438" width="6.7109375" style="277" customWidth="1"/>
    <col min="15439" max="15439" width="8" style="277" customWidth="1"/>
    <col min="15440" max="15440" width="10.85546875" style="277" bestFit="1" customWidth="1"/>
    <col min="15441" max="15441" width="12" style="277" customWidth="1"/>
    <col min="15442" max="15616" width="9.140625" style="277"/>
    <col min="15617" max="15617" width="3.28515625" style="277" customWidth="1"/>
    <col min="15618" max="15618" width="6.85546875" style="277" customWidth="1"/>
    <col min="15619" max="15619" width="12.140625" style="277" customWidth="1"/>
    <col min="15620" max="15620" width="6" style="277" customWidth="1"/>
    <col min="15621" max="15621" width="3" style="277" customWidth="1"/>
    <col min="15622" max="15622" width="6" style="277" customWidth="1"/>
    <col min="15623" max="15623" width="3.85546875" style="277" customWidth="1"/>
    <col min="15624" max="15624" width="7.28515625" style="277" customWidth="1"/>
    <col min="15625" max="15689" width="6.7109375" style="277" customWidth="1"/>
    <col min="15690" max="15690" width="7.42578125" style="277" customWidth="1"/>
    <col min="15691" max="15692" width="6.7109375" style="277" customWidth="1"/>
    <col min="15693" max="15693" width="7.7109375" style="277" customWidth="1"/>
    <col min="15694" max="15694" width="6.7109375" style="277" customWidth="1"/>
    <col min="15695" max="15695" width="8" style="277" customWidth="1"/>
    <col min="15696" max="15696" width="10.85546875" style="277" bestFit="1" customWidth="1"/>
    <col min="15697" max="15697" width="12" style="277" customWidth="1"/>
    <col min="15698" max="15872" width="9.140625" style="277"/>
    <col min="15873" max="15873" width="3.28515625" style="277" customWidth="1"/>
    <col min="15874" max="15874" width="6.85546875" style="277" customWidth="1"/>
    <col min="15875" max="15875" width="12.140625" style="277" customWidth="1"/>
    <col min="15876" max="15876" width="6" style="277" customWidth="1"/>
    <col min="15877" max="15877" width="3" style="277" customWidth="1"/>
    <col min="15878" max="15878" width="6" style="277" customWidth="1"/>
    <col min="15879" max="15879" width="3.85546875" style="277" customWidth="1"/>
    <col min="15880" max="15880" width="7.28515625" style="277" customWidth="1"/>
    <col min="15881" max="15945" width="6.7109375" style="277" customWidth="1"/>
    <col min="15946" max="15946" width="7.42578125" style="277" customWidth="1"/>
    <col min="15947" max="15948" width="6.7109375" style="277" customWidth="1"/>
    <col min="15949" max="15949" width="7.7109375" style="277" customWidth="1"/>
    <col min="15950" max="15950" width="6.7109375" style="277" customWidth="1"/>
    <col min="15951" max="15951" width="8" style="277" customWidth="1"/>
    <col min="15952" max="15952" width="10.85546875" style="277" bestFit="1" customWidth="1"/>
    <col min="15953" max="15953" width="12" style="277" customWidth="1"/>
    <col min="15954" max="16128" width="9.140625" style="277"/>
    <col min="16129" max="16129" width="3.28515625" style="277" customWidth="1"/>
    <col min="16130" max="16130" width="6.85546875" style="277" customWidth="1"/>
    <col min="16131" max="16131" width="12.140625" style="277" customWidth="1"/>
    <col min="16132" max="16132" width="6" style="277" customWidth="1"/>
    <col min="16133" max="16133" width="3" style="277" customWidth="1"/>
    <col min="16134" max="16134" width="6" style="277" customWidth="1"/>
    <col min="16135" max="16135" width="3.85546875" style="277" customWidth="1"/>
    <col min="16136" max="16136" width="7.28515625" style="277" customWidth="1"/>
    <col min="16137" max="16201" width="6.7109375" style="277" customWidth="1"/>
    <col min="16202" max="16202" width="7.42578125" style="277" customWidth="1"/>
    <col min="16203" max="16204" width="6.7109375" style="277" customWidth="1"/>
    <col min="16205" max="16205" width="7.7109375" style="277" customWidth="1"/>
    <col min="16206" max="16206" width="6.7109375" style="277" customWidth="1"/>
    <col min="16207" max="16207" width="8" style="277" customWidth="1"/>
    <col min="16208" max="16208" width="10.85546875" style="277" bestFit="1" customWidth="1"/>
    <col min="16209" max="16209" width="12" style="277" customWidth="1"/>
    <col min="16210" max="16384" width="9.140625" style="277"/>
  </cols>
  <sheetData>
    <row r="1" spans="1:83" s="806" customFormat="1" ht="30" customHeight="1" x14ac:dyDescent="0.4">
      <c r="A1" s="834" t="s">
        <v>267</v>
      </c>
    </row>
    <row r="2" spans="1:83" s="806" customFormat="1" ht="26.25" x14ac:dyDescent="0.4">
      <c r="A2" s="835" t="s">
        <v>627</v>
      </c>
      <c r="C2" s="836"/>
      <c r="D2" s="836"/>
      <c r="E2" s="836"/>
    </row>
    <row r="3" spans="1:83" s="277" customFormat="1" ht="13.5" thickBot="1" x14ac:dyDescent="0.25">
      <c r="B3" s="2335"/>
      <c r="C3" s="2335"/>
      <c r="D3" s="2335"/>
      <c r="E3" s="2335"/>
      <c r="F3" s="2335"/>
      <c r="G3" s="2335"/>
      <c r="H3" s="2563"/>
      <c r="I3" s="2564"/>
      <c r="J3" s="2563"/>
      <c r="K3" s="2563"/>
      <c r="L3" s="2564"/>
      <c r="M3" s="2563"/>
      <c r="N3" s="2563"/>
      <c r="O3" s="2564"/>
      <c r="P3" s="2563"/>
      <c r="Q3" s="2563"/>
      <c r="R3" s="2564"/>
      <c r="S3" s="2563"/>
      <c r="T3" s="2563"/>
      <c r="U3" s="2564"/>
      <c r="V3" s="2563"/>
      <c r="W3" s="2563"/>
      <c r="X3" s="2564"/>
      <c r="Y3" s="2563"/>
      <c r="Z3" s="2563"/>
      <c r="AA3" s="2564"/>
      <c r="AB3" s="2563"/>
      <c r="AC3" s="2563"/>
      <c r="AD3" s="2564"/>
      <c r="AE3" s="2563"/>
      <c r="AF3" s="2563"/>
      <c r="AG3" s="2564"/>
      <c r="AH3" s="2563"/>
      <c r="AI3" s="2563"/>
      <c r="AJ3" s="2564"/>
      <c r="AK3" s="2563"/>
      <c r="AL3" s="2563"/>
      <c r="AM3" s="2564"/>
      <c r="AN3" s="2563"/>
      <c r="AO3" s="2563"/>
      <c r="AP3" s="2564"/>
      <c r="AQ3" s="2563"/>
      <c r="AR3" s="2563"/>
      <c r="AS3" s="2564"/>
      <c r="AT3" s="2563"/>
      <c r="AU3" s="2563"/>
      <c r="AV3" s="2564"/>
      <c r="AW3" s="2563"/>
      <c r="AX3" s="2563"/>
      <c r="AY3" s="2564"/>
      <c r="AZ3" s="2563"/>
      <c r="BA3" s="2563"/>
      <c r="BB3" s="2564"/>
      <c r="BC3" s="2563"/>
      <c r="BD3" s="2563"/>
      <c r="BE3" s="2564"/>
      <c r="BF3" s="2563"/>
      <c r="BG3" s="2563"/>
      <c r="BH3" s="2564"/>
      <c r="BI3" s="2563"/>
      <c r="BJ3" s="2563"/>
      <c r="BK3" s="2564"/>
      <c r="BL3" s="2563"/>
      <c r="BM3" s="2563"/>
      <c r="BN3" s="2564"/>
      <c r="BO3" s="2563"/>
      <c r="BP3" s="2563"/>
      <c r="BQ3" s="2564"/>
      <c r="BR3" s="2563"/>
      <c r="BS3" s="2563"/>
      <c r="BT3" s="2564"/>
      <c r="BU3" s="2563"/>
      <c r="BV3" s="2563"/>
      <c r="BW3" s="2564"/>
      <c r="BX3" s="2563"/>
      <c r="BY3" s="2563"/>
      <c r="BZ3" s="2564"/>
      <c r="CA3" s="2563"/>
      <c r="CC3" s="2458"/>
      <c r="CE3" s="2087"/>
    </row>
    <row r="4" spans="1:83" s="277" customFormat="1" ht="13.5" thickBot="1" x14ac:dyDescent="0.25">
      <c r="A4" s="2004" t="s">
        <v>5</v>
      </c>
      <c r="B4" s="2005"/>
      <c r="C4" s="2005"/>
      <c r="D4" s="2005"/>
      <c r="E4" s="2005"/>
      <c r="F4" s="2005"/>
      <c r="G4" s="2006"/>
      <c r="H4" s="2007" t="s">
        <v>169</v>
      </c>
      <c r="I4" s="2008"/>
      <c r="J4" s="2009"/>
      <c r="K4" s="2007" t="s">
        <v>170</v>
      </c>
      <c r="L4" s="2008"/>
      <c r="M4" s="2009"/>
      <c r="N4" s="2007" t="s">
        <v>171</v>
      </c>
      <c r="O4" s="2008"/>
      <c r="P4" s="2009"/>
      <c r="Q4" s="2007" t="s">
        <v>172</v>
      </c>
      <c r="R4" s="2008"/>
      <c r="S4" s="2009"/>
      <c r="T4" s="2007" t="s">
        <v>173</v>
      </c>
      <c r="U4" s="2008"/>
      <c r="V4" s="2009"/>
      <c r="W4" s="2007" t="s">
        <v>174</v>
      </c>
      <c r="X4" s="2008"/>
      <c r="Y4" s="2009"/>
      <c r="Z4" s="2007" t="s">
        <v>175</v>
      </c>
      <c r="AA4" s="2008"/>
      <c r="AB4" s="2009"/>
      <c r="AC4" s="2007" t="s">
        <v>176</v>
      </c>
      <c r="AD4" s="2008"/>
      <c r="AE4" s="2009"/>
      <c r="AF4" s="2007" t="s">
        <v>177</v>
      </c>
      <c r="AG4" s="2008"/>
      <c r="AH4" s="2009"/>
      <c r="AI4" s="2007" t="s">
        <v>178</v>
      </c>
      <c r="AJ4" s="2008"/>
      <c r="AK4" s="2009"/>
      <c r="AL4" s="2007" t="s">
        <v>179</v>
      </c>
      <c r="AM4" s="2008"/>
      <c r="AN4" s="2009"/>
      <c r="AO4" s="2007" t="s">
        <v>180</v>
      </c>
      <c r="AP4" s="2008"/>
      <c r="AQ4" s="2009"/>
      <c r="AR4" s="2007" t="s">
        <v>181</v>
      </c>
      <c r="AS4" s="2008"/>
      <c r="AT4" s="2009"/>
      <c r="AU4" s="2007" t="s">
        <v>182</v>
      </c>
      <c r="AV4" s="2008"/>
      <c r="AW4" s="2009"/>
      <c r="AX4" s="2007" t="s">
        <v>183</v>
      </c>
      <c r="AY4" s="2008"/>
      <c r="AZ4" s="2009"/>
      <c r="BA4" s="2007" t="s">
        <v>184</v>
      </c>
      <c r="BB4" s="2008"/>
      <c r="BC4" s="2009"/>
      <c r="BD4" s="2007" t="s">
        <v>185</v>
      </c>
      <c r="BE4" s="2008"/>
      <c r="BF4" s="2009"/>
      <c r="BG4" s="2007" t="s">
        <v>186</v>
      </c>
      <c r="BH4" s="2008"/>
      <c r="BI4" s="2009"/>
      <c r="BJ4" s="2007" t="s">
        <v>187</v>
      </c>
      <c r="BK4" s="2008"/>
      <c r="BL4" s="2009"/>
      <c r="BM4" s="2007" t="s">
        <v>188</v>
      </c>
      <c r="BN4" s="2008"/>
      <c r="BO4" s="2009"/>
      <c r="BP4" s="2007" t="s">
        <v>189</v>
      </c>
      <c r="BQ4" s="2008"/>
      <c r="BR4" s="2009"/>
      <c r="BS4" s="2007" t="s">
        <v>190</v>
      </c>
      <c r="BT4" s="2008"/>
      <c r="BU4" s="2009"/>
      <c r="BV4" s="2007" t="s">
        <v>191</v>
      </c>
      <c r="BW4" s="2008"/>
      <c r="BX4" s="2009"/>
      <c r="BY4" s="2007" t="s">
        <v>192</v>
      </c>
      <c r="BZ4" s="2008"/>
      <c r="CA4" s="2009"/>
    </row>
    <row r="5" spans="1:83" s="277" customFormat="1" x14ac:dyDescent="0.2">
      <c r="A5" s="2013" t="s">
        <v>193</v>
      </c>
      <c r="B5" s="2014"/>
      <c r="C5" s="2015" t="s">
        <v>194</v>
      </c>
      <c r="D5" s="2016"/>
      <c r="E5" s="2017"/>
      <c r="F5" s="2017"/>
      <c r="G5" s="2018"/>
      <c r="H5" s="2130" t="s">
        <v>9</v>
      </c>
      <c r="I5" s="2131" t="s">
        <v>10</v>
      </c>
      <c r="J5" s="2132" t="s">
        <v>11</v>
      </c>
      <c r="K5" s="2200" t="s">
        <v>9</v>
      </c>
      <c r="L5" s="2131" t="s">
        <v>10</v>
      </c>
      <c r="M5" s="2201" t="s">
        <v>11</v>
      </c>
      <c r="N5" s="2130" t="s">
        <v>9</v>
      </c>
      <c r="O5" s="2131" t="s">
        <v>10</v>
      </c>
      <c r="P5" s="2132" t="s">
        <v>11</v>
      </c>
      <c r="Q5" s="2200" t="s">
        <v>9</v>
      </c>
      <c r="R5" s="2131" t="s">
        <v>10</v>
      </c>
      <c r="S5" s="2201" t="s">
        <v>11</v>
      </c>
      <c r="T5" s="2130" t="s">
        <v>9</v>
      </c>
      <c r="U5" s="2131" t="s">
        <v>10</v>
      </c>
      <c r="V5" s="2132" t="s">
        <v>11</v>
      </c>
      <c r="W5" s="2130" t="s">
        <v>9</v>
      </c>
      <c r="X5" s="2131" t="s">
        <v>10</v>
      </c>
      <c r="Y5" s="2132" t="s">
        <v>11</v>
      </c>
      <c r="Z5" s="2200" t="s">
        <v>9</v>
      </c>
      <c r="AA5" s="2131" t="s">
        <v>10</v>
      </c>
      <c r="AB5" s="2201" t="s">
        <v>11</v>
      </c>
      <c r="AC5" s="2130" t="s">
        <v>9</v>
      </c>
      <c r="AD5" s="2131" t="s">
        <v>10</v>
      </c>
      <c r="AE5" s="2132" t="s">
        <v>11</v>
      </c>
      <c r="AF5" s="2200" t="s">
        <v>9</v>
      </c>
      <c r="AG5" s="2131" t="s">
        <v>10</v>
      </c>
      <c r="AH5" s="2201" t="s">
        <v>11</v>
      </c>
      <c r="AI5" s="2130" t="s">
        <v>9</v>
      </c>
      <c r="AJ5" s="2131" t="s">
        <v>10</v>
      </c>
      <c r="AK5" s="2132" t="s">
        <v>11</v>
      </c>
      <c r="AL5" s="2130" t="s">
        <v>9</v>
      </c>
      <c r="AM5" s="2131" t="s">
        <v>10</v>
      </c>
      <c r="AN5" s="2132" t="s">
        <v>11</v>
      </c>
      <c r="AO5" s="2200" t="s">
        <v>9</v>
      </c>
      <c r="AP5" s="2131" t="s">
        <v>10</v>
      </c>
      <c r="AQ5" s="2132" t="s">
        <v>11</v>
      </c>
      <c r="AR5" s="2130" t="s">
        <v>9</v>
      </c>
      <c r="AS5" s="2131" t="s">
        <v>10</v>
      </c>
      <c r="AT5" s="2132" t="s">
        <v>11</v>
      </c>
      <c r="AU5" s="2200" t="s">
        <v>9</v>
      </c>
      <c r="AV5" s="2131" t="s">
        <v>10</v>
      </c>
      <c r="AW5" s="2201" t="s">
        <v>11</v>
      </c>
      <c r="AX5" s="2130" t="s">
        <v>9</v>
      </c>
      <c r="AY5" s="2131" t="s">
        <v>10</v>
      </c>
      <c r="AZ5" s="2132" t="s">
        <v>11</v>
      </c>
      <c r="BA5" s="2130" t="s">
        <v>9</v>
      </c>
      <c r="BB5" s="2131" t="s">
        <v>10</v>
      </c>
      <c r="BC5" s="2132" t="s">
        <v>11</v>
      </c>
      <c r="BD5" s="2203" t="s">
        <v>9</v>
      </c>
      <c r="BE5" s="2131" t="s">
        <v>10</v>
      </c>
      <c r="BF5" s="2201" t="s">
        <v>11</v>
      </c>
      <c r="BG5" s="2202" t="s">
        <v>9</v>
      </c>
      <c r="BH5" s="2131" t="s">
        <v>10</v>
      </c>
      <c r="BI5" s="2132" t="s">
        <v>11</v>
      </c>
      <c r="BJ5" s="2203" t="s">
        <v>9</v>
      </c>
      <c r="BK5" s="2131" t="s">
        <v>10</v>
      </c>
      <c r="BL5" s="2201" t="s">
        <v>11</v>
      </c>
      <c r="BM5" s="2202" t="s">
        <v>9</v>
      </c>
      <c r="BN5" s="2131" t="s">
        <v>10</v>
      </c>
      <c r="BO5" s="2132" t="s">
        <v>11</v>
      </c>
      <c r="BP5" s="2202" t="s">
        <v>9</v>
      </c>
      <c r="BQ5" s="2131" t="s">
        <v>10</v>
      </c>
      <c r="BR5" s="2132" t="s">
        <v>11</v>
      </c>
      <c r="BS5" s="2203" t="s">
        <v>9</v>
      </c>
      <c r="BT5" s="2131" t="s">
        <v>10</v>
      </c>
      <c r="BU5" s="2201" t="s">
        <v>11</v>
      </c>
      <c r="BV5" s="2202" t="s">
        <v>9</v>
      </c>
      <c r="BW5" s="2131" t="s">
        <v>10</v>
      </c>
      <c r="BX5" s="2132" t="s">
        <v>11</v>
      </c>
      <c r="BY5" s="2202" t="s">
        <v>9</v>
      </c>
      <c r="BZ5" s="2131" t="s">
        <v>10</v>
      </c>
      <c r="CA5" s="2132" t="s">
        <v>11</v>
      </c>
    </row>
    <row r="6" spans="1:83" s="277" customFormat="1" ht="13.5" thickBot="1" x14ac:dyDescent="0.25">
      <c r="A6" s="2022"/>
      <c r="B6" s="2023"/>
      <c r="C6" s="2024"/>
      <c r="D6" s="2025"/>
      <c r="E6" s="2026"/>
      <c r="F6" s="2026"/>
      <c r="G6" s="2027"/>
      <c r="H6" s="2460" t="s">
        <v>14</v>
      </c>
      <c r="I6" s="2461" t="s">
        <v>15</v>
      </c>
      <c r="J6" s="2462" t="s">
        <v>69</v>
      </c>
      <c r="K6" s="2463" t="s">
        <v>14</v>
      </c>
      <c r="L6" s="2461" t="s">
        <v>15</v>
      </c>
      <c r="M6" s="2464" t="s">
        <v>69</v>
      </c>
      <c r="N6" s="2460" t="s">
        <v>14</v>
      </c>
      <c r="O6" s="2461" t="s">
        <v>15</v>
      </c>
      <c r="P6" s="2462" t="s">
        <v>69</v>
      </c>
      <c r="Q6" s="2463" t="s">
        <v>14</v>
      </c>
      <c r="R6" s="2461" t="s">
        <v>15</v>
      </c>
      <c r="S6" s="2464" t="s">
        <v>69</v>
      </c>
      <c r="T6" s="2460" t="s">
        <v>14</v>
      </c>
      <c r="U6" s="2461" t="s">
        <v>15</v>
      </c>
      <c r="V6" s="2462" t="s">
        <v>69</v>
      </c>
      <c r="W6" s="2460" t="s">
        <v>14</v>
      </c>
      <c r="X6" s="2461" t="s">
        <v>15</v>
      </c>
      <c r="Y6" s="2462" t="s">
        <v>69</v>
      </c>
      <c r="Z6" s="2463" t="s">
        <v>14</v>
      </c>
      <c r="AA6" s="2461" t="s">
        <v>15</v>
      </c>
      <c r="AB6" s="2464" t="s">
        <v>69</v>
      </c>
      <c r="AC6" s="2460" t="s">
        <v>14</v>
      </c>
      <c r="AD6" s="2461" t="s">
        <v>15</v>
      </c>
      <c r="AE6" s="2462" t="s">
        <v>69</v>
      </c>
      <c r="AF6" s="2463" t="s">
        <v>14</v>
      </c>
      <c r="AG6" s="2461" t="s">
        <v>15</v>
      </c>
      <c r="AH6" s="2464" t="s">
        <v>69</v>
      </c>
      <c r="AI6" s="2460" t="s">
        <v>14</v>
      </c>
      <c r="AJ6" s="2461" t="s">
        <v>15</v>
      </c>
      <c r="AK6" s="2462" t="s">
        <v>69</v>
      </c>
      <c r="AL6" s="2460" t="s">
        <v>14</v>
      </c>
      <c r="AM6" s="2461" t="s">
        <v>15</v>
      </c>
      <c r="AN6" s="2462" t="s">
        <v>69</v>
      </c>
      <c r="AO6" s="2463" t="s">
        <v>14</v>
      </c>
      <c r="AP6" s="2461" t="s">
        <v>15</v>
      </c>
      <c r="AQ6" s="2462" t="s">
        <v>69</v>
      </c>
      <c r="AR6" s="2460" t="s">
        <v>14</v>
      </c>
      <c r="AS6" s="2461" t="s">
        <v>15</v>
      </c>
      <c r="AT6" s="2462" t="s">
        <v>69</v>
      </c>
      <c r="AU6" s="2463" t="s">
        <v>14</v>
      </c>
      <c r="AV6" s="2461" t="s">
        <v>15</v>
      </c>
      <c r="AW6" s="2464" t="s">
        <v>69</v>
      </c>
      <c r="AX6" s="2460" t="s">
        <v>14</v>
      </c>
      <c r="AY6" s="2461" t="s">
        <v>15</v>
      </c>
      <c r="AZ6" s="2462" t="s">
        <v>69</v>
      </c>
      <c r="BA6" s="2460" t="s">
        <v>14</v>
      </c>
      <c r="BB6" s="2461" t="s">
        <v>15</v>
      </c>
      <c r="BC6" s="2462" t="s">
        <v>69</v>
      </c>
      <c r="BD6" s="2463" t="s">
        <v>14</v>
      </c>
      <c r="BE6" s="2461" t="s">
        <v>15</v>
      </c>
      <c r="BF6" s="2464" t="s">
        <v>69</v>
      </c>
      <c r="BG6" s="2460" t="s">
        <v>14</v>
      </c>
      <c r="BH6" s="2461" t="s">
        <v>15</v>
      </c>
      <c r="BI6" s="2462" t="s">
        <v>69</v>
      </c>
      <c r="BJ6" s="2463" t="s">
        <v>14</v>
      </c>
      <c r="BK6" s="2461" t="s">
        <v>15</v>
      </c>
      <c r="BL6" s="2464" t="s">
        <v>69</v>
      </c>
      <c r="BM6" s="2460" t="s">
        <v>14</v>
      </c>
      <c r="BN6" s="2461" t="s">
        <v>15</v>
      </c>
      <c r="BO6" s="2462" t="s">
        <v>69</v>
      </c>
      <c r="BP6" s="2460" t="s">
        <v>14</v>
      </c>
      <c r="BQ6" s="2461" t="s">
        <v>15</v>
      </c>
      <c r="BR6" s="2462" t="s">
        <v>69</v>
      </c>
      <c r="BS6" s="2463" t="s">
        <v>14</v>
      </c>
      <c r="BT6" s="2461" t="s">
        <v>15</v>
      </c>
      <c r="BU6" s="2464" t="s">
        <v>69</v>
      </c>
      <c r="BV6" s="2460" t="s">
        <v>14</v>
      </c>
      <c r="BW6" s="2461" t="s">
        <v>15</v>
      </c>
      <c r="BX6" s="2462" t="s">
        <v>69</v>
      </c>
      <c r="BY6" s="2460" t="s">
        <v>14</v>
      </c>
      <c r="BZ6" s="2461" t="s">
        <v>15</v>
      </c>
      <c r="CA6" s="2462" t="s">
        <v>69</v>
      </c>
    </row>
    <row r="7" spans="1:83" s="277" customFormat="1" x14ac:dyDescent="0.2">
      <c r="A7" s="2031" t="s">
        <v>20</v>
      </c>
      <c r="B7" s="2032"/>
      <c r="C7" s="2033">
        <v>25</v>
      </c>
      <c r="D7" s="2034" t="s">
        <v>18</v>
      </c>
      <c r="E7" s="2035"/>
      <c r="F7" s="2036" t="s">
        <v>17</v>
      </c>
      <c r="G7" s="2343"/>
      <c r="H7" s="2465" t="s">
        <v>128</v>
      </c>
      <c r="I7" s="2466" t="s">
        <v>128</v>
      </c>
      <c r="J7" s="2467" t="s">
        <v>128</v>
      </c>
      <c r="K7" s="2465" t="s">
        <v>128</v>
      </c>
      <c r="L7" s="2466" t="s">
        <v>128</v>
      </c>
      <c r="M7" s="2467" t="s">
        <v>128</v>
      </c>
      <c r="N7" s="2465" t="s">
        <v>128</v>
      </c>
      <c r="O7" s="2466" t="s">
        <v>128</v>
      </c>
      <c r="P7" s="2467" t="s">
        <v>128</v>
      </c>
      <c r="Q7" s="2465" t="s">
        <v>128</v>
      </c>
      <c r="R7" s="2466" t="s">
        <v>128</v>
      </c>
      <c r="S7" s="2467" t="s">
        <v>128</v>
      </c>
      <c r="T7" s="2465" t="s">
        <v>128</v>
      </c>
      <c r="U7" s="2466" t="s">
        <v>128</v>
      </c>
      <c r="V7" s="2467" t="s">
        <v>128</v>
      </c>
      <c r="W7" s="2465" t="s">
        <v>128</v>
      </c>
      <c r="X7" s="2466" t="s">
        <v>128</v>
      </c>
      <c r="Y7" s="2467" t="s">
        <v>128</v>
      </c>
      <c r="Z7" s="2465" t="s">
        <v>128</v>
      </c>
      <c r="AA7" s="2466" t="s">
        <v>128</v>
      </c>
      <c r="AB7" s="2467" t="s">
        <v>128</v>
      </c>
      <c r="AC7" s="2465" t="s">
        <v>128</v>
      </c>
      <c r="AD7" s="2466" t="s">
        <v>128</v>
      </c>
      <c r="AE7" s="2467" t="s">
        <v>128</v>
      </c>
      <c r="AF7" s="2465" t="s">
        <v>128</v>
      </c>
      <c r="AG7" s="2466" t="s">
        <v>128</v>
      </c>
      <c r="AH7" s="2467" t="s">
        <v>128</v>
      </c>
      <c r="AI7" s="2465" t="s">
        <v>128</v>
      </c>
      <c r="AJ7" s="2466" t="s">
        <v>128</v>
      </c>
      <c r="AK7" s="2467" t="s">
        <v>128</v>
      </c>
      <c r="AL7" s="2465" t="s">
        <v>128</v>
      </c>
      <c r="AM7" s="2466" t="s">
        <v>128</v>
      </c>
      <c r="AN7" s="2467" t="s">
        <v>128</v>
      </c>
      <c r="AO7" s="2465" t="s">
        <v>128</v>
      </c>
      <c r="AP7" s="2466" t="s">
        <v>128</v>
      </c>
      <c r="AQ7" s="2467" t="s">
        <v>128</v>
      </c>
      <c r="AR7" s="2465" t="s">
        <v>128</v>
      </c>
      <c r="AS7" s="2466" t="s">
        <v>128</v>
      </c>
      <c r="AT7" s="2467" t="s">
        <v>128</v>
      </c>
      <c r="AU7" s="2465" t="s">
        <v>128</v>
      </c>
      <c r="AV7" s="2466" t="s">
        <v>128</v>
      </c>
      <c r="AW7" s="2467" t="s">
        <v>128</v>
      </c>
      <c r="AX7" s="2465" t="s">
        <v>128</v>
      </c>
      <c r="AY7" s="2466" t="s">
        <v>128</v>
      </c>
      <c r="AZ7" s="2467" t="s">
        <v>128</v>
      </c>
      <c r="BA7" s="2465" t="s">
        <v>128</v>
      </c>
      <c r="BB7" s="2466" t="s">
        <v>128</v>
      </c>
      <c r="BC7" s="2467" t="s">
        <v>128</v>
      </c>
      <c r="BD7" s="2465" t="s">
        <v>128</v>
      </c>
      <c r="BE7" s="2466" t="s">
        <v>128</v>
      </c>
      <c r="BF7" s="2467" t="s">
        <v>128</v>
      </c>
      <c r="BG7" s="2465" t="s">
        <v>128</v>
      </c>
      <c r="BH7" s="2466" t="s">
        <v>128</v>
      </c>
      <c r="BI7" s="2467" t="s">
        <v>128</v>
      </c>
      <c r="BJ7" s="2465" t="s">
        <v>128</v>
      </c>
      <c r="BK7" s="2466" t="s">
        <v>128</v>
      </c>
      <c r="BL7" s="2467" t="s">
        <v>128</v>
      </c>
      <c r="BM7" s="2465" t="s">
        <v>128</v>
      </c>
      <c r="BN7" s="2466" t="s">
        <v>128</v>
      </c>
      <c r="BO7" s="2467" t="s">
        <v>128</v>
      </c>
      <c r="BP7" s="2465" t="s">
        <v>128</v>
      </c>
      <c r="BQ7" s="2466" t="s">
        <v>128</v>
      </c>
      <c r="BR7" s="2467" t="s">
        <v>128</v>
      </c>
      <c r="BS7" s="2465" t="s">
        <v>128</v>
      </c>
      <c r="BT7" s="2466" t="s">
        <v>128</v>
      </c>
      <c r="BU7" s="2467" t="s">
        <v>128</v>
      </c>
      <c r="BV7" s="2465" t="s">
        <v>128</v>
      </c>
      <c r="BW7" s="2466" t="s">
        <v>128</v>
      </c>
      <c r="BX7" s="2467" t="s">
        <v>128</v>
      </c>
      <c r="BY7" s="2465" t="s">
        <v>128</v>
      </c>
      <c r="BZ7" s="2466" t="s">
        <v>128</v>
      </c>
      <c r="CA7" s="2467" t="s">
        <v>128</v>
      </c>
      <c r="CE7" s="2087"/>
    </row>
    <row r="8" spans="1:83" s="277" customFormat="1" x14ac:dyDescent="0.2">
      <c r="A8" s="2042"/>
      <c r="B8" s="2043"/>
      <c r="C8" s="2044"/>
      <c r="D8" s="2045"/>
      <c r="E8" s="2046"/>
      <c r="F8" s="2047" t="s">
        <v>19</v>
      </c>
      <c r="G8" s="2345"/>
      <c r="H8" s="2049">
        <f>SQRT(I8^2+J8^2)*1000/(1.73*I11)</f>
        <v>357.27378801915307</v>
      </c>
      <c r="I8" s="2050">
        <f>-(-I21+I31)</f>
        <v>6.4596439999999991</v>
      </c>
      <c r="J8" s="2051">
        <f>-(-J21+J31)</f>
        <v>0.62571600000000005</v>
      </c>
      <c r="K8" s="2049">
        <f>SQRT(L8^2+M8^2)*1000/(1.73*L11)</f>
        <v>338.33965220976177</v>
      </c>
      <c r="L8" s="2050">
        <f>-(-L21+L31)</f>
        <v>6.1145919999999991</v>
      </c>
      <c r="M8" s="2051">
        <f>-(-M21+M31)</f>
        <v>0.61995199999999984</v>
      </c>
      <c r="N8" s="2049">
        <f>SQRT(O8^2+P8^2)*1000/(1.73*O11)</f>
        <v>325.29674048007877</v>
      </c>
      <c r="O8" s="2050">
        <f>-(-O21+O31)</f>
        <v>5.8789640000000007</v>
      </c>
      <c r="P8" s="2051">
        <f>-(-P21+P31)</f>
        <v>0.59518400000000005</v>
      </c>
      <c r="Q8" s="2049">
        <f>SQRT(R8^2+S8^2)*1000/(1.73*R11)</f>
        <v>317.99198160193521</v>
      </c>
      <c r="R8" s="2050">
        <f>-(-R21+R31)</f>
        <v>5.7465960000000003</v>
      </c>
      <c r="S8" s="2051">
        <f>-(-S21+S31)</f>
        <v>0.58528400000000003</v>
      </c>
      <c r="T8" s="2049">
        <f>SQRT(U8^2+V8^2)*1000/(1.73*U11)</f>
        <v>322.06043253747924</v>
      </c>
      <c r="U8" s="2050">
        <f>-(-U21+U31)</f>
        <v>5.8198319999999999</v>
      </c>
      <c r="V8" s="2051">
        <f>-(-V21+V31)</f>
        <v>0.59558399999999989</v>
      </c>
      <c r="W8" s="2049">
        <f>SQRT(X8^2+Y8^2)*1000/(1.73*X11)</f>
        <v>336.73516687089176</v>
      </c>
      <c r="X8" s="2050">
        <f>-(-X21+X31)</f>
        <v>6.0872679999999999</v>
      </c>
      <c r="Y8" s="2051">
        <f>-(-Y21+Y31)</f>
        <v>0.60028400000000015</v>
      </c>
      <c r="Z8" s="2049">
        <f>SQRT(AA8^2+AB8^2)*1000/(1.73*AA11)</f>
        <v>374.81396325696136</v>
      </c>
      <c r="AA8" s="2050">
        <f>-(-AA21+AA31)</f>
        <v>6.7152039999999991</v>
      </c>
      <c r="AB8" s="2051">
        <f>-(-AB21+AB31)</f>
        <v>0.61878</v>
      </c>
      <c r="AC8" s="2049">
        <f>SQRT(AD8^2+AE8^2)*1000/(1.73*AD11)</f>
        <v>417.59268697147894</v>
      </c>
      <c r="AD8" s="2050">
        <f>-(-AD21+AD31)</f>
        <v>7.4855319999999992</v>
      </c>
      <c r="AE8" s="2051">
        <f>-(-AE21+AE31)</f>
        <v>0.64567999999999992</v>
      </c>
      <c r="AF8" s="2049">
        <f>SQRT(AG8^2+AH8^2)*1000/(1.73*AG11)</f>
        <v>443.63136273745675</v>
      </c>
      <c r="AG8" s="2050">
        <f>-(-AG21+AG31)</f>
        <v>7.9553719999999997</v>
      </c>
      <c r="AH8" s="2051">
        <f>-(-AH21+AH31)</f>
        <v>0.64918000000000009</v>
      </c>
      <c r="AI8" s="2049">
        <f>SQRT(AJ8^2+AK8^2)*1000/(1.73*AJ11)</f>
        <v>449.54828682533253</v>
      </c>
      <c r="AJ8" s="2050">
        <f>-(-AJ21+AJ31)</f>
        <v>8.0681080000000005</v>
      </c>
      <c r="AK8" s="2051">
        <f>-(-AK21+AK31)</f>
        <v>0.57077999999999984</v>
      </c>
      <c r="AL8" s="2049">
        <f>SQRT(AM8^2+AN8^2)*1000/(1.73*AM11)</f>
        <v>453.93182236749914</v>
      </c>
      <c r="AM8" s="2050">
        <f>-(-AM21+AM31)</f>
        <v>8.1496840000000024</v>
      </c>
      <c r="AN8" s="2051">
        <f>-(-AN21+AN31)</f>
        <v>0.53371199999999996</v>
      </c>
      <c r="AO8" s="2049">
        <f>SQRT(AP8^2+AQ8^2)*1000/(1.73*AP11)</f>
        <v>462.16003383383389</v>
      </c>
      <c r="AP8" s="2050">
        <f>-(-AP21+AP31)</f>
        <v>8.2984720000000003</v>
      </c>
      <c r="AQ8" s="2051">
        <f>-(-AQ21+AQ31)</f>
        <v>0.52691200000000005</v>
      </c>
      <c r="AR8" s="2049">
        <f>SQRT(AS8^2+AT8^2)*1000/(1.73*AS11)</f>
        <v>467.57949568482837</v>
      </c>
      <c r="AS8" s="2050">
        <f>-(-AS21+AS31)</f>
        <v>8.393948</v>
      </c>
      <c r="AT8" s="2051">
        <f>-(-AT21+AT31)</f>
        <v>0.56124400000000008</v>
      </c>
      <c r="AU8" s="2049">
        <f>SQRT(AV8^2+AW8^2)*1000/(1.73*AV11)</f>
        <v>453.12572068053692</v>
      </c>
      <c r="AV8" s="2050">
        <f>-(-AV21+AV31)</f>
        <v>8.1325039999999991</v>
      </c>
      <c r="AW8" s="2051">
        <f>-(-AW21+AW31)</f>
        <v>0.57261200000000001</v>
      </c>
      <c r="AX8" s="2049">
        <f>SQRT(AY8^2+AZ8^2)*1000/(1.73*AY11)</f>
        <v>446.35053950869212</v>
      </c>
      <c r="AY8" s="2050">
        <f>-(-AY21+AY31)</f>
        <v>8.0120439999999977</v>
      </c>
      <c r="AZ8" s="2051">
        <f>-(-AZ21+AZ31)</f>
        <v>0.5476479999999998</v>
      </c>
      <c r="BA8" s="2049">
        <f>SQRT(BB8^2+BC8^2)*1000/(1.73*BB11)</f>
        <v>459.28170135618979</v>
      </c>
      <c r="BB8" s="2050">
        <f>-(-BB21+BB31)</f>
        <v>8.2437959999999997</v>
      </c>
      <c r="BC8" s="2051">
        <f>-(-BC21+BC31)</f>
        <v>0.56881199999999998</v>
      </c>
      <c r="BD8" s="2049">
        <f>SQRT(BE8^2+BF8^2)*1000/(1.73*BE11)</f>
        <v>484.6039133146071</v>
      </c>
      <c r="BE8" s="2050">
        <f>-(-BE21+BE31)</f>
        <v>8.6946679999999983</v>
      </c>
      <c r="BF8" s="2051">
        <f>-(-BF21+BF31)</f>
        <v>0.6508440000000002</v>
      </c>
      <c r="BG8" s="2049">
        <f>SQRT(BH8^2+BI8^2)*1000/(1.73*BH11)</f>
        <v>489.85543308615269</v>
      </c>
      <c r="BH8" s="2050">
        <f>-(-BH21+BH31)</f>
        <v>8.7912400000000002</v>
      </c>
      <c r="BI8" s="2051">
        <f>-(-BI21+BI31)</f>
        <v>0.62570799999999993</v>
      </c>
      <c r="BJ8" s="2049">
        <f>SQRT(BK8^2+BL8^2)*1000/(1.73*BK11)</f>
        <v>497.02730825187348</v>
      </c>
      <c r="BK8" s="2050">
        <f>-(-BK21+BK31)</f>
        <v>8.9195639999999994</v>
      </c>
      <c r="BL8" s="2051">
        <f>-(-BL21+BL31)</f>
        <v>0.64027999999999996</v>
      </c>
      <c r="BM8" s="2049">
        <f>SQRT(BN8^2+BO8^2)*1000/(1.73*BN11)</f>
        <v>493.78155986948838</v>
      </c>
      <c r="BN8" s="2050">
        <f>-(-BN21+BN31)</f>
        <v>8.8609599999999986</v>
      </c>
      <c r="BO8" s="2051">
        <f>-(-BO21+BO31)</f>
        <v>0.64104400000000017</v>
      </c>
      <c r="BP8" s="2049">
        <f>SQRT(BQ8^2+BR8^2)*1000/(1.73*BQ11)</f>
        <v>482.69510239321318</v>
      </c>
      <c r="BQ8" s="2050">
        <f>-(-BQ21+BQ31)</f>
        <v>8.6647800000000004</v>
      </c>
      <c r="BR8" s="2051">
        <f>-(-BR21+BR31)</f>
        <v>0.58714400000000011</v>
      </c>
      <c r="BS8" s="2049">
        <f>SQRT(BT8^2+BU8^2)*1000/(1.73*BT11)</f>
        <v>462.74846523198397</v>
      </c>
      <c r="BT8" s="2050">
        <f>-(-BT21+BT31)</f>
        <v>8.3051239999999993</v>
      </c>
      <c r="BU8" s="2051">
        <f>-(-BU21+BU31)</f>
        <v>0.58597599999999983</v>
      </c>
      <c r="BV8" s="2049">
        <f>SQRT(BW8^2+BX8^2)*1000/(1.73*BW11)</f>
        <v>431.07223895657677</v>
      </c>
      <c r="BW8" s="2050">
        <f>-(-BW21+BW31)</f>
        <v>7.7326879999999978</v>
      </c>
      <c r="BX8" s="2051">
        <f>-(-BX21+BX31)</f>
        <v>0.59897599999999984</v>
      </c>
      <c r="BY8" s="2049">
        <f>SQRT(BZ8^2+CA8^2)*1000/(1.73*BZ11)</f>
        <v>392.66284532362522</v>
      </c>
      <c r="BZ8" s="2050">
        <f>-(-BZ21+BZ31)</f>
        <v>7.0383759999999995</v>
      </c>
      <c r="CA8" s="2051">
        <f>-(-CA21+CA31)</f>
        <v>0.61034400000000011</v>
      </c>
    </row>
    <row r="9" spans="1:83" s="277" customFormat="1" ht="13.5" customHeight="1" thickBot="1" x14ac:dyDescent="0.25">
      <c r="A9" s="2042"/>
      <c r="B9" s="2043"/>
      <c r="C9" s="2044"/>
      <c r="D9" s="2052"/>
      <c r="E9" s="2053"/>
      <c r="F9" s="2054"/>
      <c r="G9" s="2066"/>
      <c r="H9" s="2056" t="s">
        <v>128</v>
      </c>
      <c r="I9" s="2057" t="s">
        <v>128</v>
      </c>
      <c r="J9" s="2058" t="s">
        <v>128</v>
      </c>
      <c r="K9" s="2056" t="s">
        <v>128</v>
      </c>
      <c r="L9" s="2057" t="s">
        <v>128</v>
      </c>
      <c r="M9" s="2058" t="s">
        <v>128</v>
      </c>
      <c r="N9" s="2056" t="s">
        <v>128</v>
      </c>
      <c r="O9" s="2057" t="s">
        <v>128</v>
      </c>
      <c r="P9" s="2058" t="s">
        <v>128</v>
      </c>
      <c r="Q9" s="2056" t="s">
        <v>128</v>
      </c>
      <c r="R9" s="2057" t="s">
        <v>128</v>
      </c>
      <c r="S9" s="2058" t="s">
        <v>128</v>
      </c>
      <c r="T9" s="2056" t="s">
        <v>128</v>
      </c>
      <c r="U9" s="2057" t="s">
        <v>128</v>
      </c>
      <c r="V9" s="2058" t="s">
        <v>128</v>
      </c>
      <c r="W9" s="2056" t="s">
        <v>128</v>
      </c>
      <c r="X9" s="2057" t="s">
        <v>128</v>
      </c>
      <c r="Y9" s="2058" t="s">
        <v>128</v>
      </c>
      <c r="Z9" s="2056" t="s">
        <v>128</v>
      </c>
      <c r="AA9" s="2057" t="s">
        <v>128</v>
      </c>
      <c r="AB9" s="2058" t="s">
        <v>128</v>
      </c>
      <c r="AC9" s="2056" t="s">
        <v>128</v>
      </c>
      <c r="AD9" s="2057" t="s">
        <v>128</v>
      </c>
      <c r="AE9" s="2058" t="s">
        <v>128</v>
      </c>
      <c r="AF9" s="2056" t="s">
        <v>128</v>
      </c>
      <c r="AG9" s="2057" t="s">
        <v>128</v>
      </c>
      <c r="AH9" s="2058" t="s">
        <v>128</v>
      </c>
      <c r="AI9" s="2056" t="s">
        <v>128</v>
      </c>
      <c r="AJ9" s="2057" t="s">
        <v>128</v>
      </c>
      <c r="AK9" s="2058" t="s">
        <v>128</v>
      </c>
      <c r="AL9" s="2056" t="s">
        <v>128</v>
      </c>
      <c r="AM9" s="2057" t="s">
        <v>128</v>
      </c>
      <c r="AN9" s="2058" t="s">
        <v>128</v>
      </c>
      <c r="AO9" s="2056" t="s">
        <v>128</v>
      </c>
      <c r="AP9" s="2057" t="s">
        <v>128</v>
      </c>
      <c r="AQ9" s="2058" t="s">
        <v>128</v>
      </c>
      <c r="AR9" s="2056" t="s">
        <v>128</v>
      </c>
      <c r="AS9" s="2057" t="s">
        <v>128</v>
      </c>
      <c r="AT9" s="2058" t="s">
        <v>128</v>
      </c>
      <c r="AU9" s="2056" t="s">
        <v>128</v>
      </c>
      <c r="AV9" s="2057" t="s">
        <v>128</v>
      </c>
      <c r="AW9" s="2058" t="s">
        <v>128</v>
      </c>
      <c r="AX9" s="2056" t="s">
        <v>128</v>
      </c>
      <c r="AY9" s="2057" t="s">
        <v>128</v>
      </c>
      <c r="AZ9" s="2058" t="s">
        <v>128</v>
      </c>
      <c r="BA9" s="2056" t="s">
        <v>128</v>
      </c>
      <c r="BB9" s="2057" t="s">
        <v>128</v>
      </c>
      <c r="BC9" s="2058" t="s">
        <v>128</v>
      </c>
      <c r="BD9" s="2056" t="s">
        <v>128</v>
      </c>
      <c r="BE9" s="2057" t="s">
        <v>128</v>
      </c>
      <c r="BF9" s="2058" t="s">
        <v>128</v>
      </c>
      <c r="BG9" s="2056" t="s">
        <v>128</v>
      </c>
      <c r="BH9" s="2057" t="s">
        <v>128</v>
      </c>
      <c r="BI9" s="2058" t="s">
        <v>128</v>
      </c>
      <c r="BJ9" s="2056" t="s">
        <v>128</v>
      </c>
      <c r="BK9" s="2057" t="s">
        <v>128</v>
      </c>
      <c r="BL9" s="2058" t="s">
        <v>128</v>
      </c>
      <c r="BM9" s="2056" t="s">
        <v>128</v>
      </c>
      <c r="BN9" s="2057" t="s">
        <v>128</v>
      </c>
      <c r="BO9" s="2058" t="s">
        <v>128</v>
      </c>
      <c r="BP9" s="2056" t="s">
        <v>128</v>
      </c>
      <c r="BQ9" s="2057" t="s">
        <v>128</v>
      </c>
      <c r="BR9" s="2058" t="s">
        <v>128</v>
      </c>
      <c r="BS9" s="2056" t="s">
        <v>128</v>
      </c>
      <c r="BT9" s="2057" t="s">
        <v>128</v>
      </c>
      <c r="BU9" s="2058" t="s">
        <v>128</v>
      </c>
      <c r="BV9" s="2056" t="s">
        <v>128</v>
      </c>
      <c r="BW9" s="2057" t="s">
        <v>128</v>
      </c>
      <c r="BX9" s="2058" t="s">
        <v>128</v>
      </c>
      <c r="BY9" s="2056" t="s">
        <v>128</v>
      </c>
      <c r="BZ9" s="2057" t="s">
        <v>128</v>
      </c>
      <c r="CA9" s="2058" t="s">
        <v>128</v>
      </c>
    </row>
    <row r="10" spans="1:83" s="277" customFormat="1" x14ac:dyDescent="0.2">
      <c r="A10" s="2042"/>
      <c r="B10" s="2043"/>
      <c r="C10" s="2044"/>
      <c r="D10" s="2034" t="s">
        <v>22</v>
      </c>
      <c r="E10" s="2035"/>
      <c r="F10" s="2036" t="s">
        <v>17</v>
      </c>
      <c r="G10" s="2343"/>
      <c r="H10" s="2565"/>
      <c r="I10" s="2566">
        <v>114</v>
      </c>
      <c r="J10" s="2567"/>
      <c r="K10" s="2565"/>
      <c r="L10" s="2566">
        <v>114</v>
      </c>
      <c r="M10" s="2567"/>
      <c r="N10" s="2565"/>
      <c r="O10" s="2566">
        <v>114</v>
      </c>
      <c r="P10" s="2567"/>
      <c r="Q10" s="2565"/>
      <c r="R10" s="2566">
        <v>114</v>
      </c>
      <c r="S10" s="2567"/>
      <c r="T10" s="2565"/>
      <c r="U10" s="2566">
        <v>114</v>
      </c>
      <c r="V10" s="2567"/>
      <c r="W10" s="2565"/>
      <c r="X10" s="2566">
        <v>114</v>
      </c>
      <c r="Y10" s="2567"/>
      <c r="Z10" s="2565"/>
      <c r="AA10" s="2566">
        <v>113</v>
      </c>
      <c r="AB10" s="2567"/>
      <c r="AC10" s="2565"/>
      <c r="AD10" s="2566">
        <v>113</v>
      </c>
      <c r="AE10" s="2567"/>
      <c r="AF10" s="2565"/>
      <c r="AG10" s="2566">
        <v>113</v>
      </c>
      <c r="AH10" s="2567"/>
      <c r="AI10" s="2565"/>
      <c r="AJ10" s="2566">
        <v>113</v>
      </c>
      <c r="AK10" s="2567"/>
      <c r="AL10" s="2565"/>
      <c r="AM10" s="2566">
        <v>113</v>
      </c>
      <c r="AN10" s="2567"/>
      <c r="AO10" s="2565"/>
      <c r="AP10" s="2566">
        <v>113</v>
      </c>
      <c r="AQ10" s="2567"/>
      <c r="AR10" s="2565"/>
      <c r="AS10" s="2566">
        <v>114</v>
      </c>
      <c r="AT10" s="2567"/>
      <c r="AU10" s="2565"/>
      <c r="AV10" s="2566">
        <v>114</v>
      </c>
      <c r="AW10" s="2567"/>
      <c r="AX10" s="2565"/>
      <c r="AY10" s="2566">
        <v>114</v>
      </c>
      <c r="AZ10" s="2567"/>
      <c r="BA10" s="2565"/>
      <c r="BB10" s="2566">
        <v>114</v>
      </c>
      <c r="BC10" s="2567"/>
      <c r="BD10" s="2565"/>
      <c r="BE10" s="2566">
        <v>114</v>
      </c>
      <c r="BF10" s="2567"/>
      <c r="BG10" s="2565"/>
      <c r="BH10" s="2566">
        <v>114</v>
      </c>
      <c r="BI10" s="2567"/>
      <c r="BJ10" s="2565"/>
      <c r="BK10" s="2566">
        <v>114</v>
      </c>
      <c r="BL10" s="2567"/>
      <c r="BM10" s="2565"/>
      <c r="BN10" s="2566">
        <v>114</v>
      </c>
      <c r="BO10" s="2567"/>
      <c r="BP10" s="2565"/>
      <c r="BQ10" s="2566">
        <v>114</v>
      </c>
      <c r="BR10" s="2567"/>
      <c r="BS10" s="2565"/>
      <c r="BT10" s="2566">
        <v>114</v>
      </c>
      <c r="BU10" s="2567"/>
      <c r="BV10" s="2565"/>
      <c r="BW10" s="2566">
        <v>114</v>
      </c>
      <c r="BX10" s="2567"/>
      <c r="BY10" s="2565"/>
      <c r="BZ10" s="2566">
        <v>114</v>
      </c>
      <c r="CA10" s="2567"/>
      <c r="CB10" s="910"/>
      <c r="CC10" s="910"/>
    </row>
    <row r="11" spans="1:83" s="277" customFormat="1" x14ac:dyDescent="0.2">
      <c r="A11" s="2042"/>
      <c r="B11" s="2043"/>
      <c r="C11" s="2044"/>
      <c r="D11" s="2045"/>
      <c r="E11" s="2046"/>
      <c r="F11" s="2047" t="s">
        <v>19</v>
      </c>
      <c r="G11" s="2345"/>
      <c r="H11" s="2568"/>
      <c r="I11" s="2569">
        <v>10.5</v>
      </c>
      <c r="J11" s="2570"/>
      <c r="K11" s="2568"/>
      <c r="L11" s="2569">
        <v>10.5</v>
      </c>
      <c r="M11" s="2570"/>
      <c r="N11" s="2568"/>
      <c r="O11" s="2569">
        <v>10.5</v>
      </c>
      <c r="P11" s="2570"/>
      <c r="Q11" s="2568"/>
      <c r="R11" s="2569">
        <v>10.5</v>
      </c>
      <c r="S11" s="2570"/>
      <c r="T11" s="2568"/>
      <c r="U11" s="2569">
        <v>10.5</v>
      </c>
      <c r="V11" s="2570"/>
      <c r="W11" s="2568"/>
      <c r="X11" s="2569">
        <v>10.5</v>
      </c>
      <c r="Y11" s="2570"/>
      <c r="Z11" s="2568"/>
      <c r="AA11" s="2569">
        <v>10.4</v>
      </c>
      <c r="AB11" s="2570"/>
      <c r="AC11" s="2568"/>
      <c r="AD11" s="2569">
        <v>10.4</v>
      </c>
      <c r="AE11" s="2570"/>
      <c r="AF11" s="2568"/>
      <c r="AG11" s="2569">
        <v>10.4</v>
      </c>
      <c r="AH11" s="2570"/>
      <c r="AI11" s="2568"/>
      <c r="AJ11" s="2569">
        <v>10.4</v>
      </c>
      <c r="AK11" s="2570"/>
      <c r="AL11" s="2568"/>
      <c r="AM11" s="2569">
        <v>10.4</v>
      </c>
      <c r="AN11" s="2570"/>
      <c r="AO11" s="2568"/>
      <c r="AP11" s="2569">
        <v>10.4</v>
      </c>
      <c r="AQ11" s="2570"/>
      <c r="AR11" s="2568"/>
      <c r="AS11" s="2569">
        <v>10.4</v>
      </c>
      <c r="AT11" s="2570"/>
      <c r="AU11" s="2568"/>
      <c r="AV11" s="2569">
        <v>10.4</v>
      </c>
      <c r="AW11" s="2570"/>
      <c r="AX11" s="2568"/>
      <c r="AY11" s="2569">
        <v>10.4</v>
      </c>
      <c r="AZ11" s="2570"/>
      <c r="BA11" s="2568"/>
      <c r="BB11" s="2569">
        <v>10.4</v>
      </c>
      <c r="BC11" s="2570"/>
      <c r="BD11" s="2568"/>
      <c r="BE11" s="2569">
        <v>10.4</v>
      </c>
      <c r="BF11" s="2570"/>
      <c r="BG11" s="2568"/>
      <c r="BH11" s="2569">
        <v>10.4</v>
      </c>
      <c r="BI11" s="2570"/>
      <c r="BJ11" s="2568"/>
      <c r="BK11" s="2569">
        <v>10.4</v>
      </c>
      <c r="BL11" s="2570"/>
      <c r="BM11" s="2568"/>
      <c r="BN11" s="2569">
        <v>10.4</v>
      </c>
      <c r="BO11" s="2570"/>
      <c r="BP11" s="2568"/>
      <c r="BQ11" s="2569">
        <v>10.4</v>
      </c>
      <c r="BR11" s="2570"/>
      <c r="BS11" s="2568"/>
      <c r="BT11" s="2569">
        <v>10.4</v>
      </c>
      <c r="BU11" s="2570"/>
      <c r="BV11" s="2568"/>
      <c r="BW11" s="2569">
        <v>10.4</v>
      </c>
      <c r="BX11" s="2570"/>
      <c r="BY11" s="2568"/>
      <c r="BZ11" s="2569">
        <v>10.4</v>
      </c>
      <c r="CA11" s="2570"/>
      <c r="CB11" s="910"/>
      <c r="CC11" s="910"/>
    </row>
    <row r="12" spans="1:83" s="277" customFormat="1" ht="13.5" thickBot="1" x14ac:dyDescent="0.25">
      <c r="A12" s="2042"/>
      <c r="B12" s="2043"/>
      <c r="C12" s="2044"/>
      <c r="D12" s="2052"/>
      <c r="E12" s="2053"/>
      <c r="F12" s="2054"/>
      <c r="G12" s="2066"/>
      <c r="H12" s="2353"/>
      <c r="I12" s="2571"/>
      <c r="J12" s="2357"/>
      <c r="K12" s="2353"/>
      <c r="L12" s="2571"/>
      <c r="M12" s="2357"/>
      <c r="N12" s="2353"/>
      <c r="O12" s="2571"/>
      <c r="P12" s="2357"/>
      <c r="Q12" s="2353"/>
      <c r="R12" s="2571"/>
      <c r="S12" s="2357"/>
      <c r="T12" s="2353"/>
      <c r="U12" s="2571"/>
      <c r="V12" s="2357"/>
      <c r="W12" s="2353"/>
      <c r="X12" s="2571"/>
      <c r="Y12" s="2357"/>
      <c r="Z12" s="2353"/>
      <c r="AA12" s="2571"/>
      <c r="AB12" s="2357"/>
      <c r="AC12" s="2353"/>
      <c r="AD12" s="2571"/>
      <c r="AE12" s="2357"/>
      <c r="AF12" s="2353"/>
      <c r="AG12" s="2571"/>
      <c r="AH12" s="2357"/>
      <c r="AI12" s="2353"/>
      <c r="AJ12" s="2571"/>
      <c r="AK12" s="2357"/>
      <c r="AL12" s="2353"/>
      <c r="AM12" s="2571"/>
      <c r="AN12" s="2357"/>
      <c r="AO12" s="2353"/>
      <c r="AP12" s="2571"/>
      <c r="AQ12" s="2357"/>
      <c r="AR12" s="2353"/>
      <c r="AS12" s="2571"/>
      <c r="AT12" s="2357"/>
      <c r="AU12" s="2353"/>
      <c r="AV12" s="2571"/>
      <c r="AW12" s="2357"/>
      <c r="AX12" s="2353"/>
      <c r="AY12" s="2571"/>
      <c r="AZ12" s="2357"/>
      <c r="BA12" s="2353"/>
      <c r="BB12" s="2571"/>
      <c r="BC12" s="2357"/>
      <c r="BD12" s="2353"/>
      <c r="BE12" s="2571"/>
      <c r="BF12" s="2357"/>
      <c r="BG12" s="2353"/>
      <c r="BH12" s="2571"/>
      <c r="BI12" s="2357"/>
      <c r="BJ12" s="2353"/>
      <c r="BK12" s="2571"/>
      <c r="BL12" s="2357"/>
      <c r="BM12" s="2353"/>
      <c r="BN12" s="2571"/>
      <c r="BO12" s="2357"/>
      <c r="BP12" s="2353"/>
      <c r="BQ12" s="2571"/>
      <c r="BR12" s="2357"/>
      <c r="BS12" s="2353"/>
      <c r="BT12" s="2571"/>
      <c r="BU12" s="2357"/>
      <c r="BV12" s="2353"/>
      <c r="BW12" s="2571"/>
      <c r="BX12" s="2357"/>
      <c r="BY12" s="2353"/>
      <c r="BZ12" s="2571"/>
      <c r="CA12" s="2357"/>
      <c r="CB12" s="910"/>
      <c r="CC12" s="910"/>
    </row>
    <row r="13" spans="1:83" s="277" customFormat="1" ht="13.5" thickBot="1" x14ac:dyDescent="0.25">
      <c r="A13" s="2067"/>
      <c r="B13" s="2068"/>
      <c r="C13" s="2069"/>
      <c r="D13" s="2070" t="s">
        <v>21</v>
      </c>
      <c r="E13" s="2071"/>
      <c r="F13" s="2071"/>
      <c r="G13" s="2072"/>
      <c r="H13" s="2572"/>
      <c r="I13" s="2573">
        <v>8</v>
      </c>
      <c r="J13" s="2574"/>
      <c r="K13" s="2572"/>
      <c r="L13" s="2573">
        <v>8</v>
      </c>
      <c r="M13" s="2574"/>
      <c r="N13" s="2572"/>
      <c r="O13" s="2573">
        <v>8</v>
      </c>
      <c r="P13" s="2574"/>
      <c r="Q13" s="2572"/>
      <c r="R13" s="2573">
        <v>8</v>
      </c>
      <c r="S13" s="2574"/>
      <c r="T13" s="2572"/>
      <c r="U13" s="2573">
        <v>8</v>
      </c>
      <c r="V13" s="2574"/>
      <c r="W13" s="2572"/>
      <c r="X13" s="2573">
        <v>8</v>
      </c>
      <c r="Y13" s="2574"/>
      <c r="Z13" s="2572"/>
      <c r="AA13" s="2573">
        <v>8</v>
      </c>
      <c r="AB13" s="2574"/>
      <c r="AC13" s="2572"/>
      <c r="AD13" s="2573">
        <v>8</v>
      </c>
      <c r="AE13" s="2574"/>
      <c r="AF13" s="2572"/>
      <c r="AG13" s="2573">
        <v>8</v>
      </c>
      <c r="AH13" s="2574"/>
      <c r="AI13" s="2572"/>
      <c r="AJ13" s="2573">
        <v>8</v>
      </c>
      <c r="AK13" s="2574"/>
      <c r="AL13" s="2572"/>
      <c r="AM13" s="2573">
        <v>8</v>
      </c>
      <c r="AN13" s="2574"/>
      <c r="AO13" s="2572"/>
      <c r="AP13" s="2573">
        <v>8</v>
      </c>
      <c r="AQ13" s="2574"/>
      <c r="AR13" s="2572"/>
      <c r="AS13" s="2573">
        <v>8</v>
      </c>
      <c r="AT13" s="2574"/>
      <c r="AU13" s="2572"/>
      <c r="AV13" s="2573">
        <v>8</v>
      </c>
      <c r="AW13" s="2574"/>
      <c r="AX13" s="2572"/>
      <c r="AY13" s="2573">
        <v>8</v>
      </c>
      <c r="AZ13" s="2574"/>
      <c r="BA13" s="2572"/>
      <c r="BB13" s="2573">
        <v>8</v>
      </c>
      <c r="BC13" s="2574"/>
      <c r="BD13" s="2572"/>
      <c r="BE13" s="2573">
        <v>8</v>
      </c>
      <c r="BF13" s="2574"/>
      <c r="BG13" s="2572"/>
      <c r="BH13" s="2573">
        <v>8</v>
      </c>
      <c r="BI13" s="2574"/>
      <c r="BJ13" s="2572"/>
      <c r="BK13" s="2573">
        <v>8</v>
      </c>
      <c r="BL13" s="2574"/>
      <c r="BM13" s="2572"/>
      <c r="BN13" s="2573">
        <v>8</v>
      </c>
      <c r="BO13" s="2574"/>
      <c r="BP13" s="2572"/>
      <c r="BQ13" s="2573">
        <v>8</v>
      </c>
      <c r="BR13" s="2574"/>
      <c r="BS13" s="2572"/>
      <c r="BT13" s="2573">
        <v>8</v>
      </c>
      <c r="BU13" s="2574"/>
      <c r="BV13" s="2572"/>
      <c r="BW13" s="2573">
        <v>8</v>
      </c>
      <c r="BX13" s="2574"/>
      <c r="BY13" s="2572"/>
      <c r="BZ13" s="2573">
        <v>8</v>
      </c>
      <c r="CA13" s="2574"/>
      <c r="CB13" s="2575"/>
      <c r="CC13" s="910"/>
    </row>
    <row r="14" spans="1:83" s="277" customFormat="1" x14ac:dyDescent="0.2">
      <c r="A14" s="2034" t="s">
        <v>24</v>
      </c>
      <c r="B14" s="2035"/>
      <c r="C14" s="2033">
        <v>25</v>
      </c>
      <c r="D14" s="2034" t="s">
        <v>18</v>
      </c>
      <c r="E14" s="2035"/>
      <c r="F14" s="2036" t="s">
        <v>17</v>
      </c>
      <c r="G14" s="2343"/>
      <c r="H14" s="2465" t="s">
        <v>128</v>
      </c>
      <c r="I14" s="2466" t="s">
        <v>128</v>
      </c>
      <c r="J14" s="2467" t="s">
        <v>128</v>
      </c>
      <c r="K14" s="2465" t="s">
        <v>128</v>
      </c>
      <c r="L14" s="2466" t="s">
        <v>128</v>
      </c>
      <c r="M14" s="2467" t="s">
        <v>128</v>
      </c>
      <c r="N14" s="2465" t="s">
        <v>128</v>
      </c>
      <c r="O14" s="2466" t="s">
        <v>128</v>
      </c>
      <c r="P14" s="2467" t="s">
        <v>128</v>
      </c>
      <c r="Q14" s="2465" t="s">
        <v>128</v>
      </c>
      <c r="R14" s="2466" t="s">
        <v>128</v>
      </c>
      <c r="S14" s="2467" t="s">
        <v>128</v>
      </c>
      <c r="T14" s="2465" t="s">
        <v>128</v>
      </c>
      <c r="U14" s="2466" t="s">
        <v>128</v>
      </c>
      <c r="V14" s="2467" t="s">
        <v>128</v>
      </c>
      <c r="W14" s="2465" t="s">
        <v>128</v>
      </c>
      <c r="X14" s="2466" t="s">
        <v>128</v>
      </c>
      <c r="Y14" s="2467" t="s">
        <v>128</v>
      </c>
      <c r="Z14" s="2465" t="s">
        <v>128</v>
      </c>
      <c r="AA14" s="2466" t="s">
        <v>128</v>
      </c>
      <c r="AB14" s="2467" t="s">
        <v>128</v>
      </c>
      <c r="AC14" s="2465" t="s">
        <v>128</v>
      </c>
      <c r="AD14" s="2466" t="s">
        <v>128</v>
      </c>
      <c r="AE14" s="2467" t="s">
        <v>128</v>
      </c>
      <c r="AF14" s="2465" t="s">
        <v>128</v>
      </c>
      <c r="AG14" s="2466" t="s">
        <v>128</v>
      </c>
      <c r="AH14" s="2467" t="s">
        <v>128</v>
      </c>
      <c r="AI14" s="2465" t="s">
        <v>128</v>
      </c>
      <c r="AJ14" s="2466" t="s">
        <v>128</v>
      </c>
      <c r="AK14" s="2467" t="s">
        <v>128</v>
      </c>
      <c r="AL14" s="2465" t="s">
        <v>128</v>
      </c>
      <c r="AM14" s="2466" t="s">
        <v>128</v>
      </c>
      <c r="AN14" s="2467" t="s">
        <v>128</v>
      </c>
      <c r="AO14" s="2465" t="s">
        <v>128</v>
      </c>
      <c r="AP14" s="2466" t="s">
        <v>128</v>
      </c>
      <c r="AQ14" s="2467" t="s">
        <v>128</v>
      </c>
      <c r="AR14" s="2465" t="s">
        <v>128</v>
      </c>
      <c r="AS14" s="2466" t="s">
        <v>128</v>
      </c>
      <c r="AT14" s="2467" t="s">
        <v>128</v>
      </c>
      <c r="AU14" s="2465" t="s">
        <v>128</v>
      </c>
      <c r="AV14" s="2466" t="s">
        <v>128</v>
      </c>
      <c r="AW14" s="2467" t="s">
        <v>128</v>
      </c>
      <c r="AX14" s="2465" t="s">
        <v>128</v>
      </c>
      <c r="AY14" s="2466" t="s">
        <v>128</v>
      </c>
      <c r="AZ14" s="2467" t="s">
        <v>128</v>
      </c>
      <c r="BA14" s="2465" t="s">
        <v>128</v>
      </c>
      <c r="BB14" s="2466" t="s">
        <v>128</v>
      </c>
      <c r="BC14" s="2467" t="s">
        <v>128</v>
      </c>
      <c r="BD14" s="2465" t="s">
        <v>128</v>
      </c>
      <c r="BE14" s="2466" t="s">
        <v>128</v>
      </c>
      <c r="BF14" s="2467" t="s">
        <v>128</v>
      </c>
      <c r="BG14" s="2465" t="s">
        <v>128</v>
      </c>
      <c r="BH14" s="2466" t="s">
        <v>128</v>
      </c>
      <c r="BI14" s="2467" t="s">
        <v>128</v>
      </c>
      <c r="BJ14" s="2465" t="s">
        <v>128</v>
      </c>
      <c r="BK14" s="2466" t="s">
        <v>128</v>
      </c>
      <c r="BL14" s="2467" t="s">
        <v>128</v>
      </c>
      <c r="BM14" s="2465" t="s">
        <v>128</v>
      </c>
      <c r="BN14" s="2466" t="s">
        <v>128</v>
      </c>
      <c r="BO14" s="2467" t="s">
        <v>128</v>
      </c>
      <c r="BP14" s="2465" t="s">
        <v>128</v>
      </c>
      <c r="BQ14" s="2466" t="s">
        <v>128</v>
      </c>
      <c r="BR14" s="2467" t="s">
        <v>128</v>
      </c>
      <c r="BS14" s="2465" t="s">
        <v>128</v>
      </c>
      <c r="BT14" s="2466" t="s">
        <v>128</v>
      </c>
      <c r="BU14" s="2467" t="s">
        <v>128</v>
      </c>
      <c r="BV14" s="2465" t="s">
        <v>128</v>
      </c>
      <c r="BW14" s="2466" t="s">
        <v>128</v>
      </c>
      <c r="BX14" s="2467" t="s">
        <v>128</v>
      </c>
      <c r="BY14" s="2465" t="s">
        <v>128</v>
      </c>
      <c r="BZ14" s="2466" t="s">
        <v>128</v>
      </c>
      <c r="CA14" s="2467" t="s">
        <v>128</v>
      </c>
      <c r="CB14" s="910"/>
      <c r="CC14" s="917"/>
    </row>
    <row r="15" spans="1:83" s="277" customFormat="1" x14ac:dyDescent="0.2">
      <c r="A15" s="2045"/>
      <c r="B15" s="2046"/>
      <c r="C15" s="2044"/>
      <c r="D15" s="2045"/>
      <c r="E15" s="2046"/>
      <c r="F15" s="2047" t="s">
        <v>19</v>
      </c>
      <c r="G15" s="2345"/>
      <c r="H15" s="2049">
        <f>SQRT(I15^2+J15^2)*1000/(1.73*I18)</f>
        <v>232.58897056189156</v>
      </c>
      <c r="I15" s="2050">
        <f>-(-I23+I40)</f>
        <v>3.9585759999999999</v>
      </c>
      <c r="J15" s="2051">
        <f>-(-J23+J40)</f>
        <v>1.3571040000000001</v>
      </c>
      <c r="K15" s="2049">
        <f>SQRT(L15^2+M15^2)*1000/(1.73*L18)</f>
        <v>220.47596141787812</v>
      </c>
      <c r="L15" s="2050">
        <f>-(-L23+L40)</f>
        <v>3.7262719999999998</v>
      </c>
      <c r="M15" s="2051">
        <f>-(-M23+M40)</f>
        <v>1.360304</v>
      </c>
      <c r="N15" s="2049">
        <f>SQRT(O15^2+P15^2)*1000/(1.73*O18)</f>
        <v>216.05979813592006</v>
      </c>
      <c r="O15" s="2050">
        <f>-(-O23+O40)</f>
        <v>3.6454400000000002</v>
      </c>
      <c r="P15" s="2051">
        <f>-(-P23+P40)</f>
        <v>1.349904</v>
      </c>
      <c r="Q15" s="2049">
        <f>SQRT(R15^2+S15^2)*1000/(1.73*R18)</f>
        <v>214.24073186575288</v>
      </c>
      <c r="R15" s="2050">
        <f>-(-R23+R40)</f>
        <v>3.6102079999999996</v>
      </c>
      <c r="S15" s="2051">
        <f>-(-S23+S40)</f>
        <v>1.3507359999999999</v>
      </c>
      <c r="T15" s="2049">
        <f>SQRT(U15^2+V15^2)*1000/(1.73*U18)</f>
        <v>213.34897864960365</v>
      </c>
      <c r="U15" s="2050">
        <f>-(-U23+U40)</f>
        <v>3.5906720000000001</v>
      </c>
      <c r="V15" s="2051">
        <f>-(-V23+V40)</f>
        <v>1.3571039999999996</v>
      </c>
      <c r="W15" s="2049">
        <f>SQRT(X15^2+Y15^2)*1000/(1.73*X18)</f>
        <v>218.90504877620174</v>
      </c>
      <c r="X15" s="2050">
        <f>-(-X23+X40)</f>
        <v>3.7002719999999996</v>
      </c>
      <c r="Y15" s="2051">
        <f>-(-Y23+Y40)</f>
        <v>1.3491040000000001</v>
      </c>
      <c r="Z15" s="2049">
        <f>SQRT(AA15^2+AB15^2)*1000/(1.73*AA18)</f>
        <v>237.06238634348159</v>
      </c>
      <c r="AA15" s="2050">
        <f>-(-AA23+AA40)</f>
        <v>4.0450399999999993</v>
      </c>
      <c r="AB15" s="2051">
        <f>-(-AB23+AB40)</f>
        <v>1.3527039999999999</v>
      </c>
      <c r="AC15" s="2049">
        <f>SQRT(AD15^2+AE15^2)*1000/(1.73*AD18)</f>
        <v>252.48085719629645</v>
      </c>
      <c r="AD15" s="2050">
        <f>-(-AD23+AD40)</f>
        <v>4.3381759999999998</v>
      </c>
      <c r="AE15" s="2051">
        <f>-(-AE23+AE40)</f>
        <v>1.3475039999999998</v>
      </c>
      <c r="AF15" s="2049">
        <f>SQRT(AG15^2+AH15^2)*1000/(1.73*AG18)</f>
        <v>269.75753056538167</v>
      </c>
      <c r="AG15" s="2050">
        <f>-(-AG23+AG40)</f>
        <v>4.6490080000000003</v>
      </c>
      <c r="AH15" s="2051">
        <f>-(-AH23+AH40)</f>
        <v>1.3939039999999998</v>
      </c>
      <c r="AI15" s="2049">
        <f>SQRT(AJ15^2+AK15^2)*1000/(1.73*AJ18)</f>
        <v>274.15254360043883</v>
      </c>
      <c r="AJ15" s="2050">
        <f>-(-AJ23+AJ40)</f>
        <v>4.7285439999999994</v>
      </c>
      <c r="AK15" s="2051">
        <f>-(-AK23+AK40)</f>
        <v>1.4039039999999998</v>
      </c>
      <c r="AL15" s="2049">
        <f>SQRT(AM15^2+AN15^2)*1000/(1.73*AM18)</f>
        <v>280.27300546244805</v>
      </c>
      <c r="AM15" s="2050">
        <f>-(-AM23+AM40)</f>
        <v>4.8453760000000008</v>
      </c>
      <c r="AN15" s="2051">
        <f>-(-AN23+AN40)</f>
        <v>1.396736</v>
      </c>
      <c r="AO15" s="2049">
        <f>SQRT(AP15^2+AQ15^2)*1000/(1.73*AP18)</f>
        <v>279.56853211362755</v>
      </c>
      <c r="AP15" s="2050">
        <f>-(-AP23+AP40)</f>
        <v>4.8338080000000003</v>
      </c>
      <c r="AQ15" s="2051">
        <f>-(-AQ23+AQ40)</f>
        <v>1.3911039999999999</v>
      </c>
      <c r="AR15" s="2049">
        <f>SQRT(AS15^2+AT15^2)*1000/(1.73*AS18)</f>
        <v>284.68220955954968</v>
      </c>
      <c r="AS15" s="2050">
        <f>-(-AS23+AS40)</f>
        <v>4.9229760000000011</v>
      </c>
      <c r="AT15" s="2051">
        <f>-(-AT23+AT40)</f>
        <v>1.4139360000000003</v>
      </c>
      <c r="AU15" s="2049">
        <f>SQRT(AV15^2+AW15^2)*1000/(1.73*AV18)</f>
        <v>278.5886716909605</v>
      </c>
      <c r="AV15" s="2050">
        <f>-(-AV23+AV40)</f>
        <v>4.811744</v>
      </c>
      <c r="AW15" s="2051">
        <f>-(-AW23+AW40)</f>
        <v>1.403904</v>
      </c>
      <c r="AX15" s="2049">
        <f>SQRT(AY15^2+AZ15^2)*1000/(1.73*AY18)</f>
        <v>276.89596830411409</v>
      </c>
      <c r="AY15" s="2050">
        <f>-(-AY23+AY40)</f>
        <v>4.7769440000000012</v>
      </c>
      <c r="AZ15" s="2051">
        <f>-(-AZ23+AZ40)</f>
        <v>1.4143039999999998</v>
      </c>
      <c r="BA15" s="2049">
        <f>SQRT(BB15^2+BC15^2)*1000/(1.73*BB18)</f>
        <v>283.42599198646667</v>
      </c>
      <c r="BB15" s="2050">
        <f>-(-BB23+BB40)</f>
        <v>4.8957440000000005</v>
      </c>
      <c r="BC15" s="2051">
        <f>-(-BC23+BC40)</f>
        <v>1.426736</v>
      </c>
      <c r="BD15" s="2049">
        <f>SQRT(BE15^2+BF15^2)*1000/(1.73*BE18)</f>
        <v>295.6616262929619</v>
      </c>
      <c r="BE15" s="2050">
        <f>-(-BE23+BE40)</f>
        <v>5.1125440000000006</v>
      </c>
      <c r="BF15" s="2051">
        <f>-(-BF23+BF40)</f>
        <v>1.4695040000000001</v>
      </c>
      <c r="BG15" s="2049">
        <f>SQRT(BH15^2+BI15^2)*1000/(1.73*BH18)</f>
        <v>298.97243712627784</v>
      </c>
      <c r="BH15" s="2050">
        <f>-(-BH23+BH40)</f>
        <v>5.1892000000000005</v>
      </c>
      <c r="BI15" s="2051">
        <f>-(-BI23+BI40)</f>
        <v>1.416704</v>
      </c>
      <c r="BJ15" s="2049">
        <f>SQRT(BK15^2+BL15^2)*1000/(1.73*BK18)</f>
        <v>301.18958224564921</v>
      </c>
      <c r="BK15" s="2050">
        <f>-(-BK23+BK40)</f>
        <v>5.2325919999999995</v>
      </c>
      <c r="BL15" s="2051">
        <f>-(-BL23+BL40)</f>
        <v>1.4091040000000001</v>
      </c>
      <c r="BM15" s="2049">
        <f>SQRT(BN15^2+BO15^2)*1000/(1.73*BN18)</f>
        <v>295.05896588108993</v>
      </c>
      <c r="BN15" s="2050">
        <f>-(-BN23+BN40)</f>
        <v>5.1192639999999994</v>
      </c>
      <c r="BO15" s="2051">
        <f>-(-BO23+BO40)</f>
        <v>1.4055040000000001</v>
      </c>
      <c r="BP15" s="2049">
        <f>SQRT(BQ15^2+BR15^2)*1000/(1.73*BQ18)</f>
        <v>290.76567949254792</v>
      </c>
      <c r="BQ15" s="2050">
        <f>-(-BQ23+BQ40)</f>
        <v>5.0444320000000005</v>
      </c>
      <c r="BR15" s="2051">
        <f>-(-BR23+BR40)</f>
        <v>1.386304</v>
      </c>
      <c r="BS15" s="2049">
        <f>SQRT(BT15^2+BU15^2)*1000/(1.73*BT18)</f>
        <v>280.76983172721043</v>
      </c>
      <c r="BT15" s="2050">
        <f>-(-BT23+BT40)</f>
        <v>4.8616320000000002</v>
      </c>
      <c r="BU15" s="2051">
        <f>-(-BU23+BU40)</f>
        <v>1.372336</v>
      </c>
      <c r="BV15" s="2049">
        <f>SQRT(BW15^2+BX15^2)*1000/(1.73*BW18)</f>
        <v>263.55062818340838</v>
      </c>
      <c r="BW15" s="2050">
        <f>-(-BW23+BW40)</f>
        <v>4.541296</v>
      </c>
      <c r="BX15" s="2051">
        <f>-(-BX23+BX40)</f>
        <v>1.364304</v>
      </c>
      <c r="BY15" s="2049">
        <f>SQRT(BZ15^2+CA15^2)*1000/(1.73*BZ18)</f>
        <v>245.09464213629369</v>
      </c>
      <c r="BZ15" s="2050">
        <f>-(-BZ23+BZ40)</f>
        <v>4.1961120000000012</v>
      </c>
      <c r="CA15" s="2051">
        <f>-(-CA23+CA40)</f>
        <v>1.355904</v>
      </c>
      <c r="CB15" s="910"/>
      <c r="CC15" s="917"/>
      <c r="CE15" s="2087"/>
    </row>
    <row r="16" spans="1:83" s="277" customFormat="1" ht="13.5" thickBot="1" x14ac:dyDescent="0.25">
      <c r="A16" s="2045"/>
      <c r="B16" s="2046"/>
      <c r="C16" s="2044"/>
      <c r="D16" s="2052"/>
      <c r="E16" s="2053"/>
      <c r="F16" s="2054"/>
      <c r="G16" s="2066"/>
      <c r="H16" s="2056" t="s">
        <v>128</v>
      </c>
      <c r="I16" s="2057" t="s">
        <v>128</v>
      </c>
      <c r="J16" s="2058" t="s">
        <v>128</v>
      </c>
      <c r="K16" s="2056" t="s">
        <v>128</v>
      </c>
      <c r="L16" s="2057" t="s">
        <v>128</v>
      </c>
      <c r="M16" s="2058" t="s">
        <v>128</v>
      </c>
      <c r="N16" s="2056" t="s">
        <v>128</v>
      </c>
      <c r="O16" s="2057" t="s">
        <v>128</v>
      </c>
      <c r="P16" s="2058" t="s">
        <v>128</v>
      </c>
      <c r="Q16" s="2056" t="s">
        <v>128</v>
      </c>
      <c r="R16" s="2057" t="s">
        <v>128</v>
      </c>
      <c r="S16" s="2058" t="s">
        <v>128</v>
      </c>
      <c r="T16" s="2056" t="s">
        <v>128</v>
      </c>
      <c r="U16" s="2057" t="s">
        <v>128</v>
      </c>
      <c r="V16" s="2058" t="s">
        <v>128</v>
      </c>
      <c r="W16" s="2056" t="s">
        <v>128</v>
      </c>
      <c r="X16" s="2057" t="s">
        <v>128</v>
      </c>
      <c r="Y16" s="2058" t="s">
        <v>128</v>
      </c>
      <c r="Z16" s="2056" t="s">
        <v>128</v>
      </c>
      <c r="AA16" s="2057" t="s">
        <v>128</v>
      </c>
      <c r="AB16" s="2058" t="s">
        <v>128</v>
      </c>
      <c r="AC16" s="2056" t="s">
        <v>128</v>
      </c>
      <c r="AD16" s="2057" t="s">
        <v>128</v>
      </c>
      <c r="AE16" s="2058" t="s">
        <v>128</v>
      </c>
      <c r="AF16" s="2056" t="s">
        <v>128</v>
      </c>
      <c r="AG16" s="2057" t="s">
        <v>128</v>
      </c>
      <c r="AH16" s="2058" t="s">
        <v>128</v>
      </c>
      <c r="AI16" s="2056" t="s">
        <v>128</v>
      </c>
      <c r="AJ16" s="2057" t="s">
        <v>128</v>
      </c>
      <c r="AK16" s="2058" t="s">
        <v>128</v>
      </c>
      <c r="AL16" s="2056" t="s">
        <v>128</v>
      </c>
      <c r="AM16" s="2057" t="s">
        <v>128</v>
      </c>
      <c r="AN16" s="2058" t="s">
        <v>128</v>
      </c>
      <c r="AO16" s="2056" t="s">
        <v>128</v>
      </c>
      <c r="AP16" s="2057" t="s">
        <v>128</v>
      </c>
      <c r="AQ16" s="2058" t="s">
        <v>128</v>
      </c>
      <c r="AR16" s="2056" t="s">
        <v>128</v>
      </c>
      <c r="AS16" s="2057" t="s">
        <v>128</v>
      </c>
      <c r="AT16" s="2058" t="s">
        <v>128</v>
      </c>
      <c r="AU16" s="2056" t="s">
        <v>128</v>
      </c>
      <c r="AV16" s="2057" t="s">
        <v>128</v>
      </c>
      <c r="AW16" s="2058" t="s">
        <v>128</v>
      </c>
      <c r="AX16" s="2056" t="s">
        <v>128</v>
      </c>
      <c r="AY16" s="2057" t="s">
        <v>128</v>
      </c>
      <c r="AZ16" s="2058" t="s">
        <v>128</v>
      </c>
      <c r="BA16" s="2056" t="s">
        <v>128</v>
      </c>
      <c r="BB16" s="2057" t="s">
        <v>128</v>
      </c>
      <c r="BC16" s="2058" t="s">
        <v>128</v>
      </c>
      <c r="BD16" s="2056" t="s">
        <v>128</v>
      </c>
      <c r="BE16" s="2057" t="s">
        <v>128</v>
      </c>
      <c r="BF16" s="2058" t="s">
        <v>128</v>
      </c>
      <c r="BG16" s="2056" t="s">
        <v>128</v>
      </c>
      <c r="BH16" s="2057" t="s">
        <v>128</v>
      </c>
      <c r="BI16" s="2058" t="s">
        <v>128</v>
      </c>
      <c r="BJ16" s="2056" t="s">
        <v>128</v>
      </c>
      <c r="BK16" s="2057" t="s">
        <v>128</v>
      </c>
      <c r="BL16" s="2058" t="s">
        <v>128</v>
      </c>
      <c r="BM16" s="2056" t="s">
        <v>128</v>
      </c>
      <c r="BN16" s="2057" t="s">
        <v>128</v>
      </c>
      <c r="BO16" s="2058" t="s">
        <v>128</v>
      </c>
      <c r="BP16" s="2056" t="s">
        <v>128</v>
      </c>
      <c r="BQ16" s="2057" t="s">
        <v>128</v>
      </c>
      <c r="BR16" s="2058" t="s">
        <v>128</v>
      </c>
      <c r="BS16" s="2056" t="s">
        <v>128</v>
      </c>
      <c r="BT16" s="2057" t="s">
        <v>128</v>
      </c>
      <c r="BU16" s="2058" t="s">
        <v>128</v>
      </c>
      <c r="BV16" s="2056" t="s">
        <v>128</v>
      </c>
      <c r="BW16" s="2057" t="s">
        <v>128</v>
      </c>
      <c r="BX16" s="2058" t="s">
        <v>128</v>
      </c>
      <c r="BY16" s="2056" t="s">
        <v>128</v>
      </c>
      <c r="BZ16" s="2057" t="s">
        <v>128</v>
      </c>
      <c r="CA16" s="2058" t="s">
        <v>128</v>
      </c>
      <c r="CB16" s="910"/>
      <c r="CC16" s="917"/>
    </row>
    <row r="17" spans="1:83" s="277" customFormat="1" x14ac:dyDescent="0.2">
      <c r="A17" s="2045"/>
      <c r="B17" s="2046"/>
      <c r="C17" s="2044"/>
      <c r="D17" s="2034" t="s">
        <v>22</v>
      </c>
      <c r="E17" s="2035"/>
      <c r="F17" s="2036" t="s">
        <v>17</v>
      </c>
      <c r="G17" s="2343"/>
      <c r="H17" s="2576"/>
      <c r="I17" s="2566">
        <v>113</v>
      </c>
      <c r="J17" s="2567"/>
      <c r="K17" s="2576"/>
      <c r="L17" s="2566">
        <v>113</v>
      </c>
      <c r="M17" s="2567"/>
      <c r="N17" s="2576"/>
      <c r="O17" s="2566">
        <v>113</v>
      </c>
      <c r="P17" s="2567"/>
      <c r="Q17" s="2576"/>
      <c r="R17" s="2566">
        <v>113</v>
      </c>
      <c r="S17" s="2567"/>
      <c r="T17" s="2576"/>
      <c r="U17" s="2566">
        <v>113</v>
      </c>
      <c r="V17" s="2567"/>
      <c r="W17" s="2565"/>
      <c r="X17" s="2566">
        <v>112</v>
      </c>
      <c r="Y17" s="2567"/>
      <c r="Z17" s="2565"/>
      <c r="AA17" s="2566">
        <v>112</v>
      </c>
      <c r="AB17" s="2567"/>
      <c r="AC17" s="2565"/>
      <c r="AD17" s="2566">
        <v>112</v>
      </c>
      <c r="AE17" s="2567"/>
      <c r="AF17" s="2565"/>
      <c r="AG17" s="2566">
        <v>112</v>
      </c>
      <c r="AH17" s="2567"/>
      <c r="AI17" s="2565"/>
      <c r="AJ17" s="2566">
        <v>112</v>
      </c>
      <c r="AK17" s="2567"/>
      <c r="AL17" s="2565"/>
      <c r="AM17" s="2566">
        <v>112</v>
      </c>
      <c r="AN17" s="2567"/>
      <c r="AO17" s="2565"/>
      <c r="AP17" s="2566">
        <v>112</v>
      </c>
      <c r="AQ17" s="2567"/>
      <c r="AR17" s="2565"/>
      <c r="AS17" s="2566">
        <v>112</v>
      </c>
      <c r="AT17" s="2567"/>
      <c r="AU17" s="2565"/>
      <c r="AV17" s="2566">
        <v>112</v>
      </c>
      <c r="AW17" s="2567"/>
      <c r="AX17" s="2565"/>
      <c r="AY17" s="2566">
        <v>112</v>
      </c>
      <c r="AZ17" s="2567"/>
      <c r="BA17" s="2565"/>
      <c r="BB17" s="2566">
        <v>112</v>
      </c>
      <c r="BC17" s="2567"/>
      <c r="BD17" s="2565"/>
      <c r="BE17" s="2566">
        <v>112</v>
      </c>
      <c r="BF17" s="2567"/>
      <c r="BG17" s="2565"/>
      <c r="BH17" s="2566">
        <v>112</v>
      </c>
      <c r="BI17" s="2567"/>
      <c r="BJ17" s="2565"/>
      <c r="BK17" s="2566">
        <v>112</v>
      </c>
      <c r="BL17" s="2567"/>
      <c r="BM17" s="2565"/>
      <c r="BN17" s="2566">
        <v>112</v>
      </c>
      <c r="BO17" s="2567"/>
      <c r="BP17" s="2565"/>
      <c r="BQ17" s="2566">
        <v>112</v>
      </c>
      <c r="BR17" s="2567"/>
      <c r="BS17" s="2565"/>
      <c r="BT17" s="2566">
        <v>112</v>
      </c>
      <c r="BU17" s="2567"/>
      <c r="BV17" s="2565"/>
      <c r="BW17" s="2566">
        <v>112</v>
      </c>
      <c r="BX17" s="2567"/>
      <c r="BY17" s="2565"/>
      <c r="BZ17" s="2566">
        <v>112</v>
      </c>
      <c r="CA17" s="2567"/>
      <c r="CB17" s="910"/>
      <c r="CC17" s="910"/>
    </row>
    <row r="18" spans="1:83" s="277" customFormat="1" x14ac:dyDescent="0.2">
      <c r="A18" s="2045"/>
      <c r="B18" s="2046"/>
      <c r="C18" s="2044"/>
      <c r="D18" s="2045"/>
      <c r="E18" s="2046"/>
      <c r="F18" s="2047" t="s">
        <v>19</v>
      </c>
      <c r="G18" s="2345"/>
      <c r="H18" s="2577"/>
      <c r="I18" s="2569">
        <v>10.4</v>
      </c>
      <c r="J18" s="2570"/>
      <c r="K18" s="2577"/>
      <c r="L18" s="2569">
        <v>10.4</v>
      </c>
      <c r="M18" s="2570"/>
      <c r="N18" s="2577"/>
      <c r="O18" s="2569">
        <v>10.4</v>
      </c>
      <c r="P18" s="2570"/>
      <c r="Q18" s="2577"/>
      <c r="R18" s="2569">
        <v>10.4</v>
      </c>
      <c r="S18" s="2570"/>
      <c r="T18" s="2577"/>
      <c r="U18" s="2569">
        <v>10.4</v>
      </c>
      <c r="V18" s="2570"/>
      <c r="W18" s="2577"/>
      <c r="X18" s="2569">
        <v>10.4</v>
      </c>
      <c r="Y18" s="2570"/>
      <c r="Z18" s="2577"/>
      <c r="AA18" s="2569">
        <v>10.4</v>
      </c>
      <c r="AB18" s="2570"/>
      <c r="AC18" s="2577"/>
      <c r="AD18" s="2569">
        <v>10.4</v>
      </c>
      <c r="AE18" s="2570"/>
      <c r="AF18" s="2577"/>
      <c r="AG18" s="2569">
        <v>10.4</v>
      </c>
      <c r="AH18" s="2570"/>
      <c r="AI18" s="2577"/>
      <c r="AJ18" s="2569">
        <v>10.4</v>
      </c>
      <c r="AK18" s="2570"/>
      <c r="AL18" s="2577"/>
      <c r="AM18" s="2569">
        <v>10.4</v>
      </c>
      <c r="AN18" s="2570"/>
      <c r="AO18" s="2577"/>
      <c r="AP18" s="2569">
        <v>10.4</v>
      </c>
      <c r="AQ18" s="2570"/>
      <c r="AR18" s="2577"/>
      <c r="AS18" s="2569">
        <v>10.4</v>
      </c>
      <c r="AT18" s="2570"/>
      <c r="AU18" s="2577"/>
      <c r="AV18" s="2569">
        <v>10.4</v>
      </c>
      <c r="AW18" s="2570"/>
      <c r="AX18" s="2577"/>
      <c r="AY18" s="2569">
        <v>10.4</v>
      </c>
      <c r="AZ18" s="2570"/>
      <c r="BA18" s="2577"/>
      <c r="BB18" s="2569">
        <v>10.4</v>
      </c>
      <c r="BC18" s="2570"/>
      <c r="BD18" s="2577"/>
      <c r="BE18" s="2569">
        <v>10.4</v>
      </c>
      <c r="BF18" s="2570"/>
      <c r="BG18" s="2577"/>
      <c r="BH18" s="2569">
        <v>10.4</v>
      </c>
      <c r="BI18" s="2570"/>
      <c r="BJ18" s="2577"/>
      <c r="BK18" s="2569">
        <v>10.4</v>
      </c>
      <c r="BL18" s="2570"/>
      <c r="BM18" s="2577"/>
      <c r="BN18" s="2569">
        <v>10.4</v>
      </c>
      <c r="BO18" s="2570"/>
      <c r="BP18" s="2577"/>
      <c r="BQ18" s="2569">
        <v>10.4</v>
      </c>
      <c r="BR18" s="2570"/>
      <c r="BS18" s="2577"/>
      <c r="BT18" s="2569">
        <v>10.4</v>
      </c>
      <c r="BU18" s="2570"/>
      <c r="BV18" s="2577"/>
      <c r="BW18" s="2569">
        <v>10.4</v>
      </c>
      <c r="BX18" s="2570"/>
      <c r="BY18" s="2577"/>
      <c r="BZ18" s="2569">
        <v>10.4</v>
      </c>
      <c r="CA18" s="2570"/>
      <c r="CB18" s="910"/>
      <c r="CC18" s="910"/>
    </row>
    <row r="19" spans="1:83" s="277" customFormat="1" ht="13.5" thickBot="1" x14ac:dyDescent="0.25">
      <c r="A19" s="2045"/>
      <c r="B19" s="2046"/>
      <c r="C19" s="2044"/>
      <c r="D19" s="2052"/>
      <c r="E19" s="2053"/>
      <c r="F19" s="2054"/>
      <c r="G19" s="2066"/>
      <c r="H19" s="2353"/>
      <c r="I19" s="2571"/>
      <c r="J19" s="2357"/>
      <c r="K19" s="2353"/>
      <c r="L19" s="2571"/>
      <c r="M19" s="2357"/>
      <c r="N19" s="2353"/>
      <c r="O19" s="2571"/>
      <c r="P19" s="2357"/>
      <c r="Q19" s="2353"/>
      <c r="R19" s="2571"/>
      <c r="S19" s="2357"/>
      <c r="T19" s="2353"/>
      <c r="U19" s="2571"/>
      <c r="V19" s="2357"/>
      <c r="W19" s="2353"/>
      <c r="X19" s="2571"/>
      <c r="Y19" s="2357"/>
      <c r="Z19" s="2353"/>
      <c r="AA19" s="2571"/>
      <c r="AB19" s="2357"/>
      <c r="AC19" s="2353"/>
      <c r="AD19" s="2571"/>
      <c r="AE19" s="2357"/>
      <c r="AF19" s="2353"/>
      <c r="AG19" s="2571"/>
      <c r="AH19" s="2357"/>
      <c r="AI19" s="2353"/>
      <c r="AJ19" s="2571"/>
      <c r="AK19" s="2357"/>
      <c r="AL19" s="2353"/>
      <c r="AM19" s="2571"/>
      <c r="AN19" s="2357"/>
      <c r="AO19" s="2353"/>
      <c r="AP19" s="2571"/>
      <c r="AQ19" s="2357"/>
      <c r="AR19" s="2353"/>
      <c r="AS19" s="2571"/>
      <c r="AT19" s="2357"/>
      <c r="AU19" s="2353"/>
      <c r="AV19" s="2571"/>
      <c r="AW19" s="2357"/>
      <c r="AX19" s="2353"/>
      <c r="AY19" s="2571"/>
      <c r="AZ19" s="2357"/>
      <c r="BA19" s="2353"/>
      <c r="BB19" s="2571"/>
      <c r="BC19" s="2357"/>
      <c r="BD19" s="2353"/>
      <c r="BE19" s="2571"/>
      <c r="BF19" s="2357"/>
      <c r="BG19" s="2353"/>
      <c r="BH19" s="2571"/>
      <c r="BI19" s="2357"/>
      <c r="BJ19" s="2353"/>
      <c r="BK19" s="2571"/>
      <c r="BL19" s="2357"/>
      <c r="BM19" s="2353"/>
      <c r="BN19" s="2571"/>
      <c r="BO19" s="2357"/>
      <c r="BP19" s="2353"/>
      <c r="BQ19" s="2571"/>
      <c r="BR19" s="2357"/>
      <c r="BS19" s="2353"/>
      <c r="BT19" s="2571"/>
      <c r="BU19" s="2357"/>
      <c r="BV19" s="2353"/>
      <c r="BW19" s="2571"/>
      <c r="BX19" s="2357"/>
      <c r="BY19" s="2353"/>
      <c r="BZ19" s="2571"/>
      <c r="CA19" s="2357"/>
      <c r="CB19" s="910"/>
      <c r="CC19" s="910"/>
    </row>
    <row r="20" spans="1:83" s="277" customFormat="1" ht="13.5" thickBot="1" x14ac:dyDescent="0.25">
      <c r="A20" s="2052"/>
      <c r="B20" s="2053"/>
      <c r="C20" s="2069"/>
      <c r="D20" s="2070" t="s">
        <v>21</v>
      </c>
      <c r="E20" s="2071"/>
      <c r="F20" s="2071"/>
      <c r="G20" s="2072"/>
      <c r="H20" s="2572"/>
      <c r="I20" s="2573">
        <v>8</v>
      </c>
      <c r="J20" s="2574"/>
      <c r="K20" s="2572"/>
      <c r="L20" s="2573">
        <v>8</v>
      </c>
      <c r="M20" s="2574"/>
      <c r="N20" s="2572"/>
      <c r="O20" s="2573">
        <v>8</v>
      </c>
      <c r="P20" s="2574"/>
      <c r="Q20" s="2572"/>
      <c r="R20" s="2573">
        <v>8</v>
      </c>
      <c r="S20" s="2574"/>
      <c r="T20" s="2572"/>
      <c r="U20" s="2573">
        <v>8</v>
      </c>
      <c r="V20" s="2574"/>
      <c r="W20" s="2572"/>
      <c r="X20" s="2573">
        <v>8</v>
      </c>
      <c r="Y20" s="2574"/>
      <c r="Z20" s="2572"/>
      <c r="AA20" s="2573">
        <v>8</v>
      </c>
      <c r="AB20" s="2574"/>
      <c r="AC20" s="2572"/>
      <c r="AD20" s="2573">
        <v>8</v>
      </c>
      <c r="AE20" s="2574"/>
      <c r="AF20" s="2572"/>
      <c r="AG20" s="2573">
        <v>8</v>
      </c>
      <c r="AH20" s="2574"/>
      <c r="AI20" s="2572"/>
      <c r="AJ20" s="2573">
        <v>8</v>
      </c>
      <c r="AK20" s="2574"/>
      <c r="AL20" s="2572"/>
      <c r="AM20" s="2573">
        <v>8</v>
      </c>
      <c r="AN20" s="2574"/>
      <c r="AO20" s="2572"/>
      <c r="AP20" s="2573">
        <v>8</v>
      </c>
      <c r="AQ20" s="2574"/>
      <c r="AR20" s="2572"/>
      <c r="AS20" s="2573">
        <v>8</v>
      </c>
      <c r="AT20" s="2574"/>
      <c r="AU20" s="2572"/>
      <c r="AV20" s="2573">
        <v>8</v>
      </c>
      <c r="AW20" s="2574"/>
      <c r="AX20" s="2572"/>
      <c r="AY20" s="2573">
        <v>8</v>
      </c>
      <c r="AZ20" s="2574"/>
      <c r="BA20" s="2572"/>
      <c r="BB20" s="2573">
        <v>8</v>
      </c>
      <c r="BC20" s="2574"/>
      <c r="BD20" s="2572"/>
      <c r="BE20" s="2573">
        <v>8</v>
      </c>
      <c r="BF20" s="2574"/>
      <c r="BG20" s="2572"/>
      <c r="BH20" s="2573">
        <v>8</v>
      </c>
      <c r="BI20" s="2574"/>
      <c r="BJ20" s="2572"/>
      <c r="BK20" s="2573">
        <v>8</v>
      </c>
      <c r="BL20" s="2574"/>
      <c r="BM20" s="2572"/>
      <c r="BN20" s="2573">
        <v>8</v>
      </c>
      <c r="BO20" s="2574"/>
      <c r="BP20" s="2572"/>
      <c r="BQ20" s="2573">
        <v>8</v>
      </c>
      <c r="BR20" s="2574"/>
      <c r="BS20" s="2572"/>
      <c r="BT20" s="2573">
        <v>8</v>
      </c>
      <c r="BU20" s="2574"/>
      <c r="BV20" s="2572"/>
      <c r="BW20" s="2573">
        <v>8</v>
      </c>
      <c r="BX20" s="2574"/>
      <c r="BY20" s="2572"/>
      <c r="BZ20" s="2573">
        <v>8</v>
      </c>
      <c r="CA20" s="2574"/>
      <c r="CB20" s="910"/>
      <c r="CC20" s="910"/>
    </row>
    <row r="21" spans="1:83" s="277" customFormat="1" x14ac:dyDescent="0.2">
      <c r="A21" s="2034" t="s">
        <v>48</v>
      </c>
      <c r="B21" s="2035"/>
      <c r="C21" s="2033">
        <v>0.25</v>
      </c>
      <c r="D21" s="2080" t="s">
        <v>18</v>
      </c>
      <c r="E21" s="2081"/>
      <c r="F21" s="2082"/>
      <c r="G21" s="2083"/>
      <c r="H21" s="2084">
        <f>SQRT(I21^2+J21^2)*1000/(1.73*I22)</f>
        <v>20.510794866875216</v>
      </c>
      <c r="I21" s="2085">
        <v>1.4144E-2</v>
      </c>
      <c r="J21" s="2100">
        <v>-1.1839999999999999E-3</v>
      </c>
      <c r="K21" s="2084">
        <f>SQRT(L21^2+M21^2)*1000/(1.73*L22)</f>
        <v>20.012064923204729</v>
      </c>
      <c r="L21" s="2085">
        <v>1.3792E-2</v>
      </c>
      <c r="M21" s="2100">
        <v>-1.248E-3</v>
      </c>
      <c r="N21" s="2084">
        <f>SQRT(O21^2+P21^2)*1000/(1.73*O22)</f>
        <v>19.823700896758517</v>
      </c>
      <c r="O21" s="2085">
        <v>1.3663999999999999E-2</v>
      </c>
      <c r="P21" s="2100">
        <v>-1.2160000000000001E-3</v>
      </c>
      <c r="Q21" s="2084">
        <f>SQRT(R21^2+S21^2)*1000/(1.73*R22)</f>
        <v>19.869762059088867</v>
      </c>
      <c r="R21" s="2085">
        <v>1.3696E-2</v>
      </c>
      <c r="S21" s="2100">
        <v>-1.2160000000000001E-3</v>
      </c>
      <c r="T21" s="2084">
        <f>SQRT(U21^2+V21^2)*1000/(1.73*U22)</f>
        <v>19.777640582027995</v>
      </c>
      <c r="U21" s="2085">
        <v>1.3632E-2</v>
      </c>
      <c r="V21" s="2100">
        <v>-1.2160000000000001E-3</v>
      </c>
      <c r="W21" s="2084">
        <f>SQRT(X21^2+Y21^2)*1000/(1.73*X22)</f>
        <v>19.685522519164966</v>
      </c>
      <c r="X21" s="2085">
        <v>1.3568E-2</v>
      </c>
      <c r="Y21" s="2100">
        <v>-1.2160000000000001E-3</v>
      </c>
      <c r="Z21" s="2084">
        <f>SQRT(AA21^2+AB21^2)*1000/(1.73*AA22)</f>
        <v>20.733787389754411</v>
      </c>
      <c r="AA21" s="2085">
        <v>1.4304000000000001E-2</v>
      </c>
      <c r="AB21" s="2100">
        <v>-1.1200000000000001E-3</v>
      </c>
      <c r="AC21" s="2084">
        <f>SQRT(AD21^2+AE21^2)*1000/(1.73*AD22)</f>
        <v>19.765797698604707</v>
      </c>
      <c r="AD21" s="2085">
        <v>1.3632E-2</v>
      </c>
      <c r="AE21" s="2100">
        <v>-1.1200000000000001E-3</v>
      </c>
      <c r="AF21" s="2084">
        <f>SQRT(AG21^2+AH21^2)*1000/(1.73*AG22)</f>
        <v>19.535369441780126</v>
      </c>
      <c r="AG21" s="2085">
        <v>1.3472E-2</v>
      </c>
      <c r="AH21" s="2100">
        <v>-1.1200000000000001E-3</v>
      </c>
      <c r="AI21" s="2084">
        <f>SQRT(AJ21^2+AK21^2)*1000/(1.73*AJ22)</f>
        <v>19.443203361881991</v>
      </c>
      <c r="AJ21" s="2085">
        <v>1.3408E-2</v>
      </c>
      <c r="AK21" s="2100">
        <v>-1.1200000000000001E-3</v>
      </c>
      <c r="AL21" s="2084">
        <f>SQRT(AM21^2+AN21^2)*1000/(1.73*AM22)</f>
        <v>19.116787614884981</v>
      </c>
      <c r="AM21" s="2085">
        <v>1.3184E-2</v>
      </c>
      <c r="AN21" s="2100">
        <v>-1.088E-3</v>
      </c>
      <c r="AO21" s="2084">
        <f>SQRT(AP21^2+AQ21^2)*1000/(1.73*AP22)</f>
        <v>19.531592613687803</v>
      </c>
      <c r="AP21" s="2085">
        <v>1.3472E-2</v>
      </c>
      <c r="AQ21" s="2100">
        <v>-1.088E-3</v>
      </c>
      <c r="AR21" s="2084">
        <f>SQRT(AS21^2+AT21^2)*1000/(1.73*AS22)</f>
        <v>20.357853025935402</v>
      </c>
      <c r="AS21" s="2085">
        <v>1.4048E-2</v>
      </c>
      <c r="AT21" s="2100">
        <v>-1.0560000000000001E-3</v>
      </c>
      <c r="AU21" s="2084">
        <f>SQRT(AV21^2+AW21^2)*1000/(1.73*AV22)</f>
        <v>19.577685673677866</v>
      </c>
      <c r="AV21" s="2085">
        <v>1.3504E-2</v>
      </c>
      <c r="AW21" s="2100">
        <v>-1.088E-3</v>
      </c>
      <c r="AX21" s="2084">
        <f>SQRT(AY21^2+AZ21^2)*1000/(1.73*AY22)</f>
        <v>19.354962874103645</v>
      </c>
      <c r="AY21" s="2085">
        <v>1.3344E-2</v>
      </c>
      <c r="AZ21" s="2100">
        <v>-1.1519999999999998E-3</v>
      </c>
      <c r="BA21" s="2084">
        <f>SQRT(BB21^2+BC21^2)*1000/(1.73*BB22)</f>
        <v>19.854258655394837</v>
      </c>
      <c r="BB21" s="2085">
        <v>1.3696E-2</v>
      </c>
      <c r="BC21" s="2100">
        <v>-1.088E-3</v>
      </c>
      <c r="BD21" s="2084">
        <f>SQRT(BE21^2+BF21^2)*1000/(1.73*BE22)</f>
        <v>20.819008629569421</v>
      </c>
      <c r="BE21" s="2085">
        <v>1.4368000000000001E-2</v>
      </c>
      <c r="BF21" s="2100">
        <v>-1.0560000000000001E-3</v>
      </c>
      <c r="BG21" s="2084">
        <f>SQRT(BH21^2+BI21^2)*1000/(1.73*BH22)</f>
        <v>20.627906054729511</v>
      </c>
      <c r="BH21" s="2085">
        <v>1.4240000000000001E-2</v>
      </c>
      <c r="BI21" s="2100">
        <v>-9.9200000000000004E-4</v>
      </c>
      <c r="BJ21" s="2084">
        <f>SQRT(BK21^2+BL21^2)*1000/(1.73*BK22)</f>
        <v>20.964303505024123</v>
      </c>
      <c r="BK21" s="2085">
        <v>1.4464000000000001E-2</v>
      </c>
      <c r="BL21" s="2100">
        <v>-1.1200000000000001E-3</v>
      </c>
      <c r="BM21" s="2084">
        <f>SQRT(BN21^2+BO21^2)*1000/(1.73*BN22)</f>
        <v>21.095728725425616</v>
      </c>
      <c r="BN21" s="2085">
        <v>1.456E-2</v>
      </c>
      <c r="BO21" s="2100">
        <v>-1.0560000000000001E-3</v>
      </c>
      <c r="BP21" s="2084">
        <f>SQRT(BQ21^2+BR21^2)*1000/(1.73*BQ22)</f>
        <v>21.556970962849125</v>
      </c>
      <c r="BQ21" s="2085">
        <v>1.4880000000000001E-2</v>
      </c>
      <c r="BR21" s="2100">
        <v>-1.0560000000000001E-3</v>
      </c>
      <c r="BS21" s="2084">
        <f>SQRT(BT21^2+BU21^2)*1000/(1.73*BT22)</f>
        <v>21.184692725027993</v>
      </c>
      <c r="BT21" s="2085">
        <v>1.4624E-2</v>
      </c>
      <c r="BU21" s="2100">
        <v>-1.024E-3</v>
      </c>
      <c r="BV21" s="2084">
        <f>SQRT(BW21^2+BX21^2)*1000/(1.73*BW22)</f>
        <v>21.27695335398214</v>
      </c>
      <c r="BW21" s="2085">
        <v>1.4688000000000001E-2</v>
      </c>
      <c r="BX21" s="2100">
        <v>-1.024E-3</v>
      </c>
      <c r="BY21" s="2084">
        <f>SQRT(BZ21^2+CA21^2)*1000/(1.73*BZ22)</f>
        <v>21.695353476212752</v>
      </c>
      <c r="BZ21" s="2085">
        <v>1.4976000000000001E-2</v>
      </c>
      <c r="CA21" s="2100">
        <v>-1.0560000000000001E-3</v>
      </c>
      <c r="CB21" s="910"/>
      <c r="CC21" s="910"/>
      <c r="CE21" s="2087"/>
    </row>
    <row r="22" spans="1:83" s="277" customFormat="1" ht="13.5" thickBot="1" x14ac:dyDescent="0.25">
      <c r="A22" s="2052"/>
      <c r="B22" s="2053"/>
      <c r="C22" s="2069"/>
      <c r="D22" s="2089" t="s">
        <v>22</v>
      </c>
      <c r="E22" s="2090"/>
      <c r="F22" s="2091"/>
      <c r="G22" s="2092"/>
      <c r="H22" s="2470"/>
      <c r="I22" s="2471">
        <v>0.4</v>
      </c>
      <c r="J22" s="2473"/>
      <c r="K22" s="2470"/>
      <c r="L22" s="2471">
        <v>0.4</v>
      </c>
      <c r="M22" s="2473"/>
      <c r="N22" s="2470"/>
      <c r="O22" s="2471">
        <v>0.4</v>
      </c>
      <c r="P22" s="2473"/>
      <c r="Q22" s="2470"/>
      <c r="R22" s="2471">
        <v>0.4</v>
      </c>
      <c r="S22" s="2473"/>
      <c r="T22" s="2470"/>
      <c r="U22" s="2471">
        <v>0.4</v>
      </c>
      <c r="V22" s="2473"/>
      <c r="W22" s="2470"/>
      <c r="X22" s="2471">
        <v>0.4</v>
      </c>
      <c r="Y22" s="2473"/>
      <c r="Z22" s="2470"/>
      <c r="AA22" s="2471">
        <v>0.4</v>
      </c>
      <c r="AB22" s="2473"/>
      <c r="AC22" s="2470"/>
      <c r="AD22" s="2471">
        <v>0.4</v>
      </c>
      <c r="AE22" s="2473"/>
      <c r="AF22" s="2470"/>
      <c r="AG22" s="2471">
        <v>0.4</v>
      </c>
      <c r="AH22" s="2473"/>
      <c r="AI22" s="2470"/>
      <c r="AJ22" s="2471">
        <v>0.4</v>
      </c>
      <c r="AK22" s="2473"/>
      <c r="AL22" s="2470"/>
      <c r="AM22" s="2471">
        <v>0.4</v>
      </c>
      <c r="AN22" s="2473"/>
      <c r="AO22" s="2470"/>
      <c r="AP22" s="2471">
        <v>0.4</v>
      </c>
      <c r="AQ22" s="2473"/>
      <c r="AR22" s="2470"/>
      <c r="AS22" s="2471">
        <v>0.4</v>
      </c>
      <c r="AT22" s="2473"/>
      <c r="AU22" s="2470"/>
      <c r="AV22" s="2471">
        <v>0.4</v>
      </c>
      <c r="AW22" s="2473"/>
      <c r="AX22" s="2470"/>
      <c r="AY22" s="2471">
        <v>0.4</v>
      </c>
      <c r="AZ22" s="2473"/>
      <c r="BA22" s="2470"/>
      <c r="BB22" s="2471">
        <v>0.4</v>
      </c>
      <c r="BC22" s="2473"/>
      <c r="BD22" s="2470"/>
      <c r="BE22" s="2471">
        <v>0.4</v>
      </c>
      <c r="BF22" s="2473"/>
      <c r="BG22" s="2470"/>
      <c r="BH22" s="2471">
        <v>0.4</v>
      </c>
      <c r="BI22" s="2473"/>
      <c r="BJ22" s="2470"/>
      <c r="BK22" s="2471">
        <v>0.4</v>
      </c>
      <c r="BL22" s="2473"/>
      <c r="BM22" s="2470"/>
      <c r="BN22" s="2471">
        <v>0.4</v>
      </c>
      <c r="BO22" s="2473"/>
      <c r="BP22" s="2470"/>
      <c r="BQ22" s="2471">
        <v>0.4</v>
      </c>
      <c r="BR22" s="2473"/>
      <c r="BS22" s="2470"/>
      <c r="BT22" s="2471">
        <v>0.4</v>
      </c>
      <c r="BU22" s="2473"/>
      <c r="BV22" s="2470"/>
      <c r="BW22" s="2471">
        <v>0.4</v>
      </c>
      <c r="BX22" s="2473"/>
      <c r="BY22" s="2470"/>
      <c r="BZ22" s="2471">
        <v>0.4</v>
      </c>
      <c r="CA22" s="2473"/>
      <c r="CB22" s="910"/>
      <c r="CC22" s="910"/>
    </row>
    <row r="23" spans="1:83" s="277" customFormat="1" x14ac:dyDescent="0.2">
      <c r="A23" s="2034" t="s">
        <v>49</v>
      </c>
      <c r="B23" s="2035"/>
      <c r="C23" s="2033">
        <v>0.25</v>
      </c>
      <c r="D23" s="2080" t="s">
        <v>18</v>
      </c>
      <c r="E23" s="2081"/>
      <c r="F23" s="2082"/>
      <c r="G23" s="2083"/>
      <c r="H23" s="2084">
        <f>SQRT(I23^2+J23^2)*1000/(1.73*I24)</f>
        <v>28.607351631053</v>
      </c>
      <c r="I23" s="2085">
        <v>1.9775999999999998E-2</v>
      </c>
      <c r="J23" s="2100">
        <v>-8.9599999999999999E-4</v>
      </c>
      <c r="K23" s="2084">
        <f>SQRT(L23^2+M23^2)*1000/(1.73*L24)</f>
        <v>28.745938471071796</v>
      </c>
      <c r="L23" s="2085">
        <v>1.9872000000000001E-2</v>
      </c>
      <c r="M23" s="2100">
        <v>-8.9599999999999999E-4</v>
      </c>
      <c r="N23" s="2084">
        <f>SQRT(O23^2+P23^2)*1000/(1.73*O24)</f>
        <v>28.699742705831607</v>
      </c>
      <c r="O23" s="2085">
        <v>1.984E-2</v>
      </c>
      <c r="P23" s="2100">
        <v>-8.9599999999999999E-4</v>
      </c>
      <c r="Q23" s="2084">
        <f>SQRT(R23^2+S23^2)*1000/(1.73*R24)</f>
        <v>28.651494712957732</v>
      </c>
      <c r="R23" s="2085">
        <v>1.9807999999999999E-2</v>
      </c>
      <c r="S23" s="2100">
        <v>-8.6399999999999997E-4</v>
      </c>
      <c r="T23" s="2084">
        <f>SQRT(U23^2+V23^2)*1000/(1.73*U24)</f>
        <v>28.745938471071796</v>
      </c>
      <c r="U23" s="2085">
        <v>1.9872000000000001E-2</v>
      </c>
      <c r="V23" s="2100">
        <v>-8.9599999999999999E-4</v>
      </c>
      <c r="W23" s="2084">
        <f>SQRT(X23^2+Y23^2)*1000/(1.73*X24)</f>
        <v>28.745938471071796</v>
      </c>
      <c r="X23" s="2085">
        <v>1.9872000000000001E-2</v>
      </c>
      <c r="Y23" s="2100">
        <v>-8.9599999999999999E-4</v>
      </c>
      <c r="Z23" s="2084">
        <f>SQRT(AA23^2+AB23^2)*1000/(1.73*AA24)</f>
        <v>28.699742705831607</v>
      </c>
      <c r="AA23" s="2085">
        <v>1.984E-2</v>
      </c>
      <c r="AB23" s="2100">
        <v>-8.9599999999999999E-4</v>
      </c>
      <c r="AC23" s="2084">
        <f>SQRT(AD23^2+AE23^2)*1000/(1.73*AD24)</f>
        <v>28.607351631053</v>
      </c>
      <c r="AD23" s="2085">
        <v>1.9775999999999998E-2</v>
      </c>
      <c r="AE23" s="2100">
        <v>-8.9599999999999999E-4</v>
      </c>
      <c r="AF23" s="2084">
        <f>SQRT(AG23^2+AH23^2)*1000/(1.73*AG24)</f>
        <v>28.653547092247116</v>
      </c>
      <c r="AG23" s="2085">
        <v>1.9807999999999999E-2</v>
      </c>
      <c r="AH23" s="2100">
        <v>-8.9599999999999999E-4</v>
      </c>
      <c r="AI23" s="2084">
        <f>SQRT(AJ23^2+AK23^2)*1000/(1.73*AJ24)</f>
        <v>28.561156322988708</v>
      </c>
      <c r="AJ23" s="2085">
        <v>1.9744000000000001E-2</v>
      </c>
      <c r="AK23" s="2100">
        <v>-8.9599999999999999E-4</v>
      </c>
      <c r="AL23" s="2084">
        <f>SQRT(AM23^2+AN23^2)*1000/(1.73*AM24)</f>
        <v>28.60529593732133</v>
      </c>
      <c r="AM23" s="2085">
        <v>1.9775999999999998E-2</v>
      </c>
      <c r="AN23" s="2100">
        <v>-8.6399999999999997E-4</v>
      </c>
      <c r="AO23" s="2084">
        <f>SQRT(AP23^2+AQ23^2)*1000/(1.73*AP24)</f>
        <v>28.653547092247116</v>
      </c>
      <c r="AP23" s="2085">
        <v>1.9807999999999999E-2</v>
      </c>
      <c r="AQ23" s="2100">
        <v>-8.9599999999999999E-4</v>
      </c>
      <c r="AR23" s="2084">
        <f>SQRT(AS23^2+AT23^2)*1000/(1.73*AS24)</f>
        <v>28.60529593732133</v>
      </c>
      <c r="AS23" s="2085">
        <v>1.9775999999999998E-2</v>
      </c>
      <c r="AT23" s="2100">
        <v>-8.6399999999999997E-4</v>
      </c>
      <c r="AU23" s="2084">
        <f>SQRT(AV23^2+AW23^2)*1000/(1.73*AV24)</f>
        <v>28.561156322988708</v>
      </c>
      <c r="AV23" s="2085">
        <v>1.9744000000000001E-2</v>
      </c>
      <c r="AW23" s="2100">
        <v>-8.9599999999999999E-4</v>
      </c>
      <c r="AX23" s="2084">
        <f>SQRT(AY23^2+AZ23^2)*1000/(1.73*AY24)</f>
        <v>28.561156322988708</v>
      </c>
      <c r="AY23" s="2085">
        <v>1.9744000000000001E-2</v>
      </c>
      <c r="AZ23" s="2100">
        <v>-8.9599999999999999E-4</v>
      </c>
      <c r="BA23" s="2084">
        <f>SQRT(BB23^2+BC23^2)*1000/(1.73*BB24)</f>
        <v>28.559097304102934</v>
      </c>
      <c r="BB23" s="2085">
        <v>1.9744000000000001E-2</v>
      </c>
      <c r="BC23" s="2100">
        <v>-8.6399999999999997E-4</v>
      </c>
      <c r="BD23" s="2084">
        <f>SQRT(BE23^2+BF23^2)*1000/(1.73*BE24)</f>
        <v>28.561156322988708</v>
      </c>
      <c r="BE23" s="2085">
        <v>1.9744000000000001E-2</v>
      </c>
      <c r="BF23" s="2100">
        <v>-8.9599999999999999E-4</v>
      </c>
      <c r="BG23" s="2084">
        <f>SQRT(BH23^2+BI23^2)*1000/(1.73*BH24)</f>
        <v>27.775860255094798</v>
      </c>
      <c r="BH23" s="2085">
        <v>1.9199999999999998E-2</v>
      </c>
      <c r="BI23" s="2100">
        <v>-8.9599999999999999E-4</v>
      </c>
      <c r="BJ23" s="2084">
        <f>SQRT(BK23^2+BL23^2)*1000/(1.73*BK24)</f>
        <v>28.053018257201874</v>
      </c>
      <c r="BK23" s="2085">
        <v>1.9392E-2</v>
      </c>
      <c r="BL23" s="2100">
        <v>-8.9599999999999999E-4</v>
      </c>
      <c r="BM23" s="2084">
        <f>SQRT(BN23^2+BO23^2)*1000/(1.73*BN24)</f>
        <v>27.868245595415708</v>
      </c>
      <c r="BN23" s="2085">
        <v>1.9264E-2</v>
      </c>
      <c r="BO23" s="2100">
        <v>-8.9599999999999999E-4</v>
      </c>
      <c r="BP23" s="2084">
        <f>SQRT(BQ23^2+BR23^2)*1000/(1.73*BQ24)</f>
        <v>27.822052842022302</v>
      </c>
      <c r="BQ23" s="2085">
        <v>1.9231999999999999E-2</v>
      </c>
      <c r="BR23" s="2100">
        <v>-8.9599999999999999E-4</v>
      </c>
      <c r="BS23" s="2084">
        <f>SQRT(BT23^2+BU23^2)*1000/(1.73*BT24)</f>
        <v>27.819939120409714</v>
      </c>
      <c r="BT23" s="2085">
        <v>1.9231999999999999E-2</v>
      </c>
      <c r="BU23" s="2100">
        <v>-8.6399999999999997E-4</v>
      </c>
      <c r="BV23" s="2084">
        <f>SQRT(BW23^2+BX23^2)*1000/(1.73*BW24)</f>
        <v>27.914438514448612</v>
      </c>
      <c r="BW23" s="2085">
        <v>1.9296000000000001E-2</v>
      </c>
      <c r="BX23" s="2100">
        <v>-8.9599999999999999E-4</v>
      </c>
      <c r="BY23" s="2084">
        <f>SQRT(BZ23^2+CA23^2)*1000/(1.73*BZ24)</f>
        <v>27.360134602830094</v>
      </c>
      <c r="BZ23" s="2085">
        <v>1.8911999999999998E-2</v>
      </c>
      <c r="CA23" s="2100">
        <v>-8.9599999999999999E-4</v>
      </c>
      <c r="CB23" s="910"/>
      <c r="CC23" s="910"/>
      <c r="CE23" s="2087"/>
    </row>
    <row r="24" spans="1:83" s="277" customFormat="1" ht="13.5" thickBot="1" x14ac:dyDescent="0.25">
      <c r="A24" s="2052"/>
      <c r="B24" s="2053"/>
      <c r="C24" s="2069"/>
      <c r="D24" s="2089" t="s">
        <v>22</v>
      </c>
      <c r="E24" s="2090"/>
      <c r="F24" s="2091"/>
      <c r="G24" s="2092"/>
      <c r="H24" s="2470"/>
      <c r="I24" s="2471">
        <v>0.4</v>
      </c>
      <c r="J24" s="2473"/>
      <c r="K24" s="2470"/>
      <c r="L24" s="2471">
        <v>0.4</v>
      </c>
      <c r="M24" s="2473"/>
      <c r="N24" s="2470"/>
      <c r="O24" s="2471">
        <v>0.4</v>
      </c>
      <c r="P24" s="2473"/>
      <c r="Q24" s="2470"/>
      <c r="R24" s="2471">
        <v>0.4</v>
      </c>
      <c r="S24" s="2473"/>
      <c r="T24" s="2470"/>
      <c r="U24" s="2471">
        <v>0.4</v>
      </c>
      <c r="V24" s="2473"/>
      <c r="W24" s="2470"/>
      <c r="X24" s="2471">
        <v>0.4</v>
      </c>
      <c r="Y24" s="2473"/>
      <c r="Z24" s="2470"/>
      <c r="AA24" s="2471">
        <v>0.4</v>
      </c>
      <c r="AB24" s="2473"/>
      <c r="AC24" s="2470"/>
      <c r="AD24" s="2471">
        <v>0.4</v>
      </c>
      <c r="AE24" s="2473"/>
      <c r="AF24" s="2470"/>
      <c r="AG24" s="2471">
        <v>0.4</v>
      </c>
      <c r="AH24" s="2473"/>
      <c r="AI24" s="2470"/>
      <c r="AJ24" s="2471">
        <v>0.4</v>
      </c>
      <c r="AK24" s="2473"/>
      <c r="AL24" s="2470"/>
      <c r="AM24" s="2471">
        <v>0.4</v>
      </c>
      <c r="AN24" s="2473"/>
      <c r="AO24" s="2470"/>
      <c r="AP24" s="2471">
        <v>0.4</v>
      </c>
      <c r="AQ24" s="2473"/>
      <c r="AR24" s="2470"/>
      <c r="AS24" s="2471">
        <v>0.4</v>
      </c>
      <c r="AT24" s="2473"/>
      <c r="AU24" s="2470"/>
      <c r="AV24" s="2471">
        <v>0.4</v>
      </c>
      <c r="AW24" s="2473"/>
      <c r="AX24" s="2470"/>
      <c r="AY24" s="2471">
        <v>0.4</v>
      </c>
      <c r="AZ24" s="2473"/>
      <c r="BA24" s="2470"/>
      <c r="BB24" s="2471">
        <v>0.4</v>
      </c>
      <c r="BC24" s="2473"/>
      <c r="BD24" s="2470"/>
      <c r="BE24" s="2471">
        <v>0.4</v>
      </c>
      <c r="BF24" s="2473"/>
      <c r="BG24" s="2470"/>
      <c r="BH24" s="2471">
        <v>0.4</v>
      </c>
      <c r="BI24" s="2473"/>
      <c r="BJ24" s="2470"/>
      <c r="BK24" s="2471">
        <v>0.4</v>
      </c>
      <c r="BL24" s="2473"/>
      <c r="BM24" s="2470"/>
      <c r="BN24" s="2471">
        <v>0.4</v>
      </c>
      <c r="BO24" s="2473"/>
      <c r="BP24" s="2470"/>
      <c r="BQ24" s="2471">
        <v>0.4</v>
      </c>
      <c r="BR24" s="2473"/>
      <c r="BS24" s="2470"/>
      <c r="BT24" s="2471">
        <v>0.4</v>
      </c>
      <c r="BU24" s="2473"/>
      <c r="BV24" s="2470"/>
      <c r="BW24" s="2471">
        <v>0.4</v>
      </c>
      <c r="BX24" s="2473"/>
      <c r="BY24" s="2470"/>
      <c r="BZ24" s="2471">
        <v>0.4</v>
      </c>
      <c r="CA24" s="2473"/>
      <c r="CB24" s="910"/>
      <c r="CC24" s="910"/>
    </row>
    <row r="25" spans="1:83" s="277" customFormat="1" x14ac:dyDescent="0.2">
      <c r="A25" s="2209" t="s">
        <v>25</v>
      </c>
      <c r="B25" s="2096"/>
      <c r="C25" s="2097"/>
      <c r="D25" s="2098" t="s">
        <v>17</v>
      </c>
      <c r="E25" s="2099"/>
      <c r="F25" s="2099"/>
      <c r="G25" s="2245"/>
      <c r="H25" s="2474" t="s">
        <v>128</v>
      </c>
      <c r="I25" s="2475" t="s">
        <v>128</v>
      </c>
      <c r="J25" s="2476" t="s">
        <v>128</v>
      </c>
      <c r="K25" s="2474" t="s">
        <v>128</v>
      </c>
      <c r="L25" s="2475" t="s">
        <v>128</v>
      </c>
      <c r="M25" s="2476" t="s">
        <v>128</v>
      </c>
      <c r="N25" s="2474" t="s">
        <v>128</v>
      </c>
      <c r="O25" s="2475" t="s">
        <v>128</v>
      </c>
      <c r="P25" s="2476" t="s">
        <v>128</v>
      </c>
      <c r="Q25" s="2474" t="s">
        <v>128</v>
      </c>
      <c r="R25" s="2475" t="s">
        <v>128</v>
      </c>
      <c r="S25" s="2476" t="s">
        <v>128</v>
      </c>
      <c r="T25" s="2474" t="s">
        <v>128</v>
      </c>
      <c r="U25" s="2475" t="s">
        <v>128</v>
      </c>
      <c r="V25" s="2476" t="s">
        <v>128</v>
      </c>
      <c r="W25" s="2474" t="s">
        <v>128</v>
      </c>
      <c r="X25" s="2475" t="s">
        <v>128</v>
      </c>
      <c r="Y25" s="2476" t="s">
        <v>128</v>
      </c>
      <c r="Z25" s="2474" t="s">
        <v>128</v>
      </c>
      <c r="AA25" s="2475" t="s">
        <v>128</v>
      </c>
      <c r="AB25" s="2476" t="s">
        <v>128</v>
      </c>
      <c r="AC25" s="2474" t="s">
        <v>128</v>
      </c>
      <c r="AD25" s="2475" t="s">
        <v>128</v>
      </c>
      <c r="AE25" s="2476" t="s">
        <v>128</v>
      </c>
      <c r="AF25" s="2474" t="s">
        <v>128</v>
      </c>
      <c r="AG25" s="2475" t="s">
        <v>128</v>
      </c>
      <c r="AH25" s="2476" t="s">
        <v>128</v>
      </c>
      <c r="AI25" s="2474" t="s">
        <v>128</v>
      </c>
      <c r="AJ25" s="2475" t="s">
        <v>128</v>
      </c>
      <c r="AK25" s="2476" t="s">
        <v>128</v>
      </c>
      <c r="AL25" s="2474" t="s">
        <v>128</v>
      </c>
      <c r="AM25" s="2475" t="s">
        <v>128</v>
      </c>
      <c r="AN25" s="2476" t="s">
        <v>128</v>
      </c>
      <c r="AO25" s="2474" t="s">
        <v>128</v>
      </c>
      <c r="AP25" s="2475" t="s">
        <v>128</v>
      </c>
      <c r="AQ25" s="2476" t="s">
        <v>128</v>
      </c>
      <c r="AR25" s="2474" t="s">
        <v>128</v>
      </c>
      <c r="AS25" s="2475" t="s">
        <v>128</v>
      </c>
      <c r="AT25" s="2476" t="s">
        <v>128</v>
      </c>
      <c r="AU25" s="2474" t="s">
        <v>128</v>
      </c>
      <c r="AV25" s="2475" t="s">
        <v>128</v>
      </c>
      <c r="AW25" s="2476" t="s">
        <v>128</v>
      </c>
      <c r="AX25" s="2474" t="s">
        <v>128</v>
      </c>
      <c r="AY25" s="2475" t="s">
        <v>128</v>
      </c>
      <c r="AZ25" s="2476" t="s">
        <v>128</v>
      </c>
      <c r="BA25" s="2474" t="s">
        <v>128</v>
      </c>
      <c r="BB25" s="2475" t="s">
        <v>128</v>
      </c>
      <c r="BC25" s="2476" t="s">
        <v>128</v>
      </c>
      <c r="BD25" s="2474" t="s">
        <v>128</v>
      </c>
      <c r="BE25" s="2475" t="s">
        <v>128</v>
      </c>
      <c r="BF25" s="2476" t="s">
        <v>128</v>
      </c>
      <c r="BG25" s="2474" t="s">
        <v>128</v>
      </c>
      <c r="BH25" s="2475" t="s">
        <v>128</v>
      </c>
      <c r="BI25" s="2476" t="s">
        <v>128</v>
      </c>
      <c r="BJ25" s="2474" t="s">
        <v>128</v>
      </c>
      <c r="BK25" s="2475" t="s">
        <v>128</v>
      </c>
      <c r="BL25" s="2476" t="s">
        <v>128</v>
      </c>
      <c r="BM25" s="2474" t="s">
        <v>128</v>
      </c>
      <c r="BN25" s="2475" t="s">
        <v>128</v>
      </c>
      <c r="BO25" s="2476" t="s">
        <v>128</v>
      </c>
      <c r="BP25" s="2474" t="s">
        <v>128</v>
      </c>
      <c r="BQ25" s="2475" t="s">
        <v>128</v>
      </c>
      <c r="BR25" s="2476" t="s">
        <v>128</v>
      </c>
      <c r="BS25" s="2474" t="s">
        <v>128</v>
      </c>
      <c r="BT25" s="2475" t="s">
        <v>128</v>
      </c>
      <c r="BU25" s="2476" t="s">
        <v>128</v>
      </c>
      <c r="BV25" s="2474" t="s">
        <v>128</v>
      </c>
      <c r="BW25" s="2475" t="s">
        <v>128</v>
      </c>
      <c r="BX25" s="2476" t="s">
        <v>128</v>
      </c>
      <c r="BY25" s="2474" t="s">
        <v>128</v>
      </c>
      <c r="BZ25" s="2475" t="s">
        <v>128</v>
      </c>
      <c r="CA25" s="2476" t="s">
        <v>128</v>
      </c>
      <c r="CB25" s="910"/>
      <c r="CC25" s="917"/>
    </row>
    <row r="26" spans="1:83" s="277" customFormat="1" ht="13.5" thickBot="1" x14ac:dyDescent="0.25">
      <c r="A26" s="2223"/>
      <c r="B26" s="2101"/>
      <c r="C26" s="2102"/>
      <c r="D26" s="2103" t="s">
        <v>19</v>
      </c>
      <c r="E26" s="2104"/>
      <c r="F26" s="2104"/>
      <c r="G26" s="2224"/>
      <c r="H26" s="2477">
        <f t="shared" ref="H26:BS26" si="0">SUM(H8:H9,H15:H16)</f>
        <v>589.86275858104466</v>
      </c>
      <c r="I26" s="2364">
        <f t="shared" si="0"/>
        <v>10.418219999999998</v>
      </c>
      <c r="J26" s="2478">
        <f t="shared" si="0"/>
        <v>1.9828200000000002</v>
      </c>
      <c r="K26" s="2477">
        <f t="shared" si="0"/>
        <v>558.81561362763989</v>
      </c>
      <c r="L26" s="2364">
        <f t="shared" si="0"/>
        <v>9.8408639999999998</v>
      </c>
      <c r="M26" s="2478">
        <f t="shared" si="0"/>
        <v>1.9802559999999998</v>
      </c>
      <c r="N26" s="2477">
        <f t="shared" si="0"/>
        <v>541.35653861599883</v>
      </c>
      <c r="O26" s="2364">
        <f t="shared" si="0"/>
        <v>9.5244040000000005</v>
      </c>
      <c r="P26" s="2478">
        <f t="shared" si="0"/>
        <v>1.9450880000000002</v>
      </c>
      <c r="Q26" s="2477">
        <f t="shared" si="0"/>
        <v>532.23271346768809</v>
      </c>
      <c r="R26" s="2364">
        <f t="shared" si="0"/>
        <v>9.3568040000000003</v>
      </c>
      <c r="S26" s="2478">
        <f t="shared" si="0"/>
        <v>1.9360200000000001</v>
      </c>
      <c r="T26" s="2477">
        <f t="shared" si="0"/>
        <v>535.40941118708292</v>
      </c>
      <c r="U26" s="2364">
        <f t="shared" si="0"/>
        <v>9.4105039999999995</v>
      </c>
      <c r="V26" s="2478">
        <f t="shared" si="0"/>
        <v>1.9526879999999995</v>
      </c>
      <c r="W26" s="2477">
        <f t="shared" si="0"/>
        <v>555.64021564709356</v>
      </c>
      <c r="X26" s="2364">
        <f t="shared" si="0"/>
        <v>9.7875399999999999</v>
      </c>
      <c r="Y26" s="2478">
        <f t="shared" si="0"/>
        <v>1.9493880000000003</v>
      </c>
      <c r="Z26" s="2477">
        <f t="shared" si="0"/>
        <v>611.87634960044295</v>
      </c>
      <c r="AA26" s="2364">
        <f t="shared" si="0"/>
        <v>10.760243999999998</v>
      </c>
      <c r="AB26" s="2478">
        <f t="shared" si="0"/>
        <v>1.9714839999999998</v>
      </c>
      <c r="AC26" s="2477">
        <f t="shared" si="0"/>
        <v>670.07354416777537</v>
      </c>
      <c r="AD26" s="2364">
        <f t="shared" si="0"/>
        <v>11.823708</v>
      </c>
      <c r="AE26" s="2478">
        <f t="shared" si="0"/>
        <v>1.9931839999999998</v>
      </c>
      <c r="AF26" s="2477">
        <f t="shared" si="0"/>
        <v>713.38889330283837</v>
      </c>
      <c r="AG26" s="2364">
        <f t="shared" si="0"/>
        <v>12.604379999999999</v>
      </c>
      <c r="AH26" s="2478">
        <f t="shared" si="0"/>
        <v>2.0430839999999999</v>
      </c>
      <c r="AI26" s="2477">
        <f t="shared" si="0"/>
        <v>723.7008304257713</v>
      </c>
      <c r="AJ26" s="2364">
        <f t="shared" si="0"/>
        <v>12.796652</v>
      </c>
      <c r="AK26" s="2478">
        <f t="shared" si="0"/>
        <v>1.9746839999999997</v>
      </c>
      <c r="AL26" s="2477">
        <f t="shared" si="0"/>
        <v>734.20482782994713</v>
      </c>
      <c r="AM26" s="2364">
        <f t="shared" si="0"/>
        <v>12.995060000000002</v>
      </c>
      <c r="AN26" s="2478">
        <f t="shared" si="0"/>
        <v>1.9304479999999999</v>
      </c>
      <c r="AO26" s="2477">
        <f t="shared" si="0"/>
        <v>741.72856594746145</v>
      </c>
      <c r="AP26" s="2364">
        <f t="shared" si="0"/>
        <v>13.132280000000002</v>
      </c>
      <c r="AQ26" s="2478">
        <f t="shared" si="0"/>
        <v>1.9180159999999999</v>
      </c>
      <c r="AR26" s="2477">
        <f t="shared" si="0"/>
        <v>752.26170524437805</v>
      </c>
      <c r="AS26" s="2364">
        <f t="shared" si="0"/>
        <v>13.316924</v>
      </c>
      <c r="AT26" s="2478">
        <f t="shared" si="0"/>
        <v>1.9751800000000004</v>
      </c>
      <c r="AU26" s="2477">
        <f t="shared" si="0"/>
        <v>731.71439237149741</v>
      </c>
      <c r="AV26" s="2364">
        <f t="shared" si="0"/>
        <v>12.944247999999998</v>
      </c>
      <c r="AW26" s="2478">
        <f t="shared" si="0"/>
        <v>1.9765160000000002</v>
      </c>
      <c r="AX26" s="2477">
        <f t="shared" si="0"/>
        <v>723.24650781280616</v>
      </c>
      <c r="AY26" s="2364">
        <f t="shared" si="0"/>
        <v>12.788988</v>
      </c>
      <c r="AZ26" s="2478">
        <f t="shared" si="0"/>
        <v>1.9619519999999997</v>
      </c>
      <c r="BA26" s="2477">
        <f t="shared" si="0"/>
        <v>742.70769334265651</v>
      </c>
      <c r="BB26" s="2364">
        <f t="shared" si="0"/>
        <v>13.13954</v>
      </c>
      <c r="BC26" s="2478">
        <f t="shared" si="0"/>
        <v>1.9955479999999999</v>
      </c>
      <c r="BD26" s="2477">
        <f t="shared" si="0"/>
        <v>780.26553960756905</v>
      </c>
      <c r="BE26" s="2364">
        <f t="shared" si="0"/>
        <v>13.807212</v>
      </c>
      <c r="BF26" s="2478">
        <f t="shared" si="0"/>
        <v>2.1203480000000003</v>
      </c>
      <c r="BG26" s="2477">
        <f t="shared" si="0"/>
        <v>788.82787021243053</v>
      </c>
      <c r="BH26" s="2364">
        <f t="shared" si="0"/>
        <v>13.980440000000002</v>
      </c>
      <c r="BI26" s="2478">
        <f t="shared" si="0"/>
        <v>2.0424119999999997</v>
      </c>
      <c r="BJ26" s="2477">
        <f t="shared" si="0"/>
        <v>798.21689049752263</v>
      </c>
      <c r="BK26" s="2364">
        <f t="shared" si="0"/>
        <v>14.152155999999998</v>
      </c>
      <c r="BL26" s="2478">
        <f t="shared" si="0"/>
        <v>2.0493839999999999</v>
      </c>
      <c r="BM26" s="2477">
        <f t="shared" si="0"/>
        <v>788.84052575057831</v>
      </c>
      <c r="BN26" s="2364">
        <f t="shared" si="0"/>
        <v>13.980223999999998</v>
      </c>
      <c r="BO26" s="2478">
        <f t="shared" si="0"/>
        <v>2.0465480000000005</v>
      </c>
      <c r="BP26" s="2477">
        <f t="shared" si="0"/>
        <v>773.46078188576109</v>
      </c>
      <c r="BQ26" s="2364">
        <f t="shared" si="0"/>
        <v>13.709212000000001</v>
      </c>
      <c r="BR26" s="2478">
        <f t="shared" si="0"/>
        <v>1.9734480000000001</v>
      </c>
      <c r="BS26" s="2477">
        <f t="shared" si="0"/>
        <v>743.51829695919446</v>
      </c>
      <c r="BT26" s="2364">
        <f t="shared" ref="BT26:CA26" si="1">SUM(BT8:BT9,BT15:BT16)</f>
        <v>13.166755999999999</v>
      </c>
      <c r="BU26" s="2478">
        <f t="shared" si="1"/>
        <v>1.9583119999999998</v>
      </c>
      <c r="BV26" s="2477">
        <f t="shared" si="1"/>
        <v>694.62286713998515</v>
      </c>
      <c r="BW26" s="2364">
        <f t="shared" si="1"/>
        <v>12.273983999999999</v>
      </c>
      <c r="BX26" s="2478">
        <f t="shared" si="1"/>
        <v>1.9632799999999997</v>
      </c>
      <c r="BY26" s="2477">
        <f t="shared" si="1"/>
        <v>637.75748745991893</v>
      </c>
      <c r="BZ26" s="2364">
        <f t="shared" si="1"/>
        <v>11.234488000000001</v>
      </c>
      <c r="CA26" s="2478">
        <f t="shared" si="1"/>
        <v>1.9662480000000002</v>
      </c>
      <c r="CB26" s="910"/>
      <c r="CC26" s="917"/>
    </row>
    <row r="27" spans="1:83" s="2335" customFormat="1" ht="12.75" customHeight="1" x14ac:dyDescent="0.2">
      <c r="A27" s="2248" t="s">
        <v>268</v>
      </c>
      <c r="B27" s="2249"/>
      <c r="C27" s="2366">
        <f>(I8+L8+O8+R8+U8+X8+AA8+AD8+AG8+AJ8+AM8+AP8+AS8+AV8+AY8+BB8+BE8+BH8+BK8+BN8+BQ8+BT8+BW8+BZ8)/SQRT((I8+L8+O8+R8+U8+X8+AA8+AD8+AG8+AJ8+AM8+AP8+AS8+AV8+AY8+BB8+BE8+BH8+BK8+BN8+BQ8+BT8+BW8+BZ8)^2+(J8+M8+P8+S8+V8+Y8+AB8+AE8+AH8+AK8+AN8+AQ8+AT8+AW8+BC8+AZ8+BF8+BI8+BL8+BO8+BR8+BU8+BX8+CA8)^2)</f>
        <v>0.99692194850640048</v>
      </c>
      <c r="D27" s="2251" t="s">
        <v>235</v>
      </c>
      <c r="E27" s="2368">
        <f>(J8+M8+P8+S8+V8+Y8+AB8+AE8+AH8+AK8+AN8+AQ8+AT8+AW8+BC8+AZ8+BF8+BI8+BL8+BO8+BR8+BU8+BX8+CA8)/(I8+L8+O8+R8+U8+X8+AA8+AD8+AG8+AJ8+AM8+AP8+AS8+AV8+AY8+BB8+BE8+BH8+BK8+BN8+BQ8+BT8+BW8+BZ8)</f>
        <v>7.8642503084861759E-2</v>
      </c>
      <c r="F27" s="2368"/>
      <c r="G27" s="2369"/>
      <c r="H27" s="2248"/>
      <c r="I27" s="2481"/>
      <c r="J27" s="2482"/>
      <c r="K27" s="2249"/>
      <c r="L27" s="2481"/>
      <c r="M27" s="2251"/>
      <c r="N27" s="2248"/>
      <c r="O27" s="2481"/>
      <c r="P27" s="2482"/>
      <c r="Q27" s="2249"/>
      <c r="R27" s="2481"/>
      <c r="S27" s="2251"/>
      <c r="T27" s="2248"/>
      <c r="U27" s="2481"/>
      <c r="V27" s="2482"/>
      <c r="W27" s="2248"/>
      <c r="X27" s="2481"/>
      <c r="Y27" s="2482"/>
      <c r="Z27" s="2249"/>
      <c r="AA27" s="2481"/>
      <c r="AB27" s="2251"/>
      <c r="AC27" s="2483"/>
      <c r="AD27" s="2368"/>
      <c r="AE27" s="2371"/>
      <c r="AF27" s="2368"/>
      <c r="AG27" s="2368"/>
      <c r="AH27" s="2369"/>
      <c r="AI27" s="2483"/>
      <c r="AJ27" s="2368"/>
      <c r="AK27" s="2371"/>
      <c r="AL27" s="2483"/>
      <c r="AM27" s="2368"/>
      <c r="AN27" s="2371"/>
      <c r="AO27" s="2368"/>
      <c r="AP27" s="2368"/>
      <c r="AQ27" s="2371"/>
      <c r="AR27" s="2483"/>
      <c r="AS27" s="2368"/>
      <c r="AT27" s="2371"/>
      <c r="AU27" s="2368"/>
      <c r="AV27" s="2368"/>
      <c r="AW27" s="2369"/>
      <c r="AX27" s="2483"/>
      <c r="AY27" s="2368"/>
      <c r="AZ27" s="2371"/>
      <c r="BA27" s="2370"/>
      <c r="BB27" s="2369"/>
      <c r="BC27" s="2371"/>
      <c r="BD27" s="2369"/>
      <c r="BE27" s="2369"/>
      <c r="BF27" s="2369"/>
      <c r="BG27" s="2370"/>
      <c r="BH27" s="2369"/>
      <c r="BI27" s="2371"/>
      <c r="BJ27" s="2369"/>
      <c r="BK27" s="2369"/>
      <c r="BL27" s="2369"/>
      <c r="BM27" s="2370"/>
      <c r="BN27" s="2369"/>
      <c r="BO27" s="2371"/>
      <c r="BP27" s="2370"/>
      <c r="BQ27" s="2369"/>
      <c r="BR27" s="2371"/>
      <c r="BS27" s="2369"/>
      <c r="BT27" s="2369"/>
      <c r="BU27" s="2369"/>
      <c r="BV27" s="2370"/>
      <c r="BW27" s="2369"/>
      <c r="BX27" s="2371"/>
      <c r="BY27" s="2370"/>
      <c r="BZ27" s="2369"/>
      <c r="CA27" s="2371"/>
      <c r="CB27" s="910"/>
    </row>
    <row r="28" spans="1:83" s="2335" customFormat="1" ht="13.5" customHeight="1" thickBot="1" x14ac:dyDescent="0.25">
      <c r="A28" s="2253" t="s">
        <v>269</v>
      </c>
      <c r="B28" s="2372"/>
      <c r="C28" s="2373">
        <f>(I15+L15+O15+R15+U15+X15+AA15+AD15+AG15+AJ15+AM15+AP15+AS15+AV15+AY15+BB15+BE15+BH15+BK15+BN15+BQ15+BT15+BW15+BZ15)/SQRT((I15+L15+O15+R15+U15+X15+AA15+AD15+AG15+AJ15+AM15+AP15+AS15+AV15+AY15+BB15+BE15+BH15+BK15+BN15+BQ15+BT15+BW15+BZ15)^2+(J15+M15+P15+S15+V15+Y15+AB15+AE15+AH15+AK15+AN15+AQ15+AT15+AW15+BC15+AZ15+BF15+BI15+BL15+BO15+BR15+BU15+BX15+CA15)^2)</f>
        <v>0.95602109652007383</v>
      </c>
      <c r="D28" s="2256" t="s">
        <v>235</v>
      </c>
      <c r="E28" s="2375">
        <f>(J15+M15+P15+S15+V15+Y15+AB15+AE15+AH15+AK15+AN15+AQ15+AT15+AW15+BC15+AZ15+BF15+BI15+BL15+BO15+BR15+BU15+BX15+CA15)/(I15+L15+O15+R15+U15+X15+AA15+AD15+AG15+AJ15+AM15+AP15+AS15+AV15+AY15+BB15+BE15+BH15+BK15+BN15+BQ15+BT15+BW15+BZ15)</f>
        <v>0.30679020511133698</v>
      </c>
      <c r="F28" s="2375"/>
      <c r="G28" s="2372"/>
      <c r="H28" s="2253"/>
      <c r="I28" s="2578"/>
      <c r="J28" s="2579"/>
      <c r="K28" s="2254"/>
      <c r="L28" s="2578"/>
      <c r="M28" s="2374"/>
      <c r="N28" s="2253"/>
      <c r="O28" s="2578"/>
      <c r="P28" s="2579"/>
      <c r="Q28" s="2254"/>
      <c r="R28" s="2578"/>
      <c r="S28" s="2374"/>
      <c r="T28" s="2253"/>
      <c r="U28" s="2578"/>
      <c r="V28" s="2579"/>
      <c r="W28" s="2253"/>
      <c r="X28" s="2578"/>
      <c r="Y28" s="2579"/>
      <c r="Z28" s="2254"/>
      <c r="AA28" s="2578"/>
      <c r="AB28" s="2374"/>
      <c r="AC28" s="2580"/>
      <c r="AD28" s="2581"/>
      <c r="AE28" s="2194"/>
      <c r="AF28" s="2581"/>
      <c r="AG28" s="2581"/>
      <c r="AH28" s="2372"/>
      <c r="AI28" s="2580"/>
      <c r="AJ28" s="2581"/>
      <c r="AK28" s="2194"/>
      <c r="AL28" s="2580"/>
      <c r="AM28" s="2581"/>
      <c r="AN28" s="2194"/>
      <c r="AO28" s="2581"/>
      <c r="AP28" s="2581"/>
      <c r="AQ28" s="2194"/>
      <c r="AR28" s="2580"/>
      <c r="AS28" s="2581"/>
      <c r="AT28" s="2194"/>
      <c r="AU28" s="2581"/>
      <c r="AV28" s="2581"/>
      <c r="AW28" s="2372"/>
      <c r="AX28" s="2580"/>
      <c r="AY28" s="2581"/>
      <c r="AZ28" s="2194"/>
      <c r="BA28" s="2376"/>
      <c r="BB28" s="2372"/>
      <c r="BC28" s="2194"/>
      <c r="BD28" s="2372"/>
      <c r="BE28" s="2372"/>
      <c r="BF28" s="2372"/>
      <c r="BG28" s="2376"/>
      <c r="BH28" s="2372"/>
      <c r="BI28" s="2194"/>
      <c r="BJ28" s="2372"/>
      <c r="BK28" s="2372"/>
      <c r="BL28" s="2372"/>
      <c r="BM28" s="2376"/>
      <c r="BN28" s="2372"/>
      <c r="BO28" s="2194"/>
      <c r="BP28" s="2376"/>
      <c r="BQ28" s="2372"/>
      <c r="BR28" s="2194"/>
      <c r="BS28" s="2372"/>
      <c r="BT28" s="2372"/>
      <c r="BU28" s="2372"/>
      <c r="BV28" s="2376"/>
      <c r="BW28" s="2372"/>
      <c r="BX28" s="2194"/>
      <c r="BY28" s="2376"/>
      <c r="BZ28" s="2372"/>
      <c r="CA28" s="2194"/>
      <c r="CB28" s="910"/>
    </row>
    <row r="29" spans="1:83" s="2010" customFormat="1" x14ac:dyDescent="0.2">
      <c r="A29" s="2123" t="s">
        <v>28</v>
      </c>
      <c r="B29" s="2124"/>
      <c r="C29" s="2125"/>
      <c r="D29" s="2126" t="s">
        <v>29</v>
      </c>
      <c r="E29" s="2127"/>
      <c r="F29" s="2128" t="s">
        <v>30</v>
      </c>
      <c r="G29" s="2129"/>
      <c r="H29" s="2130" t="s">
        <v>9</v>
      </c>
      <c r="I29" s="2131" t="s">
        <v>10</v>
      </c>
      <c r="J29" s="2132" t="s">
        <v>11</v>
      </c>
      <c r="K29" s="2130" t="s">
        <v>9</v>
      </c>
      <c r="L29" s="2131" t="s">
        <v>10</v>
      </c>
      <c r="M29" s="2132" t="s">
        <v>11</v>
      </c>
      <c r="N29" s="2130" t="s">
        <v>9</v>
      </c>
      <c r="O29" s="2131" t="s">
        <v>10</v>
      </c>
      <c r="P29" s="2132" t="s">
        <v>11</v>
      </c>
      <c r="Q29" s="2130" t="s">
        <v>9</v>
      </c>
      <c r="R29" s="2131" t="s">
        <v>10</v>
      </c>
      <c r="S29" s="2132" t="s">
        <v>11</v>
      </c>
      <c r="T29" s="2130" t="s">
        <v>9</v>
      </c>
      <c r="U29" s="2131" t="s">
        <v>10</v>
      </c>
      <c r="V29" s="2132" t="s">
        <v>11</v>
      </c>
      <c r="W29" s="2130" t="s">
        <v>9</v>
      </c>
      <c r="X29" s="2131" t="s">
        <v>10</v>
      </c>
      <c r="Y29" s="2132" t="s">
        <v>11</v>
      </c>
      <c r="Z29" s="2130" t="s">
        <v>9</v>
      </c>
      <c r="AA29" s="2131" t="s">
        <v>10</v>
      </c>
      <c r="AB29" s="2132" t="s">
        <v>11</v>
      </c>
      <c r="AC29" s="2130" t="s">
        <v>9</v>
      </c>
      <c r="AD29" s="2131" t="s">
        <v>10</v>
      </c>
      <c r="AE29" s="2132" t="s">
        <v>11</v>
      </c>
      <c r="AF29" s="2130" t="s">
        <v>9</v>
      </c>
      <c r="AG29" s="2131" t="s">
        <v>10</v>
      </c>
      <c r="AH29" s="2132" t="s">
        <v>11</v>
      </c>
      <c r="AI29" s="2130" t="s">
        <v>9</v>
      </c>
      <c r="AJ29" s="2131" t="s">
        <v>10</v>
      </c>
      <c r="AK29" s="2132" t="s">
        <v>11</v>
      </c>
      <c r="AL29" s="2130" t="s">
        <v>9</v>
      </c>
      <c r="AM29" s="2131" t="s">
        <v>10</v>
      </c>
      <c r="AN29" s="2132" t="s">
        <v>11</v>
      </c>
      <c r="AO29" s="2130" t="s">
        <v>9</v>
      </c>
      <c r="AP29" s="2131" t="s">
        <v>10</v>
      </c>
      <c r="AQ29" s="2132" t="s">
        <v>11</v>
      </c>
      <c r="AR29" s="2130" t="s">
        <v>9</v>
      </c>
      <c r="AS29" s="2131" t="s">
        <v>10</v>
      </c>
      <c r="AT29" s="2132" t="s">
        <v>11</v>
      </c>
      <c r="AU29" s="2130" t="s">
        <v>9</v>
      </c>
      <c r="AV29" s="2131" t="s">
        <v>10</v>
      </c>
      <c r="AW29" s="2132" t="s">
        <v>11</v>
      </c>
      <c r="AX29" s="2130" t="s">
        <v>9</v>
      </c>
      <c r="AY29" s="2131" t="s">
        <v>10</v>
      </c>
      <c r="AZ29" s="2132" t="s">
        <v>11</v>
      </c>
      <c r="BA29" s="2130" t="s">
        <v>9</v>
      </c>
      <c r="BB29" s="2131" t="s">
        <v>10</v>
      </c>
      <c r="BC29" s="2132" t="s">
        <v>11</v>
      </c>
      <c r="BD29" s="2130" t="s">
        <v>9</v>
      </c>
      <c r="BE29" s="2131" t="s">
        <v>10</v>
      </c>
      <c r="BF29" s="2132" t="s">
        <v>11</v>
      </c>
      <c r="BG29" s="2130" t="s">
        <v>9</v>
      </c>
      <c r="BH29" s="2131" t="s">
        <v>10</v>
      </c>
      <c r="BI29" s="2132" t="s">
        <v>11</v>
      </c>
      <c r="BJ29" s="2130" t="s">
        <v>9</v>
      </c>
      <c r="BK29" s="2131" t="s">
        <v>10</v>
      </c>
      <c r="BL29" s="2132" t="s">
        <v>11</v>
      </c>
      <c r="BM29" s="2130" t="s">
        <v>9</v>
      </c>
      <c r="BN29" s="2131" t="s">
        <v>10</v>
      </c>
      <c r="BO29" s="2132" t="s">
        <v>11</v>
      </c>
      <c r="BP29" s="2130" t="s">
        <v>9</v>
      </c>
      <c r="BQ29" s="2131" t="s">
        <v>10</v>
      </c>
      <c r="BR29" s="2132" t="s">
        <v>11</v>
      </c>
      <c r="BS29" s="2130" t="s">
        <v>9</v>
      </c>
      <c r="BT29" s="2131" t="s">
        <v>10</v>
      </c>
      <c r="BU29" s="2132" t="s">
        <v>11</v>
      </c>
      <c r="BV29" s="2130" t="s">
        <v>9</v>
      </c>
      <c r="BW29" s="2131" t="s">
        <v>10</v>
      </c>
      <c r="BX29" s="2132" t="s">
        <v>11</v>
      </c>
      <c r="BY29" s="2130" t="s">
        <v>9</v>
      </c>
      <c r="BZ29" s="2131" t="s">
        <v>10</v>
      </c>
      <c r="CA29" s="2132" t="s">
        <v>11</v>
      </c>
      <c r="CB29" s="910"/>
    </row>
    <row r="30" spans="1:83" s="2010" customFormat="1" ht="13.5" thickBot="1" x14ac:dyDescent="0.25">
      <c r="A30" s="2582" t="s">
        <v>227</v>
      </c>
      <c r="B30" s="2133"/>
      <c r="C30" s="2134"/>
      <c r="D30" s="2135" t="s">
        <v>32</v>
      </c>
      <c r="E30" s="2135" t="s">
        <v>33</v>
      </c>
      <c r="F30" s="2135" t="s">
        <v>32</v>
      </c>
      <c r="G30" s="2136" t="s">
        <v>33</v>
      </c>
      <c r="H30" s="2028" t="s">
        <v>14</v>
      </c>
      <c r="I30" s="2029" t="s">
        <v>15</v>
      </c>
      <c r="J30" s="2030" t="s">
        <v>69</v>
      </c>
      <c r="K30" s="2028" t="s">
        <v>14</v>
      </c>
      <c r="L30" s="2029" t="s">
        <v>15</v>
      </c>
      <c r="M30" s="2030" t="s">
        <v>69</v>
      </c>
      <c r="N30" s="2028" t="s">
        <v>14</v>
      </c>
      <c r="O30" s="2029" t="s">
        <v>15</v>
      </c>
      <c r="P30" s="2030" t="s">
        <v>69</v>
      </c>
      <c r="Q30" s="2028" t="s">
        <v>14</v>
      </c>
      <c r="R30" s="2029" t="s">
        <v>15</v>
      </c>
      <c r="S30" s="2030" t="s">
        <v>69</v>
      </c>
      <c r="T30" s="2028" t="s">
        <v>14</v>
      </c>
      <c r="U30" s="2029" t="s">
        <v>15</v>
      </c>
      <c r="V30" s="2030" t="s">
        <v>69</v>
      </c>
      <c r="W30" s="2028" t="s">
        <v>14</v>
      </c>
      <c r="X30" s="2029" t="s">
        <v>15</v>
      </c>
      <c r="Y30" s="2030" t="s">
        <v>69</v>
      </c>
      <c r="Z30" s="2028" t="s">
        <v>14</v>
      </c>
      <c r="AA30" s="2029" t="s">
        <v>15</v>
      </c>
      <c r="AB30" s="2030" t="s">
        <v>69</v>
      </c>
      <c r="AC30" s="2028" t="s">
        <v>14</v>
      </c>
      <c r="AD30" s="2029" t="s">
        <v>15</v>
      </c>
      <c r="AE30" s="2030" t="s">
        <v>69</v>
      </c>
      <c r="AF30" s="2028" t="s">
        <v>14</v>
      </c>
      <c r="AG30" s="2029" t="s">
        <v>15</v>
      </c>
      <c r="AH30" s="2030" t="s">
        <v>69</v>
      </c>
      <c r="AI30" s="2028" t="s">
        <v>14</v>
      </c>
      <c r="AJ30" s="2029" t="s">
        <v>15</v>
      </c>
      <c r="AK30" s="2030" t="s">
        <v>69</v>
      </c>
      <c r="AL30" s="2028" t="s">
        <v>14</v>
      </c>
      <c r="AM30" s="2029" t="s">
        <v>15</v>
      </c>
      <c r="AN30" s="2030" t="s">
        <v>69</v>
      </c>
      <c r="AO30" s="2028" t="s">
        <v>14</v>
      </c>
      <c r="AP30" s="2029" t="s">
        <v>15</v>
      </c>
      <c r="AQ30" s="2030" t="s">
        <v>69</v>
      </c>
      <c r="AR30" s="2028" t="s">
        <v>14</v>
      </c>
      <c r="AS30" s="2029" t="s">
        <v>15</v>
      </c>
      <c r="AT30" s="2030" t="s">
        <v>69</v>
      </c>
      <c r="AU30" s="2028" t="s">
        <v>14</v>
      </c>
      <c r="AV30" s="2029" t="s">
        <v>15</v>
      </c>
      <c r="AW30" s="2030" t="s">
        <v>69</v>
      </c>
      <c r="AX30" s="2028" t="s">
        <v>14</v>
      </c>
      <c r="AY30" s="2029" t="s">
        <v>15</v>
      </c>
      <c r="AZ30" s="2030" t="s">
        <v>69</v>
      </c>
      <c r="BA30" s="2028" t="s">
        <v>14</v>
      </c>
      <c r="BB30" s="2029" t="s">
        <v>15</v>
      </c>
      <c r="BC30" s="2030" t="s">
        <v>69</v>
      </c>
      <c r="BD30" s="2028" t="s">
        <v>14</v>
      </c>
      <c r="BE30" s="2029" t="s">
        <v>15</v>
      </c>
      <c r="BF30" s="2030" t="s">
        <v>69</v>
      </c>
      <c r="BG30" s="2028" t="s">
        <v>14</v>
      </c>
      <c r="BH30" s="2029" t="s">
        <v>15</v>
      </c>
      <c r="BI30" s="2030" t="s">
        <v>69</v>
      </c>
      <c r="BJ30" s="2028" t="s">
        <v>14</v>
      </c>
      <c r="BK30" s="2029" t="s">
        <v>15</v>
      </c>
      <c r="BL30" s="2030" t="s">
        <v>69</v>
      </c>
      <c r="BM30" s="2028" t="s">
        <v>14</v>
      </c>
      <c r="BN30" s="2029" t="s">
        <v>15</v>
      </c>
      <c r="BO30" s="2030" t="s">
        <v>69</v>
      </c>
      <c r="BP30" s="2028" t="s">
        <v>14</v>
      </c>
      <c r="BQ30" s="2029" t="s">
        <v>15</v>
      </c>
      <c r="BR30" s="2030" t="s">
        <v>69</v>
      </c>
      <c r="BS30" s="2028" t="s">
        <v>14</v>
      </c>
      <c r="BT30" s="2029" t="s">
        <v>15</v>
      </c>
      <c r="BU30" s="2030" t="s">
        <v>69</v>
      </c>
      <c r="BV30" s="2028" t="s">
        <v>14</v>
      </c>
      <c r="BW30" s="2029" t="s">
        <v>15</v>
      </c>
      <c r="BX30" s="2030" t="s">
        <v>69</v>
      </c>
      <c r="BY30" s="2028" t="s">
        <v>14</v>
      </c>
      <c r="BZ30" s="2029" t="s">
        <v>15</v>
      </c>
      <c r="CA30" s="2030" t="s">
        <v>69</v>
      </c>
      <c r="CB30" s="910"/>
    </row>
    <row r="31" spans="1:83" s="277" customFormat="1" ht="13.5" customHeight="1" x14ac:dyDescent="0.2">
      <c r="A31" s="2487" t="s">
        <v>245</v>
      </c>
      <c r="B31" s="2488"/>
      <c r="C31" s="2489"/>
      <c r="D31" s="2583"/>
      <c r="E31" s="2491"/>
      <c r="F31" s="2584"/>
      <c r="G31" s="2585"/>
      <c r="H31" s="2586">
        <f t="shared" ref="H31:BS31" si="2">SUM(H32:H39)</f>
        <v>369.89498188642187</v>
      </c>
      <c r="I31" s="2587">
        <f t="shared" si="2"/>
        <v>-6.4454999999999991</v>
      </c>
      <c r="J31" s="2588">
        <f t="shared" si="2"/>
        <v>-0.62690000000000001</v>
      </c>
      <c r="K31" s="2586">
        <f t="shared" si="2"/>
        <v>351.87707837798479</v>
      </c>
      <c r="L31" s="2587">
        <f t="shared" si="2"/>
        <v>-6.1007999999999996</v>
      </c>
      <c r="M31" s="2588">
        <f t="shared" si="2"/>
        <v>-0.62119999999999986</v>
      </c>
      <c r="N31" s="2586">
        <f t="shared" si="2"/>
        <v>339.03222839594139</v>
      </c>
      <c r="O31" s="2587">
        <f t="shared" si="2"/>
        <v>-5.8653000000000004</v>
      </c>
      <c r="P31" s="2588">
        <f t="shared" si="2"/>
        <v>-0.59640000000000004</v>
      </c>
      <c r="Q31" s="2586">
        <f t="shared" si="2"/>
        <v>332.20044893774815</v>
      </c>
      <c r="R31" s="2587">
        <f t="shared" si="2"/>
        <v>-5.7328999999999999</v>
      </c>
      <c r="S31" s="2588">
        <f t="shared" si="2"/>
        <v>-0.58650000000000002</v>
      </c>
      <c r="T31" s="2586">
        <f t="shared" si="2"/>
        <v>335.34369342633278</v>
      </c>
      <c r="U31" s="2587">
        <f t="shared" si="2"/>
        <v>-5.8061999999999996</v>
      </c>
      <c r="V31" s="2588">
        <f t="shared" si="2"/>
        <v>-0.59679999999999989</v>
      </c>
      <c r="W31" s="2586">
        <f t="shared" si="2"/>
        <v>348.75852727798519</v>
      </c>
      <c r="X31" s="2587">
        <f t="shared" si="2"/>
        <v>-6.0736999999999997</v>
      </c>
      <c r="Y31" s="2588">
        <f t="shared" si="2"/>
        <v>-0.60150000000000015</v>
      </c>
      <c r="Z31" s="2586">
        <f t="shared" si="2"/>
        <v>386.69158904563449</v>
      </c>
      <c r="AA31" s="2587">
        <f t="shared" si="2"/>
        <v>-6.700899999999999</v>
      </c>
      <c r="AB31" s="2588">
        <f t="shared" si="2"/>
        <v>-0.61990000000000001</v>
      </c>
      <c r="AC31" s="2586">
        <f t="shared" si="2"/>
        <v>427.81850464076842</v>
      </c>
      <c r="AD31" s="2587">
        <f t="shared" si="2"/>
        <v>-7.4718999999999989</v>
      </c>
      <c r="AE31" s="2588">
        <f t="shared" si="2"/>
        <v>-0.64679999999999993</v>
      </c>
      <c r="AF31" s="2586">
        <f t="shared" si="2"/>
        <v>452.79436418733252</v>
      </c>
      <c r="AG31" s="2587">
        <f t="shared" si="2"/>
        <v>-7.9418999999999995</v>
      </c>
      <c r="AH31" s="2588">
        <f t="shared" si="2"/>
        <v>-0.6503000000000001</v>
      </c>
      <c r="AI31" s="2586">
        <f t="shared" si="2"/>
        <v>458.60662065631857</v>
      </c>
      <c r="AJ31" s="2587">
        <f t="shared" si="2"/>
        <v>-8.0547000000000004</v>
      </c>
      <c r="AK31" s="2588">
        <f t="shared" si="2"/>
        <v>-0.57189999999999985</v>
      </c>
      <c r="AL31" s="2586">
        <f t="shared" si="2"/>
        <v>463.55313028937212</v>
      </c>
      <c r="AM31" s="2587">
        <f t="shared" si="2"/>
        <v>-8.1365000000000016</v>
      </c>
      <c r="AN31" s="2588">
        <f t="shared" si="2"/>
        <v>-0.53479999999999994</v>
      </c>
      <c r="AO31" s="2586">
        <f t="shared" si="2"/>
        <v>471.29631872317799</v>
      </c>
      <c r="AP31" s="2587">
        <f t="shared" si="2"/>
        <v>-8.2850000000000001</v>
      </c>
      <c r="AQ31" s="2588">
        <f t="shared" si="2"/>
        <v>-0.52800000000000002</v>
      </c>
      <c r="AR31" s="2586">
        <f t="shared" si="2"/>
        <v>476.23526463735817</v>
      </c>
      <c r="AS31" s="2587">
        <f t="shared" si="2"/>
        <v>-8.3798999999999992</v>
      </c>
      <c r="AT31" s="2588">
        <f t="shared" si="2"/>
        <v>-0.56230000000000002</v>
      </c>
      <c r="AU31" s="2586">
        <f t="shared" si="2"/>
        <v>462.28683427256948</v>
      </c>
      <c r="AV31" s="2587">
        <f t="shared" si="2"/>
        <v>-8.1189999999999998</v>
      </c>
      <c r="AW31" s="2588">
        <f t="shared" si="2"/>
        <v>-0.57369999999999999</v>
      </c>
      <c r="AX31" s="2586">
        <f t="shared" si="2"/>
        <v>456.00441832753489</v>
      </c>
      <c r="AY31" s="2587">
        <f t="shared" si="2"/>
        <v>-7.9986999999999986</v>
      </c>
      <c r="AZ31" s="2588">
        <f t="shared" si="2"/>
        <v>-0.54879999999999984</v>
      </c>
      <c r="BA31" s="2586">
        <f t="shared" si="2"/>
        <v>469.15460280134664</v>
      </c>
      <c r="BB31" s="2587">
        <f t="shared" si="2"/>
        <v>-8.2301000000000002</v>
      </c>
      <c r="BC31" s="2588">
        <f t="shared" si="2"/>
        <v>-0.56989999999999996</v>
      </c>
      <c r="BD31" s="2586">
        <f t="shared" si="2"/>
        <v>494.16502568735581</v>
      </c>
      <c r="BE31" s="2587">
        <f t="shared" si="2"/>
        <v>-8.680299999999999</v>
      </c>
      <c r="BF31" s="2588">
        <f t="shared" si="2"/>
        <v>-0.65190000000000015</v>
      </c>
      <c r="BG31" s="2586">
        <f t="shared" si="2"/>
        <v>499.52976313190192</v>
      </c>
      <c r="BH31" s="2587">
        <f t="shared" si="2"/>
        <v>-8.777000000000001</v>
      </c>
      <c r="BI31" s="2588">
        <f t="shared" si="2"/>
        <v>-0.62669999999999992</v>
      </c>
      <c r="BJ31" s="2586">
        <f t="shared" si="2"/>
        <v>506.52869565591863</v>
      </c>
      <c r="BK31" s="2587">
        <f t="shared" si="2"/>
        <v>-8.9050999999999991</v>
      </c>
      <c r="BL31" s="2588">
        <f t="shared" si="2"/>
        <v>-0.64139999999999997</v>
      </c>
      <c r="BM31" s="2586">
        <f t="shared" si="2"/>
        <v>503.27933385791448</v>
      </c>
      <c r="BN31" s="2587">
        <f t="shared" si="2"/>
        <v>-8.8463999999999992</v>
      </c>
      <c r="BO31" s="2588">
        <f t="shared" si="2"/>
        <v>-0.64210000000000012</v>
      </c>
      <c r="BP31" s="2586">
        <f t="shared" si="2"/>
        <v>492.19107560091317</v>
      </c>
      <c r="BQ31" s="2587">
        <f t="shared" si="2"/>
        <v>-8.6499000000000006</v>
      </c>
      <c r="BR31" s="2588">
        <f t="shared" si="2"/>
        <v>-0.58820000000000006</v>
      </c>
      <c r="BS31" s="2586">
        <f t="shared" si="2"/>
        <v>472.7855493542998</v>
      </c>
      <c r="BT31" s="2587">
        <f t="shared" ref="BT31:CA31" si="3">SUM(BT32:BT39)</f>
        <v>-8.2904999999999998</v>
      </c>
      <c r="BU31" s="2588">
        <f t="shared" si="3"/>
        <v>-0.58699999999999986</v>
      </c>
      <c r="BV31" s="2586">
        <f t="shared" si="3"/>
        <v>441.85830355437599</v>
      </c>
      <c r="BW31" s="2587">
        <f t="shared" si="3"/>
        <v>-7.7179999999999982</v>
      </c>
      <c r="BX31" s="2588">
        <f t="shared" si="3"/>
        <v>-0.59999999999999987</v>
      </c>
      <c r="BY31" s="2586">
        <f t="shared" si="3"/>
        <v>404.2961240601449</v>
      </c>
      <c r="BZ31" s="2587">
        <f t="shared" si="3"/>
        <v>-7.0233999999999996</v>
      </c>
      <c r="CA31" s="2588">
        <f t="shared" si="3"/>
        <v>-0.61140000000000005</v>
      </c>
      <c r="CB31" s="907">
        <f t="shared" ref="CB31:CC48" si="4">SUM(BZ31,BW31,BT31,BQ31,BN31,BK31,BH31,BE31,BB31,AY31,AV31,AS31,AP31,AM31,AJ31,AG31,AD31,AA31,X31,U31,R31,O31,L31,I31)</f>
        <v>-182.23359999999997</v>
      </c>
      <c r="CC31" s="907">
        <f t="shared" si="4"/>
        <v>-14.384399999999999</v>
      </c>
    </row>
    <row r="32" spans="1:83" s="277" customFormat="1" x14ac:dyDescent="0.2">
      <c r="A32" s="2589" t="s">
        <v>270</v>
      </c>
      <c r="B32" s="2590"/>
      <c r="C32" s="2591"/>
      <c r="D32" s="2498"/>
      <c r="E32" s="2499"/>
      <c r="F32" s="2500"/>
      <c r="G32" s="2515"/>
      <c r="H32" s="2154">
        <f>SQRT(I32^2+J32^2)*1000/(1.73*I11)</f>
        <v>55.36299106713966</v>
      </c>
      <c r="I32" s="2155">
        <v>-0.95760000000000001</v>
      </c>
      <c r="J32" s="2592">
        <v>-0.30719999999999997</v>
      </c>
      <c r="K32" s="2154">
        <f>SQRT(L32^2+M32^2)*1000/(1.73*L11)</f>
        <v>52.198400682532331</v>
      </c>
      <c r="L32" s="2155">
        <v>-0.89839999999999998</v>
      </c>
      <c r="M32" s="2592">
        <v>-0.30319999999999997</v>
      </c>
      <c r="N32" s="2154">
        <f>SQRT(O32^2+P32^2)*1000/(1.73*O11)</f>
        <v>50.292150656339643</v>
      </c>
      <c r="O32" s="2155">
        <v>-0.86399999999999999</v>
      </c>
      <c r="P32" s="2592">
        <v>-0.29680000000000001</v>
      </c>
      <c r="Q32" s="2154">
        <f>SQRT(R32^2+S32^2)*1000/(1.73*R11)</f>
        <v>48.934650393532721</v>
      </c>
      <c r="R32" s="2155">
        <v>-0.83760000000000001</v>
      </c>
      <c r="S32" s="2592">
        <v>-0.29760000000000003</v>
      </c>
      <c r="T32" s="2154">
        <f>SQRT(U32^2+V32^2)*1000/(1.73*U11)</f>
        <v>49.406033318758318</v>
      </c>
      <c r="U32" s="2155">
        <v>-0.84639999999999993</v>
      </c>
      <c r="V32" s="2592">
        <v>-0.2984</v>
      </c>
      <c r="W32" s="2154">
        <f>SQRT(X32^2+Y32^2)*1000/(1.73*X11)</f>
        <v>51.292940913803477</v>
      </c>
      <c r="X32" s="2155">
        <v>-0.8832000000000001</v>
      </c>
      <c r="Y32" s="2592">
        <v>-0.29680000000000001</v>
      </c>
      <c r="Z32" s="2154">
        <f>SQRT(AA32^2+AB32^2)*1000/(1.73*AA11)</f>
        <v>57.453966132942071</v>
      </c>
      <c r="AA32" s="2155">
        <v>-0.98799999999999999</v>
      </c>
      <c r="AB32" s="2592">
        <v>-0.30399999999999999</v>
      </c>
      <c r="AC32" s="2154">
        <f>SQRT(AD32^2+AE32^2)*1000/(1.73*AD11)</f>
        <v>60.154747033214058</v>
      </c>
      <c r="AD32" s="2155">
        <v>-1.0392000000000001</v>
      </c>
      <c r="AE32" s="2592">
        <v>-0.3024</v>
      </c>
      <c r="AF32" s="2154">
        <f>SQRT(AG32^2+AH32^2)*1000/(1.73*AG11)</f>
        <v>61.974251594148605</v>
      </c>
      <c r="AG32" s="2155">
        <v>-1.0728</v>
      </c>
      <c r="AH32" s="2592">
        <v>-0.30399999999999999</v>
      </c>
      <c r="AI32" s="2154">
        <f>SQRT(AJ32^2+AK32^2)*1000/(1.73*AJ11)</f>
        <v>60.833437006188873</v>
      </c>
      <c r="AJ32" s="2155">
        <v>-1.0615999999999999</v>
      </c>
      <c r="AK32" s="2592">
        <v>-0.26639999999999997</v>
      </c>
      <c r="AL32" s="2154">
        <f>SQRT(AM32^2+AN32^2)*1000/(1.73*AM11)</f>
        <v>62.326463097597845</v>
      </c>
      <c r="AM32" s="2155">
        <v>-1.0911999999999999</v>
      </c>
      <c r="AN32" s="2592">
        <v>-0.25839999999999996</v>
      </c>
      <c r="AO32" s="2154">
        <f>SQRT(AP32^2+AQ32^2)*1000/(1.73*AP11)</f>
        <v>63.875180897356998</v>
      </c>
      <c r="AP32" s="2155">
        <v>-1.1200000000000001</v>
      </c>
      <c r="AQ32" s="2592">
        <v>-0.2576</v>
      </c>
      <c r="AR32" s="2154">
        <f>SQRT(AS32^2+AT32^2)*1000/(1.73*AS11)</f>
        <v>64.148922050648224</v>
      </c>
      <c r="AS32" s="2155">
        <v>-1.1255999999999999</v>
      </c>
      <c r="AT32" s="2592">
        <v>-0.25519999999999998</v>
      </c>
      <c r="AU32" s="2154">
        <f>SQRT(AV32^2+AW32^2)*1000/(1.73*AV11)</f>
        <v>61.904204376981937</v>
      </c>
      <c r="AV32" s="2155">
        <v>-1.0831999999999999</v>
      </c>
      <c r="AW32" s="2592">
        <v>-0.25919999999999999</v>
      </c>
      <c r="AX32" s="2154">
        <f>SQRT(AY32^2+AZ32^2)*1000/(1.73*AY11)</f>
        <v>62.065056220257482</v>
      </c>
      <c r="AY32" s="2155">
        <v>-1.0855999999999999</v>
      </c>
      <c r="AZ32" s="2592">
        <v>-0.2616</v>
      </c>
      <c r="BA32" s="2154">
        <f>SQRT(BB32^2+BC32^2)*1000/(1.73*BB11)</f>
        <v>63.780660885961971</v>
      </c>
      <c r="BB32" s="2155">
        <v>-1.1160000000000001</v>
      </c>
      <c r="BC32" s="2592">
        <v>-0.26719999999999999</v>
      </c>
      <c r="BD32" s="2154">
        <f>SQRT(BE32^2+BF32^2)*1000/(1.73*BE11)</f>
        <v>68.191699049626621</v>
      </c>
      <c r="BE32" s="2155">
        <v>-1.1872</v>
      </c>
      <c r="BF32" s="2592">
        <v>-0.30960000000000004</v>
      </c>
      <c r="BG32" s="2154">
        <f>SQRT(BH32^2+BI32^2)*1000/(1.73*BH11)</f>
        <v>70.916994025921525</v>
      </c>
      <c r="BH32" s="2155">
        <v>-1.2367999999999999</v>
      </c>
      <c r="BI32" s="2592">
        <v>-0.31360000000000005</v>
      </c>
      <c r="BJ32" s="2154">
        <f>SQRT(BK32^2+BL32^2)*1000/(1.73*BK11)</f>
        <v>71.908946353420049</v>
      </c>
      <c r="BK32" s="2155">
        <v>-1.2544000000000002</v>
      </c>
      <c r="BL32" s="2592">
        <v>-0.31680000000000003</v>
      </c>
      <c r="BM32" s="2154">
        <f>SQRT(BN32^2+BO32^2)*1000/(1.73*BN11)</f>
        <v>72.264732295705358</v>
      </c>
      <c r="BN32" s="2155">
        <v>-1.2607999999999999</v>
      </c>
      <c r="BO32" s="2592">
        <v>-0.31760000000000005</v>
      </c>
      <c r="BP32" s="2154">
        <f>SQRT(BQ32^2+BR32^2)*1000/(1.73*BQ11)</f>
        <v>71.800937482005438</v>
      </c>
      <c r="BQ32" s="2155">
        <v>-1.2535999999999998</v>
      </c>
      <c r="BR32" s="2592">
        <v>-0.312</v>
      </c>
      <c r="BS32" s="2154">
        <f>SQRT(BT32^2+BU32^2)*1000/(1.73*BT11)</f>
        <v>69.827450900020409</v>
      </c>
      <c r="BT32" s="2155">
        <v>-1.2192000000000001</v>
      </c>
      <c r="BU32" s="2592">
        <v>-0.30319999999999997</v>
      </c>
      <c r="BV32" s="2154">
        <f>SQRT(BW32^2+BX32^2)*1000/(1.73*BW11)</f>
        <v>65.610157016262008</v>
      </c>
      <c r="BW32" s="2155">
        <v>-1.1399999999999999</v>
      </c>
      <c r="BX32" s="2592">
        <v>-0.30639999999999995</v>
      </c>
      <c r="BY32" s="2154">
        <f>SQRT(BZ32^2+CA32^2)*1000/(1.73*BZ11)</f>
        <v>60.242452624622736</v>
      </c>
      <c r="BZ32" s="2155">
        <v>-1.0392000000000001</v>
      </c>
      <c r="CA32" s="2592">
        <v>-0.308</v>
      </c>
      <c r="CB32" s="2469">
        <f t="shared" si="4"/>
        <v>-25.661599999999996</v>
      </c>
      <c r="CC32" s="2469">
        <f t="shared" si="4"/>
        <v>-7.023200000000001</v>
      </c>
    </row>
    <row r="33" spans="1:81" s="277" customFormat="1" x14ac:dyDescent="0.2">
      <c r="A33" s="2589" t="s">
        <v>271</v>
      </c>
      <c r="B33" s="2590"/>
      <c r="C33" s="2591"/>
      <c r="D33" s="2502"/>
      <c r="E33" s="2385"/>
      <c r="F33" s="2384"/>
      <c r="G33" s="2386"/>
      <c r="H33" s="2154">
        <f>SQRT(I33^2+J33^2)*1000/(1.73*I11)</f>
        <v>60.529984646619042</v>
      </c>
      <c r="I33" s="2155">
        <v>-1.0768</v>
      </c>
      <c r="J33" s="2592">
        <v>-0.22240000000000001</v>
      </c>
      <c r="K33" s="2154">
        <f>SQRT(L33^2+M33^2)*1000/(1.73*L11)</f>
        <v>57.490034045016863</v>
      </c>
      <c r="L33" s="2155">
        <v>-1.02</v>
      </c>
      <c r="M33" s="2592">
        <v>-0.224</v>
      </c>
      <c r="N33" s="2154">
        <f>SQRT(O33^2+P33^2)*1000/(1.73*O11)</f>
        <v>55.632098766490195</v>
      </c>
      <c r="O33" s="2155">
        <v>-0.98560000000000003</v>
      </c>
      <c r="P33" s="2592">
        <v>-0.22319999999999998</v>
      </c>
      <c r="Q33" s="2154">
        <f>SQRT(R33^2+S33^2)*1000/(1.73*R11)</f>
        <v>53.93827205708854</v>
      </c>
      <c r="R33" s="2155">
        <v>-0.95440000000000003</v>
      </c>
      <c r="S33" s="2592">
        <v>-0.22159999999999999</v>
      </c>
      <c r="T33" s="2154">
        <f>SQRT(U33^2+V33^2)*1000/(1.73*U11)</f>
        <v>55.126620127300114</v>
      </c>
      <c r="U33" s="2155">
        <v>-0.97599999999999998</v>
      </c>
      <c r="V33" s="2592">
        <v>-0.224</v>
      </c>
      <c r="W33" s="2154">
        <f>SQRT(X33^2+Y33^2)*1000/(1.73*X11)</f>
        <v>57.074570168612077</v>
      </c>
      <c r="X33" s="2155">
        <v>-1.0127999999999999</v>
      </c>
      <c r="Y33" s="2592">
        <v>-0.22159999999999999</v>
      </c>
      <c r="Z33" s="2154">
        <f>SQRT(AA33^2+AB33^2)*1000/(1.73*AA11)</f>
        <v>65.732625915682334</v>
      </c>
      <c r="AA33" s="2155">
        <v>-1.1592</v>
      </c>
      <c r="AB33" s="2592">
        <v>-0.2344</v>
      </c>
      <c r="AC33" s="2154">
        <f>SQRT(AD33^2+AE33^2)*1000/(1.73*AD11)</f>
        <v>73.256719703402297</v>
      </c>
      <c r="AD33" s="2155">
        <v>-1.296</v>
      </c>
      <c r="AE33" s="2592">
        <v>-0.24</v>
      </c>
      <c r="AF33" s="2154">
        <f>SQRT(AG33^2+AH33^2)*1000/(1.73*AG11)</f>
        <v>80.101561155777134</v>
      </c>
      <c r="AG33" s="2155">
        <v>-1.4216</v>
      </c>
      <c r="AH33" s="2592">
        <v>-0.23680000000000001</v>
      </c>
      <c r="AI33" s="2154">
        <f>SQRT(AJ33^2+AK33^2)*1000/(1.73*AJ11)</f>
        <v>83.589597682980397</v>
      </c>
      <c r="AJ33" s="2155">
        <v>-1.4847999999999999</v>
      </c>
      <c r="AK33" s="2592">
        <v>-0.2392</v>
      </c>
      <c r="AL33" s="2154">
        <f>SQRT(AM33^2+AN33^2)*1000/(1.73*AM11)</f>
        <v>87.627941057872093</v>
      </c>
      <c r="AM33" s="2155">
        <v>-1.5592000000000001</v>
      </c>
      <c r="AN33" s="2592">
        <v>-0.2336</v>
      </c>
      <c r="AO33" s="2154">
        <f>SQRT(AP33^2+AQ33^2)*1000/(1.73*AP11)</f>
        <v>89.501234265562644</v>
      </c>
      <c r="AP33" s="2155">
        <v>-1.5928</v>
      </c>
      <c r="AQ33" s="2592">
        <v>-0.23680000000000001</v>
      </c>
      <c r="AR33" s="2154">
        <f>SQRT(AS33^2+AT33^2)*1000/(1.73*AS11)</f>
        <v>91.045020030540229</v>
      </c>
      <c r="AS33" s="2155">
        <v>-1.6192</v>
      </c>
      <c r="AT33" s="2592">
        <v>-0.248</v>
      </c>
      <c r="AU33" s="2154">
        <f>SQRT(AV33^2+AW33^2)*1000/(1.73*AV11)</f>
        <v>86.596596024707239</v>
      </c>
      <c r="AV33" s="2155">
        <v>-1.5392000000000001</v>
      </c>
      <c r="AW33" s="2592">
        <v>-0.24159999999999998</v>
      </c>
      <c r="AX33" s="2154">
        <f>SQRT(AY33^2+AZ33^2)*1000/(1.73*AY11)</f>
        <v>84.967003085940163</v>
      </c>
      <c r="AY33" s="2155">
        <v>-1.5104000000000002</v>
      </c>
      <c r="AZ33" s="2592">
        <v>-0.23599999999999999</v>
      </c>
      <c r="BA33" s="2154">
        <f>SQRT(BB33^2+BC33^2)*1000/(1.73*BB11)</f>
        <v>88.151385196191754</v>
      </c>
      <c r="BB33" s="2155">
        <v>-1.5680000000000001</v>
      </c>
      <c r="BC33" s="2592">
        <v>-0.2384</v>
      </c>
      <c r="BD33" s="2154">
        <f>SQRT(BE33^2+BF33^2)*1000/(1.73*BE11)</f>
        <v>92.726634932865693</v>
      </c>
      <c r="BE33" s="2155">
        <v>-1.6544000000000001</v>
      </c>
      <c r="BF33" s="2592">
        <v>-0.2152</v>
      </c>
      <c r="BG33" s="2154">
        <f>SQRT(BH33^2+BI33^2)*1000/(1.73*BH11)</f>
        <v>95.036808926906204</v>
      </c>
      <c r="BH33" s="2155">
        <v>-1.696</v>
      </c>
      <c r="BI33" s="2592">
        <v>-0.21759999999999999</v>
      </c>
      <c r="BJ33" s="2154">
        <f>SQRT(BK33^2+BL33^2)*1000/(1.73*BK11)</f>
        <v>96.34409582265215</v>
      </c>
      <c r="BK33" s="2155">
        <v>-1.7192000000000001</v>
      </c>
      <c r="BL33" s="2592">
        <v>-0.22159999999999999</v>
      </c>
      <c r="BM33" s="2154">
        <f>SQRT(BN33^2+BO33^2)*1000/(1.73*BN11)</f>
        <v>91.18360986979387</v>
      </c>
      <c r="BN33" s="2155">
        <v>-1.6264000000000001</v>
      </c>
      <c r="BO33" s="2592">
        <v>-0.2152</v>
      </c>
      <c r="BP33" s="2154">
        <f>SQRT(BQ33^2+BR33^2)*1000/(1.73*BQ11)</f>
        <v>86.214937993433821</v>
      </c>
      <c r="BQ33" s="2155">
        <v>-1.5375999999999999</v>
      </c>
      <c r="BR33" s="2592">
        <v>-0.20480000000000001</v>
      </c>
      <c r="BS33" s="2154">
        <f>SQRT(BT33^2+BU33^2)*1000/(1.73*BT11)</f>
        <v>80.696409681020938</v>
      </c>
      <c r="BT33" s="2155">
        <v>-1.4376</v>
      </c>
      <c r="BU33" s="2592">
        <v>-0.20319999999999999</v>
      </c>
      <c r="BV33" s="2154">
        <f>SQRT(BW33^2+BX33^2)*1000/(1.73*BW11)</f>
        <v>73.804367944866627</v>
      </c>
      <c r="BW33" s="2155">
        <v>-1.3120000000000001</v>
      </c>
      <c r="BX33" s="2592">
        <v>-0.20480000000000001</v>
      </c>
      <c r="BY33" s="2154">
        <f>SQRT(BZ33^2+CA33^2)*1000/(1.73*BZ11)</f>
        <v>65.967336850151227</v>
      </c>
      <c r="BZ33" s="2155">
        <v>-1.1688000000000001</v>
      </c>
      <c r="CA33" s="2592">
        <v>-0.2064</v>
      </c>
      <c r="CB33" s="2469">
        <f t="shared" si="4"/>
        <v>-32.927999999999997</v>
      </c>
      <c r="CC33" s="2469">
        <f t="shared" si="4"/>
        <v>-5.4104000000000001</v>
      </c>
    </row>
    <row r="34" spans="1:81" s="277" customFormat="1" x14ac:dyDescent="0.2">
      <c r="A34" s="2589" t="s">
        <v>272</v>
      </c>
      <c r="B34" s="2590"/>
      <c r="C34" s="2591"/>
      <c r="D34" s="2502"/>
      <c r="E34" s="2385"/>
      <c r="F34" s="2384"/>
      <c r="G34" s="2386"/>
      <c r="H34" s="2154">
        <f>SQRT(I34^2+J34^2)*1000/(1.73*I11)</f>
        <v>93.679908116365539</v>
      </c>
      <c r="I34" s="2155">
        <v>-1.7007999999999999</v>
      </c>
      <c r="J34" s="2592">
        <v>-5.5200000000000006E-2</v>
      </c>
      <c r="K34" s="2154">
        <f>SQRT(L34^2+M34^2)*1000/(1.73*L11)</f>
        <v>89.444385459411805</v>
      </c>
      <c r="L34" s="2155">
        <v>-1.6240000000000001</v>
      </c>
      <c r="M34" s="2592">
        <v>-4.9599999999999998E-2</v>
      </c>
      <c r="N34" s="2154">
        <f>SQRT(O34^2+P34^2)*1000/(1.73*O11)</f>
        <v>86.316261855636498</v>
      </c>
      <c r="O34" s="2155">
        <v>-1.5672000000000001</v>
      </c>
      <c r="P34" s="2592">
        <v>-4.8000000000000001E-2</v>
      </c>
      <c r="Q34" s="2154">
        <f>SQRT(R34^2+S34^2)*1000/(1.73*R11)</f>
        <v>85.345143234577861</v>
      </c>
      <c r="R34" s="2155">
        <v>-1.5495999999999999</v>
      </c>
      <c r="S34" s="2592">
        <v>-4.6399999999999997E-2</v>
      </c>
      <c r="T34" s="2154">
        <f>SQRT(U34^2+V34^2)*1000/(1.73*U11)</f>
        <v>85.26689450971412</v>
      </c>
      <c r="U34" s="2155">
        <v>-1.548</v>
      </c>
      <c r="V34" s="2592">
        <v>-5.1999999999999998E-2</v>
      </c>
      <c r="W34" s="2154">
        <f>SQRT(X34^2+Y34^2)*1000/(1.73*X11)</f>
        <v>89.22564329111546</v>
      </c>
      <c r="X34" s="2155">
        <v>-1.62</v>
      </c>
      <c r="Y34" s="2592">
        <v>-5.04E-2</v>
      </c>
      <c r="Z34" s="2154">
        <f>SQRT(AA34^2+AB34^2)*1000/(1.73*AA11)</f>
        <v>101.51235756148625</v>
      </c>
      <c r="AA34" s="2155">
        <v>-1.8255999999999999</v>
      </c>
      <c r="AB34" s="2592">
        <v>-5.4399999999999997E-2</v>
      </c>
      <c r="AC34" s="2154">
        <f>SQRT(AD34^2+AE34^2)*1000/(1.73*AD11)</f>
        <v>114.10074161483054</v>
      </c>
      <c r="AD34" s="2155">
        <v>-2.052</v>
      </c>
      <c r="AE34" s="2592">
        <v>-6.08E-2</v>
      </c>
      <c r="AF34" s="2154">
        <f>SQRT(AG34^2+AH34^2)*1000/(1.73*AG11)</f>
        <v>120.71046064124501</v>
      </c>
      <c r="AG34" s="2155">
        <v>-2.1711999999999998</v>
      </c>
      <c r="AH34" s="2592">
        <v>-5.1999999999999998E-2</v>
      </c>
      <c r="AI34" s="2154">
        <f>SQRT(AJ34^2+AK34^2)*1000/(1.73*AJ11)</f>
        <v>124.50295365319577</v>
      </c>
      <c r="AJ34" s="2155">
        <v>-2.2400000000000002</v>
      </c>
      <c r="AK34" s="2592">
        <v>-1.5999999999999997E-2</v>
      </c>
      <c r="AL34" s="2154">
        <f>SQRT(AM34^2+AN34^2)*1000/(1.73*AM11)</f>
        <v>123.96685311269363</v>
      </c>
      <c r="AM34" s="2155">
        <v>-2.2303999999999999</v>
      </c>
      <c r="AN34" s="2592">
        <v>7.1999999999999989E-3</v>
      </c>
      <c r="AO34" s="2154">
        <f>SQRT(AP34^2+AQ34^2)*1000/(1.73*AP11)</f>
        <v>126.72642807340719</v>
      </c>
      <c r="AP34" s="2155">
        <v>-2.2799999999999998</v>
      </c>
      <c r="AQ34" s="2592">
        <v>1.6800000000000002E-2</v>
      </c>
      <c r="AR34" s="2154">
        <f>SQRT(AS34^2+AT34^2)*1000/(1.73*AS11)</f>
        <v>125.92341731045791</v>
      </c>
      <c r="AS34" s="2155">
        <v>-2.2656000000000001</v>
      </c>
      <c r="AT34" s="2592">
        <v>8.0000000000000002E-3</v>
      </c>
      <c r="AU34" s="2154">
        <f>SQRT(AV34^2+AW34^2)*1000/(1.73*AV11)</f>
        <v>122.32200942263248</v>
      </c>
      <c r="AV34" s="2155">
        <v>-2.2008000000000001</v>
      </c>
      <c r="AW34" s="2592">
        <v>8.8000000000000005E-3</v>
      </c>
      <c r="AX34" s="2154">
        <f>SQRT(AY34^2+AZ34^2)*1000/(1.73*AY11)</f>
        <v>119.56445747284226</v>
      </c>
      <c r="AY34" s="2155">
        <v>-2.1511999999999998</v>
      </c>
      <c r="AZ34" s="2592">
        <v>4.0000000000000001E-3</v>
      </c>
      <c r="BA34" s="2154">
        <f>SQRT(BB34^2+BC34^2)*1000/(1.73*BB11)</f>
        <v>125.12610036747334</v>
      </c>
      <c r="BB34" s="2155">
        <v>-2.2511999999999999</v>
      </c>
      <c r="BC34" s="2592">
        <v>-1.7600000000000001E-2</v>
      </c>
      <c r="BD34" s="2154">
        <f>SQRT(BE34^2+BF34^2)*1000/(1.73*BE11)</f>
        <v>131.87301023444346</v>
      </c>
      <c r="BE34" s="2155">
        <v>-2.3712</v>
      </c>
      <c r="BF34" s="2592">
        <v>-8.3199999999999996E-2</v>
      </c>
      <c r="BG34" s="2154">
        <f>SQRT(BH34^2+BI34^2)*1000/(1.73*BH11)</f>
        <v>130.90411105781754</v>
      </c>
      <c r="BH34" s="2155">
        <v>-2.3544</v>
      </c>
      <c r="BI34" s="2592">
        <v>-6.2399999999999997E-2</v>
      </c>
      <c r="BJ34" s="2154">
        <f>SQRT(BK34^2+BL34^2)*1000/(1.73*BK11)</f>
        <v>131.39072902108444</v>
      </c>
      <c r="BK34" s="2155">
        <v>-2.3632</v>
      </c>
      <c r="BL34" s="2592">
        <v>-6.08E-2</v>
      </c>
      <c r="BM34" s="2154">
        <f>SQRT(BN34^2+BO34^2)*1000/(1.73*BN11)</f>
        <v>130.80841266627428</v>
      </c>
      <c r="BN34" s="2155">
        <v>-2.3528000000000002</v>
      </c>
      <c r="BO34" s="2592">
        <v>-5.7599999999999998E-2</v>
      </c>
      <c r="BP34" s="2154">
        <f>SQRT(BQ34^2+BR34^2)*1000/(1.73*BQ11)</f>
        <v>127.0723616815412</v>
      </c>
      <c r="BQ34" s="2155">
        <v>-2.2856000000000001</v>
      </c>
      <c r="BR34" s="2592">
        <v>-5.6000000000000001E-2</v>
      </c>
      <c r="BS34" s="2154">
        <f>SQRT(BT34^2+BU34^2)*1000/(1.73*BT11)</f>
        <v>120.85048996305235</v>
      </c>
      <c r="BT34" s="2155">
        <v>-2.1736</v>
      </c>
      <c r="BU34" s="2592">
        <v>-5.6799999999999996E-2</v>
      </c>
      <c r="BV34" s="2154">
        <f>SQRT(BW34^2+BX34^2)*1000/(1.73*BW11)</f>
        <v>111.3714051124083</v>
      </c>
      <c r="BW34" s="2155">
        <v>-2.0032000000000001</v>
      </c>
      <c r="BX34" s="2592">
        <v>-4.8799999999999996E-2</v>
      </c>
      <c r="BY34" s="2154">
        <f>SQRT(BZ34^2+CA34^2)*1000/(1.73*BZ11)</f>
        <v>102.67193476269426</v>
      </c>
      <c r="BZ34" s="2155">
        <v>-1.8464</v>
      </c>
      <c r="CA34" s="2592">
        <v>-5.6799999999999996E-2</v>
      </c>
      <c r="CB34" s="2469">
        <f t="shared" si="4"/>
        <v>-49.027999999999999</v>
      </c>
      <c r="CC34" s="2469">
        <f t="shared" si="4"/>
        <v>-0.94000000000000017</v>
      </c>
    </row>
    <row r="35" spans="1:81" s="277" customFormat="1" x14ac:dyDescent="0.2">
      <c r="A35" s="2589" t="s">
        <v>273</v>
      </c>
      <c r="B35" s="2590"/>
      <c r="C35" s="2591"/>
      <c r="D35" s="2502"/>
      <c r="E35" s="2385"/>
      <c r="F35" s="2384"/>
      <c r="G35" s="2386"/>
      <c r="H35" s="2154">
        <f>SQRT(I35^2+J35^2)*1000/(1.73*I11)</f>
        <v>26.980586658752532</v>
      </c>
      <c r="I35" s="2155">
        <v>-0.32639999999999997</v>
      </c>
      <c r="J35" s="2592">
        <v>0.36560000000000004</v>
      </c>
      <c r="K35" s="2154">
        <f>SQRT(L35^2+M35^2)*1000/(1.73*L11)</f>
        <v>26.02658554730629</v>
      </c>
      <c r="L35" s="2155">
        <v>-0.29680000000000001</v>
      </c>
      <c r="M35" s="2592">
        <v>0.36799999999999999</v>
      </c>
      <c r="N35" s="2154">
        <f>SQRT(O35^2+P35^2)*1000/(1.73*O11)</f>
        <v>25.547424188975594</v>
      </c>
      <c r="O35" s="2155">
        <v>-0.2848</v>
      </c>
      <c r="P35" s="2592">
        <v>0.3664</v>
      </c>
      <c r="Q35" s="2154">
        <f>SQRT(R35^2+S35^2)*1000/(1.73*R11)</f>
        <v>25.596573733479271</v>
      </c>
      <c r="R35" s="2155">
        <v>-0.28000000000000003</v>
      </c>
      <c r="S35" s="2592">
        <v>0.37119999999999997</v>
      </c>
      <c r="T35" s="2154">
        <f>SQRT(U35^2+V35^2)*1000/(1.73*U11)</f>
        <v>26.855751506259885</v>
      </c>
      <c r="U35" s="2155">
        <v>-0.31839999999999996</v>
      </c>
      <c r="V35" s="2592">
        <v>0.36960000000000004</v>
      </c>
      <c r="W35" s="2154">
        <f>SQRT(X35^2+Y35^2)*1000/(1.73*X11)</f>
        <v>29.027156324880483</v>
      </c>
      <c r="X35" s="2155">
        <v>-0.37839999999999996</v>
      </c>
      <c r="Y35" s="2592">
        <v>0.36719999999999997</v>
      </c>
      <c r="Z35" s="2154">
        <f>SQRT(AA35^2+AB35^2)*1000/(1.73*AA11)</f>
        <v>29.178278144978844</v>
      </c>
      <c r="AA35" s="2155">
        <v>-0.37439999999999996</v>
      </c>
      <c r="AB35" s="2592">
        <v>0.36799999999999999</v>
      </c>
      <c r="AC35" s="2154">
        <f>SQRT(AD35^2+AE35^2)*1000/(1.73*AD11)</f>
        <v>32.633274309284381</v>
      </c>
      <c r="AD35" s="2155">
        <v>-0.4632</v>
      </c>
      <c r="AE35" s="2592">
        <v>0.36080000000000001</v>
      </c>
      <c r="AF35" s="2154">
        <f>SQRT(AG35^2+AH35^2)*1000/(1.73*AG11)</f>
        <v>36.382264537284897</v>
      </c>
      <c r="AG35" s="2155">
        <v>-0.54879999999999995</v>
      </c>
      <c r="AH35" s="2592">
        <v>0.35680000000000001</v>
      </c>
      <c r="AI35" s="2154">
        <f>SQRT(AJ35^2+AK35^2)*1000/(1.73*AJ11)</f>
        <v>34.48556815512439</v>
      </c>
      <c r="AJ35" s="2155">
        <v>-0.51039999999999996</v>
      </c>
      <c r="AK35" s="2592">
        <v>0.3528</v>
      </c>
      <c r="AL35" s="2154">
        <f>SQRT(AM35^2+AN35^2)*1000/(1.73*AM11)</f>
        <v>31.826340853764226</v>
      </c>
      <c r="AM35" s="2155">
        <v>-0.45039999999999997</v>
      </c>
      <c r="AN35" s="2592">
        <v>0.35360000000000003</v>
      </c>
      <c r="AO35" s="2154">
        <f>SQRT(AP35^2+AQ35^2)*1000/(1.73*AP11)</f>
        <v>33.066694249697107</v>
      </c>
      <c r="AP35" s="2155">
        <v>-0.48080000000000001</v>
      </c>
      <c r="AQ35" s="2592">
        <v>0.35039999999999999</v>
      </c>
      <c r="AR35" s="2154">
        <f>SQRT(AS35^2+AT35^2)*1000/(1.73*AS11)</f>
        <v>33.596967159284723</v>
      </c>
      <c r="AS35" s="2155">
        <v>-0.49760000000000004</v>
      </c>
      <c r="AT35" s="2592">
        <v>0.34320000000000001</v>
      </c>
      <c r="AU35" s="2154">
        <f>SQRT(AV35^2+AW35^2)*1000/(1.73*AV11)</f>
        <v>32.73000531731882</v>
      </c>
      <c r="AV35" s="2155">
        <v>-0.4768</v>
      </c>
      <c r="AW35" s="2592">
        <v>0.34560000000000002</v>
      </c>
      <c r="AX35" s="2154">
        <f>SQRT(AY35^2+AZ35^2)*1000/(1.73*AY11)</f>
        <v>31.095870305694525</v>
      </c>
      <c r="AY35" s="2155">
        <v>-0.43680000000000002</v>
      </c>
      <c r="AZ35" s="2592">
        <v>0.34960000000000002</v>
      </c>
      <c r="BA35" s="2154">
        <f>SQRT(BB35^2+BC35^2)*1000/(1.73*BB11)</f>
        <v>30.856653512779015</v>
      </c>
      <c r="BB35" s="2155">
        <v>-0.42799999999999999</v>
      </c>
      <c r="BC35" s="2592">
        <v>0.35360000000000003</v>
      </c>
      <c r="BD35" s="2154">
        <f>SQRT(BE35^2+BF35^2)*1000/(1.73*BE11)</f>
        <v>33.259701872419072</v>
      </c>
      <c r="BE35" s="2155">
        <v>-0.4768</v>
      </c>
      <c r="BF35" s="2592">
        <v>0.36160000000000003</v>
      </c>
      <c r="BG35" s="2154">
        <f>SQRT(BH35^2+BI35^2)*1000/(1.73*BH11)</f>
        <v>33.055840539524887</v>
      </c>
      <c r="BH35" s="2155">
        <v>-0.4728</v>
      </c>
      <c r="BI35" s="2592">
        <v>0.36080000000000001</v>
      </c>
      <c r="BJ35" s="2154">
        <f>SQRT(BK35^2+BL35^2)*1000/(1.73*BK11)</f>
        <v>32.744257863864831</v>
      </c>
      <c r="BK35" s="2155">
        <v>-0.46879999999999999</v>
      </c>
      <c r="BL35" s="2592">
        <v>0.35680000000000001</v>
      </c>
      <c r="BM35" s="2154">
        <f>SQRT(BN35^2+BO35^2)*1000/(1.73*BN11)</f>
        <v>33.188084784138887</v>
      </c>
      <c r="BN35" s="2155">
        <v>-0.47760000000000002</v>
      </c>
      <c r="BO35" s="2592">
        <v>0.3584</v>
      </c>
      <c r="BP35" s="2154">
        <f>SQRT(BQ35^2+BR35^2)*1000/(1.73*BQ11)</f>
        <v>33.224284544008363</v>
      </c>
      <c r="BQ35" s="2155">
        <v>-0.47599999999999998</v>
      </c>
      <c r="BR35" s="2592">
        <v>0.36160000000000003</v>
      </c>
      <c r="BS35" s="2154">
        <f>SQRT(BT35^2+BU35^2)*1000/(1.73*BT11)</f>
        <v>31.351680026196959</v>
      </c>
      <c r="BT35" s="2155">
        <v>-0.43360000000000004</v>
      </c>
      <c r="BU35" s="2592">
        <v>0.36080000000000001</v>
      </c>
      <c r="BV35" s="2154">
        <f>SQRT(BW35^2+BX35^2)*1000/(1.73*BW11)</f>
        <v>30.323447740916741</v>
      </c>
      <c r="BW35" s="2155">
        <v>-0.40639999999999998</v>
      </c>
      <c r="BX35" s="2592">
        <v>0.36399999999999999</v>
      </c>
      <c r="BY35" s="2154">
        <f>SQRT(BZ35^2+CA35^2)*1000/(1.73*BZ11)</f>
        <v>28.579833394667784</v>
      </c>
      <c r="BZ35" s="2155">
        <v>-0.36399999999999999</v>
      </c>
      <c r="CA35" s="2592">
        <v>0.36319999999999997</v>
      </c>
      <c r="CB35" s="2469">
        <f t="shared" si="4"/>
        <v>-10.127999999999998</v>
      </c>
      <c r="CC35" s="2469">
        <f t="shared" si="4"/>
        <v>8.6296000000000017</v>
      </c>
    </row>
    <row r="36" spans="1:81" s="277" customFormat="1" ht="12.75" customHeight="1" x14ac:dyDescent="0.2">
      <c r="A36" s="2589" t="s">
        <v>274</v>
      </c>
      <c r="B36" s="2590"/>
      <c r="C36" s="2591"/>
      <c r="D36" s="2502"/>
      <c r="E36" s="2385"/>
      <c r="F36" s="2384"/>
      <c r="G36" s="2593"/>
      <c r="H36" s="2154">
        <f>SQRT(I36^2+J36^2)*1000/(1.73*I11)</f>
        <v>0</v>
      </c>
      <c r="I36" s="2155">
        <v>0</v>
      </c>
      <c r="J36" s="2592">
        <v>0</v>
      </c>
      <c r="K36" s="2154">
        <f>SQRT(L36^2+M36^2)*1000/(1.73*L11)</f>
        <v>0</v>
      </c>
      <c r="L36" s="2155">
        <v>0</v>
      </c>
      <c r="M36" s="2592">
        <v>0</v>
      </c>
      <c r="N36" s="2154">
        <f>SQRT(O36^2+P36^2)*1000/(1.73*O11)</f>
        <v>0</v>
      </c>
      <c r="O36" s="2155">
        <v>0</v>
      </c>
      <c r="P36" s="2592">
        <v>0</v>
      </c>
      <c r="Q36" s="2154">
        <f>SQRT(R36^2+S36^2)*1000/(1.73*R11)</f>
        <v>0</v>
      </c>
      <c r="R36" s="2155">
        <v>0</v>
      </c>
      <c r="S36" s="2592">
        <v>0</v>
      </c>
      <c r="T36" s="2154">
        <f>SQRT(U36^2+V36^2)*1000/(1.73*U11)</f>
        <v>0</v>
      </c>
      <c r="U36" s="2155">
        <v>0</v>
      </c>
      <c r="V36" s="2592">
        <v>0</v>
      </c>
      <c r="W36" s="2154">
        <f>SQRT(X36^2+Y36^2)*1000/(1.73*X11)</f>
        <v>0</v>
      </c>
      <c r="X36" s="2155">
        <v>0</v>
      </c>
      <c r="Y36" s="2592">
        <v>0</v>
      </c>
      <c r="Z36" s="2154">
        <f>SQRT(AA36^2+AB36^2)*1000/(1.73*AA11)</f>
        <v>0</v>
      </c>
      <c r="AA36" s="2155">
        <v>0</v>
      </c>
      <c r="AB36" s="2592">
        <v>0</v>
      </c>
      <c r="AC36" s="2154">
        <f>SQRT(AD36^2+AE36^2)*1000/(1.73*AD11)</f>
        <v>0</v>
      </c>
      <c r="AD36" s="2155">
        <v>0</v>
      </c>
      <c r="AE36" s="2592">
        <v>0</v>
      </c>
      <c r="AF36" s="2154">
        <f>SQRT(AG36^2+AH36^2)*1000/(1.73*AG11)</f>
        <v>0</v>
      </c>
      <c r="AG36" s="2155">
        <v>0</v>
      </c>
      <c r="AH36" s="2592">
        <v>0</v>
      </c>
      <c r="AI36" s="2154">
        <f>SQRT(AJ36^2+AK36^2)*1000/(1.73*AJ11)</f>
        <v>0</v>
      </c>
      <c r="AJ36" s="2155">
        <v>0</v>
      </c>
      <c r="AK36" s="2592">
        <v>0</v>
      </c>
      <c r="AL36" s="2154">
        <f>SQRT(AM36^2+AN36^2)*1000/(1.73*AM11)</f>
        <v>0</v>
      </c>
      <c r="AM36" s="2155">
        <v>0</v>
      </c>
      <c r="AN36" s="2592">
        <v>0</v>
      </c>
      <c r="AO36" s="2154">
        <f>SQRT(AP36^2+AQ36^2)*1000/(1.73*AP11)</f>
        <v>0</v>
      </c>
      <c r="AP36" s="2155">
        <v>0</v>
      </c>
      <c r="AQ36" s="2592">
        <v>0</v>
      </c>
      <c r="AR36" s="2154">
        <f>SQRT(AS36^2+AT36^2)*1000/(1.73*AS11)</f>
        <v>0</v>
      </c>
      <c r="AS36" s="2155">
        <v>0</v>
      </c>
      <c r="AT36" s="2592">
        <v>0</v>
      </c>
      <c r="AU36" s="2154">
        <f>SQRT(AV36^2+AW36^2)*1000/(1.73*AV11)</f>
        <v>0</v>
      </c>
      <c r="AV36" s="2155">
        <v>0</v>
      </c>
      <c r="AW36" s="2592">
        <v>0</v>
      </c>
      <c r="AX36" s="2154">
        <f>SQRT(AY36^2+AZ36^2)*1000/(1.73*AY11)</f>
        <v>0</v>
      </c>
      <c r="AY36" s="2155">
        <v>0</v>
      </c>
      <c r="AZ36" s="2592">
        <v>0</v>
      </c>
      <c r="BA36" s="2154">
        <f>SQRT(BB36^2+BC36^2)*1000/(1.73*BB11)</f>
        <v>0</v>
      </c>
      <c r="BB36" s="2155">
        <v>0</v>
      </c>
      <c r="BC36" s="2592">
        <v>0</v>
      </c>
      <c r="BD36" s="2154">
        <f>SQRT(BE36^2+BF36^2)*1000/(1.73*BE11)</f>
        <v>0</v>
      </c>
      <c r="BE36" s="2155">
        <v>0</v>
      </c>
      <c r="BF36" s="2592">
        <v>0</v>
      </c>
      <c r="BG36" s="2154">
        <f>SQRT(BH36^2+BI36^2)*1000/(1.73*BH11)</f>
        <v>0</v>
      </c>
      <c r="BH36" s="2155">
        <v>0</v>
      </c>
      <c r="BI36" s="2592">
        <v>0</v>
      </c>
      <c r="BJ36" s="2154">
        <f>SQRT(BK36^2+BL36^2)*1000/(1.73*BK11)</f>
        <v>0</v>
      </c>
      <c r="BK36" s="2155">
        <v>0</v>
      </c>
      <c r="BL36" s="2592">
        <v>0</v>
      </c>
      <c r="BM36" s="2154">
        <f>SQRT(BN36^2+BO36^2)*1000/(1.73*BN11)</f>
        <v>0</v>
      </c>
      <c r="BN36" s="2155">
        <v>0</v>
      </c>
      <c r="BO36" s="2592">
        <v>0</v>
      </c>
      <c r="BP36" s="2154">
        <f>SQRT(BQ36^2+BR36^2)*1000/(1.73*BQ11)</f>
        <v>0</v>
      </c>
      <c r="BQ36" s="2155">
        <v>0</v>
      </c>
      <c r="BR36" s="2592">
        <v>0</v>
      </c>
      <c r="BS36" s="2154">
        <f>SQRT(BT36^2+BU36^2)*1000/(1.73*BT11)</f>
        <v>0</v>
      </c>
      <c r="BT36" s="2155">
        <v>0</v>
      </c>
      <c r="BU36" s="2592">
        <v>0</v>
      </c>
      <c r="BV36" s="2154">
        <f>SQRT(BW36^2+BX36^2)*1000/(1.73*BW11)</f>
        <v>0</v>
      </c>
      <c r="BW36" s="2155">
        <v>0</v>
      </c>
      <c r="BX36" s="2592">
        <v>0</v>
      </c>
      <c r="BY36" s="2154">
        <f>SQRT(BZ36^2+CA36^2)*1000/(1.73*BZ11)</f>
        <v>0</v>
      </c>
      <c r="BZ36" s="2155">
        <v>0</v>
      </c>
      <c r="CA36" s="2592">
        <v>0</v>
      </c>
      <c r="CB36" s="2469">
        <f t="shared" si="4"/>
        <v>0</v>
      </c>
      <c r="CC36" s="2469">
        <f t="shared" si="4"/>
        <v>0</v>
      </c>
    </row>
    <row r="37" spans="1:81" s="277" customFormat="1" x14ac:dyDescent="0.2">
      <c r="A37" s="2589" t="s">
        <v>275</v>
      </c>
      <c r="B37" s="2590"/>
      <c r="C37" s="2591"/>
      <c r="D37" s="2502"/>
      <c r="E37" s="2385"/>
      <c r="F37" s="2384"/>
      <c r="G37" s="2386"/>
      <c r="H37" s="2154">
        <f>SQRT(I37^2+J37^2)*1000/(1.73*I11)</f>
        <v>51.456004715909138</v>
      </c>
      <c r="I37" s="2155">
        <v>-0.93</v>
      </c>
      <c r="J37" s="2592">
        <v>-9.3599999999999989E-2</v>
      </c>
      <c r="K37" s="2154">
        <f>SQRT(L37^2+M37^2)*1000/(1.73*L11)</f>
        <v>46.88705359924797</v>
      </c>
      <c r="L37" s="2155">
        <v>-0.84599999999999997</v>
      </c>
      <c r="M37" s="2592">
        <v>-9.8400000000000001E-2</v>
      </c>
      <c r="N37" s="2154">
        <f>SQRT(O37^2+P37^2)*1000/(1.73*O11)</f>
        <v>44.019703206932277</v>
      </c>
      <c r="O37" s="2155">
        <v>-0.7944</v>
      </c>
      <c r="P37" s="2592">
        <v>-9.1200000000000003E-2</v>
      </c>
      <c r="Q37" s="2154">
        <f>SQRT(R37^2+S37^2)*1000/(1.73*R11)</f>
        <v>42.429542442504868</v>
      </c>
      <c r="R37" s="2155">
        <v>-0.76560000000000006</v>
      </c>
      <c r="S37" s="2592">
        <v>-8.8800000000000004E-2</v>
      </c>
      <c r="T37" s="2154">
        <f>SQRT(U37^2+V37^2)*1000/(1.73*U11)</f>
        <v>42.731120072197555</v>
      </c>
      <c r="U37" s="2155">
        <v>-0.77039999999999997</v>
      </c>
      <c r="V37" s="2592">
        <v>-9.4799999999999995E-2</v>
      </c>
      <c r="W37" s="2154">
        <f>SQRT(X37^2+Y37^2)*1000/(1.73*X11)</f>
        <v>44.428635820699093</v>
      </c>
      <c r="X37" s="2155">
        <v>-0.80159999999999998</v>
      </c>
      <c r="Y37" s="2592">
        <v>-9.3599999999999989E-2</v>
      </c>
      <c r="Z37" s="2154">
        <f>SQRT(AA37^2+AB37^2)*1000/(1.73*AA11)</f>
        <v>53.186072777870621</v>
      </c>
      <c r="AA37" s="2155">
        <v>-0.9516</v>
      </c>
      <c r="AB37" s="2592">
        <v>-0.1008</v>
      </c>
      <c r="AC37" s="2154">
        <f>SQRT(AD37^2+AE37^2)*1000/(1.73*AD11)</f>
        <v>63.06551355651122</v>
      </c>
      <c r="AD37" s="2155">
        <v>-1.1304000000000001</v>
      </c>
      <c r="AE37" s="2592">
        <v>-9.8400000000000001E-2</v>
      </c>
      <c r="AF37" s="2154">
        <f>SQRT(AG37^2+AH37^2)*1000/(1.73*AG11)</f>
        <v>66.449409614034707</v>
      </c>
      <c r="AG37" s="2155">
        <v>-1.1916</v>
      </c>
      <c r="AH37" s="2592">
        <v>-9.7200000000000009E-2</v>
      </c>
      <c r="AI37" s="2154">
        <f>SQRT(AJ37^2+AK37^2)*1000/(1.73*AJ11)</f>
        <v>68.64861630243341</v>
      </c>
      <c r="AJ37" s="2155">
        <v>-1.2312000000000001</v>
      </c>
      <c r="AK37" s="2592">
        <v>-9.8400000000000001E-2</v>
      </c>
      <c r="AL37" s="2154">
        <f>SQRT(AM37^2+AN37^2)*1000/(1.73*AM11)</f>
        <v>70.183091168384195</v>
      </c>
      <c r="AM37" s="2155">
        <v>-1.2587999999999999</v>
      </c>
      <c r="AN37" s="2592">
        <v>-9.9599999999999994E-2</v>
      </c>
      <c r="AO37" s="2154">
        <f>SQRT(AP37^2+AQ37^2)*1000/(1.73*AP11)</f>
        <v>71.241805872915805</v>
      </c>
      <c r="AP37" s="2155">
        <v>-1.278</v>
      </c>
      <c r="AQ37" s="2592">
        <v>-9.8400000000000001E-2</v>
      </c>
      <c r="AR37" s="2154">
        <f>SQRT(AS37^2+AT37^2)*1000/(1.73*AS11)</f>
        <v>72.996665549826346</v>
      </c>
      <c r="AS37" s="2155">
        <v>-1.3092000000000001</v>
      </c>
      <c r="AT37" s="2592">
        <v>-0.10440000000000001</v>
      </c>
      <c r="AU37" s="2154">
        <f>SQRT(AV37^2+AW37^2)*1000/(1.73*AV11)</f>
        <v>71.325583431548324</v>
      </c>
      <c r="AV37" s="2155">
        <v>-1.278</v>
      </c>
      <c r="AW37" s="2592">
        <v>-0.1164</v>
      </c>
      <c r="AX37" s="2154">
        <f>SQRT(AY37^2+AZ37^2)*1000/(1.73*AY11)</f>
        <v>69.922452683346052</v>
      </c>
      <c r="AY37" s="2155">
        <v>-1.254</v>
      </c>
      <c r="AZ37" s="2592">
        <v>-0.1008</v>
      </c>
      <c r="BA37" s="2154">
        <f>SQRT(BB37^2+BC37^2)*1000/(1.73*BB11)</f>
        <v>70.998620856620022</v>
      </c>
      <c r="BB37" s="2155">
        <v>-1.2744000000000002</v>
      </c>
      <c r="BC37" s="2592">
        <v>-8.7599999999999997E-2</v>
      </c>
      <c r="BD37" s="2154">
        <f>SQRT(BE37^2+BF37^2)*1000/(1.73*BE11)</f>
        <v>77.338332531053013</v>
      </c>
      <c r="BE37" s="2155">
        <v>-1.3884000000000001</v>
      </c>
      <c r="BF37" s="2592">
        <v>-9.240000000000001E-2</v>
      </c>
      <c r="BG37" s="2154">
        <f>SQRT(BH37^2+BI37^2)*1000/(1.73*BH11)</f>
        <v>79.539424825166833</v>
      </c>
      <c r="BH37" s="2155">
        <v>-1.4292</v>
      </c>
      <c r="BI37" s="2592">
        <v>-7.3200000000000001E-2</v>
      </c>
      <c r="BJ37" s="2154">
        <f>SQRT(BK37^2+BL37^2)*1000/(1.73*BK11)</f>
        <v>81.362608955508705</v>
      </c>
      <c r="BK37" s="2155">
        <v>-1.4616</v>
      </c>
      <c r="BL37" s="2592">
        <v>-8.1599999999999992E-2</v>
      </c>
      <c r="BM37" s="2154">
        <f>SQRT(BN37^2+BO37^2)*1000/(1.73*BN11)</f>
        <v>81.644238010287211</v>
      </c>
      <c r="BN37" s="2155">
        <v>-1.4664000000000001</v>
      </c>
      <c r="BO37" s="2592">
        <v>-8.6400000000000005E-2</v>
      </c>
      <c r="BP37" s="2154">
        <f>SQRT(BQ37^2+BR37^2)*1000/(1.73*BQ11)</f>
        <v>79.916680258725521</v>
      </c>
      <c r="BQ37" s="2155">
        <v>-1.4364000000000001</v>
      </c>
      <c r="BR37" s="2592">
        <v>-6.4799999999999996E-2</v>
      </c>
      <c r="BS37" s="2154">
        <f>SQRT(BT37^2+BU37^2)*1000/(1.73*BT11)</f>
        <v>77.048672517022908</v>
      </c>
      <c r="BT37" s="2155">
        <v>-1.3848</v>
      </c>
      <c r="BU37" s="2592">
        <v>-6.3600000000000004E-2</v>
      </c>
      <c r="BV37" s="2154">
        <f>SQRT(BW37^2+BX37^2)*1000/(1.73*BW11)</f>
        <v>69.828233058495357</v>
      </c>
      <c r="BW37" s="2155">
        <v>-1.254</v>
      </c>
      <c r="BX37" s="2592">
        <v>-7.6799999999999993E-2</v>
      </c>
      <c r="BY37" s="2154">
        <f>SQRT(BZ37^2+CA37^2)*1000/(1.73*BZ11)</f>
        <v>60.259294354585528</v>
      </c>
      <c r="BZ37" s="2155">
        <v>-1.0811999999999999</v>
      </c>
      <c r="CA37" s="2592">
        <v>-8.0399999999999999E-2</v>
      </c>
      <c r="CB37" s="2469">
        <f t="shared" si="4"/>
        <v>-27.967200000000002</v>
      </c>
      <c r="CC37" s="2469">
        <f t="shared" si="4"/>
        <v>-2.1816</v>
      </c>
    </row>
    <row r="38" spans="1:81" s="277" customFormat="1" x14ac:dyDescent="0.2">
      <c r="A38" s="2589" t="s">
        <v>276</v>
      </c>
      <c r="B38" s="2590"/>
      <c r="C38" s="2591"/>
      <c r="D38" s="2502"/>
      <c r="E38" s="2385"/>
      <c r="F38" s="2384"/>
      <c r="G38" s="2386"/>
      <c r="H38" s="2154">
        <f>SQRT(I38^2+J38^2)*1000/(1.73*I11)</f>
        <v>69.276290358473446</v>
      </c>
      <c r="I38" s="2155">
        <v>-1.2304000000000002</v>
      </c>
      <c r="J38" s="2592">
        <v>-0.26400000000000001</v>
      </c>
      <c r="K38" s="2154">
        <f>SQRT(L38^2+M38^2)*1000/(1.73*L11)</f>
        <v>68.310577270699426</v>
      </c>
      <c r="L38" s="2155">
        <v>-1.2127999999999999</v>
      </c>
      <c r="M38" s="2592">
        <v>-0.26239999999999997</v>
      </c>
      <c r="N38" s="2154">
        <f>SQRT(O38^2+P38^2)*1000/(1.73*O11)</f>
        <v>66.295706019338994</v>
      </c>
      <c r="O38" s="2155">
        <v>-1.1776</v>
      </c>
      <c r="P38" s="2592">
        <v>-0.252</v>
      </c>
      <c r="Q38" s="2154">
        <f>SQRT(R38^2+S38^2)*1000/(1.73*R11)</f>
        <v>65.477691717586623</v>
      </c>
      <c r="R38" s="2155">
        <v>-1.1624000000000001</v>
      </c>
      <c r="S38" s="2592">
        <v>-0.252</v>
      </c>
      <c r="T38" s="2154">
        <f>SQRT(U38^2+V38^2)*1000/(1.73*U11)</f>
        <v>65.49013181683803</v>
      </c>
      <c r="U38" s="2155">
        <v>-1.1639999999999999</v>
      </c>
      <c r="V38" s="2592">
        <v>-0.24559999999999998</v>
      </c>
      <c r="W38" s="2154">
        <f>SQRT(X38^2+Y38^2)*1000/(1.73*X11)</f>
        <v>66.840144572850804</v>
      </c>
      <c r="X38" s="2155">
        <v>-1.1872</v>
      </c>
      <c r="Y38" s="2592">
        <v>-0.25440000000000002</v>
      </c>
      <c r="Z38" s="2154">
        <f>SQRT(AA38^2+AB38^2)*1000/(1.73*AA11)</f>
        <v>66.937639574499016</v>
      </c>
      <c r="AA38" s="2155">
        <v>-1.1792</v>
      </c>
      <c r="AB38" s="2592">
        <v>-0.24480000000000002</v>
      </c>
      <c r="AC38" s="2154">
        <f>SQRT(AD38^2+AE38^2)*1000/(1.73*AD11)</f>
        <v>69.337321368126794</v>
      </c>
      <c r="AD38" s="2155">
        <v>-1.2207999999999999</v>
      </c>
      <c r="AE38" s="2592">
        <v>-0.25680000000000003</v>
      </c>
      <c r="AF38" s="2154">
        <f>SQRT(AG38^2+AH38^2)*1000/(1.73*AG11)</f>
        <v>71.389578417225465</v>
      </c>
      <c r="AG38" s="2155">
        <v>-1.256</v>
      </c>
      <c r="AH38" s="2592">
        <v>-0.26880000000000004</v>
      </c>
      <c r="AI38" s="2154">
        <f>SQRT(AJ38^2+AK38^2)*1000/(1.73*AJ11)</f>
        <v>70.331201237019258</v>
      </c>
      <c r="AJ38" s="2155">
        <v>-1.2384000000000002</v>
      </c>
      <c r="AK38" s="2592">
        <v>-0.26</v>
      </c>
      <c r="AL38" s="2154">
        <f>SQRT(AM38^2+AN38^2)*1000/(1.73*AM11)</f>
        <v>70.44356868907731</v>
      </c>
      <c r="AM38" s="2155">
        <v>-1.2407999999999999</v>
      </c>
      <c r="AN38" s="2592">
        <v>-0.25839999999999996</v>
      </c>
      <c r="AO38" s="2154">
        <f>SQRT(AP38^2+AQ38^2)*1000/(1.73*AP11)</f>
        <v>70.381951014056654</v>
      </c>
      <c r="AP38" s="2155">
        <v>-1.24</v>
      </c>
      <c r="AQ38" s="2592">
        <v>-0.25680000000000003</v>
      </c>
      <c r="AR38" s="2154">
        <f>SQRT(AS38^2+AT38^2)*1000/(1.73*AS11)</f>
        <v>71.375910101373961</v>
      </c>
      <c r="AS38" s="2155">
        <v>-1.2575999999999998</v>
      </c>
      <c r="AT38" s="2592">
        <v>-0.26</v>
      </c>
      <c r="AU38" s="2154">
        <f>SQRT(AV38^2+AW38^2)*1000/(1.73*AV11)</f>
        <v>70.597748651508013</v>
      </c>
      <c r="AV38" s="2155">
        <v>-1.2415999999999998</v>
      </c>
      <c r="AW38" s="2592">
        <v>-0.26800000000000002</v>
      </c>
      <c r="AX38" s="2154">
        <f>SQRT(AY38^2+AZ38^2)*1000/(1.73*AY11)</f>
        <v>71.837123612173087</v>
      </c>
      <c r="AY38" s="2155">
        <v>-1.2664000000000002</v>
      </c>
      <c r="AZ38" s="2592">
        <v>-0.25839999999999996</v>
      </c>
      <c r="BA38" s="2154">
        <f>SQRT(BB38^2+BC38^2)*1000/(1.73*BB11)</f>
        <v>72.62582613563869</v>
      </c>
      <c r="BB38" s="2155">
        <v>-1.2784</v>
      </c>
      <c r="BC38" s="2592">
        <v>-0.27039999999999997</v>
      </c>
      <c r="BD38" s="2154">
        <f>SQRT(BE38^2+BF38^2)*1000/(1.73*BE11)</f>
        <v>72.241076869555286</v>
      </c>
      <c r="BE38" s="2155">
        <v>-1.272</v>
      </c>
      <c r="BF38" s="2592">
        <v>-0.26719999999999999</v>
      </c>
      <c r="BG38" s="2154">
        <f>SQRT(BH38^2+BI38^2)*1000/(1.73*BH11)</f>
        <v>70.374871846852656</v>
      </c>
      <c r="BH38" s="2155">
        <v>-1.2367999999999999</v>
      </c>
      <c r="BI38" s="2592">
        <v>-0.2712</v>
      </c>
      <c r="BJ38" s="2154">
        <f>SQRT(BK38^2+BL38^2)*1000/(1.73*BK11)</f>
        <v>71.231297693331143</v>
      </c>
      <c r="BK38" s="2155">
        <v>-1.2535999999999998</v>
      </c>
      <c r="BL38" s="2592">
        <v>-0.26639999999999997</v>
      </c>
      <c r="BM38" s="2154">
        <f>SQRT(BN38^2+BO38^2)*1000/(1.73*BN11)</f>
        <v>72.40198342603523</v>
      </c>
      <c r="BN38" s="2155">
        <v>-1.2735999999999998</v>
      </c>
      <c r="BO38" s="2592">
        <v>-0.27360000000000001</v>
      </c>
      <c r="BP38" s="2154">
        <f>SQRT(BQ38^2+BR38^2)*1000/(1.73*BQ11)</f>
        <v>73.433077598880203</v>
      </c>
      <c r="BQ38" s="2155">
        <v>-1.2944</v>
      </c>
      <c r="BR38" s="2592">
        <v>-0.26480000000000004</v>
      </c>
      <c r="BS38" s="2154">
        <f>SQRT(BT38^2+BU38^2)*1000/(1.73*BT11)</f>
        <v>73.837216021216875</v>
      </c>
      <c r="BT38" s="2155">
        <v>-1.3</v>
      </c>
      <c r="BU38" s="2592">
        <v>-0.27360000000000001</v>
      </c>
      <c r="BV38" s="2154">
        <f>SQRT(BW38^2+BX38^2)*1000/(1.73*BW11)</f>
        <v>73.091433038073589</v>
      </c>
      <c r="BW38" s="2155">
        <v>-1.2855999999999999</v>
      </c>
      <c r="BX38" s="2592">
        <v>-0.27679999999999999</v>
      </c>
      <c r="BY38" s="2154">
        <f>SQRT(BZ38^2+CA38^2)*1000/(1.73*BZ11)</f>
        <v>72.513813932936884</v>
      </c>
      <c r="BZ38" s="2155">
        <v>-1.276</v>
      </c>
      <c r="CA38" s="2592">
        <v>-0.27200000000000002</v>
      </c>
      <c r="CB38" s="2469">
        <f t="shared" si="4"/>
        <v>-29.745600000000007</v>
      </c>
      <c r="CC38" s="2469">
        <f t="shared" si="4"/>
        <v>-6.2983999999999982</v>
      </c>
    </row>
    <row r="39" spans="1:81" s="277" customFormat="1" x14ac:dyDescent="0.2">
      <c r="A39" s="2589" t="s">
        <v>277</v>
      </c>
      <c r="B39" s="2590"/>
      <c r="C39" s="2591"/>
      <c r="D39" s="2502"/>
      <c r="E39" s="2385"/>
      <c r="F39" s="2384"/>
      <c r="G39" s="2386"/>
      <c r="H39" s="2154">
        <f>SQRT(I39^2+J39^2)*1000/(1.73*I11)</f>
        <v>12.609216323162526</v>
      </c>
      <c r="I39" s="2155">
        <v>-0.2235</v>
      </c>
      <c r="J39" s="2592">
        <v>-5.0099999999999999E-2</v>
      </c>
      <c r="K39" s="2154">
        <f>SQRT(L39^2+M39^2)*1000/(1.73*L11)</f>
        <v>11.520041773770133</v>
      </c>
      <c r="L39" s="2155">
        <v>-0.20280000000000001</v>
      </c>
      <c r="M39" s="2592">
        <v>-5.16E-2</v>
      </c>
      <c r="N39" s="2154">
        <f>SQRT(O39^2+P39^2)*1000/(1.73*O11)</f>
        <v>10.928883702228246</v>
      </c>
      <c r="O39" s="2155">
        <v>-0.19169999999999998</v>
      </c>
      <c r="P39" s="2592">
        <v>-5.16E-2</v>
      </c>
      <c r="Q39" s="2154">
        <f>SQRT(R39^2+S39^2)*1000/(1.73*R11)</f>
        <v>10.478575358978249</v>
      </c>
      <c r="R39" s="2155">
        <v>-0.18330000000000002</v>
      </c>
      <c r="S39" s="2592">
        <v>-5.1299999999999998E-2</v>
      </c>
      <c r="T39" s="2154">
        <f>SQRT(U39^2+V39^2)*1000/(1.73*U11)</f>
        <v>10.467142075264828</v>
      </c>
      <c r="U39" s="2155">
        <v>-0.183</v>
      </c>
      <c r="V39" s="2592">
        <v>-5.16E-2</v>
      </c>
      <c r="W39" s="2154">
        <f>SQRT(X39^2+Y39^2)*1000/(1.73*X11)</f>
        <v>10.869436186023801</v>
      </c>
      <c r="X39" s="2155">
        <v>-0.1905</v>
      </c>
      <c r="Y39" s="2592">
        <v>-5.1900000000000002E-2</v>
      </c>
      <c r="Z39" s="2154">
        <f>SQRT(AA39^2+AB39^2)*1000/(1.73*AA11)</f>
        <v>12.690648938175329</v>
      </c>
      <c r="AA39" s="2155">
        <v>-0.22290000000000001</v>
      </c>
      <c r="AB39" s="2592">
        <v>-4.9500000000000002E-2</v>
      </c>
      <c r="AC39" s="2154">
        <f>SQRT(AD39^2+AE39^2)*1000/(1.73*AD11)</f>
        <v>15.270187055399079</v>
      </c>
      <c r="AD39" s="2155">
        <v>-0.27029999999999998</v>
      </c>
      <c r="AE39" s="2592">
        <v>-4.9200000000000001E-2</v>
      </c>
      <c r="AF39" s="2154">
        <f>SQRT(AG39^2+AH39^2)*1000/(1.73*AG11)</f>
        <v>15.786838227616652</v>
      </c>
      <c r="AG39" s="2155">
        <v>-0.27989999999999998</v>
      </c>
      <c r="AH39" s="2592">
        <v>-4.8299999999999996E-2</v>
      </c>
      <c r="AI39" s="2154">
        <f>SQRT(AJ39^2+AK39^2)*1000/(1.73*AJ11)</f>
        <v>16.215246619376462</v>
      </c>
      <c r="AJ39" s="2155">
        <v>-0.2883</v>
      </c>
      <c r="AK39" s="2592">
        <v>-4.4700000000000004E-2</v>
      </c>
      <c r="AL39" s="2154">
        <f>SQRT(AM39^2+AN39^2)*1000/(1.73*AM11)</f>
        <v>17.178872309982804</v>
      </c>
      <c r="AM39" s="2155">
        <v>-0.30569999999999997</v>
      </c>
      <c r="AN39" s="2592">
        <v>-4.5600000000000002E-2</v>
      </c>
      <c r="AO39" s="2154">
        <f>SQRT(AP39^2+AQ39^2)*1000/(1.73*AP11)</f>
        <v>16.503024350181583</v>
      </c>
      <c r="AP39" s="2155">
        <v>-0.29339999999999999</v>
      </c>
      <c r="AQ39" s="2592">
        <v>-4.5600000000000002E-2</v>
      </c>
      <c r="AR39" s="2154">
        <f>SQRT(AS39^2+AT39^2)*1000/(1.73*AS11)</f>
        <v>17.148362435226822</v>
      </c>
      <c r="AS39" s="2155">
        <v>-0.30510000000000004</v>
      </c>
      <c r="AT39" s="2592">
        <v>-4.5899999999999996E-2</v>
      </c>
      <c r="AU39" s="2154">
        <f>SQRT(AV39^2+AW39^2)*1000/(1.73*AV11)</f>
        <v>16.81068704787257</v>
      </c>
      <c r="AV39" s="2155">
        <v>-0.2994</v>
      </c>
      <c r="AW39" s="2592">
        <v>-4.2900000000000001E-2</v>
      </c>
      <c r="AX39" s="2154">
        <f>SQRT(AY39^2+AZ39^2)*1000/(1.73*AY11)</f>
        <v>16.552454947281337</v>
      </c>
      <c r="AY39" s="2155">
        <v>-0.29430000000000001</v>
      </c>
      <c r="AZ39" s="2592">
        <v>-4.5600000000000002E-2</v>
      </c>
      <c r="BA39" s="2154">
        <f>SQRT(BB39^2+BC39^2)*1000/(1.73*BB11)</f>
        <v>17.615355846681812</v>
      </c>
      <c r="BB39" s="2155">
        <v>-0.31410000000000005</v>
      </c>
      <c r="BC39" s="2592">
        <v>-4.2299999999999997E-2</v>
      </c>
      <c r="BD39" s="2154">
        <f>SQRT(BE39^2+BF39^2)*1000/(1.73*BE11)</f>
        <v>18.534570197392693</v>
      </c>
      <c r="BE39" s="2155">
        <v>-0.33030000000000004</v>
      </c>
      <c r="BF39" s="2592">
        <v>-4.5899999999999996E-2</v>
      </c>
      <c r="BG39" s="2154">
        <f>SQRT(BH39^2+BI39^2)*1000/(1.73*BH11)</f>
        <v>19.701711909712294</v>
      </c>
      <c r="BH39" s="2155">
        <v>-0.35099999999999998</v>
      </c>
      <c r="BI39" s="2592">
        <v>-4.9500000000000002E-2</v>
      </c>
      <c r="BJ39" s="2154">
        <f>SQRT(BK39^2+BL39^2)*1000/(1.73*BK11)</f>
        <v>21.546759946057321</v>
      </c>
      <c r="BK39" s="2155">
        <v>-0.38430000000000003</v>
      </c>
      <c r="BL39" s="2592">
        <v>-5.0999999999999997E-2</v>
      </c>
      <c r="BM39" s="2154">
        <f>SQRT(BN39^2+BO39^2)*1000/(1.73*BN11)</f>
        <v>21.788272805679643</v>
      </c>
      <c r="BN39" s="2155">
        <v>-0.38880000000000003</v>
      </c>
      <c r="BO39" s="2592">
        <v>-5.0099999999999999E-2</v>
      </c>
      <c r="BP39" s="2154">
        <f>SQRT(BQ39^2+BR39^2)*1000/(1.73*BQ11)</f>
        <v>20.528796042318699</v>
      </c>
      <c r="BQ39" s="2155">
        <v>-0.36630000000000001</v>
      </c>
      <c r="BR39" s="2592">
        <v>-4.7399999999999998E-2</v>
      </c>
      <c r="BS39" s="2154">
        <f>SQRT(BT39^2+BU39^2)*1000/(1.73*BT11)</f>
        <v>19.173630245769406</v>
      </c>
      <c r="BT39" s="2155">
        <v>-0.3417</v>
      </c>
      <c r="BU39" s="2592">
        <v>-4.7399999999999998E-2</v>
      </c>
      <c r="BV39" s="2154">
        <f>SQRT(BW39^2+BX39^2)*1000/(1.73*BW11)</f>
        <v>17.829259643353417</v>
      </c>
      <c r="BW39" s="2155">
        <v>-0.31680000000000003</v>
      </c>
      <c r="BX39" s="2592">
        <v>-5.04E-2</v>
      </c>
      <c r="BY39" s="2154">
        <f>SQRT(BZ39^2+CA39^2)*1000/(1.73*BZ11)</f>
        <v>14.06145814048649</v>
      </c>
      <c r="BZ39" s="2155">
        <v>-0.24780000000000002</v>
      </c>
      <c r="CA39" s="2592">
        <v>-5.0999999999999997E-2</v>
      </c>
      <c r="CB39" s="2469">
        <f t="shared" si="4"/>
        <v>-6.7751999999999981</v>
      </c>
      <c r="CC39" s="2469">
        <f t="shared" si="4"/>
        <v>-1.1604000000000003</v>
      </c>
    </row>
    <row r="40" spans="1:81" s="277" customFormat="1" ht="12.75" customHeight="1" x14ac:dyDescent="0.2">
      <c r="A40" s="2535" t="s">
        <v>252</v>
      </c>
      <c r="B40" s="2536"/>
      <c r="C40" s="2537"/>
      <c r="D40" s="2502"/>
      <c r="E40" s="2385"/>
      <c r="F40" s="2384"/>
      <c r="G40" s="2386"/>
      <c r="H40" s="2594">
        <f t="shared" ref="H40:BS40" si="5">SUM(H41:H48)</f>
        <v>232.40407564357415</v>
      </c>
      <c r="I40" s="2595">
        <f t="shared" si="5"/>
        <v>-3.9388000000000001</v>
      </c>
      <c r="J40" s="2596">
        <f t="shared" si="5"/>
        <v>-1.3580000000000001</v>
      </c>
      <c r="K40" s="2594">
        <f t="shared" si="5"/>
        <v>220.26977153709447</v>
      </c>
      <c r="L40" s="2595">
        <f t="shared" si="5"/>
        <v>-3.7063999999999999</v>
      </c>
      <c r="M40" s="2596">
        <f t="shared" si="5"/>
        <v>-1.3612</v>
      </c>
      <c r="N40" s="2594">
        <f t="shared" si="5"/>
        <v>215.83504401895615</v>
      </c>
      <c r="O40" s="2595">
        <f t="shared" si="5"/>
        <v>-3.6256000000000004</v>
      </c>
      <c r="P40" s="2596">
        <f t="shared" si="5"/>
        <v>-1.3508</v>
      </c>
      <c r="Q40" s="2594">
        <f t="shared" si="5"/>
        <v>213.99394617102084</v>
      </c>
      <c r="R40" s="2595">
        <f t="shared" si="5"/>
        <v>-3.5903999999999998</v>
      </c>
      <c r="S40" s="2596">
        <f t="shared" si="5"/>
        <v>-1.3515999999999999</v>
      </c>
      <c r="T40" s="2594">
        <f t="shared" si="5"/>
        <v>213.13786475755748</v>
      </c>
      <c r="U40" s="2595">
        <f t="shared" si="5"/>
        <v>-3.5708000000000002</v>
      </c>
      <c r="V40" s="2596">
        <f t="shared" si="5"/>
        <v>-1.3579999999999997</v>
      </c>
      <c r="W40" s="2594">
        <f t="shared" si="5"/>
        <v>218.73497993021778</v>
      </c>
      <c r="X40" s="2595">
        <f t="shared" si="5"/>
        <v>-3.6803999999999997</v>
      </c>
      <c r="Y40" s="2596">
        <f t="shared" si="5"/>
        <v>-1.35</v>
      </c>
      <c r="Z40" s="2594">
        <f t="shared" si="5"/>
        <v>236.91159212978326</v>
      </c>
      <c r="AA40" s="2595">
        <f t="shared" si="5"/>
        <v>-4.025199999999999</v>
      </c>
      <c r="AB40" s="2596">
        <f t="shared" si="5"/>
        <v>-1.3535999999999999</v>
      </c>
      <c r="AC40" s="2594">
        <f t="shared" si="5"/>
        <v>252.42726399061226</v>
      </c>
      <c r="AD40" s="2595">
        <f t="shared" si="5"/>
        <v>-4.3183999999999996</v>
      </c>
      <c r="AE40" s="2596">
        <f t="shared" si="5"/>
        <v>-1.3483999999999998</v>
      </c>
      <c r="AF40" s="2594">
        <f t="shared" si="5"/>
        <v>269.67333129054657</v>
      </c>
      <c r="AG40" s="2595">
        <f t="shared" si="5"/>
        <v>-4.6292</v>
      </c>
      <c r="AH40" s="2596">
        <f t="shared" si="5"/>
        <v>-1.3947999999999998</v>
      </c>
      <c r="AI40" s="2594">
        <f t="shared" si="5"/>
        <v>274.22779878040245</v>
      </c>
      <c r="AJ40" s="2595">
        <f t="shared" si="5"/>
        <v>-4.7087999999999992</v>
      </c>
      <c r="AK40" s="2596">
        <f t="shared" si="5"/>
        <v>-1.4047999999999998</v>
      </c>
      <c r="AL40" s="2594">
        <f t="shared" si="5"/>
        <v>280.40021306809422</v>
      </c>
      <c r="AM40" s="2595">
        <f t="shared" si="5"/>
        <v>-4.8256000000000006</v>
      </c>
      <c r="AN40" s="2596">
        <f t="shared" si="5"/>
        <v>-1.3976</v>
      </c>
      <c r="AO40" s="2594">
        <f t="shared" si="5"/>
        <v>279.75078979449279</v>
      </c>
      <c r="AP40" s="2595">
        <f t="shared" si="5"/>
        <v>-4.8140000000000001</v>
      </c>
      <c r="AQ40" s="2596">
        <f t="shared" si="5"/>
        <v>-1.3919999999999999</v>
      </c>
      <c r="AR40" s="2594">
        <f t="shared" si="5"/>
        <v>284.8123368865447</v>
      </c>
      <c r="AS40" s="2595">
        <f t="shared" si="5"/>
        <v>-4.9032000000000009</v>
      </c>
      <c r="AT40" s="2596">
        <f t="shared" si="5"/>
        <v>-1.4148000000000003</v>
      </c>
      <c r="AU40" s="2594">
        <f t="shared" si="5"/>
        <v>278.71035524150136</v>
      </c>
      <c r="AV40" s="2595">
        <f t="shared" si="5"/>
        <v>-4.7919999999999998</v>
      </c>
      <c r="AW40" s="2596">
        <f t="shared" si="5"/>
        <v>-1.4048</v>
      </c>
      <c r="AX40" s="2594">
        <f t="shared" si="5"/>
        <v>277.04165461496012</v>
      </c>
      <c r="AY40" s="2595">
        <f t="shared" si="5"/>
        <v>-4.757200000000001</v>
      </c>
      <c r="AZ40" s="2596">
        <f t="shared" si="5"/>
        <v>-1.4151999999999998</v>
      </c>
      <c r="BA40" s="2594">
        <f t="shared" si="5"/>
        <v>283.73598125044316</v>
      </c>
      <c r="BB40" s="2595">
        <f t="shared" si="5"/>
        <v>-4.8760000000000003</v>
      </c>
      <c r="BC40" s="2596">
        <f t="shared" si="5"/>
        <v>-1.4276</v>
      </c>
      <c r="BD40" s="2594">
        <f t="shared" si="5"/>
        <v>295.99675435297792</v>
      </c>
      <c r="BE40" s="2595">
        <f t="shared" si="5"/>
        <v>-5.0928000000000004</v>
      </c>
      <c r="BF40" s="2596">
        <f t="shared" si="5"/>
        <v>-1.4704000000000002</v>
      </c>
      <c r="BG40" s="2594">
        <f t="shared" si="5"/>
        <v>299.21044192318669</v>
      </c>
      <c r="BH40" s="2595">
        <f t="shared" si="5"/>
        <v>-5.1700000000000008</v>
      </c>
      <c r="BI40" s="2596">
        <f t="shared" si="5"/>
        <v>-1.4176</v>
      </c>
      <c r="BJ40" s="2594">
        <f t="shared" si="5"/>
        <v>301.51054167121691</v>
      </c>
      <c r="BK40" s="2595">
        <f t="shared" si="5"/>
        <v>-5.2131999999999996</v>
      </c>
      <c r="BL40" s="2596">
        <f t="shared" si="5"/>
        <v>-1.4100000000000001</v>
      </c>
      <c r="BM40" s="2594">
        <f t="shared" si="5"/>
        <v>295.43461116017511</v>
      </c>
      <c r="BN40" s="2595">
        <f t="shared" si="5"/>
        <v>-5.0999999999999996</v>
      </c>
      <c r="BO40" s="2596">
        <f t="shared" si="5"/>
        <v>-1.4064000000000001</v>
      </c>
      <c r="BP40" s="2594">
        <f t="shared" si="5"/>
        <v>291.23870190115463</v>
      </c>
      <c r="BQ40" s="2595">
        <f t="shared" si="5"/>
        <v>-5.0252000000000008</v>
      </c>
      <c r="BR40" s="2596">
        <f t="shared" si="5"/>
        <v>-1.3872</v>
      </c>
      <c r="BS40" s="2594">
        <f t="shared" si="5"/>
        <v>281.22198753269265</v>
      </c>
      <c r="BT40" s="2595">
        <f t="shared" ref="BT40:CA40" si="6">SUM(BT41:BT48)</f>
        <v>-4.8424000000000005</v>
      </c>
      <c r="BU40" s="2596">
        <f t="shared" si="6"/>
        <v>-1.3732</v>
      </c>
      <c r="BV40" s="2594">
        <f t="shared" si="6"/>
        <v>263.991441255057</v>
      </c>
      <c r="BW40" s="2595">
        <f t="shared" si="6"/>
        <v>-4.5220000000000002</v>
      </c>
      <c r="BX40" s="2596">
        <f t="shared" si="6"/>
        <v>-1.3652</v>
      </c>
      <c r="BY40" s="2594">
        <f t="shared" si="6"/>
        <v>245.37157394003339</v>
      </c>
      <c r="BZ40" s="2595">
        <f t="shared" si="6"/>
        <v>-4.1772000000000009</v>
      </c>
      <c r="CA40" s="2596">
        <f t="shared" si="6"/>
        <v>-1.3568</v>
      </c>
      <c r="CB40" s="907">
        <f t="shared" si="4"/>
        <v>-107.90480000000002</v>
      </c>
      <c r="CC40" s="907">
        <f t="shared" si="4"/>
        <v>-33.270000000000003</v>
      </c>
    </row>
    <row r="41" spans="1:81" s="277" customFormat="1" x14ac:dyDescent="0.2">
      <c r="A41" s="2589" t="s">
        <v>278</v>
      </c>
      <c r="B41" s="2590"/>
      <c r="C41" s="2591"/>
      <c r="D41" s="2502"/>
      <c r="E41" s="2385"/>
      <c r="F41" s="2384"/>
      <c r="G41" s="2386"/>
      <c r="H41" s="2154">
        <f>SQRT(I41^2+J41^2)*1000/(1.73*I18)</f>
        <v>41.884550711598401</v>
      </c>
      <c r="I41" s="2155">
        <v>-0.73760000000000003</v>
      </c>
      <c r="J41" s="2155">
        <v>-0.15440000000000001</v>
      </c>
      <c r="K41" s="2154">
        <f>SQRT(L41^2+M41^2)*1000/(1.73*L18)</f>
        <v>37.607204310785818</v>
      </c>
      <c r="L41" s="2155">
        <v>-0.65839999999999999</v>
      </c>
      <c r="M41" s="2155">
        <v>-0.156</v>
      </c>
      <c r="N41" s="2154">
        <f>SQRT(O41^2+P41^2)*1000/(1.73*O18)</f>
        <v>35.361346439015399</v>
      </c>
      <c r="O41" s="2155">
        <v>-0.61760000000000004</v>
      </c>
      <c r="P41" s="2155">
        <v>-0.15280000000000002</v>
      </c>
      <c r="Q41" s="2154">
        <f>SQRT(R41^2+S41^2)*1000/(1.73*R18)</f>
        <v>34.326396072393152</v>
      </c>
      <c r="R41" s="2155">
        <v>-0.59839999999999993</v>
      </c>
      <c r="S41" s="2155">
        <v>-0.15280000000000002</v>
      </c>
      <c r="T41" s="2154">
        <f>SQRT(U41^2+V41^2)*1000/(1.73*U18)</f>
        <v>34.294357703908837</v>
      </c>
      <c r="U41" s="2155">
        <v>-0.59760000000000002</v>
      </c>
      <c r="V41" s="2155">
        <v>-0.15359999999999999</v>
      </c>
      <c r="W41" s="2154">
        <f>SQRT(X41^2+Y41^2)*1000/(1.73*X18)</f>
        <v>36.443645787435798</v>
      </c>
      <c r="X41" s="2155">
        <v>-0.63839999999999997</v>
      </c>
      <c r="Y41" s="2155">
        <v>-0.14959999999999998</v>
      </c>
      <c r="Z41" s="2154">
        <f>SQRT(AA41^2+AB41^2)*1000/(1.73*AA18)</f>
        <v>42.772370939679725</v>
      </c>
      <c r="AA41" s="2155">
        <v>-0.75439999999999996</v>
      </c>
      <c r="AB41" s="2155">
        <v>-0.152</v>
      </c>
      <c r="AC41" s="2154">
        <f>SQRT(AD41^2+AE41^2)*1000/(1.73*AD18)</f>
        <v>48.84639462335597</v>
      </c>
      <c r="AD41" s="2155">
        <v>-0.86560000000000004</v>
      </c>
      <c r="AE41" s="2155">
        <v>-0.152</v>
      </c>
      <c r="AF41" s="2154">
        <f>SQRT(AG41^2+AH41^2)*1000/(1.73*AG18)</f>
        <v>54.773640019034957</v>
      </c>
      <c r="AG41" s="2155">
        <v>-0.97120000000000006</v>
      </c>
      <c r="AH41" s="2155">
        <v>-0.16719999999999999</v>
      </c>
      <c r="AI41" s="2154">
        <f>SQRT(AJ41^2+AK41^2)*1000/(1.73*AJ18)</f>
        <v>57.581009835181291</v>
      </c>
      <c r="AJ41" s="2155">
        <v>-1.0207999999999999</v>
      </c>
      <c r="AK41" s="2155">
        <v>-0.17680000000000001</v>
      </c>
      <c r="AL41" s="2154">
        <f>SQRT(AM41^2+AN41^2)*1000/(1.73*AM18)</f>
        <v>60.365691230490668</v>
      </c>
      <c r="AM41" s="2155">
        <v>-1.0704</v>
      </c>
      <c r="AN41" s="2155">
        <v>-0.184</v>
      </c>
      <c r="AO41" s="2154">
        <f>SQRT(AP41^2+AQ41^2)*1000/(1.73*AP18)</f>
        <v>61.001212608195225</v>
      </c>
      <c r="AP41" s="2155">
        <v>-1.0831999999999999</v>
      </c>
      <c r="AQ41" s="2155">
        <v>-0.17680000000000001</v>
      </c>
      <c r="AR41" s="2154">
        <f>SQRT(AS41^2+AT41^2)*1000/(1.73*AS18)</f>
        <v>62.119281138823652</v>
      </c>
      <c r="AS41" s="2155">
        <v>-1.1024</v>
      </c>
      <c r="AT41" s="2155">
        <v>-0.184</v>
      </c>
      <c r="AU41" s="2154">
        <f>SQRT(AV41^2+AW41^2)*1000/(1.73*AV18)</f>
        <v>59.517030165656323</v>
      </c>
      <c r="AV41" s="2155">
        <v>-1.056</v>
      </c>
      <c r="AW41" s="2155">
        <v>-0.17760000000000001</v>
      </c>
      <c r="AX41" s="2154">
        <f>SQRT(AY41^2+AZ41^2)*1000/(1.73*AY18)</f>
        <v>60.050602086720957</v>
      </c>
      <c r="AY41" s="2155">
        <v>-1.0655999999999999</v>
      </c>
      <c r="AZ41" s="2155">
        <v>-0.1784</v>
      </c>
      <c r="BA41" s="2154">
        <f>SQRT(BB41^2+BC41^2)*1000/(1.73*BB18)</f>
        <v>61.301306562497011</v>
      </c>
      <c r="BB41" s="2155">
        <v>-1.0888</v>
      </c>
      <c r="BC41" s="2155">
        <v>-0.17599999999999999</v>
      </c>
      <c r="BD41" s="2154">
        <f>SQRT(BE41^2+BF41^2)*1000/(1.73*BE18)</f>
        <v>64.203912066213732</v>
      </c>
      <c r="BE41" s="2155">
        <v>-1.1424000000000001</v>
      </c>
      <c r="BF41" s="2155">
        <v>-0.17119999999999999</v>
      </c>
      <c r="BG41" s="2154">
        <f>SQRT(BH41^2+BI41^2)*1000/(1.73*BH18)</f>
        <v>66.969944090111781</v>
      </c>
      <c r="BH41" s="2155">
        <v>-1.1919999999999999</v>
      </c>
      <c r="BI41" s="2155">
        <v>-0.17599999999999999</v>
      </c>
      <c r="BJ41" s="2154">
        <f>SQRT(BK41^2+BL41^2)*1000/(1.73*BK18)</f>
        <v>69.773960201931146</v>
      </c>
      <c r="BK41" s="2155">
        <v>-1.2432000000000001</v>
      </c>
      <c r="BL41" s="2155">
        <v>-0.1744</v>
      </c>
      <c r="BM41" s="2154">
        <f>SQRT(BN41^2+BO41^2)*1000/(1.73*BN18)</f>
        <v>69.35243199837052</v>
      </c>
      <c r="BN41" s="2155">
        <v>-1.2352000000000001</v>
      </c>
      <c r="BO41" s="2155">
        <v>-0.17680000000000001</v>
      </c>
      <c r="BP41" s="2154">
        <f>SQRT(BQ41^2+BR41^2)*1000/(1.73*BQ18)</f>
        <v>67.240304112793851</v>
      </c>
      <c r="BQ41" s="2155">
        <v>-1.1984000000000001</v>
      </c>
      <c r="BR41" s="2155">
        <v>-0.1656</v>
      </c>
      <c r="BS41" s="2154">
        <f>SQRT(BT41^2+BU41^2)*1000/(1.73*BT18)</f>
        <v>63.171385641713094</v>
      </c>
      <c r="BT41" s="2155">
        <v>-1.1255999999999999</v>
      </c>
      <c r="BU41" s="2155">
        <v>-0.15759999999999999</v>
      </c>
      <c r="BV41" s="2154">
        <f>SQRT(BW41^2+BX41^2)*1000/(1.73*BW18)</f>
        <v>55.214626616120952</v>
      </c>
      <c r="BW41" s="2155">
        <v>-0.98160000000000003</v>
      </c>
      <c r="BX41" s="2155">
        <v>-0.15280000000000002</v>
      </c>
      <c r="BY41" s="2154">
        <f>SQRT(BZ41^2+CA41^2)*1000/(1.73*BZ18)</f>
        <v>48.010410790643824</v>
      </c>
      <c r="BZ41" s="2155">
        <v>-0.84960000000000002</v>
      </c>
      <c r="CA41" s="2155">
        <v>-0.156</v>
      </c>
      <c r="CB41" s="2469">
        <f t="shared" si="4"/>
        <v>-22.894400000000001</v>
      </c>
      <c r="CC41" s="2469">
        <f t="shared" si="4"/>
        <v>-3.9744000000000006</v>
      </c>
    </row>
    <row r="42" spans="1:81" s="277" customFormat="1" x14ac:dyDescent="0.2">
      <c r="A42" s="2589" t="s">
        <v>279</v>
      </c>
      <c r="B42" s="2590"/>
      <c r="C42" s="2591"/>
      <c r="D42" s="2502"/>
      <c r="E42" s="2385"/>
      <c r="F42" s="2384"/>
      <c r="G42" s="2386"/>
      <c r="H42" s="2154">
        <f>SQRT(I42^2+J42^2)*1000/(1.73*I18)</f>
        <v>21.836995985314342</v>
      </c>
      <c r="I42" s="2155">
        <v>-0.35439999999999999</v>
      </c>
      <c r="J42" s="2155">
        <v>-0.1696</v>
      </c>
      <c r="K42" s="2154">
        <f>SQRT(L42^2+M42^2)*1000/(1.73*L18)</f>
        <v>20.799793012363818</v>
      </c>
      <c r="L42" s="2155">
        <v>-0.3352</v>
      </c>
      <c r="M42" s="2155">
        <v>-0.16639999999999999</v>
      </c>
      <c r="N42" s="2154">
        <f>SQRT(O42^2+P42^2)*1000/(1.73*O18)</f>
        <v>20.342362239923283</v>
      </c>
      <c r="O42" s="2155">
        <v>-0.32719999999999999</v>
      </c>
      <c r="P42" s="2155">
        <v>-0.16400000000000001</v>
      </c>
      <c r="Q42" s="2154">
        <f>SQRT(R42^2+S42^2)*1000/(1.73*R18)</f>
        <v>20.322477251856323</v>
      </c>
      <c r="R42" s="2155">
        <v>-0.32719999999999999</v>
      </c>
      <c r="S42" s="2155">
        <v>-0.16319999999999998</v>
      </c>
      <c r="T42" s="2154">
        <f>SQRT(U42^2+V42^2)*1000/(1.73*U18)</f>
        <v>20.203196681584163</v>
      </c>
      <c r="U42" s="2155">
        <v>-0.32480000000000003</v>
      </c>
      <c r="V42" s="2155">
        <v>-0.16319999999999998</v>
      </c>
      <c r="W42" s="2154">
        <f>SQRT(X42^2+Y42^2)*1000/(1.73*X18)</f>
        <v>21.019580574599352</v>
      </c>
      <c r="X42" s="2155">
        <v>-0.34</v>
      </c>
      <c r="Y42" s="2155">
        <v>-0.1656</v>
      </c>
      <c r="Z42" s="2154">
        <f>SQRT(AA42^2+AB42^2)*1000/(1.73*AA18)</f>
        <v>22.521197311649999</v>
      </c>
      <c r="AA42" s="2155">
        <v>-0.36799999999999999</v>
      </c>
      <c r="AB42" s="2155">
        <v>-0.1696</v>
      </c>
      <c r="AC42" s="2154">
        <f>SQRT(AD42^2+AE42^2)*1000/(1.73*AD18)</f>
        <v>26.471704640045246</v>
      </c>
      <c r="AD42" s="2155">
        <v>-0.44319999999999998</v>
      </c>
      <c r="AE42" s="2155">
        <v>-0.1744</v>
      </c>
      <c r="AF42" s="2154">
        <f>SQRT(AG42^2+AH42^2)*1000/(1.73*AG18)</f>
        <v>33.228211750350418</v>
      </c>
      <c r="AG42" s="2155">
        <v>-0.56479999999999997</v>
      </c>
      <c r="AH42" s="2155">
        <v>-0.19600000000000001</v>
      </c>
      <c r="AI42" s="2154">
        <f>SQRT(AJ42^2+AK42^2)*1000/(1.73*AJ18)</f>
        <v>34.049393217172835</v>
      </c>
      <c r="AJ42" s="2155">
        <v>-0.57679999999999998</v>
      </c>
      <c r="AK42" s="2155">
        <v>-0.2064</v>
      </c>
      <c r="AL42" s="2154">
        <f>SQRT(AM42^2+AN42^2)*1000/(1.73*AM18)</f>
        <v>34.426438658264466</v>
      </c>
      <c r="AM42" s="2155">
        <v>-0.58399999999999996</v>
      </c>
      <c r="AN42" s="2155">
        <v>-0.2064</v>
      </c>
      <c r="AO42" s="2154">
        <f>SQRT(AP42^2+AQ42^2)*1000/(1.73*AP18)</f>
        <v>33.50571936259977</v>
      </c>
      <c r="AP42" s="2155">
        <v>-0.56640000000000001</v>
      </c>
      <c r="AQ42" s="2155">
        <v>-0.2064</v>
      </c>
      <c r="AR42" s="2154">
        <f>SQRT(AS42^2+AT42^2)*1000/(1.73*AS18)</f>
        <v>33.141079329436153</v>
      </c>
      <c r="AS42" s="2155">
        <v>-0.56000000000000005</v>
      </c>
      <c r="AT42" s="2155">
        <v>-0.20480000000000001</v>
      </c>
      <c r="AU42" s="2154">
        <f>SQRT(AV42^2+AW42^2)*1000/(1.73*AV18)</f>
        <v>32.515497849241449</v>
      </c>
      <c r="AV42" s="2155">
        <v>-0.54800000000000004</v>
      </c>
      <c r="AW42" s="2155">
        <v>-0.20480000000000001</v>
      </c>
      <c r="AX42" s="2154">
        <f>SQRT(AY42^2+AZ42^2)*1000/(1.73*AY18)</f>
        <v>32.005735991302728</v>
      </c>
      <c r="AY42" s="2155">
        <v>-0.54</v>
      </c>
      <c r="AZ42" s="2155">
        <v>-0.2</v>
      </c>
      <c r="BA42" s="2154">
        <f>SQRT(BB42^2+BC42^2)*1000/(1.73*BB18)</f>
        <v>32.229955934737923</v>
      </c>
      <c r="BB42" s="2155">
        <v>-0.54159999999999997</v>
      </c>
      <c r="BC42" s="2155">
        <v>-0.2072</v>
      </c>
      <c r="BD42" s="2154">
        <f>SQRT(BE42^2+BF42^2)*1000/(1.73*BE18)</f>
        <v>30.480853952513925</v>
      </c>
      <c r="BE42" s="2155">
        <v>-0.51279999999999992</v>
      </c>
      <c r="BF42" s="2155">
        <v>-0.19440000000000002</v>
      </c>
      <c r="BG42" s="2154">
        <f>SQRT(BH42^2+BI42^2)*1000/(1.73*BH18)</f>
        <v>28.322547656939609</v>
      </c>
      <c r="BH42" s="2155">
        <v>-0.47520000000000001</v>
      </c>
      <c r="BI42" s="2155">
        <v>-0.184</v>
      </c>
      <c r="BJ42" s="2154">
        <f>SQRT(BK42^2+BL42^2)*1000/(1.73*BK18)</f>
        <v>25.864718359109094</v>
      </c>
      <c r="BK42" s="2155">
        <v>-0.42880000000000001</v>
      </c>
      <c r="BL42" s="2155">
        <v>-0.18080000000000002</v>
      </c>
      <c r="BM42" s="2154">
        <f>SQRT(BN42^2+BO42^2)*1000/(1.73*BN18)</f>
        <v>25.216223368011487</v>
      </c>
      <c r="BN42" s="2155">
        <v>-0.4168</v>
      </c>
      <c r="BO42" s="2155">
        <v>-0.1792</v>
      </c>
      <c r="BP42" s="2154">
        <f>SQRT(BQ42^2+BR42^2)*1000/(1.73*BQ18)</f>
        <v>23.900948181832529</v>
      </c>
      <c r="BQ42" s="2155">
        <v>-0.39200000000000002</v>
      </c>
      <c r="BR42" s="2155">
        <v>-0.17680000000000001</v>
      </c>
      <c r="BS42" s="2154">
        <f>SQRT(BT42^2+BU42^2)*1000/(1.73*BT18)</f>
        <v>23.102311110029635</v>
      </c>
      <c r="BT42" s="2155">
        <v>-0.37839999999999996</v>
      </c>
      <c r="BU42" s="2155">
        <v>-0.17199999999999999</v>
      </c>
      <c r="BV42" s="2154">
        <f>SQRT(BW42^2+BX42^2)*1000/(1.73*BW18)</f>
        <v>22.714551872213182</v>
      </c>
      <c r="BW42" s="2155">
        <v>-0.36960000000000004</v>
      </c>
      <c r="BX42" s="2155">
        <v>-0.1744</v>
      </c>
      <c r="BY42" s="2154">
        <f>SQRT(BZ42^2+CA42^2)*1000/(1.73*BZ18)</f>
        <v>21.874401179220897</v>
      </c>
      <c r="BZ42" s="2155">
        <v>-0.35360000000000003</v>
      </c>
      <c r="CA42" s="2155">
        <v>-0.17280000000000001</v>
      </c>
      <c r="CB42" s="2469">
        <f t="shared" si="4"/>
        <v>-10.628799999999998</v>
      </c>
      <c r="CC42" s="2469">
        <f t="shared" si="4"/>
        <v>-4.4024000000000001</v>
      </c>
    </row>
    <row r="43" spans="1:81" s="277" customFormat="1" ht="14.25" customHeight="1" x14ac:dyDescent="0.2">
      <c r="A43" s="2589" t="s">
        <v>280</v>
      </c>
      <c r="B43" s="2590"/>
      <c r="C43" s="2591"/>
      <c r="D43" s="2502"/>
      <c r="E43" s="2385"/>
      <c r="F43" s="2384"/>
      <c r="G43" s="2386"/>
      <c r="H43" s="2154">
        <f>SQRT(I43^2+J43^2)*1000/(1.73*I18)</f>
        <v>11.738571519983276</v>
      </c>
      <c r="I43" s="2155">
        <v>-0.20480000000000001</v>
      </c>
      <c r="J43" s="2155">
        <v>-5.16E-2</v>
      </c>
      <c r="K43" s="2154">
        <f>SQRT(L43^2+M43^2)*1000/(1.73*L18)</f>
        <v>10.823838186205663</v>
      </c>
      <c r="L43" s="2155">
        <v>-0.188</v>
      </c>
      <c r="M43" s="2155">
        <v>-5.0799999999999998E-2</v>
      </c>
      <c r="N43" s="2154">
        <f>SQRT(O43^2+P43^2)*1000/(1.73*O18)</f>
        <v>10.765320623892537</v>
      </c>
      <c r="O43" s="2155">
        <v>-0.18680000000000002</v>
      </c>
      <c r="P43" s="2155">
        <v>-5.1200000000000002E-2</v>
      </c>
      <c r="Q43" s="2154">
        <f>SQRT(R43^2+S43^2)*1000/(1.73*R18)</f>
        <v>10.486862085434197</v>
      </c>
      <c r="R43" s="2155">
        <v>-0.18159999999999998</v>
      </c>
      <c r="S43" s="2155">
        <v>-5.1200000000000002E-2</v>
      </c>
      <c r="T43" s="2154">
        <f>SQRT(U43^2+V43^2)*1000/(1.73*U18)</f>
        <v>10.181453730525165</v>
      </c>
      <c r="U43" s="2155">
        <v>-0.17599999999999999</v>
      </c>
      <c r="V43" s="2155">
        <v>-5.0799999999999998E-2</v>
      </c>
      <c r="W43" s="2154">
        <f>SQRT(X43^2+Y43^2)*1000/(1.73*X18)</f>
        <v>10.432045740213367</v>
      </c>
      <c r="X43" s="2155">
        <v>-0.18080000000000002</v>
      </c>
      <c r="Y43" s="2155">
        <v>-5.04E-2</v>
      </c>
      <c r="Z43" s="2154">
        <f>SQRT(AA43^2+AB43^2)*1000/(1.73*AA18)</f>
        <v>11.72778738413356</v>
      </c>
      <c r="AA43" s="2155">
        <v>-0.20480000000000001</v>
      </c>
      <c r="AB43" s="2155">
        <v>-5.0799999999999998E-2</v>
      </c>
      <c r="AC43" s="2154">
        <f>SQRT(AD43^2+AE43^2)*1000/(1.73*AD18)</f>
        <v>12.729835137959942</v>
      </c>
      <c r="AD43" s="2155">
        <v>-0.22359999999999999</v>
      </c>
      <c r="AE43" s="2155">
        <v>-4.9599999999999998E-2</v>
      </c>
      <c r="AF43" s="2154">
        <f>SQRT(AG43^2+AH43^2)*1000/(1.73*AG18)</f>
        <v>12.860094685263833</v>
      </c>
      <c r="AG43" s="2155">
        <v>-0.22600000000000001</v>
      </c>
      <c r="AH43" s="2155">
        <v>-4.9599999999999998E-2</v>
      </c>
      <c r="AI43" s="2154">
        <f>SQRT(AJ43^2+AK43^2)*1000/(1.73*AJ18)</f>
        <v>12.157688168867923</v>
      </c>
      <c r="AJ43" s="2155">
        <v>-0.2152</v>
      </c>
      <c r="AK43" s="2155">
        <v>-3.9200000000000006E-2</v>
      </c>
      <c r="AL43" s="2154">
        <f>SQRT(AM43^2+AN43^2)*1000/(1.73*AM18)</f>
        <v>12.540187220320947</v>
      </c>
      <c r="AM43" s="2155">
        <v>-0.22240000000000001</v>
      </c>
      <c r="AN43" s="2155">
        <v>-3.7999999999999999E-2</v>
      </c>
      <c r="AO43" s="2154">
        <f>SQRT(AP43^2+AQ43^2)*1000/(1.73*AP18)</f>
        <v>12.675418710586383</v>
      </c>
      <c r="AP43" s="2155">
        <v>-0.2248</v>
      </c>
      <c r="AQ43" s="2155">
        <v>-3.8399999999999997E-2</v>
      </c>
      <c r="AR43" s="2154">
        <f>SQRT(AS43^2+AT43^2)*1000/(1.73*AS18)</f>
        <v>13.113925993666715</v>
      </c>
      <c r="AS43" s="2155">
        <v>-0.23280000000000001</v>
      </c>
      <c r="AT43" s="2155">
        <v>-3.8399999999999997E-2</v>
      </c>
      <c r="AU43" s="2154">
        <f>SQRT(AV43^2+AW43^2)*1000/(1.73*AV18)</f>
        <v>12.386813344573522</v>
      </c>
      <c r="AV43" s="2155">
        <v>-0.21959999999999999</v>
      </c>
      <c r="AW43" s="2155">
        <v>-3.7999999999999999E-2</v>
      </c>
      <c r="AX43" s="2154">
        <f>SQRT(AY43^2+AZ43^2)*1000/(1.73*AY18)</f>
        <v>12.269623604490693</v>
      </c>
      <c r="AY43" s="2155">
        <v>-0.21680000000000002</v>
      </c>
      <c r="AZ43" s="2155">
        <v>-4.1599999999999998E-2</v>
      </c>
      <c r="BA43" s="2154">
        <f>SQRT(BB43^2+BC43^2)*1000/(1.73*BB18)</f>
        <v>13.194149178382256</v>
      </c>
      <c r="BB43" s="2155">
        <v>-0.23319999999999999</v>
      </c>
      <c r="BC43" s="2155">
        <v>-4.4400000000000002E-2</v>
      </c>
      <c r="BD43" s="2154">
        <f>SQRT(BE43^2+BF43^2)*1000/(1.73*BE18)</f>
        <v>16.036190306102355</v>
      </c>
      <c r="BE43" s="2155">
        <v>-0.27960000000000002</v>
      </c>
      <c r="BF43" s="2155">
        <v>-7.1199999999999999E-2</v>
      </c>
      <c r="BG43" s="2154">
        <f>SQRT(BH43^2+BI43^2)*1000/(1.73*BH18)</f>
        <v>16.311047291043927</v>
      </c>
      <c r="BH43" s="2155">
        <v>-0.2848</v>
      </c>
      <c r="BI43" s="2155">
        <v>-7.0800000000000002E-2</v>
      </c>
      <c r="BJ43" s="2154">
        <f>SQRT(BK43^2+BL43^2)*1000/(1.73*BK18)</f>
        <v>17.006614387731339</v>
      </c>
      <c r="BK43" s="2155">
        <v>-0.29680000000000001</v>
      </c>
      <c r="BL43" s="2155">
        <v>-7.4400000000000008E-2</v>
      </c>
      <c r="BM43" s="2154">
        <f>SQRT(BN43^2+BO43^2)*1000/(1.73*BN18)</f>
        <v>16.532196122630161</v>
      </c>
      <c r="BN43" s="2155">
        <v>-0.2888</v>
      </c>
      <c r="BO43" s="2155">
        <v>-7.1199999999999999E-2</v>
      </c>
      <c r="BP43" s="2154">
        <f>SQRT(BQ43^2+BR43^2)*1000/(1.73*BQ18)</f>
        <v>16.847006040549925</v>
      </c>
      <c r="BQ43" s="2155">
        <v>-0.29519999999999996</v>
      </c>
      <c r="BR43" s="2155">
        <v>-6.88E-2</v>
      </c>
      <c r="BS43" s="2154">
        <f>SQRT(BT43^2+BU43^2)*1000/(1.73*BT18)</f>
        <v>16.48952258556837</v>
      </c>
      <c r="BT43" s="2155">
        <v>-0.28839999999999999</v>
      </c>
      <c r="BU43" s="2155">
        <v>-6.9599999999999995E-2</v>
      </c>
      <c r="BV43" s="2154">
        <f>SQRT(BW43^2+BX43^2)*1000/(1.73*BW18)</f>
        <v>15.169154762456067</v>
      </c>
      <c r="BW43" s="2155">
        <v>-0.26719999999999999</v>
      </c>
      <c r="BX43" s="2155">
        <v>-5.5600000000000004E-2</v>
      </c>
      <c r="BY43" s="2154">
        <f>SQRT(BZ43^2+CA43^2)*1000/(1.73*BZ18)</f>
        <v>13.266009777762195</v>
      </c>
      <c r="BZ43" s="2155">
        <v>-0.2324</v>
      </c>
      <c r="CA43" s="2155">
        <v>-5.4399999999999997E-2</v>
      </c>
      <c r="CB43" s="2469">
        <f t="shared" si="4"/>
        <v>-5.5703999999999994</v>
      </c>
      <c r="CC43" s="2469">
        <f t="shared" si="4"/>
        <v>-1.2699999999999998</v>
      </c>
    </row>
    <row r="44" spans="1:81" s="277" customFormat="1" x14ac:dyDescent="0.2">
      <c r="A44" s="2589" t="s">
        <v>281</v>
      </c>
      <c r="B44" s="2590"/>
      <c r="C44" s="2591"/>
      <c r="D44" s="2502"/>
      <c r="E44" s="2385"/>
      <c r="F44" s="2384"/>
      <c r="G44" s="2386"/>
      <c r="H44" s="2154">
        <f>SQRT(I44^2+J44^2)*1000/(1.73*I18)</f>
        <v>37.91430829031048</v>
      </c>
      <c r="I44" s="2155">
        <v>-0.62239999999999995</v>
      </c>
      <c r="J44" s="2155">
        <v>-0.2792</v>
      </c>
      <c r="K44" s="2154">
        <f>SQRT(L44^2+M44^2)*1000/(1.73*L18)</f>
        <v>36.09469416480956</v>
      </c>
      <c r="L44" s="2155">
        <v>-0.58479999999999999</v>
      </c>
      <c r="M44" s="2155">
        <v>-0.28239999999999998</v>
      </c>
      <c r="N44" s="2154">
        <f>SQRT(O44^2+P44^2)*1000/(1.73*O18)</f>
        <v>35.117857169789389</v>
      </c>
      <c r="O44" s="2155">
        <v>-0.56720000000000004</v>
      </c>
      <c r="P44" s="2155">
        <v>-0.27839999999999998</v>
      </c>
      <c r="Q44" s="2154">
        <f>SQRT(R44^2+S44^2)*1000/(1.73*R18)</f>
        <v>34.898312377856016</v>
      </c>
      <c r="R44" s="2155">
        <v>-0.56079999999999997</v>
      </c>
      <c r="S44" s="2155">
        <v>-0.28239999999999998</v>
      </c>
      <c r="T44" s="2154">
        <f>SQRT(U44^2+V44^2)*1000/(1.73*U18)</f>
        <v>34.998866769993185</v>
      </c>
      <c r="U44" s="2155">
        <v>-0.56079999999999997</v>
      </c>
      <c r="V44" s="2155">
        <v>-0.28639999999999999</v>
      </c>
      <c r="W44" s="2154">
        <f>SQRT(X44^2+Y44^2)*1000/(1.73*X18)</f>
        <v>35.335646288896896</v>
      </c>
      <c r="X44" s="2155">
        <v>-0.56879999999999997</v>
      </c>
      <c r="Y44" s="2155">
        <v>-0.28399999999999997</v>
      </c>
      <c r="Z44" s="2154">
        <f>SQRT(AA44^2+AB44^2)*1000/(1.73*AA18)</f>
        <v>37.675065410627049</v>
      </c>
      <c r="AA44" s="2155">
        <v>-0.61839999999999995</v>
      </c>
      <c r="AB44" s="2155">
        <v>-0.27760000000000001</v>
      </c>
      <c r="AC44" s="2154">
        <f>SQRT(AD44^2+AE44^2)*1000/(1.73*AD18)</f>
        <v>39.795688213376522</v>
      </c>
      <c r="AD44" s="2155">
        <v>-0.66</v>
      </c>
      <c r="AE44" s="2155">
        <v>-0.27760000000000001</v>
      </c>
      <c r="AF44" s="2154">
        <f>SQRT(AG44^2+AH44^2)*1000/(1.73*AG18)</f>
        <v>42.809679709327511</v>
      </c>
      <c r="AG44" s="2155">
        <v>-0.72</v>
      </c>
      <c r="AH44" s="2155">
        <v>-0.27360000000000001</v>
      </c>
      <c r="AI44" s="2154">
        <f>SQRT(AJ44^2+AK44^2)*1000/(1.73*AJ18)</f>
        <v>43.251629630080735</v>
      </c>
      <c r="AJ44" s="2155">
        <v>-0.7288</v>
      </c>
      <c r="AK44" s="2155">
        <v>-0.27279999999999999</v>
      </c>
      <c r="AL44" s="2154">
        <f>SQRT(AM44^2+AN44^2)*1000/(1.73*AM18)</f>
        <v>44.074526322904489</v>
      </c>
      <c r="AM44" s="2155">
        <v>-0.74399999999999999</v>
      </c>
      <c r="AN44" s="2155">
        <v>-0.27439999999999998</v>
      </c>
      <c r="AO44" s="2154">
        <f>SQRT(AP44^2+AQ44^2)*1000/(1.73*AP18)</f>
        <v>44.757856483854496</v>
      </c>
      <c r="AP44" s="2155">
        <v>-0.75679999999999992</v>
      </c>
      <c r="AQ44" s="2155">
        <v>-0.2752</v>
      </c>
      <c r="AR44" s="2154">
        <f>SQRT(AS44^2+AT44^2)*1000/(1.73*AS18)</f>
        <v>45.965925727887644</v>
      </c>
      <c r="AS44" s="2155">
        <v>-0.77760000000000007</v>
      </c>
      <c r="AT44" s="2155">
        <v>-0.28160000000000002</v>
      </c>
      <c r="AU44" s="2154">
        <f>SQRT(AV44^2+AW44^2)*1000/(1.73*AV18)</f>
        <v>44.729599261247103</v>
      </c>
      <c r="AV44" s="2155">
        <v>-0.75360000000000005</v>
      </c>
      <c r="AW44" s="2155">
        <v>-0.28239999999999998</v>
      </c>
      <c r="AX44" s="2154">
        <f>SQRT(AY44^2+AZ44^2)*1000/(1.73*AY18)</f>
        <v>44.297776565434532</v>
      </c>
      <c r="AY44" s="2155">
        <v>-0.74560000000000004</v>
      </c>
      <c r="AZ44" s="2155">
        <v>-0.28160000000000002</v>
      </c>
      <c r="BA44" s="2154">
        <f>SQRT(BB44^2+BC44^2)*1000/(1.73*BB18)</f>
        <v>44.859778870393036</v>
      </c>
      <c r="BB44" s="2155">
        <v>-0.75520000000000009</v>
      </c>
      <c r="BC44" s="2155">
        <v>-0.2848</v>
      </c>
      <c r="BD44" s="2154">
        <f>SQRT(BE44^2+BF44^2)*1000/(1.73*BE18)</f>
        <v>47.478945294656157</v>
      </c>
      <c r="BE44" s="2155">
        <v>-0.80479999999999996</v>
      </c>
      <c r="BF44" s="2155">
        <v>-0.28639999999999999</v>
      </c>
      <c r="BG44" s="2154">
        <f>SQRT(BH44^2+BI44^2)*1000/(1.73*BH18)</f>
        <v>49.187059889205756</v>
      </c>
      <c r="BH44" s="2155">
        <v>-0.83679999999999999</v>
      </c>
      <c r="BI44" s="2155">
        <v>-0.28799999999999998</v>
      </c>
      <c r="BJ44" s="2154">
        <f>SQRT(BK44^2+BL44^2)*1000/(1.73*BK18)</f>
        <v>49.578447414160969</v>
      </c>
      <c r="BK44" s="2155">
        <v>-0.84639999999999993</v>
      </c>
      <c r="BL44" s="2155">
        <v>-0.28160000000000002</v>
      </c>
      <c r="BM44" s="2154">
        <f>SQRT(BN44^2+BO44^2)*1000/(1.73*BN18)</f>
        <v>46.630552509711137</v>
      </c>
      <c r="BN44" s="2155">
        <v>-0.79200000000000004</v>
      </c>
      <c r="BO44" s="2155">
        <v>-0.27679999999999999</v>
      </c>
      <c r="BP44" s="2154">
        <f>SQRT(BQ44^2+BR44^2)*1000/(1.73*BQ18)</f>
        <v>46.112383290971302</v>
      </c>
      <c r="BQ44" s="2155">
        <v>-0.78239999999999998</v>
      </c>
      <c r="BR44" s="2155">
        <v>-0.27600000000000002</v>
      </c>
      <c r="BS44" s="2154">
        <f>SQRT(BT44^2+BU44^2)*1000/(1.73*BT18)</f>
        <v>44.507226853755959</v>
      </c>
      <c r="BT44" s="2155">
        <v>-0.752</v>
      </c>
      <c r="BU44" s="2155">
        <v>-0.2752</v>
      </c>
      <c r="BV44" s="2154">
        <f>SQRT(BW44^2+BX44^2)*1000/(1.73*BW18)</f>
        <v>41.729912281316984</v>
      </c>
      <c r="BW44" s="2155">
        <v>-0.6976</v>
      </c>
      <c r="BX44" s="2155">
        <v>-0.27760000000000001</v>
      </c>
      <c r="BY44" s="2154">
        <f>SQRT(BZ44^2+CA44^2)*1000/(1.73*BZ18)</f>
        <v>39.187725502203058</v>
      </c>
      <c r="BZ44" s="2155">
        <v>-0.64879999999999993</v>
      </c>
      <c r="CA44" s="2155">
        <v>-0.27600000000000002</v>
      </c>
      <c r="CB44" s="2469">
        <f t="shared" si="4"/>
        <v>-16.8856</v>
      </c>
      <c r="CC44" s="2469">
        <f t="shared" si="4"/>
        <v>-6.7119999999999997</v>
      </c>
    </row>
    <row r="45" spans="1:81" s="277" customFormat="1" x14ac:dyDescent="0.2">
      <c r="A45" s="2589" t="s">
        <v>282</v>
      </c>
      <c r="B45" s="2590"/>
      <c r="C45" s="2591"/>
      <c r="D45" s="2597"/>
      <c r="E45" s="2598"/>
      <c r="F45" s="2599"/>
      <c r="G45" s="2600"/>
      <c r="H45" s="2154">
        <f>SQRT(I45^2+J45^2)*1000/(1.73*I18)</f>
        <v>0</v>
      </c>
      <c r="I45" s="2155">
        <v>0</v>
      </c>
      <c r="J45" s="2155">
        <v>0</v>
      </c>
      <c r="K45" s="2154">
        <f>SQRT(L45^2+M45^2)*1000/(1.73*L18)</f>
        <v>0</v>
      </c>
      <c r="L45" s="2155">
        <v>0</v>
      </c>
      <c r="M45" s="2155">
        <v>0</v>
      </c>
      <c r="N45" s="2154">
        <f>SQRT(O45^2+P45^2)*1000/(1.73*O18)</f>
        <v>0</v>
      </c>
      <c r="O45" s="2155">
        <v>0</v>
      </c>
      <c r="P45" s="2155">
        <v>0</v>
      </c>
      <c r="Q45" s="2154">
        <f>SQRT(R45^2+S45^2)*1000/(1.73*R18)</f>
        <v>0</v>
      </c>
      <c r="R45" s="2155">
        <v>0</v>
      </c>
      <c r="S45" s="2155">
        <v>0</v>
      </c>
      <c r="T45" s="2154">
        <f>SQRT(U45^2+V45^2)*1000/(1.73*U18)</f>
        <v>0</v>
      </c>
      <c r="U45" s="2155">
        <v>0</v>
      </c>
      <c r="V45" s="2155">
        <v>0</v>
      </c>
      <c r="W45" s="2154">
        <f>SQRT(X45^2+Y45^2)*1000/(1.73*X18)</f>
        <v>0</v>
      </c>
      <c r="X45" s="2155">
        <v>0</v>
      </c>
      <c r="Y45" s="2155">
        <v>0</v>
      </c>
      <c r="Z45" s="2154">
        <f>SQRT(AA45^2+AB45^2)*1000/(1.73*AA18)</f>
        <v>0</v>
      </c>
      <c r="AA45" s="2155">
        <v>0</v>
      </c>
      <c r="AB45" s="2155">
        <v>0</v>
      </c>
      <c r="AC45" s="2154">
        <f>SQRT(AD45^2+AE45^2)*1000/(1.73*AD18)</f>
        <v>0</v>
      </c>
      <c r="AD45" s="2155">
        <v>0</v>
      </c>
      <c r="AE45" s="2155">
        <v>0</v>
      </c>
      <c r="AF45" s="2154">
        <f>SQRT(AG45^2+AH45^2)*1000/(1.73*AG18)</f>
        <v>0</v>
      </c>
      <c r="AG45" s="2155">
        <v>0</v>
      </c>
      <c r="AH45" s="2155">
        <v>0</v>
      </c>
      <c r="AI45" s="2154">
        <f>SQRT(AJ45^2+AK45^2)*1000/(1.73*AJ18)</f>
        <v>0</v>
      </c>
      <c r="AJ45" s="2155">
        <v>0</v>
      </c>
      <c r="AK45" s="2155">
        <v>0</v>
      </c>
      <c r="AL45" s="2154">
        <f>SQRT(AM45^2+AN45^2)*1000/(1.73*AM18)</f>
        <v>0</v>
      </c>
      <c r="AM45" s="2155">
        <v>0</v>
      </c>
      <c r="AN45" s="2155">
        <v>0</v>
      </c>
      <c r="AO45" s="2154">
        <f>SQRT(AP45^2+AQ45^2)*1000/(1.73*AP18)</f>
        <v>0</v>
      </c>
      <c r="AP45" s="2155">
        <v>0</v>
      </c>
      <c r="AQ45" s="2155">
        <v>0</v>
      </c>
      <c r="AR45" s="2154">
        <f>SQRT(AS45^2+AT45^2)*1000/(1.73*AS18)</f>
        <v>0</v>
      </c>
      <c r="AS45" s="2155">
        <v>0</v>
      </c>
      <c r="AT45" s="2155">
        <v>0</v>
      </c>
      <c r="AU45" s="2154">
        <f>SQRT(AV45^2+AW45^2)*1000/(1.73*AV18)</f>
        <v>0</v>
      </c>
      <c r="AV45" s="2155">
        <v>0</v>
      </c>
      <c r="AW45" s="2155">
        <v>0</v>
      </c>
      <c r="AX45" s="2154">
        <f>SQRT(AY45^2+AZ45^2)*1000/(1.73*AY18)</f>
        <v>0</v>
      </c>
      <c r="AY45" s="2155">
        <v>0</v>
      </c>
      <c r="AZ45" s="2155">
        <v>0</v>
      </c>
      <c r="BA45" s="2154">
        <f>SQRT(BB45^2+BC45^2)*1000/(1.73*BB18)</f>
        <v>0</v>
      </c>
      <c r="BB45" s="2155">
        <v>0</v>
      </c>
      <c r="BC45" s="2155">
        <v>0</v>
      </c>
      <c r="BD45" s="2154">
        <f>SQRT(BE45^2+BF45^2)*1000/(1.73*BE18)</f>
        <v>0</v>
      </c>
      <c r="BE45" s="2155">
        <v>0</v>
      </c>
      <c r="BF45" s="2155">
        <v>0</v>
      </c>
      <c r="BG45" s="2154">
        <f>SQRT(BH45^2+BI45^2)*1000/(1.73*BH18)</f>
        <v>0</v>
      </c>
      <c r="BH45" s="2155">
        <v>0</v>
      </c>
      <c r="BI45" s="2155">
        <v>0</v>
      </c>
      <c r="BJ45" s="2154">
        <f>SQRT(BK45^2+BL45^2)*1000/(1.73*BK18)</f>
        <v>0</v>
      </c>
      <c r="BK45" s="2155">
        <v>0</v>
      </c>
      <c r="BL45" s="2155">
        <v>0</v>
      </c>
      <c r="BM45" s="2154">
        <f>SQRT(BN45^2+BO45^2)*1000/(1.73*BN18)</f>
        <v>0</v>
      </c>
      <c r="BN45" s="2155">
        <v>0</v>
      </c>
      <c r="BO45" s="2155">
        <v>0</v>
      </c>
      <c r="BP45" s="2154">
        <f>SQRT(BQ45^2+BR45^2)*1000/(1.73*BQ18)</f>
        <v>0</v>
      </c>
      <c r="BQ45" s="2155">
        <v>0</v>
      </c>
      <c r="BR45" s="2155">
        <v>0</v>
      </c>
      <c r="BS45" s="2154">
        <f>SQRT(BT45^2+BU45^2)*1000/(1.73*BT18)</f>
        <v>0</v>
      </c>
      <c r="BT45" s="2155">
        <v>0</v>
      </c>
      <c r="BU45" s="2155">
        <v>0</v>
      </c>
      <c r="BV45" s="2154">
        <f>SQRT(BW45^2+BX45^2)*1000/(1.73*BW18)</f>
        <v>0</v>
      </c>
      <c r="BW45" s="2155">
        <v>0</v>
      </c>
      <c r="BX45" s="2155">
        <v>0</v>
      </c>
      <c r="BY45" s="2154">
        <f>SQRT(BZ45^2+CA45^2)*1000/(1.73*BZ18)</f>
        <v>0</v>
      </c>
      <c r="BZ45" s="2155">
        <v>0</v>
      </c>
      <c r="CA45" s="2155">
        <v>0</v>
      </c>
      <c r="CB45" s="2469">
        <f t="shared" si="4"/>
        <v>0</v>
      </c>
      <c r="CC45" s="2469">
        <f t="shared" si="4"/>
        <v>0</v>
      </c>
    </row>
    <row r="46" spans="1:81" s="277" customFormat="1" x14ac:dyDescent="0.2">
      <c r="A46" s="2589" t="s">
        <v>283</v>
      </c>
      <c r="B46" s="2590"/>
      <c r="C46" s="2591"/>
      <c r="D46" s="2597"/>
      <c r="E46" s="2598"/>
      <c r="F46" s="2599"/>
      <c r="G46" s="2601"/>
      <c r="H46" s="2154">
        <f>SQRT(I46^2+J46^2)*1000/(1.73*I18)</f>
        <v>55.085840065408711</v>
      </c>
      <c r="I46" s="2155">
        <v>-0.92800000000000005</v>
      </c>
      <c r="J46" s="2155">
        <v>-0.34799999999999998</v>
      </c>
      <c r="K46" s="2154">
        <f>SQRT(L46^2+M46^2)*1000/(1.73*L18)</f>
        <v>51.836969760508488</v>
      </c>
      <c r="L46" s="2155">
        <v>-0.86399999999999999</v>
      </c>
      <c r="M46" s="2155">
        <v>-0.35120000000000001</v>
      </c>
      <c r="N46" s="2154">
        <f>SQRT(O46^2+P46^2)*1000/(1.73*O18)</f>
        <v>50.56270442303456</v>
      </c>
      <c r="O46" s="2155">
        <v>-0.83920000000000006</v>
      </c>
      <c r="P46" s="2155">
        <v>-0.35120000000000001</v>
      </c>
      <c r="Q46" s="2154">
        <f>SQRT(R46^2+S46^2)*1000/(1.73*R18)</f>
        <v>51.055326662897031</v>
      </c>
      <c r="R46" s="2155">
        <v>-0.8488</v>
      </c>
      <c r="S46" s="2155">
        <v>-0.35120000000000001</v>
      </c>
      <c r="T46" s="2154">
        <f>SQRT(U46^2+V46^2)*1000/(1.73*U18)</f>
        <v>50.415920277672591</v>
      </c>
      <c r="U46" s="2155">
        <v>-0.83599999999999997</v>
      </c>
      <c r="V46" s="2155">
        <v>-0.35199999999999998</v>
      </c>
      <c r="W46" s="2154">
        <f>SQRT(X46^2+Y46^2)*1000/(1.73*X18)</f>
        <v>52.116905732718358</v>
      </c>
      <c r="X46" s="2155">
        <v>-0.87039999999999995</v>
      </c>
      <c r="Y46" s="2155">
        <v>-0.3488</v>
      </c>
      <c r="Z46" s="2154">
        <f>SQRT(AA46^2+AB46^2)*1000/(1.73*AA18)</f>
        <v>57.211595089280834</v>
      </c>
      <c r="AA46" s="2155">
        <v>-0.96960000000000002</v>
      </c>
      <c r="AB46" s="2155">
        <v>-0.34560000000000002</v>
      </c>
      <c r="AC46" s="2154">
        <f>SQRT(AD46^2+AE46^2)*1000/(1.73*AD18)</f>
        <v>60.377251395529662</v>
      </c>
      <c r="AD46" s="2155">
        <v>-1.0312000000000001</v>
      </c>
      <c r="AE46" s="2155">
        <v>-0.34160000000000001</v>
      </c>
      <c r="AF46" s="2154">
        <f>SQRT(AG46^2+AH46^2)*1000/(1.73*AG18)</f>
        <v>60.645868585163456</v>
      </c>
      <c r="AG46" s="2155">
        <v>-1.0375999999999999</v>
      </c>
      <c r="AH46" s="2155">
        <v>-0.33760000000000001</v>
      </c>
      <c r="AI46" s="2154">
        <f>SQRT(AJ46^2+AK46^2)*1000/(1.73*AJ18)</f>
        <v>61.027070521504356</v>
      </c>
      <c r="AJ46" s="2155">
        <v>-1.0495999999999999</v>
      </c>
      <c r="AK46" s="2155">
        <v>-0.32239999999999996</v>
      </c>
      <c r="AL46" s="2154">
        <f>SQRT(AM46^2+AN46^2)*1000/(1.73*AM18)</f>
        <v>61.846258597101325</v>
      </c>
      <c r="AM46" s="2155">
        <v>-1.0688</v>
      </c>
      <c r="AN46" s="2155">
        <v>-0.30960000000000004</v>
      </c>
      <c r="AO46" s="2154">
        <f>SQRT(AP46^2+AQ46^2)*1000/(1.73*AP18)</f>
        <v>61.396680999960466</v>
      </c>
      <c r="AP46" s="2155">
        <v>-1.0592000000000001</v>
      </c>
      <c r="AQ46" s="2155">
        <v>-0.31360000000000005</v>
      </c>
      <c r="AR46" s="2154">
        <f>SQRT(AS46^2+AT46^2)*1000/(1.73*AS18)</f>
        <v>64.081853630435347</v>
      </c>
      <c r="AS46" s="2155">
        <v>-1.1072</v>
      </c>
      <c r="AT46" s="2155">
        <v>-0.3216</v>
      </c>
      <c r="AU46" s="2154">
        <f>SQRT(AV46^2+AW46^2)*1000/(1.73*AV18)</f>
        <v>63.018628784459843</v>
      </c>
      <c r="AV46" s="2155">
        <v>-1.0895999999999999</v>
      </c>
      <c r="AW46" s="2155">
        <v>-0.31360000000000005</v>
      </c>
      <c r="AX46" s="2154">
        <f>SQRT(AY46^2+AZ46^2)*1000/(1.73*AY18)</f>
        <v>60.209805801594605</v>
      </c>
      <c r="AY46" s="2155">
        <v>-1.0352000000000001</v>
      </c>
      <c r="AZ46" s="2155">
        <v>-0.31919999999999998</v>
      </c>
      <c r="BA46" s="2154">
        <f>SQRT(BB46^2+BC46^2)*1000/(1.73*BB18)</f>
        <v>64.343900846077418</v>
      </c>
      <c r="BB46" s="2155">
        <v>-1.1128</v>
      </c>
      <c r="BC46" s="2155">
        <v>-0.31919999999999998</v>
      </c>
      <c r="BD46" s="2154">
        <f>SQRT(BE46^2+BF46^2)*1000/(1.73*BE18)</f>
        <v>69.017343332136463</v>
      </c>
      <c r="BE46" s="2155">
        <v>-1.1919999999999999</v>
      </c>
      <c r="BF46" s="2155">
        <v>-0.34799999999999998</v>
      </c>
      <c r="BG46" s="2154">
        <f>SQRT(BH46^2+BI46^2)*1000/(1.73*BH18)</f>
        <v>71.960726434648663</v>
      </c>
      <c r="BH46" s="2155">
        <v>-1.2464000000000002</v>
      </c>
      <c r="BI46" s="2155">
        <v>-0.35039999999999999</v>
      </c>
      <c r="BJ46" s="2154">
        <f>SQRT(BK46^2+BL46^2)*1000/(1.73*BK18)</f>
        <v>72.272405990085559</v>
      </c>
      <c r="BK46" s="2155">
        <v>-1.252</v>
      </c>
      <c r="BL46" s="2155">
        <v>-0.35120000000000001</v>
      </c>
      <c r="BM46" s="2154">
        <f>SQRT(BN46^2+BO46^2)*1000/(1.73*BN18)</f>
        <v>71.465392129213356</v>
      </c>
      <c r="BN46" s="2155">
        <v>-1.236</v>
      </c>
      <c r="BO46" s="2155">
        <v>-0.35439999999999999</v>
      </c>
      <c r="BP46" s="2154">
        <f>SQRT(BQ46^2+BR46^2)*1000/(1.73*BQ18)</f>
        <v>70.769432472618618</v>
      </c>
      <c r="BQ46" s="2155">
        <v>-1.2232000000000001</v>
      </c>
      <c r="BR46" s="2155">
        <v>-0.35360000000000003</v>
      </c>
      <c r="BS46" s="2154">
        <f>SQRT(BT46^2+BU46^2)*1000/(1.73*BT18)</f>
        <v>67.674010757121351</v>
      </c>
      <c r="BT46" s="2155">
        <v>-1.1656</v>
      </c>
      <c r="BU46" s="2155">
        <v>-0.35199999999999998</v>
      </c>
      <c r="BV46" s="2154">
        <f>SQRT(BW46^2+BX46^2)*1000/(1.73*BW18)</f>
        <v>63.724514500750153</v>
      </c>
      <c r="BW46" s="2155">
        <v>-1.0895999999999999</v>
      </c>
      <c r="BX46" s="2155">
        <v>-0.35680000000000001</v>
      </c>
      <c r="BY46" s="2154">
        <f>SQRT(BZ46^2+CA46^2)*1000/(1.73*BZ18)</f>
        <v>59.04680859851036</v>
      </c>
      <c r="BZ46" s="2155">
        <v>-1.0032000000000001</v>
      </c>
      <c r="CA46" s="2155">
        <v>-0.34960000000000002</v>
      </c>
      <c r="CB46" s="2469">
        <f t="shared" si="4"/>
        <v>-25.155200000000004</v>
      </c>
      <c r="CC46" s="2469">
        <f t="shared" si="4"/>
        <v>-8.1624000000000017</v>
      </c>
    </row>
    <row r="47" spans="1:81" s="277" customFormat="1" x14ac:dyDescent="0.2">
      <c r="A47" s="2589" t="s">
        <v>284</v>
      </c>
      <c r="B47" s="2590"/>
      <c r="C47" s="2591"/>
      <c r="D47" s="2502"/>
      <c r="E47" s="2385"/>
      <c r="F47" s="2384"/>
      <c r="G47" s="2386"/>
      <c r="H47" s="2154">
        <f>SQRT(I47^2+J47^2)*1000/(1.73*I18)</f>
        <v>63.048708042092883</v>
      </c>
      <c r="I47" s="2155">
        <v>-1.0760000000000001</v>
      </c>
      <c r="J47" s="2155">
        <v>-0.35919999999999996</v>
      </c>
      <c r="K47" s="2154">
        <f>SQRT(L47^2+M47^2)*1000/(1.73*L18)</f>
        <v>62.233689056427878</v>
      </c>
      <c r="L47" s="2155">
        <v>-1.0608</v>
      </c>
      <c r="M47" s="2155">
        <v>-0.3584</v>
      </c>
      <c r="N47" s="2154">
        <f>SQRT(O47^2+P47^2)*1000/(1.73*O18)</f>
        <v>62.79561336802356</v>
      </c>
      <c r="O47" s="2155">
        <v>-1.0720000000000001</v>
      </c>
      <c r="P47" s="2155">
        <v>-0.35680000000000001</v>
      </c>
      <c r="Q47" s="2154">
        <f>SQRT(R47^2+S47^2)*1000/(1.73*R18)</f>
        <v>62.036380338202328</v>
      </c>
      <c r="R47" s="2155">
        <v>-1.0584</v>
      </c>
      <c r="S47" s="2155">
        <v>-0.35439999999999999</v>
      </c>
      <c r="T47" s="2154">
        <f>SQRT(U47^2+V47^2)*1000/(1.73*U18)</f>
        <v>62.148968565007486</v>
      </c>
      <c r="U47" s="2155">
        <v>-1.06</v>
      </c>
      <c r="V47" s="2155">
        <v>-0.35599999999999998</v>
      </c>
      <c r="W47" s="2154">
        <f>SQRT(X47^2+Y47^2)*1000/(1.73*X18)</f>
        <v>62.486275433327997</v>
      </c>
      <c r="X47" s="2155">
        <v>-1.0664</v>
      </c>
      <c r="Y47" s="2155">
        <v>-0.35599999999999998</v>
      </c>
      <c r="Z47" s="2154">
        <f>SQRT(AA47^2+AB47^2)*1000/(1.73*AA18)</f>
        <v>64.004862012855128</v>
      </c>
      <c r="AA47" s="2155">
        <v>-1.0928</v>
      </c>
      <c r="AB47" s="2155">
        <v>-0.36319999999999997</v>
      </c>
      <c r="AC47" s="2154">
        <f>SQRT(AD47^2+AE47^2)*1000/(1.73*AD18)</f>
        <v>63.161244646992905</v>
      </c>
      <c r="AD47" s="2155">
        <v>-1.0775999999999999</v>
      </c>
      <c r="AE47" s="2155">
        <v>-0.36080000000000001</v>
      </c>
      <c r="AF47" s="2154">
        <f>SQRT(AG47^2+AH47^2)*1000/(1.73*AG18)</f>
        <v>63.885657295753603</v>
      </c>
      <c r="AG47" s="2155">
        <v>-1.0848</v>
      </c>
      <c r="AH47" s="2155">
        <v>-0.38</v>
      </c>
      <c r="AI47" s="2154">
        <f>SQRT(AJ47^2+AK47^2)*1000/(1.73*AJ18)</f>
        <v>64.648570648885283</v>
      </c>
      <c r="AJ47" s="2155">
        <v>-1.0928</v>
      </c>
      <c r="AK47" s="2155">
        <v>-0.39839999999999998</v>
      </c>
      <c r="AL47" s="2154">
        <f>SQRT(AM47^2+AN47^2)*1000/(1.73*AM18)</f>
        <v>65.7628166792028</v>
      </c>
      <c r="AM47" s="2155">
        <v>-1.1144000000000001</v>
      </c>
      <c r="AN47" s="2155">
        <v>-0.39760000000000001</v>
      </c>
      <c r="AO47" s="2154">
        <f>SQRT(AP47^2+AQ47^2)*1000/(1.73*AP18)</f>
        <v>65.059931866861135</v>
      </c>
      <c r="AP47" s="2155">
        <v>-1.1024</v>
      </c>
      <c r="AQ47" s="2155">
        <v>-0.39360000000000001</v>
      </c>
      <c r="AR47" s="2154">
        <f>SQRT(AS47^2+AT47^2)*1000/(1.73*AS18)</f>
        <v>65.04803372986801</v>
      </c>
      <c r="AS47" s="2155">
        <v>-1.1015999999999999</v>
      </c>
      <c r="AT47" s="2155">
        <v>-0.3952</v>
      </c>
      <c r="AU47" s="2154">
        <f>SQRT(AV47^2+AW47^2)*1000/(1.73*AV18)</f>
        <v>65.359252563383464</v>
      </c>
      <c r="AV47" s="2155">
        <v>-1.1064000000000001</v>
      </c>
      <c r="AW47" s="2155">
        <v>-0.39839999999999998</v>
      </c>
      <c r="AX47" s="2154">
        <f>SQRT(AY47^2+AZ47^2)*1000/(1.73*AY18)</f>
        <v>66.875481879721093</v>
      </c>
      <c r="AY47" s="2155">
        <v>-1.1328</v>
      </c>
      <c r="AZ47" s="2155">
        <v>-0.40560000000000002</v>
      </c>
      <c r="BA47" s="2154">
        <f>SQRT(BB47^2+BC47^2)*1000/(1.73*BB18)</f>
        <v>66.392222159828748</v>
      </c>
      <c r="BB47" s="2155">
        <v>-1.1224000000000001</v>
      </c>
      <c r="BC47" s="2155">
        <v>-0.4088</v>
      </c>
      <c r="BD47" s="2154">
        <f>SQRT(BE47^2+BF47^2)*1000/(1.73*BE18)</f>
        <v>67.303960845904356</v>
      </c>
      <c r="BE47" s="2155">
        <v>-1.1384000000000001</v>
      </c>
      <c r="BF47" s="2155">
        <v>-0.4128</v>
      </c>
      <c r="BG47" s="2154">
        <f>SQRT(BH47^2+BI47^2)*1000/(1.73*BH18)</f>
        <v>65.033138996912811</v>
      </c>
      <c r="BH47" s="2155">
        <v>-1.1128</v>
      </c>
      <c r="BI47" s="2155">
        <v>-0.36160000000000003</v>
      </c>
      <c r="BJ47" s="2154">
        <f>SQRT(BK47^2+BL47^2)*1000/(1.73*BK18)</f>
        <v>65.72531670420824</v>
      </c>
      <c r="BK47" s="2155">
        <v>-1.1264000000000001</v>
      </c>
      <c r="BL47" s="2155">
        <v>-0.36</v>
      </c>
      <c r="BM47" s="2154">
        <f>SQRT(BN47^2+BO47^2)*1000/(1.73*BN18)</f>
        <v>65.090328335878837</v>
      </c>
      <c r="BN47" s="2155">
        <v>-1.1144000000000001</v>
      </c>
      <c r="BO47" s="2155">
        <v>-0.36</v>
      </c>
      <c r="BP47" s="2154">
        <f>SQRT(BQ47^2+BR47^2)*1000/(1.73*BQ18)</f>
        <v>65.274726993127175</v>
      </c>
      <c r="BQ47" s="2155">
        <v>-1.1184000000000001</v>
      </c>
      <c r="BR47" s="2155">
        <v>-0.3584</v>
      </c>
      <c r="BS47" s="2154">
        <f>SQRT(BT47^2+BU47^2)*1000/(1.73*BT18)</f>
        <v>65.232385251152252</v>
      </c>
      <c r="BT47" s="2155">
        <v>-1.1175999999999999</v>
      </c>
      <c r="BU47" s="2155">
        <v>-0.3584</v>
      </c>
      <c r="BV47" s="2154">
        <f>SQRT(BW47^2+BX47^2)*1000/(1.73*BW18)</f>
        <v>64.442196792185641</v>
      </c>
      <c r="BW47" s="2155">
        <v>-1.1024</v>
      </c>
      <c r="BX47" s="2155">
        <v>-0.35919999999999996</v>
      </c>
      <c r="BY47" s="2154">
        <f>SQRT(BZ47^2+CA47^2)*1000/(1.73*BZ18)</f>
        <v>63.034642522149554</v>
      </c>
      <c r="BZ47" s="2155">
        <v>-1.0760000000000001</v>
      </c>
      <c r="CA47" s="2155">
        <v>-0.3584</v>
      </c>
      <c r="CB47" s="2469">
        <f t="shared" si="4"/>
        <v>-26.327999999999999</v>
      </c>
      <c r="CC47" s="2469">
        <f t="shared" si="4"/>
        <v>-8.9711999999999978</v>
      </c>
    </row>
    <row r="48" spans="1:81" s="277" customFormat="1" ht="13.5" thickBot="1" x14ac:dyDescent="0.25">
      <c r="A48" s="2589" t="s">
        <v>285</v>
      </c>
      <c r="B48" s="2590"/>
      <c r="C48" s="2591"/>
      <c r="D48" s="2602"/>
      <c r="E48" s="2603"/>
      <c r="F48" s="2604"/>
      <c r="G48" s="2605"/>
      <c r="H48" s="2606">
        <f>SQRT(I48^2+J48^2)*1000/(1.73*I18)</f>
        <v>0.89510102886604692</v>
      </c>
      <c r="I48" s="2155">
        <v>-1.5599999999999999E-2</v>
      </c>
      <c r="J48" s="2155">
        <v>4.0000000000000001E-3</v>
      </c>
      <c r="K48" s="2606">
        <f>SQRT(L48^2+M48^2)*1000/(1.73*L18)</f>
        <v>0.87358304599326375</v>
      </c>
      <c r="L48" s="2155">
        <v>-1.52E-2</v>
      </c>
      <c r="M48" s="2155">
        <v>4.0000000000000001E-3</v>
      </c>
      <c r="N48" s="2606">
        <f>SQRT(O48^2+P48^2)*1000/(1.73*O18)</f>
        <v>0.88983975527743442</v>
      </c>
      <c r="O48" s="2155">
        <v>-1.5599999999999999E-2</v>
      </c>
      <c r="P48" s="2155">
        <v>3.5999999999999999E-3</v>
      </c>
      <c r="Q48" s="2606">
        <f>SQRT(R48^2+S48^2)*1000/(1.73*R18)</f>
        <v>0.86819138238179794</v>
      </c>
      <c r="R48" s="2155">
        <v>-1.52E-2</v>
      </c>
      <c r="S48" s="2155">
        <v>3.5999999999999999E-3</v>
      </c>
      <c r="T48" s="2606">
        <f>SQRT(U48^2+V48^2)*1000/(1.73*U18)</f>
        <v>0.89510102886604692</v>
      </c>
      <c r="U48" s="2155">
        <v>-1.5599999999999999E-2</v>
      </c>
      <c r="V48" s="2155">
        <v>4.0000000000000001E-3</v>
      </c>
      <c r="W48" s="2606">
        <f>SQRT(X48^2+Y48^2)*1000/(1.73*X18)</f>
        <v>0.9008803730260031</v>
      </c>
      <c r="X48" s="2155">
        <v>-1.5599999999999999E-2</v>
      </c>
      <c r="Y48" s="2155">
        <v>4.4000000000000003E-3</v>
      </c>
      <c r="Z48" s="2606">
        <f>SQRT(AA48^2+AB48^2)*1000/(1.73*AA18)</f>
        <v>0.99871398155696756</v>
      </c>
      <c r="AA48" s="2155">
        <v>-1.72E-2</v>
      </c>
      <c r="AB48" s="2155">
        <v>5.1999999999999998E-3</v>
      </c>
      <c r="AC48" s="2606">
        <f>SQRT(AD48^2+AE48^2)*1000/(1.73*AD18)</f>
        <v>1.0451453333519929</v>
      </c>
      <c r="AD48" s="2155">
        <v>-1.72E-2</v>
      </c>
      <c r="AE48" s="2155">
        <v>7.6E-3</v>
      </c>
      <c r="AF48" s="2606">
        <f>SQRT(AG48^2+AH48^2)*1000/(1.73*AG18)</f>
        <v>1.4701792456527736</v>
      </c>
      <c r="AG48" s="2155">
        <v>-2.4799999999999999E-2</v>
      </c>
      <c r="AH48" s="2155">
        <v>9.1999999999999998E-3</v>
      </c>
      <c r="AI48" s="2606">
        <f>SQRT(AJ48^2+AK48^2)*1000/(1.73*AJ18)</f>
        <v>1.5124367587100886</v>
      </c>
      <c r="AJ48" s="2155">
        <v>-2.4799999999999999E-2</v>
      </c>
      <c r="AK48" s="2155">
        <v>1.12E-2</v>
      </c>
      <c r="AL48" s="2606">
        <f>SQRT(AM48^2+AN48^2)*1000/(1.73*AM18)</f>
        <v>1.3842943598095239</v>
      </c>
      <c r="AM48" s="2155">
        <v>-2.1600000000000001E-2</v>
      </c>
      <c r="AN48" s="2155">
        <v>1.24E-2</v>
      </c>
      <c r="AO48" s="2606">
        <f>SQRT(AP48^2+AQ48^2)*1000/(1.73*AP18)</f>
        <v>1.3539697624353146</v>
      </c>
      <c r="AP48" s="2155">
        <v>-2.12E-2</v>
      </c>
      <c r="AQ48" s="2155">
        <v>1.2E-2</v>
      </c>
      <c r="AR48" s="2606">
        <f>SQRT(AS48^2+AT48^2)*1000/(1.73*AS18)</f>
        <v>1.3422373364271749</v>
      </c>
      <c r="AS48" s="2155">
        <v>-2.1600000000000001E-2</v>
      </c>
      <c r="AT48" s="2155">
        <v>1.0800000000000001E-2</v>
      </c>
      <c r="AU48" s="2606">
        <f>SQRT(AV48^2+AW48^2)*1000/(1.73*AV18)</f>
        <v>1.1835332729396322</v>
      </c>
      <c r="AV48" s="2155">
        <v>-1.8800000000000001E-2</v>
      </c>
      <c r="AW48" s="2155">
        <v>0.01</v>
      </c>
      <c r="AX48" s="2606">
        <f>SQRT(AY48^2+AZ48^2)*1000/(1.73*AY18)</f>
        <v>1.3326286856954832</v>
      </c>
      <c r="AY48" s="2155">
        <v>-2.12E-2</v>
      </c>
      <c r="AZ48" s="2155">
        <v>1.12E-2</v>
      </c>
      <c r="BA48" s="2606">
        <f>SQRT(BB48^2+BC48^2)*1000/(1.73*BB18)</f>
        <v>1.4146676985267259</v>
      </c>
      <c r="BB48" s="2155">
        <v>-2.1999999999999999E-2</v>
      </c>
      <c r="BC48" s="2155">
        <v>1.2800000000000001E-2</v>
      </c>
      <c r="BD48" s="2606">
        <f>SQRT(BE48^2+BF48^2)*1000/(1.73*BE18)</f>
        <v>1.4755485554508776</v>
      </c>
      <c r="BE48" s="2155">
        <v>-2.2800000000000001E-2</v>
      </c>
      <c r="BF48" s="2155">
        <v>1.3599999999999999E-2</v>
      </c>
      <c r="BG48" s="2606">
        <f>SQRT(BH48^2+BI48^2)*1000/(1.73*BH18)</f>
        <v>1.4259775643241062</v>
      </c>
      <c r="BH48" s="2155">
        <v>-2.1999999999999999E-2</v>
      </c>
      <c r="BI48" s="2155">
        <v>1.32E-2</v>
      </c>
      <c r="BJ48" s="2606">
        <f>SQRT(BK48^2+BL48^2)*1000/(1.73*BK18)</f>
        <v>1.2890786139905936</v>
      </c>
      <c r="BK48" s="2155">
        <v>-1.9600000000000003E-2</v>
      </c>
      <c r="BL48" s="2155">
        <v>1.24E-2</v>
      </c>
      <c r="BM48" s="2606">
        <f>SQRT(BN48^2+BO48^2)*1000/(1.73*BN18)</f>
        <v>1.1474866963596211</v>
      </c>
      <c r="BN48" s="2155">
        <v>-1.6800000000000002E-2</v>
      </c>
      <c r="BO48" s="2155">
        <v>1.2E-2</v>
      </c>
      <c r="BP48" s="2606">
        <f>SQRT(BQ48^2+BR48^2)*1000/(1.73*BQ18)</f>
        <v>1.093900809261231</v>
      </c>
      <c r="BQ48" s="2155">
        <v>-1.5599999999999999E-2</v>
      </c>
      <c r="BR48" s="2155">
        <v>1.2E-2</v>
      </c>
      <c r="BS48" s="2606">
        <f>SQRT(BT48^2+BU48^2)*1000/(1.73*BT18)</f>
        <v>1.0451453333519929</v>
      </c>
      <c r="BT48" s="2155">
        <v>-1.4800000000000001E-2</v>
      </c>
      <c r="BU48" s="2155">
        <v>1.1599999999999999E-2</v>
      </c>
      <c r="BV48" s="2606">
        <f>SQRT(BW48^2+BX48^2)*1000/(1.73*BW18)</f>
        <v>0.996484430014005</v>
      </c>
      <c r="BW48" s="2155">
        <v>-1.4E-2</v>
      </c>
      <c r="BX48" s="2155">
        <v>1.12E-2</v>
      </c>
      <c r="BY48" s="2606">
        <f>SQRT(BZ48^2+CA48^2)*1000/(1.73*BZ18)</f>
        <v>0.95157556954347244</v>
      </c>
      <c r="BZ48" s="2155">
        <v>-1.3599999999999999E-2</v>
      </c>
      <c r="CA48" s="2155">
        <v>1.04E-2</v>
      </c>
      <c r="CB48" s="2469">
        <f t="shared" si="4"/>
        <v>-0.44239999999999996</v>
      </c>
      <c r="CC48" s="2469">
        <f t="shared" si="4"/>
        <v>0.22239999999999999</v>
      </c>
    </row>
    <row r="49" spans="1:80" s="277" customFormat="1" ht="14.25" customHeight="1" thickBot="1" x14ac:dyDescent="0.25">
      <c r="H49" s="2269"/>
      <c r="I49" s="2388"/>
      <c r="J49" s="2389"/>
      <c r="K49" s="2272"/>
      <c r="L49" s="2388"/>
      <c r="M49" s="2390"/>
      <c r="N49" s="2269"/>
      <c r="O49" s="2388"/>
      <c r="P49" s="2389"/>
      <c r="Q49" s="2272"/>
      <c r="R49" s="2388"/>
      <c r="S49" s="2390"/>
      <c r="T49" s="2269"/>
      <c r="U49" s="2388"/>
      <c r="V49" s="2389"/>
      <c r="W49" s="2269"/>
      <c r="X49" s="2388"/>
      <c r="Y49" s="2389"/>
      <c r="Z49" s="2272"/>
      <c r="AA49" s="2388"/>
      <c r="AB49" s="2390"/>
      <c r="AC49" s="2391"/>
      <c r="AD49" s="2392"/>
      <c r="AE49" s="2393"/>
      <c r="AF49" s="2388"/>
      <c r="AG49" s="2392"/>
      <c r="AH49" s="2392"/>
      <c r="AI49" s="2391"/>
      <c r="AJ49" s="2392"/>
      <c r="AK49" s="2393"/>
      <c r="AL49" s="2391"/>
      <c r="AM49" s="2392"/>
      <c r="AN49" s="2393"/>
      <c r="AO49" s="2388"/>
      <c r="AP49" s="2392"/>
      <c r="AQ49" s="2393"/>
      <c r="AR49" s="2391"/>
      <c r="AS49" s="2392"/>
      <c r="AT49" s="2393"/>
      <c r="AU49" s="2388"/>
      <c r="AV49" s="2392"/>
      <c r="AW49" s="2392"/>
      <c r="AX49" s="2391"/>
      <c r="AY49" s="2392"/>
      <c r="AZ49" s="2393"/>
      <c r="BA49" s="2391"/>
      <c r="BB49" s="2392"/>
      <c r="BC49" s="2393"/>
      <c r="BD49" s="2388"/>
      <c r="BE49" s="2392"/>
      <c r="BF49" s="2392"/>
      <c r="BG49" s="2391"/>
      <c r="BH49" s="2392"/>
      <c r="BI49" s="2393"/>
      <c r="BJ49" s="2388"/>
      <c r="BK49" s="2392"/>
      <c r="BL49" s="2392"/>
      <c r="BM49" s="2391"/>
      <c r="BN49" s="2392"/>
      <c r="BO49" s="2393"/>
      <c r="BP49" s="2391"/>
      <c r="BQ49" s="2392"/>
      <c r="BR49" s="2393"/>
      <c r="BS49" s="2388"/>
      <c r="BT49" s="2392"/>
      <c r="BU49" s="2392"/>
      <c r="BV49" s="2391"/>
      <c r="BW49" s="2392"/>
      <c r="BX49" s="2393"/>
      <c r="BY49" s="2391"/>
      <c r="BZ49" s="2392"/>
      <c r="CA49" s="2393"/>
      <c r="CB49" s="910"/>
    </row>
    <row r="50" spans="1:80" s="277" customFormat="1" ht="14.25" customHeight="1" thickBot="1" x14ac:dyDescent="0.25">
      <c r="A50" s="2607" t="s">
        <v>53</v>
      </c>
      <c r="B50" s="2608"/>
      <c r="C50" s="2608"/>
      <c r="D50" s="2608"/>
      <c r="E50" s="2608"/>
      <c r="F50" s="2608"/>
      <c r="G50" s="2608"/>
      <c r="H50" s="2609"/>
      <c r="I50" s="2549"/>
      <c r="J50" s="2610"/>
      <c r="K50" s="2611"/>
      <c r="L50" s="2549"/>
      <c r="M50" s="2335"/>
      <c r="N50" s="2609"/>
      <c r="O50" s="2549"/>
      <c r="P50" s="2610"/>
      <c r="Q50" s="2611"/>
      <c r="R50" s="2549"/>
      <c r="S50" s="2335"/>
      <c r="T50" s="2609"/>
      <c r="U50" s="2549"/>
      <c r="V50" s="2610"/>
      <c r="W50" s="2609"/>
      <c r="X50" s="2549"/>
      <c r="Y50" s="2610"/>
      <c r="Z50" s="2611"/>
      <c r="AA50" s="2549"/>
      <c r="AB50" s="2335"/>
      <c r="AC50" s="2612"/>
      <c r="AD50" s="2420"/>
      <c r="AE50" s="2613"/>
      <c r="AF50" s="2549"/>
      <c r="AG50" s="2420"/>
      <c r="AH50" s="2420"/>
      <c r="AI50" s="2612"/>
      <c r="AJ50" s="2420"/>
      <c r="AK50" s="2613"/>
      <c r="AL50" s="2612"/>
      <c r="AM50" s="2420"/>
      <c r="AN50" s="2613"/>
      <c r="AO50" s="2549"/>
      <c r="AP50" s="2420"/>
      <c r="AQ50" s="2613"/>
      <c r="AR50" s="2612"/>
      <c r="AS50" s="2420"/>
      <c r="AT50" s="2613"/>
      <c r="AU50" s="2549"/>
      <c r="AV50" s="2420"/>
      <c r="AW50" s="2420"/>
      <c r="AX50" s="2612"/>
      <c r="AY50" s="2420"/>
      <c r="AZ50" s="2613"/>
      <c r="BA50" s="2612"/>
      <c r="BB50" s="2420"/>
      <c r="BC50" s="2613"/>
      <c r="BD50" s="2549"/>
      <c r="BE50" s="2420"/>
      <c r="BF50" s="2420"/>
      <c r="BG50" s="2612"/>
      <c r="BH50" s="2420"/>
      <c r="BI50" s="2613"/>
      <c r="BJ50" s="2549"/>
      <c r="BK50" s="2420"/>
      <c r="BL50" s="2420"/>
      <c r="BM50" s="2612"/>
      <c r="BN50" s="2420"/>
      <c r="BO50" s="2613"/>
      <c r="BP50" s="2612"/>
      <c r="BQ50" s="2420"/>
      <c r="BR50" s="2613"/>
      <c r="BS50" s="2549"/>
      <c r="BT50" s="2420"/>
      <c r="BU50" s="2420"/>
      <c r="BV50" s="2612"/>
      <c r="BW50" s="2420"/>
      <c r="BX50" s="2613"/>
      <c r="BY50" s="2612"/>
      <c r="BZ50" s="2420"/>
      <c r="CA50" s="2613"/>
      <c r="CB50" s="910"/>
    </row>
    <row r="51" spans="1:80" s="277" customFormat="1" ht="15" customHeight="1" x14ac:dyDescent="0.2">
      <c r="A51" s="2394"/>
      <c r="B51" s="2395" t="s">
        <v>54</v>
      </c>
      <c r="C51" s="2396"/>
      <c r="D51" s="2397" t="s">
        <v>218</v>
      </c>
      <c r="E51" s="2396"/>
      <c r="F51" s="2396"/>
      <c r="G51" s="2396"/>
      <c r="H51" s="2398">
        <v>2.5499999999999998E-2</v>
      </c>
      <c r="I51" s="2614" t="s">
        <v>56</v>
      </c>
      <c r="J51" s="2400">
        <v>0.1729</v>
      </c>
      <c r="K51" s="2401"/>
      <c r="L51" s="2614"/>
      <c r="M51" s="2402"/>
      <c r="N51" s="2398"/>
      <c r="O51" s="2614"/>
      <c r="P51" s="2400"/>
      <c r="Q51" s="2401"/>
      <c r="R51" s="2614"/>
      <c r="S51" s="2402"/>
      <c r="T51" s="2398"/>
      <c r="U51" s="2614"/>
      <c r="V51" s="2400"/>
      <c r="W51" s="2398"/>
      <c r="X51" s="2614"/>
      <c r="Y51" s="2400"/>
      <c r="Z51" s="2401"/>
      <c r="AA51" s="2614"/>
      <c r="AB51" s="2402"/>
      <c r="AC51" s="2403"/>
      <c r="AD51" s="2614"/>
      <c r="AE51" s="2433"/>
      <c r="AF51" s="2405"/>
      <c r="AG51" s="2614"/>
      <c r="AH51" s="2407"/>
      <c r="AI51" s="2403"/>
      <c r="AJ51" s="2614"/>
      <c r="AK51" s="2433"/>
      <c r="AL51" s="2403"/>
      <c r="AM51" s="2614"/>
      <c r="AN51" s="2433"/>
      <c r="AO51" s="2405"/>
      <c r="AP51" s="2614"/>
      <c r="AQ51" s="2433"/>
      <c r="AR51" s="2403"/>
      <c r="AS51" s="2614"/>
      <c r="AT51" s="2433"/>
      <c r="AU51" s="2405"/>
      <c r="AV51" s="2614"/>
      <c r="AW51" s="2407"/>
      <c r="AX51" s="2403"/>
      <c r="AY51" s="2614"/>
      <c r="AZ51" s="2433"/>
      <c r="BA51" s="2403"/>
      <c r="BB51" s="2614"/>
      <c r="BC51" s="2433"/>
      <c r="BD51" s="2405"/>
      <c r="BE51" s="2614"/>
      <c r="BF51" s="2407"/>
      <c r="BG51" s="2403"/>
      <c r="BH51" s="2614"/>
      <c r="BI51" s="2433"/>
      <c r="BJ51" s="2405"/>
      <c r="BK51" s="2614"/>
      <c r="BL51" s="2407"/>
      <c r="BM51" s="2403"/>
      <c r="BN51" s="2614"/>
      <c r="BO51" s="2433"/>
      <c r="BP51" s="2403"/>
      <c r="BQ51" s="2614"/>
      <c r="BR51" s="2433"/>
      <c r="BS51" s="2405"/>
      <c r="BT51" s="2614"/>
      <c r="BU51" s="2407"/>
      <c r="BV51" s="2403"/>
      <c r="BW51" s="2614"/>
      <c r="BX51" s="2433"/>
      <c r="BY51" s="2403"/>
      <c r="BZ51" s="2614"/>
      <c r="CA51" s="2433"/>
      <c r="CB51" s="910"/>
    </row>
    <row r="52" spans="1:80" s="277" customFormat="1" ht="15.75" customHeight="1" x14ac:dyDescent="0.2">
      <c r="A52" s="2409" t="s">
        <v>20</v>
      </c>
      <c r="B52" s="2410" t="s">
        <v>57</v>
      </c>
      <c r="C52" s="2387"/>
      <c r="D52" s="2411" t="s">
        <v>58</v>
      </c>
      <c r="E52" s="2412"/>
      <c r="F52" s="2293"/>
      <c r="G52" s="2411"/>
      <c r="H52" s="2521">
        <f>(SUM(I$8*I$8,J$8*J$8)/POWER($C$7,2))*$C$53</f>
        <v>8.3563145900873697E-3</v>
      </c>
      <c r="I52" s="2399" t="s">
        <v>56</v>
      </c>
      <c r="J52" s="2414">
        <f>($E$53/100)*(SUM(I$8*I$8,J$8*J$8)/$C$7)</f>
        <v>0.17251746250502956</v>
      </c>
      <c r="K52" s="2521">
        <f>(SUM(L$8*L$8,M$8*M$8)/POWER($C$7,2))*$C$53</f>
        <v>7.4940790404595687E-3</v>
      </c>
      <c r="L52" s="2399" t="s">
        <v>56</v>
      </c>
      <c r="M52" s="2414">
        <f>($E$53/100)*(SUM(L$8*L$8,M$8*M$8)/$C$7)</f>
        <v>0.1547164705127137</v>
      </c>
      <c r="N52" s="2521">
        <f>(SUM(O$8*O$8,P$8*P$8)/POWER($C$7,2))*$C$53</f>
        <v>6.9274260026989587E-3</v>
      </c>
      <c r="O52" s="2399" t="s">
        <v>56</v>
      </c>
      <c r="P52" s="2414">
        <f>($E$53/100)*(SUM(O$8*O$8,P$8*P$8)/$C$7)</f>
        <v>0.14301782715249464</v>
      </c>
      <c r="Q52" s="2521">
        <f>(SUM(R$8*R$8,S$8*S$8)/POWER($C$7,2))*$C$53</f>
        <v>6.6197991128578064E-3</v>
      </c>
      <c r="R52" s="2399" t="s">
        <v>56</v>
      </c>
      <c r="S52" s="2414">
        <f>($E$53/100)*(SUM(R$8*R$8,S$8*S$8)/$C$7)</f>
        <v>0.13666682039448375</v>
      </c>
      <c r="T52" s="2521">
        <f>(SUM(U$8*U$8,V$8*V$8)/POWER($C$7,2))*$C$53</f>
        <v>6.7902726981611513E-3</v>
      </c>
      <c r="U52" s="2399" t="s">
        <v>56</v>
      </c>
      <c r="V52" s="2414">
        <f>($E$53/100)*(SUM(U$8*U$8,V$8*V$8)/$C$7)</f>
        <v>0.14018627505881087</v>
      </c>
      <c r="W52" s="2521">
        <f>(SUM(X$8*X$8,Y$8*Y$8)/POWER($C$7,2))*$C$53</f>
        <v>7.4231702407608312E-3</v>
      </c>
      <c r="X52" s="2399" t="s">
        <v>56</v>
      </c>
      <c r="Y52" s="2414">
        <f>($E$53/100)*(SUM(X$8*X$8,Y$8*Y$8)/$C$7)</f>
        <v>0.15325254690603007</v>
      </c>
      <c r="Z52" s="2521">
        <f>(SUM(AA$8*AA$8,AB$8*AB$8)/POWER($C$7,2))*$C$53</f>
        <v>9.0226077244831716E-3</v>
      </c>
      <c r="AA52" s="2399" t="s">
        <v>56</v>
      </c>
      <c r="AB52" s="2414">
        <f>($E$53/100)*(SUM(AA$8*AA$8,AB$8*AB$8)/$C$7)</f>
        <v>0.1862731917312655</v>
      </c>
      <c r="AC52" s="2521">
        <f>(SUM(AD$8*AD$8,AE$8*AE$8)/POWER($C$7,2))*$C$53</f>
        <v>1.1199698249908119E-2</v>
      </c>
      <c r="AD52" s="2399" t="s">
        <v>56</v>
      </c>
      <c r="AE52" s="2414">
        <f>($E$53/100)*(SUM(AD$8*AD$8,AE$8*AE$8)/$C$7)</f>
        <v>0.23121957677229668</v>
      </c>
      <c r="AF52" s="2521">
        <f>(SUM(AG$8*AG$8,AH$8*AH$8)/POWER($C$7,2))*$C$53</f>
        <v>1.2639940660827543E-2</v>
      </c>
      <c r="AG52" s="2399" t="s">
        <v>56</v>
      </c>
      <c r="AH52" s="2414">
        <f>($E$53/100)*(SUM(AG$8*AG$8,AH$8*AH$8)/$C$7)</f>
        <v>0.26095361364289127</v>
      </c>
      <c r="AI52" s="2521">
        <f>(SUM(AJ$8*AJ$8,AK$8*AK$8)/POWER($C$7,2))*$C$53</f>
        <v>1.29793590511999E-2</v>
      </c>
      <c r="AJ52" s="2399" t="s">
        <v>56</v>
      </c>
      <c r="AK52" s="2414">
        <f>($E$53/100)*(SUM(AJ$8*AJ$8,AK$8*AK$8)/$C$7)</f>
        <v>0.26796096105703021</v>
      </c>
      <c r="AL52" s="2521">
        <f>(SUM(AM$8*AM$8,AN$8*AN$8)/POWER($C$7,2))*$C$53</f>
        <v>1.3233716043281928E-2</v>
      </c>
      <c r="AM52" s="2399" t="s">
        <v>56</v>
      </c>
      <c r="AN52" s="2414">
        <f>($E$53/100)*(SUM(AM$8*AM$8,AN$8*AN$8)/$C$7)</f>
        <v>0.27321220218388498</v>
      </c>
      <c r="AO52" s="2521">
        <f>(SUM(AP$8*AP$8,AQ$8*AQ$8)/POWER($C$7,2))*$C$53</f>
        <v>1.3717827120040757E-2</v>
      </c>
      <c r="AP52" s="2399" t="s">
        <v>56</v>
      </c>
      <c r="AQ52" s="2414">
        <f>($E$53/100)*(SUM(AP$8*AP$8,AQ$8*AQ$8)/$C$7)</f>
        <v>0.28320675344600271</v>
      </c>
      <c r="AR52" s="2521">
        <f>(SUM(AS$8*AS$8,AT$8*AT$8)/POWER($C$7,2))*$C$53</f>
        <v>1.4041434198281218E-2</v>
      </c>
      <c r="AS52" s="2399" t="s">
        <v>56</v>
      </c>
      <c r="AT52" s="2414">
        <f>($E$53/100)*(SUM(AS$8*AS$8,AT$8*AT$8)/$C$7)</f>
        <v>0.28988767377096708</v>
      </c>
      <c r="AU52" s="2521">
        <f>(SUM(AV$8*AV$8,AW$8*AW$8)/POWER($C$7,2))*$C$53</f>
        <v>1.3186756353211902E-2</v>
      </c>
      <c r="AV52" s="2399" t="s">
        <v>56</v>
      </c>
      <c r="AW52" s="2414">
        <f>($E$53/100)*(SUM(AV$8*AV$8,AW$8*AW$8)/$C$7)</f>
        <v>0.27224271180824566</v>
      </c>
      <c r="AX52" s="2521">
        <f>(SUM(AY$8*AY$8,AZ$8*AZ$8)/POWER($C$7,2))*$C$53</f>
        <v>1.2795365050144248E-2</v>
      </c>
      <c r="AY52" s="2399" t="s">
        <v>56</v>
      </c>
      <c r="AZ52" s="2414">
        <f>($E$53/100)*(SUM(AY$8*AY$8,AZ$8*AZ$8)/$C$7)</f>
        <v>0.2641623752287845</v>
      </c>
      <c r="BA52" s="2521">
        <f>(SUM(BB$8*BB$8,BC$8*BC$8)/POWER($C$7,2))*$C$53</f>
        <v>1.3547489964862464E-2</v>
      </c>
      <c r="BB52" s="2399" t="s">
        <v>56</v>
      </c>
      <c r="BC52" s="2414">
        <f>($E$53/100)*(SUM(BB$8*BB$8,BC$8*BC$8)/$C$7)</f>
        <v>0.27969011540361216</v>
      </c>
      <c r="BD52" s="2521">
        <f>(SUM(BE$8*BE$8,BF$8*BF$8)/POWER($C$7,2))*$C$53</f>
        <v>1.5082536549243899E-2</v>
      </c>
      <c r="BE52" s="2399" t="s">
        <v>56</v>
      </c>
      <c r="BF52" s="2414">
        <f>($E$53/100)*(SUM(BE$8*BE$8,BF$8*BF$8)/$C$7)</f>
        <v>0.31138139972632567</v>
      </c>
      <c r="BG52" s="2521">
        <f>(SUM(BH$8*BH$8,BI$8*BI$8)/POWER($C$7,2))*$C$53</f>
        <v>1.5411198389790616E-2</v>
      </c>
      <c r="BH52" s="2399" t="s">
        <v>56</v>
      </c>
      <c r="BI52" s="2414">
        <f>($E$53/100)*(SUM(BH$8*BH$8,BI$8*BI$8)/$C$7)</f>
        <v>0.3181666764343869</v>
      </c>
      <c r="BJ52" s="2521">
        <f>(SUM(BK$8*BK$8,BL$8*BL$8)/POWER($C$7,2))*$C$53</f>
        <v>1.5865766357013603E-2</v>
      </c>
      <c r="BK52" s="2399" t="s">
        <v>56</v>
      </c>
      <c r="BL52" s="2414">
        <f>($E$53/100)*(SUM(BK$8*BK$8,BL$8*BL$8)/$C$7)</f>
        <v>0.32755130543511957</v>
      </c>
      <c r="BM52" s="2521">
        <f>(SUM(BN$8*BN$8,BO$8*BO$8)/POWER($C$7,2))*$C$53</f>
        <v>1.5659225827056738E-2</v>
      </c>
      <c r="BN52" s="2399" t="s">
        <v>56</v>
      </c>
      <c r="BO52" s="2414">
        <f>($E$53/100)*(SUM(BN$8*BN$8,BO$8*BO$8)/$C$7)</f>
        <v>0.32328724288117139</v>
      </c>
      <c r="BP52" s="2521">
        <f>(SUM(BQ$8*BQ$8,BR$8*BR$8)/POWER($C$7,2))*$C$53</f>
        <v>1.4963953064186981E-2</v>
      </c>
      <c r="BQ52" s="2399" t="s">
        <v>56</v>
      </c>
      <c r="BR52" s="2414">
        <f>($E$53/100)*(SUM(BQ$8*BQ$8,BR$8*BR$8)/$C$7)</f>
        <v>0.30893322455095706</v>
      </c>
      <c r="BS52" s="2521">
        <f>(SUM(BT$8*BT$8,BU$8*BU$8)/POWER($C$7,2))*$C$53</f>
        <v>1.3752780981545674E-2</v>
      </c>
      <c r="BT52" s="2399" t="s">
        <v>56</v>
      </c>
      <c r="BU52" s="2414">
        <f>($E$53/100)*(SUM(BT$8*BT$8,BU$8*BU$8)/$C$7)</f>
        <v>0.28392838155449135</v>
      </c>
      <c r="BV52" s="2521">
        <f>(SUM(BW$8*BW$8,BX$8*BX$8)/POWER($C$7,2))*$C$53</f>
        <v>1.1934402013257722E-2</v>
      </c>
      <c r="BW52" s="2399" t="s">
        <v>56</v>
      </c>
      <c r="BX52" s="2414">
        <f>($E$53/100)*(SUM(BW$8*BW$8,BX$8*BX$8)/$C$7)</f>
        <v>0.24638765446725622</v>
      </c>
      <c r="BY52" s="2521">
        <f>(SUM(BZ$8*BZ$8,CA$8*CA$8)/POWER($C$7,2))*$C$53</f>
        <v>9.9023932927172591E-3</v>
      </c>
      <c r="BZ52" s="2399" t="s">
        <v>56</v>
      </c>
      <c r="CA52" s="2414">
        <f>($E$53/100)*(SUM(BZ$8*BZ$8,CA$8*CA$8)/$C$7)</f>
        <v>0.20443650668835631</v>
      </c>
      <c r="CB52" s="910"/>
    </row>
    <row r="53" spans="1:80" s="277" customFormat="1" ht="14.25" customHeight="1" thickBot="1" x14ac:dyDescent="0.25">
      <c r="A53" s="2417"/>
      <c r="B53" s="2297" t="s">
        <v>231</v>
      </c>
      <c r="C53" s="2298">
        <v>0.124</v>
      </c>
      <c r="D53" s="2299" t="s">
        <v>232</v>
      </c>
      <c r="E53" s="2418">
        <v>10.24</v>
      </c>
      <c r="F53" s="2418"/>
      <c r="G53" s="2335"/>
      <c r="H53" s="2419"/>
      <c r="I53" s="2420"/>
      <c r="J53" s="2421"/>
      <c r="K53" s="2419"/>
      <c r="L53" s="2420"/>
      <c r="M53" s="2421"/>
      <c r="N53" s="2419"/>
      <c r="O53" s="2420"/>
      <c r="P53" s="2421"/>
      <c r="Q53" s="2419"/>
      <c r="R53" s="2420"/>
      <c r="S53" s="2421"/>
      <c r="T53" s="2419"/>
      <c r="U53" s="2420"/>
      <c r="V53" s="2421"/>
      <c r="W53" s="2419"/>
      <c r="X53" s="2420"/>
      <c r="Y53" s="2421"/>
      <c r="Z53" s="2419"/>
      <c r="AA53" s="2420"/>
      <c r="AB53" s="2421"/>
      <c r="AC53" s="2419"/>
      <c r="AD53" s="2420"/>
      <c r="AE53" s="2421"/>
      <c r="AF53" s="2419"/>
      <c r="AG53" s="2420"/>
      <c r="AH53" s="2421"/>
      <c r="AI53" s="2419"/>
      <c r="AJ53" s="2420"/>
      <c r="AK53" s="2421"/>
      <c r="AL53" s="2419"/>
      <c r="AM53" s="2420"/>
      <c r="AN53" s="2421"/>
      <c r="AO53" s="2419"/>
      <c r="AP53" s="2420"/>
      <c r="AQ53" s="2421"/>
      <c r="AR53" s="2419"/>
      <c r="AS53" s="2420"/>
      <c r="AT53" s="2421"/>
      <c r="AU53" s="2419"/>
      <c r="AV53" s="2420"/>
      <c r="AW53" s="2421"/>
      <c r="AX53" s="2419"/>
      <c r="AY53" s="2420"/>
      <c r="AZ53" s="2421"/>
      <c r="BA53" s="2419"/>
      <c r="BB53" s="2420"/>
      <c r="BC53" s="2421"/>
      <c r="BD53" s="2419"/>
      <c r="BE53" s="2420"/>
      <c r="BF53" s="2421"/>
      <c r="BG53" s="2419"/>
      <c r="BH53" s="2420"/>
      <c r="BI53" s="2421"/>
      <c r="BJ53" s="2419"/>
      <c r="BK53" s="2420"/>
      <c r="BL53" s="2421"/>
      <c r="BM53" s="2419"/>
      <c r="BN53" s="2420"/>
      <c r="BO53" s="2421"/>
      <c r="BP53" s="2419"/>
      <c r="BQ53" s="2420"/>
      <c r="BR53" s="2421"/>
      <c r="BS53" s="2419"/>
      <c r="BT53" s="2420"/>
      <c r="BU53" s="2421"/>
      <c r="BV53" s="2419"/>
      <c r="BW53" s="2420"/>
      <c r="BX53" s="2421"/>
      <c r="BY53" s="2419"/>
      <c r="BZ53" s="2420"/>
      <c r="CA53" s="2421"/>
      <c r="CB53" s="910"/>
    </row>
    <row r="54" spans="1:80" s="277" customFormat="1" ht="14.25" customHeight="1" thickBot="1" x14ac:dyDescent="0.25">
      <c r="A54" s="2424"/>
      <c r="B54" s="2425" t="s">
        <v>63</v>
      </c>
      <c r="C54" s="2426"/>
      <c r="D54" s="2426"/>
      <c r="E54" s="2426"/>
      <c r="F54" s="2426"/>
      <c r="G54" s="2426"/>
      <c r="H54" s="2427">
        <f>SUM(I8,$H$51,H52)</f>
        <v>6.4935003145900865</v>
      </c>
      <c r="I54" s="2428" t="s">
        <v>56</v>
      </c>
      <c r="J54" s="2429">
        <f>SUM(J8,$J$51,J52)</f>
        <v>0.97113346250502952</v>
      </c>
      <c r="K54" s="2427">
        <f>SUM(L8,$H$51,K52)</f>
        <v>6.1475860790404591</v>
      </c>
      <c r="L54" s="2428" t="s">
        <v>56</v>
      </c>
      <c r="M54" s="2429">
        <f>SUM(M8,$J$51,M52)</f>
        <v>0.94756847051271365</v>
      </c>
      <c r="N54" s="2427">
        <f>SUM(O8,$H$51,N52)</f>
        <v>5.9113914260026998</v>
      </c>
      <c r="O54" s="2428" t="s">
        <v>56</v>
      </c>
      <c r="P54" s="2429">
        <f>SUM(P8,$J$51,P52)</f>
        <v>0.91110182715249466</v>
      </c>
      <c r="Q54" s="2427">
        <f>SUM(R8,$H$51,Q52)</f>
        <v>5.7787157991128577</v>
      </c>
      <c r="R54" s="2428" t="s">
        <v>56</v>
      </c>
      <c r="S54" s="2429">
        <f>SUM(S8,$J$51,S52)</f>
        <v>0.89485082039448371</v>
      </c>
      <c r="T54" s="2427">
        <f>SUM(U8,$H$51,T52)</f>
        <v>5.8521222726981614</v>
      </c>
      <c r="U54" s="2428" t="s">
        <v>56</v>
      </c>
      <c r="V54" s="2429">
        <f>SUM(V8,$J$51,V52)</f>
        <v>0.90867027505881082</v>
      </c>
      <c r="W54" s="2427">
        <f>SUM(X8,$H$51,W52)</f>
        <v>6.1201911702407612</v>
      </c>
      <c r="X54" s="2428" t="s">
        <v>56</v>
      </c>
      <c r="Y54" s="2429">
        <f>SUM(Y8,$J$51,Y52)</f>
        <v>0.92643654690603017</v>
      </c>
      <c r="Z54" s="2427">
        <f>SUM(AA8,$H$51,Z52)</f>
        <v>6.7497266077244822</v>
      </c>
      <c r="AA54" s="2428" t="s">
        <v>56</v>
      </c>
      <c r="AB54" s="2429">
        <f>SUM(AB8,$J$51,AB52)</f>
        <v>0.97795319173126538</v>
      </c>
      <c r="AC54" s="2427">
        <f>SUM(AD8,$H$51,AC52)</f>
        <v>7.5222316982499073</v>
      </c>
      <c r="AD54" s="2428" t="s">
        <v>56</v>
      </c>
      <c r="AE54" s="2429">
        <f>SUM(AE8,$J$51,AE52)</f>
        <v>1.0497995767722965</v>
      </c>
      <c r="AF54" s="2427">
        <f>SUM(AG8,$H$51,AF52)</f>
        <v>7.9935119406608273</v>
      </c>
      <c r="AG54" s="2428" t="s">
        <v>56</v>
      </c>
      <c r="AH54" s="2429">
        <f>SUM(AH8,$J$51,AH52)</f>
        <v>1.0830336136428915</v>
      </c>
      <c r="AI54" s="2427">
        <f>SUM(AJ8,$H$51,AI52)</f>
        <v>8.1065873590511988</v>
      </c>
      <c r="AJ54" s="2428" t="s">
        <v>56</v>
      </c>
      <c r="AK54" s="2429">
        <f>SUM(AK8,$J$51,AK52)</f>
        <v>1.0116409610570301</v>
      </c>
      <c r="AL54" s="2427">
        <f>SUM(AM8,$H$51,AL52)</f>
        <v>8.1884177160432827</v>
      </c>
      <c r="AM54" s="2428" t="s">
        <v>56</v>
      </c>
      <c r="AN54" s="2429">
        <f>SUM(AN8,$J$51,AN52)</f>
        <v>0.979824202183885</v>
      </c>
      <c r="AO54" s="2427">
        <f>SUM(AP8,$H$51,AO52)</f>
        <v>8.337689827120041</v>
      </c>
      <c r="AP54" s="2428" t="s">
        <v>56</v>
      </c>
      <c r="AQ54" s="2429">
        <f>SUM(AQ8,$J$51,AQ52)</f>
        <v>0.98301875344600287</v>
      </c>
      <c r="AR54" s="2427">
        <f>SUM(AS8,$H$51,AR52)</f>
        <v>8.4334894341982807</v>
      </c>
      <c r="AS54" s="2428" t="s">
        <v>56</v>
      </c>
      <c r="AT54" s="2429">
        <f>SUM(AT8,$J$51,AT52)</f>
        <v>1.0240316737709672</v>
      </c>
      <c r="AU54" s="2427">
        <f>SUM(AV8,$H$51,AU52)</f>
        <v>8.1711907563532105</v>
      </c>
      <c r="AV54" s="2428" t="s">
        <v>56</v>
      </c>
      <c r="AW54" s="2429">
        <f>SUM(AW8,$J$51,AW52)</f>
        <v>1.0177547118082457</v>
      </c>
      <c r="AX54" s="2427">
        <f>SUM(AY8,$H$51,AX52)</f>
        <v>8.0503393650501405</v>
      </c>
      <c r="AY54" s="2428" t="s">
        <v>56</v>
      </c>
      <c r="AZ54" s="2429">
        <f>SUM(AZ8,$J$51,AZ52)</f>
        <v>0.98471037522878424</v>
      </c>
      <c r="BA54" s="2427">
        <f>SUM(BB8,$H$51,BA52)</f>
        <v>8.2828434899648613</v>
      </c>
      <c r="BB54" s="2428" t="s">
        <v>56</v>
      </c>
      <c r="BC54" s="2429">
        <f>SUM(BC8,$J$51,BC52)</f>
        <v>1.0214021154036121</v>
      </c>
      <c r="BD54" s="2427">
        <f>SUM(BE8,$H$51,BD52)</f>
        <v>8.7352505365492412</v>
      </c>
      <c r="BE54" s="2428" t="s">
        <v>56</v>
      </c>
      <c r="BF54" s="2429">
        <f>SUM(BF8,$J$51,BF52)</f>
        <v>1.135125399726326</v>
      </c>
      <c r="BG54" s="2427">
        <f>SUM(BH8,$H$51,BG52)</f>
        <v>8.8321511983897896</v>
      </c>
      <c r="BH54" s="2428" t="s">
        <v>56</v>
      </c>
      <c r="BI54" s="2429">
        <f>SUM(BI8,$J$51,BI52)</f>
        <v>1.1167746764343869</v>
      </c>
      <c r="BJ54" s="2427">
        <f>SUM(BK8,$H$51,BJ52)</f>
        <v>8.9609297663570118</v>
      </c>
      <c r="BK54" s="2428" t="s">
        <v>56</v>
      </c>
      <c r="BL54" s="2429">
        <f>SUM(BL8,$J$51,BL52)</f>
        <v>1.1407313054351196</v>
      </c>
      <c r="BM54" s="2427">
        <f>SUM(BN8,$H$51,BM52)</f>
        <v>8.9021192258270538</v>
      </c>
      <c r="BN54" s="2428" t="s">
        <v>56</v>
      </c>
      <c r="BO54" s="2429">
        <f>SUM(BO8,$J$51,BO52)</f>
        <v>1.1372312428811715</v>
      </c>
      <c r="BP54" s="2427">
        <f>SUM(BQ8,$H$51,BP52)</f>
        <v>8.705243953064187</v>
      </c>
      <c r="BQ54" s="2428" t="s">
        <v>56</v>
      </c>
      <c r="BR54" s="2429">
        <f>SUM(BR8,$J$51,BR52)</f>
        <v>1.0689772245509572</v>
      </c>
      <c r="BS54" s="2427">
        <f>SUM(BT8,$H$51,BS52)</f>
        <v>8.3443767809815448</v>
      </c>
      <c r="BT54" s="2428" t="s">
        <v>56</v>
      </c>
      <c r="BU54" s="2429">
        <f>SUM(BU8,$J$51,BU52)</f>
        <v>1.0428043815544912</v>
      </c>
      <c r="BV54" s="2427">
        <f>SUM(BW8,$H$51,BV52)</f>
        <v>7.7701224020132553</v>
      </c>
      <c r="BW54" s="2428" t="s">
        <v>56</v>
      </c>
      <c r="BX54" s="2429">
        <f>SUM(BX8,$J$51,BX52)</f>
        <v>1.0182636544672561</v>
      </c>
      <c r="BY54" s="2427">
        <f>SUM(BZ8,$H$51,BY52)</f>
        <v>7.0737783932927165</v>
      </c>
      <c r="BZ54" s="2428" t="s">
        <v>56</v>
      </c>
      <c r="CA54" s="2429">
        <f>SUM(CA8,$J$51,CA52)</f>
        <v>0.98768050668835639</v>
      </c>
      <c r="CB54" s="910"/>
    </row>
    <row r="55" spans="1:80" s="277" customFormat="1" x14ac:dyDescent="0.2">
      <c r="A55" s="2432"/>
      <c r="B55" s="2395" t="s">
        <v>54</v>
      </c>
      <c r="C55" s="2396"/>
      <c r="D55" s="2397" t="s">
        <v>218</v>
      </c>
      <c r="E55" s="2396"/>
      <c r="F55" s="2396"/>
      <c r="G55" s="2396"/>
      <c r="H55" s="2398">
        <v>2.8299999999999999E-2</v>
      </c>
      <c r="I55" s="2614" t="s">
        <v>56</v>
      </c>
      <c r="J55" s="2433">
        <v>0.1729</v>
      </c>
      <c r="K55" s="2398">
        <v>2.8299999999999999E-2</v>
      </c>
      <c r="L55" s="2614" t="s">
        <v>56</v>
      </c>
      <c r="M55" s="2433">
        <v>0.1729</v>
      </c>
      <c r="N55" s="2398">
        <v>2.8299999999999999E-2</v>
      </c>
      <c r="O55" s="2614" t="s">
        <v>56</v>
      </c>
      <c r="P55" s="2433">
        <v>0.1729</v>
      </c>
      <c r="Q55" s="2398">
        <v>2.8299999999999999E-2</v>
      </c>
      <c r="R55" s="2614" t="s">
        <v>56</v>
      </c>
      <c r="S55" s="2433">
        <v>0.1729</v>
      </c>
      <c r="T55" s="2398">
        <v>2.8299999999999999E-2</v>
      </c>
      <c r="U55" s="2614" t="s">
        <v>56</v>
      </c>
      <c r="V55" s="2433">
        <v>0.1729</v>
      </c>
      <c r="W55" s="2398">
        <v>2.8299999999999999E-2</v>
      </c>
      <c r="X55" s="2614" t="s">
        <v>56</v>
      </c>
      <c r="Y55" s="2433">
        <v>0.1729</v>
      </c>
      <c r="Z55" s="2398">
        <v>2.8299999999999999E-2</v>
      </c>
      <c r="AA55" s="2614" t="s">
        <v>56</v>
      </c>
      <c r="AB55" s="2433">
        <v>0.1729</v>
      </c>
      <c r="AC55" s="2398">
        <v>2.8299999999999999E-2</v>
      </c>
      <c r="AD55" s="2614" t="s">
        <v>56</v>
      </c>
      <c r="AE55" s="2433">
        <v>0.1729</v>
      </c>
      <c r="AF55" s="2398">
        <v>2.8299999999999999E-2</v>
      </c>
      <c r="AG55" s="2614" t="s">
        <v>56</v>
      </c>
      <c r="AH55" s="2433">
        <v>0.1729</v>
      </c>
      <c r="AI55" s="2398">
        <v>2.8299999999999999E-2</v>
      </c>
      <c r="AJ55" s="2614" t="s">
        <v>56</v>
      </c>
      <c r="AK55" s="2433">
        <v>0.1729</v>
      </c>
      <c r="AL55" s="2398">
        <v>2.8299999999999999E-2</v>
      </c>
      <c r="AM55" s="2614" t="s">
        <v>56</v>
      </c>
      <c r="AN55" s="2433">
        <v>0.1729</v>
      </c>
      <c r="AO55" s="2398">
        <v>2.8299999999999999E-2</v>
      </c>
      <c r="AP55" s="2614" t="s">
        <v>56</v>
      </c>
      <c r="AQ55" s="2433">
        <v>0.1729</v>
      </c>
      <c r="AR55" s="2398">
        <v>2.8299999999999999E-2</v>
      </c>
      <c r="AS55" s="2614" t="s">
        <v>56</v>
      </c>
      <c r="AT55" s="2433">
        <v>0.1729</v>
      </c>
      <c r="AU55" s="2398">
        <v>2.8299999999999999E-2</v>
      </c>
      <c r="AV55" s="2614" t="s">
        <v>56</v>
      </c>
      <c r="AW55" s="2433">
        <v>0.1729</v>
      </c>
      <c r="AX55" s="2398">
        <v>2.8299999999999999E-2</v>
      </c>
      <c r="AY55" s="2614" t="s">
        <v>56</v>
      </c>
      <c r="AZ55" s="2433">
        <v>0.1729</v>
      </c>
      <c r="BA55" s="2398">
        <v>2.8299999999999999E-2</v>
      </c>
      <c r="BB55" s="2614" t="s">
        <v>56</v>
      </c>
      <c r="BC55" s="2433">
        <v>0.1729</v>
      </c>
      <c r="BD55" s="2398">
        <v>2.8299999999999999E-2</v>
      </c>
      <c r="BE55" s="2614" t="s">
        <v>56</v>
      </c>
      <c r="BF55" s="2433">
        <v>0.1729</v>
      </c>
      <c r="BG55" s="2398">
        <v>2.8299999999999999E-2</v>
      </c>
      <c r="BH55" s="2614" t="s">
        <v>56</v>
      </c>
      <c r="BI55" s="2433">
        <v>0.1729</v>
      </c>
      <c r="BJ55" s="2398">
        <v>2.8299999999999999E-2</v>
      </c>
      <c r="BK55" s="2614" t="s">
        <v>56</v>
      </c>
      <c r="BL55" s="2433">
        <v>0.1729</v>
      </c>
      <c r="BM55" s="2398">
        <v>2.8299999999999999E-2</v>
      </c>
      <c r="BN55" s="2614" t="s">
        <v>56</v>
      </c>
      <c r="BO55" s="2433">
        <v>0.1729</v>
      </c>
      <c r="BP55" s="2398">
        <v>2.8299999999999999E-2</v>
      </c>
      <c r="BQ55" s="2614" t="s">
        <v>56</v>
      </c>
      <c r="BR55" s="2433">
        <v>0.1729</v>
      </c>
      <c r="BS55" s="2398">
        <v>2.8299999999999999E-2</v>
      </c>
      <c r="BT55" s="2614" t="s">
        <v>56</v>
      </c>
      <c r="BU55" s="2433">
        <v>0.1729</v>
      </c>
      <c r="BV55" s="2398">
        <v>2.8299999999999999E-2</v>
      </c>
      <c r="BW55" s="2614" t="s">
        <v>56</v>
      </c>
      <c r="BX55" s="2433">
        <v>0.1729</v>
      </c>
      <c r="BY55" s="2398">
        <v>2.8299999999999999E-2</v>
      </c>
      <c r="BZ55" s="2614" t="s">
        <v>56</v>
      </c>
      <c r="CA55" s="2433">
        <v>0.1729</v>
      </c>
      <c r="CB55" s="910"/>
    </row>
    <row r="56" spans="1:80" s="277" customFormat="1" ht="12.75" customHeight="1" x14ac:dyDescent="0.2">
      <c r="A56" s="2315" t="s">
        <v>24</v>
      </c>
      <c r="B56" s="2410" t="s">
        <v>57</v>
      </c>
      <c r="C56" s="2387"/>
      <c r="D56" s="2411" t="s">
        <v>58</v>
      </c>
      <c r="E56" s="2412"/>
      <c r="F56" s="2293"/>
      <c r="G56" s="2411"/>
      <c r="H56" s="2521">
        <f>(SUM(I$15*I$15,J$15*J$15)/POWER($C$14,2))*$C$57</f>
        <v>3.2348268392394337E-3</v>
      </c>
      <c r="I56" s="2399" t="s">
        <v>56</v>
      </c>
      <c r="J56" s="2414">
        <f>($E$57/100)*(SUM(I$15*I$15,J$15*J$15)/$C$14)</f>
        <v>7.2499908588410863E-2</v>
      </c>
      <c r="K56" s="2521">
        <f>(SUM(L$15*L$15,M$15*M$15)/POWER($C$14,2))*$C$57</f>
        <v>2.9066670998266881E-3</v>
      </c>
      <c r="L56" s="2399" t="s">
        <v>56</v>
      </c>
      <c r="M56" s="2414">
        <f>($E$57/100)*(SUM(L$15*L$15,M$15*M$15)/$C$14)</f>
        <v>6.514509416025599E-2</v>
      </c>
      <c r="N56" s="2521">
        <f>(SUM(O$15*O$15,P$15*P$15)/POWER($C$14,2))*$C$57</f>
        <v>2.7913914039121718E-3</v>
      </c>
      <c r="O56" s="2399" t="s">
        <v>56</v>
      </c>
      <c r="P56" s="2414">
        <f>($E$57/100)*(SUM(O$15*O$15,P$15*P$15)/$C$14)</f>
        <v>6.2561500715658247E-2</v>
      </c>
      <c r="Q56" s="2521">
        <f>(SUM(R$15*R$15,S$15*S$15)/POWER($C$14,2))*$C$57</f>
        <v>2.7445863007450107E-3</v>
      </c>
      <c r="R56" s="2399" t="s">
        <v>56</v>
      </c>
      <c r="S56" s="2414">
        <f>($E$57/100)*(SUM(R$15*R$15,S$15*S$15)/$C$14)</f>
        <v>6.1512490716134377E-2</v>
      </c>
      <c r="T56" s="2521">
        <f>(SUM(U$15*U$15,V$15*V$15)/POWER($C$14,2))*$C$57</f>
        <v>2.7217857816340479E-3</v>
      </c>
      <c r="U56" s="2399" t="s">
        <v>56</v>
      </c>
      <c r="V56" s="2414">
        <f>($E$57/100)*(SUM(U$15*U$15,V$15*V$15)/$C$14)</f>
        <v>6.1001478648576003E-2</v>
      </c>
      <c r="W56" s="2521">
        <f>(SUM(X$15*X$15,Y$15*Y$15)/POWER($C$14,2))*$C$57</f>
        <v>2.8653940917544953E-3</v>
      </c>
      <c r="X56" s="2399" t="s">
        <v>56</v>
      </c>
      <c r="Y56" s="2414">
        <f>($E$57/100)*(SUM(X$15*X$15,Y$15*Y$15)/$C$14)</f>
        <v>6.4220071133951978E-2</v>
      </c>
      <c r="Z56" s="2521">
        <f>(SUM(AA$15*AA$15,AB$15*AB$15)/POWER($C$14,2))*$C$57</f>
        <v>3.3604551880652583E-3</v>
      </c>
      <c r="AA56" s="2399" t="s">
        <v>56</v>
      </c>
      <c r="AB56" s="2414">
        <f>($E$57/100)*(SUM(AA$15*AA$15,AB$15*AB$15)/$C$14)</f>
        <v>7.5315528792714206E-2</v>
      </c>
      <c r="AC56" s="2521">
        <f>(SUM(AD$15*AD$15,AE$15*AE$15)/POWER($C$14,2))*$C$57</f>
        <v>3.8117965861931618E-3</v>
      </c>
      <c r="AD56" s="2399" t="s">
        <v>56</v>
      </c>
      <c r="AE56" s="2414">
        <f>($E$57/100)*(SUM(AD$15*AD$15,AE$15*AE$15)/$C$14)</f>
        <v>8.5431127473146865E-2</v>
      </c>
      <c r="AF56" s="2521">
        <f>(SUM(AG$15*AG$15,AH$15*AH$15)/POWER($C$14,2))*$C$57</f>
        <v>4.3513093446281223E-3</v>
      </c>
      <c r="AG56" s="2399" t="s">
        <v>56</v>
      </c>
      <c r="AH56" s="2414">
        <f>($E$57/100)*(SUM(AG$15*AG$15,AH$15*AH$15)/$C$14)</f>
        <v>9.7522849105459206E-2</v>
      </c>
      <c r="AI56" s="2521">
        <f>(SUM(AJ$15*AJ$15,AK$15*AK$15)/POWER($C$14,2))*$C$57</f>
        <v>4.4942514172687962E-3</v>
      </c>
      <c r="AJ56" s="2399" t="s">
        <v>56</v>
      </c>
      <c r="AK56" s="2414">
        <f>($E$57/100)*(SUM(AJ$15*AJ$15,AK$15*AK$15)/$C$14)</f>
        <v>0.10072650967676924</v>
      </c>
      <c r="AL56" s="2521">
        <f>(SUM(AM$15*AM$15,AN$15*AN$15)/POWER($C$14,2))*$C$57</f>
        <v>4.6971599152785017E-3</v>
      </c>
      <c r="AM56" s="2399" t="s">
        <v>56</v>
      </c>
      <c r="AN56" s="2414">
        <f>($E$57/100)*(SUM(AM$15*AM$15,AN$15*AN$15)/$C$14)</f>
        <v>0.10527415574519811</v>
      </c>
      <c r="AO56" s="2521">
        <f>(SUM(AP$15*AP$15,AQ$15*AQ$15)/POWER($C$14,2))*$C$57</f>
        <v>4.6735767285072897E-3</v>
      </c>
      <c r="AP56" s="2399" t="s">
        <v>56</v>
      </c>
      <c r="AQ56" s="2414">
        <f>($E$57/100)*(SUM(AP$15*AP$15,AQ$15*AQ$15)/$C$14)</f>
        <v>0.10474560229547521</v>
      </c>
      <c r="AR56" s="2521">
        <f>(SUM(AS$15*AS$15,AT$15*AT$15)/POWER($C$14,2))*$C$57</f>
        <v>4.8461121519458939E-3</v>
      </c>
      <c r="AS56" s="2399" t="s">
        <v>56</v>
      </c>
      <c r="AT56" s="2414">
        <f>($E$57/100)*(SUM(AS$15*AS$15,AT$15*AT$15)/$C$14)</f>
        <v>0.10861251791390213</v>
      </c>
      <c r="AU56" s="2521">
        <f>(SUM(AV$15*AV$15,AW$15*AW$15)/POWER($C$14,2))*$C$57</f>
        <v>4.6408732796155497E-3</v>
      </c>
      <c r="AV56" s="2399" t="s">
        <v>56</v>
      </c>
      <c r="AW56" s="2414">
        <f>($E$57/100)*(SUM(AV$15*AV$15,AW$15*AW$15)/$C$14)</f>
        <v>0.10401264279779328</v>
      </c>
      <c r="AX56" s="2521">
        <f>(SUM(AY$15*AY$15,AZ$15*AZ$15)/POWER($C$14,2))*$C$57</f>
        <v>4.5846487640177269E-3</v>
      </c>
      <c r="AY56" s="2399" t="s">
        <v>56</v>
      </c>
      <c r="AZ56" s="2414">
        <f>($E$57/100)*(SUM(AY$15*AY$15,AZ$15*AZ$15)/$C$14)</f>
        <v>0.10275252210390531</v>
      </c>
      <c r="BA56" s="2521">
        <f>(SUM(BB$15*BB$15,BC$15*BC$15)/POWER($C$14,2))*$C$57</f>
        <v>4.8034376237582957E-3</v>
      </c>
      <c r="BB56" s="2399" t="s">
        <v>56</v>
      </c>
      <c r="BC56" s="2414">
        <f>($E$57/100)*(SUM(BB$15*BB$15,BC$15*BC$15)/$C$14)</f>
        <v>0.10765608359874049</v>
      </c>
      <c r="BD56" s="2521">
        <f>(SUM(BE$15*BE$15,BF$15*BF$15)/POWER($C$14,2))*$C$57</f>
        <v>5.2271230957368952E-3</v>
      </c>
      <c r="BE56" s="2399" t="s">
        <v>56</v>
      </c>
      <c r="BF56" s="2414">
        <f>($E$57/100)*(SUM(BE$15*BE$15,BF$15*BF$15)/$C$14)</f>
        <v>0.1171518493739213</v>
      </c>
      <c r="BG56" s="2521">
        <f>(SUM(BH$15*BH$15,BI$15*BI$15)/POWER($C$14,2))*$C$57</f>
        <v>5.3448449126471485E-3</v>
      </c>
      <c r="BH56" s="2399" t="s">
        <v>56</v>
      </c>
      <c r="BI56" s="2414">
        <f>($E$57/100)*(SUM(BH$15*BH$15,BI$15*BI$15)/$C$14)</f>
        <v>0.11979026601537025</v>
      </c>
      <c r="BJ56" s="2521">
        <f>(SUM(BK$15*BK$15,BL$15*BL$15)/POWER($C$14,2))*$C$57</f>
        <v>5.4244123613628407E-3</v>
      </c>
      <c r="BK56" s="2399" t="s">
        <v>56</v>
      </c>
      <c r="BL56" s="2414">
        <f>($E$57/100)*(SUM(BK$15*BK$15,BL$15*BL$15)/$C$14)</f>
        <v>0.12157355552209918</v>
      </c>
      <c r="BM56" s="2521">
        <f>(SUM(BN$15*BN$15,BO$15*BO$15)/POWER($C$14,2))*$C$57</f>
        <v>5.2058354526959187E-3</v>
      </c>
      <c r="BN56" s="2399" t="s">
        <v>56</v>
      </c>
      <c r="BO56" s="2414">
        <f>($E$57/100)*(SUM(BN$15*BN$15,BO$15*BO$15)/$C$14)</f>
        <v>0.11667474433824765</v>
      </c>
      <c r="BP56" s="2521">
        <f>(SUM(BQ$15*BQ$15,BR$15*BR$15)/POWER($C$14,2))*$C$57</f>
        <v>5.0554415246271498E-3</v>
      </c>
      <c r="BQ56" s="2399" t="s">
        <v>56</v>
      </c>
      <c r="BR56" s="2414">
        <f>($E$57/100)*(SUM(BQ$15*BQ$15,BR$15*BR$15)/$C$14)</f>
        <v>0.11330407054978561</v>
      </c>
      <c r="BS56" s="2521">
        <f>(SUM(BT$15*BT$15,BU$15*BU$15)/POWER($C$14,2))*$C$57</f>
        <v>4.7138275269551109E-3</v>
      </c>
      <c r="BT56" s="2399" t="s">
        <v>56</v>
      </c>
      <c r="BU56" s="2414">
        <f>($E$57/100)*(SUM(BT$15*BT$15,BU$15*BU$15)/$C$14)</f>
        <v>0.10564771525332482</v>
      </c>
      <c r="BV56" s="2521">
        <f>(SUM(BW$15*BW$15,BX$15*BX$15)/POWER($C$14,2))*$C$57</f>
        <v>4.1533728168119902E-3</v>
      </c>
      <c r="BW56" s="2399" t="s">
        <v>56</v>
      </c>
      <c r="BX56" s="2414">
        <f>($E$57/100)*(SUM(BW$15*BW$15,BX$15*BX$15)/$C$14)</f>
        <v>9.308663632309247E-2</v>
      </c>
      <c r="BY56" s="2521">
        <f>(SUM(BZ$15*BZ$15,CA$15*CA$15)/POWER($C$14,2))*$C$57</f>
        <v>3.5920340083049492E-3</v>
      </c>
      <c r="BZ56" s="2399" t="s">
        <v>56</v>
      </c>
      <c r="CA56" s="2414">
        <f>($E$57/100)*(SUM(BZ$15*BZ$15,CA$15*CA$15)/$C$14)</f>
        <v>8.0505742715366438E-2</v>
      </c>
      <c r="CB56" s="910"/>
    </row>
    <row r="57" spans="1:80" s="277" customFormat="1" ht="12" customHeight="1" thickBot="1" x14ac:dyDescent="0.25">
      <c r="A57" s="2615"/>
      <c r="B57" s="2553" t="s">
        <v>231</v>
      </c>
      <c r="C57" s="2554">
        <v>0.11545</v>
      </c>
      <c r="D57" s="2254" t="s">
        <v>232</v>
      </c>
      <c r="E57" s="2440">
        <v>10.35</v>
      </c>
      <c r="F57" s="2440"/>
      <c r="G57" s="2372"/>
      <c r="H57" s="2556"/>
      <c r="I57" s="2557"/>
      <c r="J57" s="2558"/>
      <c r="K57" s="2556"/>
      <c r="L57" s="2557"/>
      <c r="M57" s="2558"/>
      <c r="N57" s="2556"/>
      <c r="O57" s="2557"/>
      <c r="P57" s="2558"/>
      <c r="Q57" s="2556"/>
      <c r="R57" s="2557"/>
      <c r="S57" s="2558"/>
      <c r="T57" s="2556"/>
      <c r="U57" s="2557"/>
      <c r="V57" s="2558"/>
      <c r="W57" s="2556"/>
      <c r="X57" s="2557"/>
      <c r="Y57" s="2558"/>
      <c r="Z57" s="2556"/>
      <c r="AA57" s="2557"/>
      <c r="AB57" s="2558"/>
      <c r="AC57" s="2556"/>
      <c r="AD57" s="2557"/>
      <c r="AE57" s="2558"/>
      <c r="AF57" s="2556"/>
      <c r="AG57" s="2557"/>
      <c r="AH57" s="2558"/>
      <c r="AI57" s="2556"/>
      <c r="AJ57" s="2557"/>
      <c r="AK57" s="2558"/>
      <c r="AL57" s="2556"/>
      <c r="AM57" s="2557"/>
      <c r="AN57" s="2558"/>
      <c r="AO57" s="2556"/>
      <c r="AP57" s="2557"/>
      <c r="AQ57" s="2558"/>
      <c r="AR57" s="2556"/>
      <c r="AS57" s="2557"/>
      <c r="AT57" s="2558"/>
      <c r="AU57" s="2556"/>
      <c r="AV57" s="2557"/>
      <c r="AW57" s="2558"/>
      <c r="AX57" s="2556"/>
      <c r="AY57" s="2557"/>
      <c r="AZ57" s="2558"/>
      <c r="BA57" s="2556"/>
      <c r="BB57" s="2557"/>
      <c r="BC57" s="2558"/>
      <c r="BD57" s="2556"/>
      <c r="BE57" s="2557"/>
      <c r="BF57" s="2558"/>
      <c r="BG57" s="2556"/>
      <c r="BH57" s="2557"/>
      <c r="BI57" s="2558"/>
      <c r="BJ57" s="2556"/>
      <c r="BK57" s="2557"/>
      <c r="BL57" s="2558"/>
      <c r="BM57" s="2556"/>
      <c r="BN57" s="2557"/>
      <c r="BO57" s="2558"/>
      <c r="BP57" s="2556"/>
      <c r="BQ57" s="2557"/>
      <c r="BR57" s="2558"/>
      <c r="BS57" s="2556"/>
      <c r="BT57" s="2557"/>
      <c r="BU57" s="2558"/>
      <c r="BV57" s="2556"/>
      <c r="BW57" s="2557"/>
      <c r="BX57" s="2558"/>
      <c r="BY57" s="2556"/>
      <c r="BZ57" s="2557"/>
      <c r="CA57" s="2558"/>
      <c r="CB57" s="910"/>
    </row>
    <row r="58" spans="1:80" s="277" customFormat="1" ht="13.5" thickBot="1" x14ac:dyDescent="0.25">
      <c r="A58" s="2447"/>
      <c r="B58" s="2616" t="s">
        <v>63</v>
      </c>
      <c r="C58" s="2617"/>
      <c r="D58" s="2617"/>
      <c r="E58" s="2617"/>
      <c r="F58" s="2617"/>
      <c r="G58" s="2617"/>
      <c r="H58" s="2556">
        <f>SUM(I15,$H$55,H56)</f>
        <v>3.9901108268392393</v>
      </c>
      <c r="I58" s="2618" t="s">
        <v>56</v>
      </c>
      <c r="J58" s="2558">
        <f>SUM(J15,$J$55,J56)</f>
        <v>1.602503908588411</v>
      </c>
      <c r="K58" s="2556">
        <f>SUM(L15,$H$55,K56)</f>
        <v>3.7574786670998268</v>
      </c>
      <c r="L58" s="2618" t="s">
        <v>56</v>
      </c>
      <c r="M58" s="2558">
        <f>SUM(M15,$J$55,M56)</f>
        <v>1.5983490941602561</v>
      </c>
      <c r="N58" s="2556">
        <f>SUM(O15,$H$55,N56)</f>
        <v>3.6765313914039126</v>
      </c>
      <c r="O58" s="2618" t="s">
        <v>56</v>
      </c>
      <c r="P58" s="2558">
        <f>SUM(P15,$J$55,P56)</f>
        <v>1.5853655007156582</v>
      </c>
      <c r="Q58" s="2556">
        <f>SUM(R15,$H$55,Q56)</f>
        <v>3.641252586300745</v>
      </c>
      <c r="R58" s="2618" t="s">
        <v>56</v>
      </c>
      <c r="S58" s="2558">
        <f>SUM(S15,$J$55,S56)</f>
        <v>1.5851484907161344</v>
      </c>
      <c r="T58" s="2556">
        <f>SUM(U15,$H$55,T56)</f>
        <v>3.6216937857816345</v>
      </c>
      <c r="U58" s="2618" t="s">
        <v>56</v>
      </c>
      <c r="V58" s="2558">
        <f>SUM(V15,$J$55,V56)</f>
        <v>1.5910054786485757</v>
      </c>
      <c r="W58" s="2556">
        <f>SUM(X15,$H$55,W56)</f>
        <v>3.7314373940917545</v>
      </c>
      <c r="X58" s="2618" t="s">
        <v>56</v>
      </c>
      <c r="Y58" s="2558">
        <f>SUM(Y15,$J$55,Y56)</f>
        <v>1.5862240711339521</v>
      </c>
      <c r="Z58" s="2556">
        <f>SUM(AA15,$H$55,Z56)</f>
        <v>4.0767004551880639</v>
      </c>
      <c r="AA58" s="2618" t="s">
        <v>56</v>
      </c>
      <c r="AB58" s="2558">
        <f>SUM(AB15,$J$55,AB56)</f>
        <v>1.6009195287927143</v>
      </c>
      <c r="AC58" s="2556">
        <f>SUM(AD15,$H$55,AC56)</f>
        <v>4.3702877965861928</v>
      </c>
      <c r="AD58" s="2618" t="s">
        <v>56</v>
      </c>
      <c r="AE58" s="2558">
        <f>SUM(AE15,$J$55,AE56)</f>
        <v>1.6058351274731468</v>
      </c>
      <c r="AF58" s="2556">
        <f>SUM(AG15,$H$55,AF56)</f>
        <v>4.6816593093446279</v>
      </c>
      <c r="AG58" s="2618" t="s">
        <v>56</v>
      </c>
      <c r="AH58" s="2558">
        <f>SUM(AH15,$J$55,AH56)</f>
        <v>1.664326849105459</v>
      </c>
      <c r="AI58" s="2556">
        <f>SUM(AJ15,$H$55,AI56)</f>
        <v>4.7613382514172677</v>
      </c>
      <c r="AJ58" s="2618" t="s">
        <v>56</v>
      </c>
      <c r="AK58" s="2558">
        <f>SUM(AK15,$J$55,AK56)</f>
        <v>1.6775305096767692</v>
      </c>
      <c r="AL58" s="2556">
        <f>SUM(AM15,$H$55,AL56)</f>
        <v>4.8783731599152791</v>
      </c>
      <c r="AM58" s="2618" t="s">
        <v>56</v>
      </c>
      <c r="AN58" s="2558">
        <f>SUM(AN15,$J$55,AN56)</f>
        <v>1.6749101557451982</v>
      </c>
      <c r="AO58" s="2556">
        <f>SUM(AP15,$H$55,AO56)</f>
        <v>4.8667815767285072</v>
      </c>
      <c r="AP58" s="2618" t="s">
        <v>56</v>
      </c>
      <c r="AQ58" s="2558">
        <f>SUM(AQ15,$J$55,AQ56)</f>
        <v>1.6687496022954751</v>
      </c>
      <c r="AR58" s="2556">
        <f>SUM(AS15,$H$55,AR56)</f>
        <v>4.956122112151947</v>
      </c>
      <c r="AS58" s="2618" t="s">
        <v>56</v>
      </c>
      <c r="AT58" s="2558">
        <f>SUM(AT15,$J$55,AT56)</f>
        <v>1.6954485179139025</v>
      </c>
      <c r="AU58" s="2556">
        <f>SUM(AV15,$H$55,AU56)</f>
        <v>4.8446848732796157</v>
      </c>
      <c r="AV58" s="2618" t="s">
        <v>56</v>
      </c>
      <c r="AW58" s="2558">
        <f>SUM(AW15,$J$55,AW56)</f>
        <v>1.6808166427977933</v>
      </c>
      <c r="AX58" s="2556">
        <f>SUM(AY15,$H$55,AX56)</f>
        <v>4.8098286487640189</v>
      </c>
      <c r="AY58" s="2618" t="s">
        <v>56</v>
      </c>
      <c r="AZ58" s="2558">
        <f>SUM(AZ15,$J$55,AZ56)</f>
        <v>1.6899565221039052</v>
      </c>
      <c r="BA58" s="2556">
        <f>SUM(BB15,$H$55,BA56)</f>
        <v>4.9288474376237588</v>
      </c>
      <c r="BB58" s="2618" t="s">
        <v>56</v>
      </c>
      <c r="BC58" s="2558">
        <f>SUM(BC15,$J$55,BC56)</f>
        <v>1.7072920835987406</v>
      </c>
      <c r="BD58" s="2556">
        <f>SUM(BE15,$H$55,BD56)</f>
        <v>5.1460711230957372</v>
      </c>
      <c r="BE58" s="2618" t="s">
        <v>56</v>
      </c>
      <c r="BF58" s="2558">
        <f>SUM(BF15,$J$55,BF56)</f>
        <v>1.7595558493739214</v>
      </c>
      <c r="BG58" s="2556">
        <f>SUM(BH15,$H$55,BG56)</f>
        <v>5.2228448449126477</v>
      </c>
      <c r="BH58" s="2618" t="s">
        <v>56</v>
      </c>
      <c r="BI58" s="2558">
        <f>SUM(BI15,$J$55,BI56)</f>
        <v>1.7093942660153703</v>
      </c>
      <c r="BJ58" s="2556">
        <f>SUM(BK15,$H$55,BJ56)</f>
        <v>5.2663164123613617</v>
      </c>
      <c r="BK58" s="2618" t="s">
        <v>56</v>
      </c>
      <c r="BL58" s="2558">
        <f>SUM(BL15,$J$55,BL56)</f>
        <v>1.7035775555220993</v>
      </c>
      <c r="BM58" s="2556">
        <f>SUM(BN15,$H$55,BM56)</f>
        <v>5.1527698354526947</v>
      </c>
      <c r="BN58" s="2618" t="s">
        <v>56</v>
      </c>
      <c r="BO58" s="2558">
        <f>SUM(BO15,$J$55,BO56)</f>
        <v>1.6950787443382478</v>
      </c>
      <c r="BP58" s="2556">
        <f>SUM(BQ15,$H$55,BP56)</f>
        <v>5.0777874415246274</v>
      </c>
      <c r="BQ58" s="2618" t="s">
        <v>56</v>
      </c>
      <c r="BR58" s="2558">
        <f>SUM(BR15,$J$55,BR56)</f>
        <v>1.6725080705497857</v>
      </c>
      <c r="BS58" s="2556">
        <f>SUM(BT15,$H$55,BS56)</f>
        <v>4.8946458275269551</v>
      </c>
      <c r="BT58" s="2618" t="s">
        <v>56</v>
      </c>
      <c r="BU58" s="2558">
        <f>SUM(BU15,$J$55,BU56)</f>
        <v>1.6508837152533249</v>
      </c>
      <c r="BV58" s="2556">
        <f>SUM(BW15,$H$55,BV56)</f>
        <v>4.5737493728168115</v>
      </c>
      <c r="BW58" s="2618" t="s">
        <v>56</v>
      </c>
      <c r="BX58" s="2558">
        <f>SUM(BX15,$J$55,BX56)</f>
        <v>1.6302906363230925</v>
      </c>
      <c r="BY58" s="2556">
        <f>SUM(BZ15,$H$55,BY56)</f>
        <v>4.2280040340083058</v>
      </c>
      <c r="BZ58" s="2618" t="s">
        <v>56</v>
      </c>
      <c r="CA58" s="2558">
        <f>SUM(CA15,$J$55,CA56)</f>
        <v>1.6093097427153664</v>
      </c>
      <c r="CB58" s="910"/>
    </row>
    <row r="59" spans="1:80" s="277" customFormat="1" x14ac:dyDescent="0.2">
      <c r="A59" s="2322" t="s">
        <v>64</v>
      </c>
      <c r="B59" s="2448"/>
      <c r="C59" s="2203"/>
      <c r="D59" s="2323"/>
      <c r="E59" s="2369"/>
      <c r="F59" s="2335"/>
      <c r="G59" s="2335"/>
      <c r="H59" s="2449"/>
      <c r="I59" s="2450"/>
      <c r="J59" s="2451"/>
      <c r="K59" s="2449"/>
      <c r="L59" s="2450"/>
      <c r="M59" s="2451"/>
      <c r="N59" s="2449"/>
      <c r="O59" s="2450"/>
      <c r="P59" s="2451"/>
      <c r="Q59" s="2449"/>
      <c r="R59" s="2450"/>
      <c r="S59" s="2451"/>
      <c r="T59" s="2449"/>
      <c r="U59" s="2450"/>
      <c r="V59" s="2451"/>
      <c r="W59" s="2449"/>
      <c r="X59" s="2450"/>
      <c r="Y59" s="2451"/>
      <c r="Z59" s="2449"/>
      <c r="AA59" s="2450"/>
      <c r="AB59" s="2451"/>
      <c r="AC59" s="2449"/>
      <c r="AD59" s="2450"/>
      <c r="AE59" s="2451"/>
      <c r="AF59" s="2449"/>
      <c r="AG59" s="2450"/>
      <c r="AH59" s="2451"/>
      <c r="AI59" s="2449"/>
      <c r="AJ59" s="2450"/>
      <c r="AK59" s="2451"/>
      <c r="AL59" s="2449"/>
      <c r="AM59" s="2450"/>
      <c r="AN59" s="2451"/>
      <c r="AO59" s="2449"/>
      <c r="AP59" s="2450"/>
      <c r="AQ59" s="2451"/>
      <c r="AR59" s="2449"/>
      <c r="AS59" s="2450"/>
      <c r="AT59" s="2451"/>
      <c r="AU59" s="2449"/>
      <c r="AV59" s="2450"/>
      <c r="AW59" s="2451"/>
      <c r="AX59" s="2449"/>
      <c r="AY59" s="2450"/>
      <c r="AZ59" s="2451"/>
      <c r="BA59" s="2449"/>
      <c r="BB59" s="2450"/>
      <c r="BC59" s="2451"/>
      <c r="BD59" s="2449"/>
      <c r="BE59" s="2450"/>
      <c r="BF59" s="2451"/>
      <c r="BG59" s="2449"/>
      <c r="BH59" s="2450"/>
      <c r="BI59" s="2451"/>
      <c r="BJ59" s="2449"/>
      <c r="BK59" s="2450"/>
      <c r="BL59" s="2451"/>
      <c r="BM59" s="2449"/>
      <c r="BN59" s="2450"/>
      <c r="BO59" s="2451"/>
      <c r="BP59" s="2449"/>
      <c r="BQ59" s="2450"/>
      <c r="BR59" s="2451"/>
      <c r="BS59" s="2449"/>
      <c r="BT59" s="2450"/>
      <c r="BU59" s="2451"/>
      <c r="BV59" s="2449"/>
      <c r="BW59" s="2450"/>
      <c r="BX59" s="2451"/>
      <c r="BY59" s="2449"/>
      <c r="BZ59" s="2450"/>
      <c r="CA59" s="2451"/>
      <c r="CB59" s="910"/>
    </row>
    <row r="60" spans="1:80" s="277" customFormat="1" ht="16.5" customHeight="1" thickBot="1" x14ac:dyDescent="0.3">
      <c r="A60" s="2328" t="s">
        <v>65</v>
      </c>
      <c r="B60" s="2329"/>
      <c r="C60" s="2330"/>
      <c r="D60" s="2329"/>
      <c r="E60" s="2372"/>
      <c r="F60" s="2329" t="s">
        <v>66</v>
      </c>
      <c r="G60" s="2372"/>
      <c r="H60" s="2453">
        <f>SUM(H54,H58)</f>
        <v>10.483611141429325</v>
      </c>
      <c r="I60" s="2454" t="s">
        <v>56</v>
      </c>
      <c r="J60" s="2455">
        <f>SUM(J54,J58)</f>
        <v>2.5736373710934406</v>
      </c>
      <c r="K60" s="2453">
        <f>SUM(K54,K58)</f>
        <v>9.9050647461402868</v>
      </c>
      <c r="L60" s="2454" t="s">
        <v>56</v>
      </c>
      <c r="M60" s="2455">
        <f>SUM(M54,M58)</f>
        <v>2.5459175646729699</v>
      </c>
      <c r="N60" s="2453">
        <f>SUM(N54,N58)</f>
        <v>9.5879228174066125</v>
      </c>
      <c r="O60" s="2454" t="s">
        <v>56</v>
      </c>
      <c r="P60" s="2455">
        <f>SUM(P54,P58)</f>
        <v>2.4964673278681531</v>
      </c>
      <c r="Q60" s="2453">
        <f>SUM(Q54,Q58)</f>
        <v>9.4199683854136023</v>
      </c>
      <c r="R60" s="2454" t="s">
        <v>56</v>
      </c>
      <c r="S60" s="2455">
        <f>SUM(S54,S58)</f>
        <v>2.479999311110618</v>
      </c>
      <c r="T60" s="2453">
        <f>SUM(T54,T58)</f>
        <v>9.4738160584797964</v>
      </c>
      <c r="U60" s="2454" t="s">
        <v>56</v>
      </c>
      <c r="V60" s="2455">
        <f>SUM(V54,V58)</f>
        <v>2.4996757537073866</v>
      </c>
      <c r="W60" s="2453">
        <f>SUM(W54,W58)</f>
        <v>9.8516285643325148</v>
      </c>
      <c r="X60" s="2454" t="s">
        <v>56</v>
      </c>
      <c r="Y60" s="2455">
        <f>SUM(Y54,Y58)</f>
        <v>2.5126606180399822</v>
      </c>
      <c r="Z60" s="2453">
        <f>SUM(Z54,Z58)</f>
        <v>10.826427062912547</v>
      </c>
      <c r="AA60" s="2454" t="s">
        <v>56</v>
      </c>
      <c r="AB60" s="2455">
        <f>SUM(AB54,AB58)</f>
        <v>2.5788727205239796</v>
      </c>
      <c r="AC60" s="2453">
        <f>SUM(AC54,AC58)</f>
        <v>11.892519494836101</v>
      </c>
      <c r="AD60" s="2454" t="s">
        <v>56</v>
      </c>
      <c r="AE60" s="2455">
        <f>SUM(AE54,AE58)</f>
        <v>2.6556347042454433</v>
      </c>
      <c r="AF60" s="2453">
        <f>SUM(AF54,AF58)</f>
        <v>12.675171250005455</v>
      </c>
      <c r="AG60" s="2454" t="s">
        <v>56</v>
      </c>
      <c r="AH60" s="2455">
        <f>SUM(AH54,AH58)</f>
        <v>2.7473604627483503</v>
      </c>
      <c r="AI60" s="2453">
        <f>SUM(AI54,AI58)</f>
        <v>12.867925610468467</v>
      </c>
      <c r="AJ60" s="2454" t="s">
        <v>56</v>
      </c>
      <c r="AK60" s="2455">
        <f>SUM(AK54,AK58)</f>
        <v>2.6891714707337995</v>
      </c>
      <c r="AL60" s="2453">
        <f>SUM(AL54,AL58)</f>
        <v>13.066790875958562</v>
      </c>
      <c r="AM60" s="2454" t="s">
        <v>56</v>
      </c>
      <c r="AN60" s="2455">
        <f>SUM(AN54,AN58)</f>
        <v>2.6547343579290832</v>
      </c>
      <c r="AO60" s="2453">
        <f>SUM(AO54,AO58)</f>
        <v>13.204471403848547</v>
      </c>
      <c r="AP60" s="2454" t="s">
        <v>56</v>
      </c>
      <c r="AQ60" s="2455">
        <f>SUM(AQ54,AQ58)</f>
        <v>2.6517683557414777</v>
      </c>
      <c r="AR60" s="2453">
        <f>SUM(AR54,AR58)</f>
        <v>13.389611546350228</v>
      </c>
      <c r="AS60" s="2454" t="s">
        <v>56</v>
      </c>
      <c r="AT60" s="2455">
        <f>SUM(AT54,AT58)</f>
        <v>2.7194801916848697</v>
      </c>
      <c r="AU60" s="2453">
        <f>SUM(AU54,AU58)</f>
        <v>13.015875629632827</v>
      </c>
      <c r="AV60" s="2454" t="s">
        <v>56</v>
      </c>
      <c r="AW60" s="2455">
        <f>SUM(AW54,AW58)</f>
        <v>2.698571354606039</v>
      </c>
      <c r="AX60" s="2453">
        <f>SUM(AX54,AX58)</f>
        <v>12.86016801381416</v>
      </c>
      <c r="AY60" s="2454" t="s">
        <v>56</v>
      </c>
      <c r="AZ60" s="2455">
        <f>SUM(AZ54,AZ58)</f>
        <v>2.6746668973326893</v>
      </c>
      <c r="BA60" s="2453">
        <f>SUM(BA54,BA58)</f>
        <v>13.21169092758862</v>
      </c>
      <c r="BB60" s="2454" t="s">
        <v>56</v>
      </c>
      <c r="BC60" s="2455">
        <f>SUM(BC54,BC58)</f>
        <v>2.7286941990023528</v>
      </c>
      <c r="BD60" s="2453">
        <f>SUM(BD54,BD58)</f>
        <v>13.881321659644978</v>
      </c>
      <c r="BE60" s="2454" t="s">
        <v>56</v>
      </c>
      <c r="BF60" s="2455">
        <f>SUM(BF54,BF58)</f>
        <v>2.8946812491002474</v>
      </c>
      <c r="BG60" s="2453">
        <f>SUM(BG54,BG58)</f>
        <v>14.054996043302438</v>
      </c>
      <c r="BH60" s="2454" t="s">
        <v>56</v>
      </c>
      <c r="BI60" s="2455">
        <f>SUM(BI54,BI58)</f>
        <v>2.8261689424497574</v>
      </c>
      <c r="BJ60" s="2453">
        <f>SUM(BJ54,BJ58)</f>
        <v>14.227246178718374</v>
      </c>
      <c r="BK60" s="2454" t="s">
        <v>56</v>
      </c>
      <c r="BL60" s="2455">
        <f>SUM(BL54,BL58)</f>
        <v>2.8443088609572191</v>
      </c>
      <c r="BM60" s="2453">
        <f>SUM(BM54,BM58)</f>
        <v>14.054889061279749</v>
      </c>
      <c r="BN60" s="2454" t="s">
        <v>56</v>
      </c>
      <c r="BO60" s="2455">
        <f>SUM(BO54,BO58)</f>
        <v>2.8323099872194195</v>
      </c>
      <c r="BP60" s="2453">
        <f>SUM(BP54,BP58)</f>
        <v>13.783031394588814</v>
      </c>
      <c r="BQ60" s="2454" t="s">
        <v>56</v>
      </c>
      <c r="BR60" s="2455">
        <f>SUM(BR54,BR58)</f>
        <v>2.7414852951007429</v>
      </c>
      <c r="BS60" s="2453">
        <f>SUM(BS54,BS58)</f>
        <v>13.239022608508499</v>
      </c>
      <c r="BT60" s="2454" t="s">
        <v>56</v>
      </c>
      <c r="BU60" s="2455">
        <f>SUM(BU54,BU58)</f>
        <v>2.6936880968078158</v>
      </c>
      <c r="BV60" s="2453">
        <f>SUM(BV54,BV58)</f>
        <v>12.343871774830067</v>
      </c>
      <c r="BW60" s="2454" t="s">
        <v>56</v>
      </c>
      <c r="BX60" s="2455">
        <f>SUM(BX54,BX58)</f>
        <v>2.6485542907903485</v>
      </c>
      <c r="BY60" s="2453">
        <f>SUM(BY54,BY58)</f>
        <v>11.301782427301022</v>
      </c>
      <c r="BZ60" s="2454" t="s">
        <v>56</v>
      </c>
      <c r="CA60" s="2455">
        <f>SUM(CA54,CA58)</f>
        <v>2.5969902494037229</v>
      </c>
      <c r="CB60" s="910"/>
    </row>
    <row r="61" spans="1:80" s="277" customFormat="1" x14ac:dyDescent="0.2"/>
    <row r="62" spans="1:80" s="277" customFormat="1" x14ac:dyDescent="0.2"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80" s="277" customFormat="1" x14ac:dyDescent="0.2"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80" s="277" customFormat="1" x14ac:dyDescent="0.2">
      <c r="D64" s="2619"/>
      <c r="E64" s="2619"/>
      <c r="F64" s="2619"/>
      <c r="G64" s="2458"/>
      <c r="O64" s="2087"/>
      <c r="X64" s="2087"/>
      <c r="AG64" s="2087"/>
    </row>
    <row r="65" spans="4:79" s="277" customFormat="1" x14ac:dyDescent="0.2">
      <c r="D65" s="2620"/>
      <c r="E65" s="2620"/>
      <c r="F65" s="2620"/>
      <c r="G65" s="2458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4:79" s="277" customFormat="1" x14ac:dyDescent="0.2">
      <c r="D66" s="2620"/>
      <c r="E66" s="2620"/>
      <c r="F66" s="2620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4:79" s="277" customFormat="1" x14ac:dyDescent="0.2">
      <c r="D67" s="2620"/>
      <c r="E67" s="2620"/>
      <c r="F67" s="2620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4:79" s="277" customFormat="1" x14ac:dyDescent="0.2">
      <c r="D68" s="2620"/>
      <c r="E68" s="2620"/>
      <c r="F68" s="2620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4:79" s="277" customFormat="1" x14ac:dyDescent="0.2">
      <c r="D69" s="2620"/>
      <c r="E69" s="2620"/>
      <c r="F69" s="2620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4:79" s="277" customFormat="1" x14ac:dyDescent="0.2">
      <c r="D70" s="2620"/>
      <c r="E70" s="2620"/>
      <c r="F70" s="262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4:79" s="277" customFormat="1" x14ac:dyDescent="0.2">
      <c r="D71" s="2620"/>
      <c r="E71" s="2620"/>
      <c r="F71" s="2620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4:79" s="277" customFormat="1" x14ac:dyDescent="0.2">
      <c r="D72" s="2620"/>
      <c r="E72" s="2620"/>
      <c r="F72" s="2620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4:79" s="277" customFormat="1" x14ac:dyDescent="0.2">
      <c r="D73" s="2619"/>
      <c r="E73" s="2619"/>
      <c r="F73" s="2619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4:79" s="277" customFormat="1" x14ac:dyDescent="0.2">
      <c r="D74" s="2620"/>
      <c r="E74" s="2620"/>
      <c r="F74" s="2620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4:79" s="277" customFormat="1" x14ac:dyDescent="0.2">
      <c r="D75" s="2620"/>
      <c r="E75" s="2620"/>
      <c r="F75" s="2620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4:79" s="277" customFormat="1" x14ac:dyDescent="0.2">
      <c r="D76" s="2620"/>
      <c r="E76" s="2620"/>
      <c r="F76" s="2620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4:79" s="277" customFormat="1" x14ac:dyDescent="0.2">
      <c r="D77" s="2620"/>
      <c r="E77" s="2620"/>
      <c r="F77" s="2620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4:79" s="277" customFormat="1" x14ac:dyDescent="0.2">
      <c r="D78" s="2620"/>
      <c r="E78" s="2620"/>
      <c r="F78" s="2620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4:79" s="277" customFormat="1" x14ac:dyDescent="0.2">
      <c r="D79" s="2620"/>
      <c r="E79" s="2620"/>
      <c r="F79" s="2620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4:79" s="277" customFormat="1" x14ac:dyDescent="0.2">
      <c r="D80" s="2620"/>
      <c r="E80" s="2620"/>
      <c r="F80" s="262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3:79" s="277" customFormat="1" x14ac:dyDescent="0.2">
      <c r="D81" s="2620"/>
      <c r="E81" s="2620"/>
      <c r="F81" s="2620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3:79" s="277" customFormat="1" x14ac:dyDescent="0.2"/>
    <row r="83" spans="3:79" s="277" customFormat="1" x14ac:dyDescent="0.2">
      <c r="C83" s="2526"/>
    </row>
    <row r="84" spans="3:79" s="277" customFormat="1" x14ac:dyDescent="0.2"/>
    <row r="85" spans="3:79" s="277" customFormat="1" x14ac:dyDescent="0.2"/>
    <row r="86" spans="3:79" s="277" customFormat="1" x14ac:dyDescent="0.2">
      <c r="D86" s="2619"/>
      <c r="E86" s="2619"/>
      <c r="F86" s="2619"/>
    </row>
    <row r="87" spans="3:79" s="277" customFormat="1" x14ac:dyDescent="0.2">
      <c r="D87" s="2620"/>
      <c r="E87" s="2620"/>
      <c r="F87" s="2620"/>
    </row>
    <row r="88" spans="3:79" s="277" customFormat="1" x14ac:dyDescent="0.2">
      <c r="D88" s="2620"/>
      <c r="E88" s="2620"/>
      <c r="F88" s="2620"/>
    </row>
    <row r="89" spans="3:79" s="277" customFormat="1" x14ac:dyDescent="0.2">
      <c r="D89" s="2620"/>
      <c r="E89" s="2620"/>
      <c r="F89" s="2620"/>
    </row>
    <row r="90" spans="3:79" s="277" customFormat="1" x14ac:dyDescent="0.2">
      <c r="D90" s="2620"/>
      <c r="E90" s="2620"/>
      <c r="F90" s="2620"/>
    </row>
    <row r="91" spans="3:79" s="277" customFormat="1" x14ac:dyDescent="0.2">
      <c r="D91" s="2620"/>
      <c r="E91" s="2620"/>
      <c r="F91" s="2620"/>
    </row>
    <row r="92" spans="3:79" s="277" customFormat="1" x14ac:dyDescent="0.2">
      <c r="D92" s="2620"/>
      <c r="E92" s="2620"/>
      <c r="F92" s="2620"/>
    </row>
    <row r="93" spans="3:79" s="277" customFormat="1" x14ac:dyDescent="0.2">
      <c r="D93" s="2620"/>
      <c r="E93" s="2620"/>
      <c r="F93" s="2620"/>
    </row>
    <row r="94" spans="3:79" s="277" customFormat="1" x14ac:dyDescent="0.2">
      <c r="D94" s="2620"/>
      <c r="E94" s="2620"/>
      <c r="F94" s="2620"/>
    </row>
    <row r="95" spans="3:79" s="277" customFormat="1" x14ac:dyDescent="0.2">
      <c r="D95" s="2619"/>
      <c r="E95" s="2619"/>
      <c r="F95" s="2619"/>
    </row>
    <row r="96" spans="3:79" s="277" customFormat="1" x14ac:dyDescent="0.2">
      <c r="D96" s="2620"/>
      <c r="E96" s="2620"/>
      <c r="F96" s="2620"/>
    </row>
    <row r="97" spans="4:6" s="277" customFormat="1" x14ac:dyDescent="0.2">
      <c r="D97" s="2620"/>
      <c r="E97" s="2620"/>
      <c r="F97" s="2620"/>
    </row>
    <row r="98" spans="4:6" s="277" customFormat="1" x14ac:dyDescent="0.2">
      <c r="D98" s="2620"/>
      <c r="E98" s="2620"/>
      <c r="F98" s="2620"/>
    </row>
    <row r="99" spans="4:6" s="277" customFormat="1" x14ac:dyDescent="0.2">
      <c r="D99" s="2620"/>
      <c r="E99" s="2620"/>
      <c r="F99" s="2620"/>
    </row>
    <row r="100" spans="4:6" s="277" customFormat="1" x14ac:dyDescent="0.2">
      <c r="D100" s="2620"/>
      <c r="E100" s="2620"/>
      <c r="F100" s="2620"/>
    </row>
    <row r="101" spans="4:6" s="277" customFormat="1" x14ac:dyDescent="0.2">
      <c r="D101" s="2620"/>
      <c r="E101" s="2620"/>
      <c r="F101" s="2620"/>
    </row>
    <row r="102" spans="4:6" s="277" customFormat="1" x14ac:dyDescent="0.2">
      <c r="D102" s="2620"/>
      <c r="E102" s="2620"/>
      <c r="F102" s="2620"/>
    </row>
    <row r="103" spans="4:6" s="277" customFormat="1" x14ac:dyDescent="0.2">
      <c r="D103" s="2620"/>
      <c r="E103" s="2620"/>
      <c r="F103" s="2620"/>
    </row>
  </sheetData>
  <mergeCells count="136">
    <mergeCell ref="AC4:AE4"/>
    <mergeCell ref="AF4:AH4"/>
    <mergeCell ref="AI4:AK4"/>
    <mergeCell ref="AL4:AN4"/>
    <mergeCell ref="A4:G4"/>
    <mergeCell ref="H4:J4"/>
    <mergeCell ref="K4:M4"/>
    <mergeCell ref="N4:P4"/>
    <mergeCell ref="Q4:S4"/>
    <mergeCell ref="T4:V4"/>
    <mergeCell ref="BY4:CA4"/>
    <mergeCell ref="A5:B6"/>
    <mergeCell ref="C5:C6"/>
    <mergeCell ref="D5:G6"/>
    <mergeCell ref="A7:B13"/>
    <mergeCell ref="C7:C13"/>
    <mergeCell ref="D7:E9"/>
    <mergeCell ref="F7:G7"/>
    <mergeCell ref="F8:G8"/>
    <mergeCell ref="F9:G9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D10:E12"/>
    <mergeCell ref="F10:G10"/>
    <mergeCell ref="F11:G11"/>
    <mergeCell ref="F12:G12"/>
    <mergeCell ref="D13:G13"/>
    <mergeCell ref="A14:B20"/>
    <mergeCell ref="C14:C20"/>
    <mergeCell ref="D14:E16"/>
    <mergeCell ref="F14:G14"/>
    <mergeCell ref="F15:G15"/>
    <mergeCell ref="F16:G16"/>
    <mergeCell ref="D17:E19"/>
    <mergeCell ref="F17:G17"/>
    <mergeCell ref="F19:G19"/>
    <mergeCell ref="F18:G18"/>
    <mergeCell ref="D20:G20"/>
    <mergeCell ref="A21:B22"/>
    <mergeCell ref="C21:C22"/>
    <mergeCell ref="D21:E21"/>
    <mergeCell ref="F21:G22"/>
    <mergeCell ref="D22:E22"/>
    <mergeCell ref="A23:B24"/>
    <mergeCell ref="C23:C24"/>
    <mergeCell ref="D23:E23"/>
    <mergeCell ref="F23:G24"/>
    <mergeCell ref="D24:E24"/>
    <mergeCell ref="AR27:AS27"/>
    <mergeCell ref="AU27:AV27"/>
    <mergeCell ref="AX27:AY27"/>
    <mergeCell ref="A25:C26"/>
    <mergeCell ref="D25:G25"/>
    <mergeCell ref="D26:G26"/>
    <mergeCell ref="E27:F27"/>
    <mergeCell ref="AC27:AD27"/>
    <mergeCell ref="AF27:AG27"/>
    <mergeCell ref="E28:F28"/>
    <mergeCell ref="A29:C29"/>
    <mergeCell ref="D29:E29"/>
    <mergeCell ref="F29:G29"/>
    <mergeCell ref="A30:C30"/>
    <mergeCell ref="A31:C31"/>
    <mergeCell ref="AI27:AJ27"/>
    <mergeCell ref="AL27:AM27"/>
    <mergeCell ref="AO27:AP27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E53:F53"/>
    <mergeCell ref="B54:G54"/>
    <mergeCell ref="E57:F57"/>
    <mergeCell ref="B58:G58"/>
    <mergeCell ref="D64:F64"/>
    <mergeCell ref="D65:F65"/>
    <mergeCell ref="A44:C44"/>
    <mergeCell ref="A45:C45"/>
    <mergeCell ref="A46:C46"/>
    <mergeCell ref="A47:C47"/>
    <mergeCell ref="A48:C48"/>
    <mergeCell ref="A50:G50"/>
    <mergeCell ref="D72:F72"/>
    <mergeCell ref="D73:F73"/>
    <mergeCell ref="D74:F74"/>
    <mergeCell ref="D75:F75"/>
    <mergeCell ref="D76:F76"/>
    <mergeCell ref="D77:F77"/>
    <mergeCell ref="D66:F66"/>
    <mergeCell ref="D67:F67"/>
    <mergeCell ref="D68:F68"/>
    <mergeCell ref="D69:F69"/>
    <mergeCell ref="D70:F70"/>
    <mergeCell ref="D71:F71"/>
    <mergeCell ref="D88:F88"/>
    <mergeCell ref="D89:F89"/>
    <mergeCell ref="D90:F90"/>
    <mergeCell ref="D91:F91"/>
    <mergeCell ref="D92:F92"/>
    <mergeCell ref="D93:F93"/>
    <mergeCell ref="D78:F78"/>
    <mergeCell ref="D79:F79"/>
    <mergeCell ref="D80:F80"/>
    <mergeCell ref="D81:F81"/>
    <mergeCell ref="D86:F86"/>
    <mergeCell ref="D87:F87"/>
    <mergeCell ref="D100:F100"/>
    <mergeCell ref="D101:F101"/>
    <mergeCell ref="D102:F102"/>
    <mergeCell ref="D103:F103"/>
    <mergeCell ref="D94:F94"/>
    <mergeCell ref="D95:F95"/>
    <mergeCell ref="D96:F96"/>
    <mergeCell ref="D97:F97"/>
    <mergeCell ref="D98:F98"/>
    <mergeCell ref="D99:F99"/>
  </mergeCells>
  <pageMargins left="0.15748031496062992" right="0.27559055118110237" top="0.39370078740157483" bottom="0.15748031496062992" header="0.15748031496062992" footer="0.15748031496062992"/>
  <pageSetup paperSize="9" scale="84" fitToWidth="0" fitToHeight="0" orientation="landscape" r:id="rId1"/>
  <headerFooter alignWithMargins="0"/>
  <rowBreaks count="1" manualBreakCount="1">
    <brk id="48" max="16383" man="1"/>
  </rowBreaks>
  <colBreaks count="2" manualBreakCount="2">
    <brk id="25" max="56" man="1"/>
    <brk id="61" max="5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C74"/>
  <sheetViews>
    <sheetView view="pageBreakPreview" zoomScale="40" zoomScaleNormal="100" zoomScaleSheetLayoutView="40" workbookViewId="0">
      <selection activeCell="AH30" sqref="AH30"/>
    </sheetView>
  </sheetViews>
  <sheetFormatPr defaultRowHeight="12.75" x14ac:dyDescent="0.2"/>
  <cols>
    <col min="1" max="2" width="13.28515625" style="806" customWidth="1"/>
    <col min="3" max="4" width="12.140625" style="806" customWidth="1"/>
    <col min="5" max="5" width="5.140625" style="806" customWidth="1"/>
    <col min="6" max="6" width="8.140625" style="806" customWidth="1"/>
    <col min="7" max="7" width="8.5703125" style="806" customWidth="1"/>
    <col min="8" max="8" width="10" style="806" customWidth="1"/>
    <col min="9" max="9" width="9.7109375" style="806" customWidth="1"/>
    <col min="10" max="10" width="10.5703125" style="806" customWidth="1"/>
    <col min="11" max="11" width="9.5703125" style="806" customWidth="1"/>
    <col min="12" max="79" width="8.7109375" style="806" customWidth="1"/>
    <col min="80" max="256" width="9.140625" style="806"/>
    <col min="257" max="258" width="13.28515625" style="806" customWidth="1"/>
    <col min="259" max="260" width="12.140625" style="806" customWidth="1"/>
    <col min="261" max="261" width="5.140625" style="806" customWidth="1"/>
    <col min="262" max="262" width="8.140625" style="806" customWidth="1"/>
    <col min="263" max="263" width="8.5703125" style="806" customWidth="1"/>
    <col min="264" max="264" width="10" style="806" customWidth="1"/>
    <col min="265" max="265" width="9.7109375" style="806" customWidth="1"/>
    <col min="266" max="266" width="10.5703125" style="806" customWidth="1"/>
    <col min="267" max="267" width="9.5703125" style="806" customWidth="1"/>
    <col min="268" max="335" width="8.7109375" style="806" customWidth="1"/>
    <col min="336" max="512" width="9.140625" style="806"/>
    <col min="513" max="514" width="13.28515625" style="806" customWidth="1"/>
    <col min="515" max="516" width="12.140625" style="806" customWidth="1"/>
    <col min="517" max="517" width="5.140625" style="806" customWidth="1"/>
    <col min="518" max="518" width="8.140625" style="806" customWidth="1"/>
    <col min="519" max="519" width="8.5703125" style="806" customWidth="1"/>
    <col min="520" max="520" width="10" style="806" customWidth="1"/>
    <col min="521" max="521" width="9.7109375" style="806" customWidth="1"/>
    <col min="522" max="522" width="10.5703125" style="806" customWidth="1"/>
    <col min="523" max="523" width="9.5703125" style="806" customWidth="1"/>
    <col min="524" max="591" width="8.7109375" style="806" customWidth="1"/>
    <col min="592" max="768" width="9.140625" style="806"/>
    <col min="769" max="770" width="13.28515625" style="806" customWidth="1"/>
    <col min="771" max="772" width="12.140625" style="806" customWidth="1"/>
    <col min="773" max="773" width="5.140625" style="806" customWidth="1"/>
    <col min="774" max="774" width="8.140625" style="806" customWidth="1"/>
    <col min="775" max="775" width="8.5703125" style="806" customWidth="1"/>
    <col min="776" max="776" width="10" style="806" customWidth="1"/>
    <col min="777" max="777" width="9.7109375" style="806" customWidth="1"/>
    <col min="778" max="778" width="10.5703125" style="806" customWidth="1"/>
    <col min="779" max="779" width="9.5703125" style="806" customWidth="1"/>
    <col min="780" max="847" width="8.7109375" style="806" customWidth="1"/>
    <col min="848" max="1024" width="9.140625" style="806"/>
    <col min="1025" max="1026" width="13.28515625" style="806" customWidth="1"/>
    <col min="1027" max="1028" width="12.140625" style="806" customWidth="1"/>
    <col min="1029" max="1029" width="5.140625" style="806" customWidth="1"/>
    <col min="1030" max="1030" width="8.140625" style="806" customWidth="1"/>
    <col min="1031" max="1031" width="8.5703125" style="806" customWidth="1"/>
    <col min="1032" max="1032" width="10" style="806" customWidth="1"/>
    <col min="1033" max="1033" width="9.7109375" style="806" customWidth="1"/>
    <col min="1034" max="1034" width="10.5703125" style="806" customWidth="1"/>
    <col min="1035" max="1035" width="9.5703125" style="806" customWidth="1"/>
    <col min="1036" max="1103" width="8.7109375" style="806" customWidth="1"/>
    <col min="1104" max="1280" width="9.140625" style="806"/>
    <col min="1281" max="1282" width="13.28515625" style="806" customWidth="1"/>
    <col min="1283" max="1284" width="12.140625" style="806" customWidth="1"/>
    <col min="1285" max="1285" width="5.140625" style="806" customWidth="1"/>
    <col min="1286" max="1286" width="8.140625" style="806" customWidth="1"/>
    <col min="1287" max="1287" width="8.5703125" style="806" customWidth="1"/>
    <col min="1288" max="1288" width="10" style="806" customWidth="1"/>
    <col min="1289" max="1289" width="9.7109375" style="806" customWidth="1"/>
    <col min="1290" max="1290" width="10.5703125" style="806" customWidth="1"/>
    <col min="1291" max="1291" width="9.5703125" style="806" customWidth="1"/>
    <col min="1292" max="1359" width="8.7109375" style="806" customWidth="1"/>
    <col min="1360" max="1536" width="9.140625" style="806"/>
    <col min="1537" max="1538" width="13.28515625" style="806" customWidth="1"/>
    <col min="1539" max="1540" width="12.140625" style="806" customWidth="1"/>
    <col min="1541" max="1541" width="5.140625" style="806" customWidth="1"/>
    <col min="1542" max="1542" width="8.140625" style="806" customWidth="1"/>
    <col min="1543" max="1543" width="8.5703125" style="806" customWidth="1"/>
    <col min="1544" max="1544" width="10" style="806" customWidth="1"/>
    <col min="1545" max="1545" width="9.7109375" style="806" customWidth="1"/>
    <col min="1546" max="1546" width="10.5703125" style="806" customWidth="1"/>
    <col min="1547" max="1547" width="9.5703125" style="806" customWidth="1"/>
    <col min="1548" max="1615" width="8.7109375" style="806" customWidth="1"/>
    <col min="1616" max="1792" width="9.140625" style="806"/>
    <col min="1793" max="1794" width="13.28515625" style="806" customWidth="1"/>
    <col min="1795" max="1796" width="12.140625" style="806" customWidth="1"/>
    <col min="1797" max="1797" width="5.140625" style="806" customWidth="1"/>
    <col min="1798" max="1798" width="8.140625" style="806" customWidth="1"/>
    <col min="1799" max="1799" width="8.5703125" style="806" customWidth="1"/>
    <col min="1800" max="1800" width="10" style="806" customWidth="1"/>
    <col min="1801" max="1801" width="9.7109375" style="806" customWidth="1"/>
    <col min="1802" max="1802" width="10.5703125" style="806" customWidth="1"/>
    <col min="1803" max="1803" width="9.5703125" style="806" customWidth="1"/>
    <col min="1804" max="1871" width="8.7109375" style="806" customWidth="1"/>
    <col min="1872" max="2048" width="9.140625" style="806"/>
    <col min="2049" max="2050" width="13.28515625" style="806" customWidth="1"/>
    <col min="2051" max="2052" width="12.140625" style="806" customWidth="1"/>
    <col min="2053" max="2053" width="5.140625" style="806" customWidth="1"/>
    <col min="2054" max="2054" width="8.140625" style="806" customWidth="1"/>
    <col min="2055" max="2055" width="8.5703125" style="806" customWidth="1"/>
    <col min="2056" max="2056" width="10" style="806" customWidth="1"/>
    <col min="2057" max="2057" width="9.7109375" style="806" customWidth="1"/>
    <col min="2058" max="2058" width="10.5703125" style="806" customWidth="1"/>
    <col min="2059" max="2059" width="9.5703125" style="806" customWidth="1"/>
    <col min="2060" max="2127" width="8.7109375" style="806" customWidth="1"/>
    <col min="2128" max="2304" width="9.140625" style="806"/>
    <col min="2305" max="2306" width="13.28515625" style="806" customWidth="1"/>
    <col min="2307" max="2308" width="12.140625" style="806" customWidth="1"/>
    <col min="2309" max="2309" width="5.140625" style="806" customWidth="1"/>
    <col min="2310" max="2310" width="8.140625" style="806" customWidth="1"/>
    <col min="2311" max="2311" width="8.5703125" style="806" customWidth="1"/>
    <col min="2312" max="2312" width="10" style="806" customWidth="1"/>
    <col min="2313" max="2313" width="9.7109375" style="806" customWidth="1"/>
    <col min="2314" max="2314" width="10.5703125" style="806" customWidth="1"/>
    <col min="2315" max="2315" width="9.5703125" style="806" customWidth="1"/>
    <col min="2316" max="2383" width="8.7109375" style="806" customWidth="1"/>
    <col min="2384" max="2560" width="9.140625" style="806"/>
    <col min="2561" max="2562" width="13.28515625" style="806" customWidth="1"/>
    <col min="2563" max="2564" width="12.140625" style="806" customWidth="1"/>
    <col min="2565" max="2565" width="5.140625" style="806" customWidth="1"/>
    <col min="2566" max="2566" width="8.140625" style="806" customWidth="1"/>
    <col min="2567" max="2567" width="8.5703125" style="806" customWidth="1"/>
    <col min="2568" max="2568" width="10" style="806" customWidth="1"/>
    <col min="2569" max="2569" width="9.7109375" style="806" customWidth="1"/>
    <col min="2570" max="2570" width="10.5703125" style="806" customWidth="1"/>
    <col min="2571" max="2571" width="9.5703125" style="806" customWidth="1"/>
    <col min="2572" max="2639" width="8.7109375" style="806" customWidth="1"/>
    <col min="2640" max="2816" width="9.140625" style="806"/>
    <col min="2817" max="2818" width="13.28515625" style="806" customWidth="1"/>
    <col min="2819" max="2820" width="12.140625" style="806" customWidth="1"/>
    <col min="2821" max="2821" width="5.140625" style="806" customWidth="1"/>
    <col min="2822" max="2822" width="8.140625" style="806" customWidth="1"/>
    <col min="2823" max="2823" width="8.5703125" style="806" customWidth="1"/>
    <col min="2824" max="2824" width="10" style="806" customWidth="1"/>
    <col min="2825" max="2825" width="9.7109375" style="806" customWidth="1"/>
    <col min="2826" max="2826" width="10.5703125" style="806" customWidth="1"/>
    <col min="2827" max="2827" width="9.5703125" style="806" customWidth="1"/>
    <col min="2828" max="2895" width="8.7109375" style="806" customWidth="1"/>
    <col min="2896" max="3072" width="9.140625" style="806"/>
    <col min="3073" max="3074" width="13.28515625" style="806" customWidth="1"/>
    <col min="3075" max="3076" width="12.140625" style="806" customWidth="1"/>
    <col min="3077" max="3077" width="5.140625" style="806" customWidth="1"/>
    <col min="3078" max="3078" width="8.140625" style="806" customWidth="1"/>
    <col min="3079" max="3079" width="8.5703125" style="806" customWidth="1"/>
    <col min="3080" max="3080" width="10" style="806" customWidth="1"/>
    <col min="3081" max="3081" width="9.7109375" style="806" customWidth="1"/>
    <col min="3082" max="3082" width="10.5703125" style="806" customWidth="1"/>
    <col min="3083" max="3083" width="9.5703125" style="806" customWidth="1"/>
    <col min="3084" max="3151" width="8.7109375" style="806" customWidth="1"/>
    <col min="3152" max="3328" width="9.140625" style="806"/>
    <col min="3329" max="3330" width="13.28515625" style="806" customWidth="1"/>
    <col min="3331" max="3332" width="12.140625" style="806" customWidth="1"/>
    <col min="3333" max="3333" width="5.140625" style="806" customWidth="1"/>
    <col min="3334" max="3334" width="8.140625" style="806" customWidth="1"/>
    <col min="3335" max="3335" width="8.5703125" style="806" customWidth="1"/>
    <col min="3336" max="3336" width="10" style="806" customWidth="1"/>
    <col min="3337" max="3337" width="9.7109375" style="806" customWidth="1"/>
    <col min="3338" max="3338" width="10.5703125" style="806" customWidth="1"/>
    <col min="3339" max="3339" width="9.5703125" style="806" customWidth="1"/>
    <col min="3340" max="3407" width="8.7109375" style="806" customWidth="1"/>
    <col min="3408" max="3584" width="9.140625" style="806"/>
    <col min="3585" max="3586" width="13.28515625" style="806" customWidth="1"/>
    <col min="3587" max="3588" width="12.140625" style="806" customWidth="1"/>
    <col min="3589" max="3589" width="5.140625" style="806" customWidth="1"/>
    <col min="3590" max="3590" width="8.140625" style="806" customWidth="1"/>
    <col min="3591" max="3591" width="8.5703125" style="806" customWidth="1"/>
    <col min="3592" max="3592" width="10" style="806" customWidth="1"/>
    <col min="3593" max="3593" width="9.7109375" style="806" customWidth="1"/>
    <col min="3594" max="3594" width="10.5703125" style="806" customWidth="1"/>
    <col min="3595" max="3595" width="9.5703125" style="806" customWidth="1"/>
    <col min="3596" max="3663" width="8.7109375" style="806" customWidth="1"/>
    <col min="3664" max="3840" width="9.140625" style="806"/>
    <col min="3841" max="3842" width="13.28515625" style="806" customWidth="1"/>
    <col min="3843" max="3844" width="12.140625" style="806" customWidth="1"/>
    <col min="3845" max="3845" width="5.140625" style="806" customWidth="1"/>
    <col min="3846" max="3846" width="8.140625" style="806" customWidth="1"/>
    <col min="3847" max="3847" width="8.5703125" style="806" customWidth="1"/>
    <col min="3848" max="3848" width="10" style="806" customWidth="1"/>
    <col min="3849" max="3849" width="9.7109375" style="806" customWidth="1"/>
    <col min="3850" max="3850" width="10.5703125" style="806" customWidth="1"/>
    <col min="3851" max="3851" width="9.5703125" style="806" customWidth="1"/>
    <col min="3852" max="3919" width="8.7109375" style="806" customWidth="1"/>
    <col min="3920" max="4096" width="9.140625" style="806"/>
    <col min="4097" max="4098" width="13.28515625" style="806" customWidth="1"/>
    <col min="4099" max="4100" width="12.140625" style="806" customWidth="1"/>
    <col min="4101" max="4101" width="5.140625" style="806" customWidth="1"/>
    <col min="4102" max="4102" width="8.140625" style="806" customWidth="1"/>
    <col min="4103" max="4103" width="8.5703125" style="806" customWidth="1"/>
    <col min="4104" max="4104" width="10" style="806" customWidth="1"/>
    <col min="4105" max="4105" width="9.7109375" style="806" customWidth="1"/>
    <col min="4106" max="4106" width="10.5703125" style="806" customWidth="1"/>
    <col min="4107" max="4107" width="9.5703125" style="806" customWidth="1"/>
    <col min="4108" max="4175" width="8.7109375" style="806" customWidth="1"/>
    <col min="4176" max="4352" width="9.140625" style="806"/>
    <col min="4353" max="4354" width="13.28515625" style="806" customWidth="1"/>
    <col min="4355" max="4356" width="12.140625" style="806" customWidth="1"/>
    <col min="4357" max="4357" width="5.140625" style="806" customWidth="1"/>
    <col min="4358" max="4358" width="8.140625" style="806" customWidth="1"/>
    <col min="4359" max="4359" width="8.5703125" style="806" customWidth="1"/>
    <col min="4360" max="4360" width="10" style="806" customWidth="1"/>
    <col min="4361" max="4361" width="9.7109375" style="806" customWidth="1"/>
    <col min="4362" max="4362" width="10.5703125" style="806" customWidth="1"/>
    <col min="4363" max="4363" width="9.5703125" style="806" customWidth="1"/>
    <col min="4364" max="4431" width="8.7109375" style="806" customWidth="1"/>
    <col min="4432" max="4608" width="9.140625" style="806"/>
    <col min="4609" max="4610" width="13.28515625" style="806" customWidth="1"/>
    <col min="4611" max="4612" width="12.140625" style="806" customWidth="1"/>
    <col min="4613" max="4613" width="5.140625" style="806" customWidth="1"/>
    <col min="4614" max="4614" width="8.140625" style="806" customWidth="1"/>
    <col min="4615" max="4615" width="8.5703125" style="806" customWidth="1"/>
    <col min="4616" max="4616" width="10" style="806" customWidth="1"/>
    <col min="4617" max="4617" width="9.7109375" style="806" customWidth="1"/>
    <col min="4618" max="4618" width="10.5703125" style="806" customWidth="1"/>
    <col min="4619" max="4619" width="9.5703125" style="806" customWidth="1"/>
    <col min="4620" max="4687" width="8.7109375" style="806" customWidth="1"/>
    <col min="4688" max="4864" width="9.140625" style="806"/>
    <col min="4865" max="4866" width="13.28515625" style="806" customWidth="1"/>
    <col min="4867" max="4868" width="12.140625" style="806" customWidth="1"/>
    <col min="4869" max="4869" width="5.140625" style="806" customWidth="1"/>
    <col min="4870" max="4870" width="8.140625" style="806" customWidth="1"/>
    <col min="4871" max="4871" width="8.5703125" style="806" customWidth="1"/>
    <col min="4872" max="4872" width="10" style="806" customWidth="1"/>
    <col min="4873" max="4873" width="9.7109375" style="806" customWidth="1"/>
    <col min="4874" max="4874" width="10.5703125" style="806" customWidth="1"/>
    <col min="4875" max="4875" width="9.5703125" style="806" customWidth="1"/>
    <col min="4876" max="4943" width="8.7109375" style="806" customWidth="1"/>
    <col min="4944" max="5120" width="9.140625" style="806"/>
    <col min="5121" max="5122" width="13.28515625" style="806" customWidth="1"/>
    <col min="5123" max="5124" width="12.140625" style="806" customWidth="1"/>
    <col min="5125" max="5125" width="5.140625" style="806" customWidth="1"/>
    <col min="5126" max="5126" width="8.140625" style="806" customWidth="1"/>
    <col min="5127" max="5127" width="8.5703125" style="806" customWidth="1"/>
    <col min="5128" max="5128" width="10" style="806" customWidth="1"/>
    <col min="5129" max="5129" width="9.7109375" style="806" customWidth="1"/>
    <col min="5130" max="5130" width="10.5703125" style="806" customWidth="1"/>
    <col min="5131" max="5131" width="9.5703125" style="806" customWidth="1"/>
    <col min="5132" max="5199" width="8.7109375" style="806" customWidth="1"/>
    <col min="5200" max="5376" width="9.140625" style="806"/>
    <col min="5377" max="5378" width="13.28515625" style="806" customWidth="1"/>
    <col min="5379" max="5380" width="12.140625" style="806" customWidth="1"/>
    <col min="5381" max="5381" width="5.140625" style="806" customWidth="1"/>
    <col min="5382" max="5382" width="8.140625" style="806" customWidth="1"/>
    <col min="5383" max="5383" width="8.5703125" style="806" customWidth="1"/>
    <col min="5384" max="5384" width="10" style="806" customWidth="1"/>
    <col min="5385" max="5385" width="9.7109375" style="806" customWidth="1"/>
    <col min="5386" max="5386" width="10.5703125" style="806" customWidth="1"/>
    <col min="5387" max="5387" width="9.5703125" style="806" customWidth="1"/>
    <col min="5388" max="5455" width="8.7109375" style="806" customWidth="1"/>
    <col min="5456" max="5632" width="9.140625" style="806"/>
    <col min="5633" max="5634" width="13.28515625" style="806" customWidth="1"/>
    <col min="5635" max="5636" width="12.140625" style="806" customWidth="1"/>
    <col min="5637" max="5637" width="5.140625" style="806" customWidth="1"/>
    <col min="5638" max="5638" width="8.140625" style="806" customWidth="1"/>
    <col min="5639" max="5639" width="8.5703125" style="806" customWidth="1"/>
    <col min="5640" max="5640" width="10" style="806" customWidth="1"/>
    <col min="5641" max="5641" width="9.7109375" style="806" customWidth="1"/>
    <col min="5642" max="5642" width="10.5703125" style="806" customWidth="1"/>
    <col min="5643" max="5643" width="9.5703125" style="806" customWidth="1"/>
    <col min="5644" max="5711" width="8.7109375" style="806" customWidth="1"/>
    <col min="5712" max="5888" width="9.140625" style="806"/>
    <col min="5889" max="5890" width="13.28515625" style="806" customWidth="1"/>
    <col min="5891" max="5892" width="12.140625" style="806" customWidth="1"/>
    <col min="5893" max="5893" width="5.140625" style="806" customWidth="1"/>
    <col min="5894" max="5894" width="8.140625" style="806" customWidth="1"/>
    <col min="5895" max="5895" width="8.5703125" style="806" customWidth="1"/>
    <col min="5896" max="5896" width="10" style="806" customWidth="1"/>
    <col min="5897" max="5897" width="9.7109375" style="806" customWidth="1"/>
    <col min="5898" max="5898" width="10.5703125" style="806" customWidth="1"/>
    <col min="5899" max="5899" width="9.5703125" style="806" customWidth="1"/>
    <col min="5900" max="5967" width="8.7109375" style="806" customWidth="1"/>
    <col min="5968" max="6144" width="9.140625" style="806"/>
    <col min="6145" max="6146" width="13.28515625" style="806" customWidth="1"/>
    <col min="6147" max="6148" width="12.140625" style="806" customWidth="1"/>
    <col min="6149" max="6149" width="5.140625" style="806" customWidth="1"/>
    <col min="6150" max="6150" width="8.140625" style="806" customWidth="1"/>
    <col min="6151" max="6151" width="8.5703125" style="806" customWidth="1"/>
    <col min="6152" max="6152" width="10" style="806" customWidth="1"/>
    <col min="6153" max="6153" width="9.7109375" style="806" customWidth="1"/>
    <col min="6154" max="6154" width="10.5703125" style="806" customWidth="1"/>
    <col min="6155" max="6155" width="9.5703125" style="806" customWidth="1"/>
    <col min="6156" max="6223" width="8.7109375" style="806" customWidth="1"/>
    <col min="6224" max="6400" width="9.140625" style="806"/>
    <col min="6401" max="6402" width="13.28515625" style="806" customWidth="1"/>
    <col min="6403" max="6404" width="12.140625" style="806" customWidth="1"/>
    <col min="6405" max="6405" width="5.140625" style="806" customWidth="1"/>
    <col min="6406" max="6406" width="8.140625" style="806" customWidth="1"/>
    <col min="6407" max="6407" width="8.5703125" style="806" customWidth="1"/>
    <col min="6408" max="6408" width="10" style="806" customWidth="1"/>
    <col min="6409" max="6409" width="9.7109375" style="806" customWidth="1"/>
    <col min="6410" max="6410" width="10.5703125" style="806" customWidth="1"/>
    <col min="6411" max="6411" width="9.5703125" style="806" customWidth="1"/>
    <col min="6412" max="6479" width="8.7109375" style="806" customWidth="1"/>
    <col min="6480" max="6656" width="9.140625" style="806"/>
    <col min="6657" max="6658" width="13.28515625" style="806" customWidth="1"/>
    <col min="6659" max="6660" width="12.140625" style="806" customWidth="1"/>
    <col min="6661" max="6661" width="5.140625" style="806" customWidth="1"/>
    <col min="6662" max="6662" width="8.140625" style="806" customWidth="1"/>
    <col min="6663" max="6663" width="8.5703125" style="806" customWidth="1"/>
    <col min="6664" max="6664" width="10" style="806" customWidth="1"/>
    <col min="6665" max="6665" width="9.7109375" style="806" customWidth="1"/>
    <col min="6666" max="6666" width="10.5703125" style="806" customWidth="1"/>
    <col min="6667" max="6667" width="9.5703125" style="806" customWidth="1"/>
    <col min="6668" max="6735" width="8.7109375" style="806" customWidth="1"/>
    <col min="6736" max="6912" width="9.140625" style="806"/>
    <col min="6913" max="6914" width="13.28515625" style="806" customWidth="1"/>
    <col min="6915" max="6916" width="12.140625" style="806" customWidth="1"/>
    <col min="6917" max="6917" width="5.140625" style="806" customWidth="1"/>
    <col min="6918" max="6918" width="8.140625" style="806" customWidth="1"/>
    <col min="6919" max="6919" width="8.5703125" style="806" customWidth="1"/>
    <col min="6920" max="6920" width="10" style="806" customWidth="1"/>
    <col min="6921" max="6921" width="9.7109375" style="806" customWidth="1"/>
    <col min="6922" max="6922" width="10.5703125" style="806" customWidth="1"/>
    <col min="6923" max="6923" width="9.5703125" style="806" customWidth="1"/>
    <col min="6924" max="6991" width="8.7109375" style="806" customWidth="1"/>
    <col min="6992" max="7168" width="9.140625" style="806"/>
    <col min="7169" max="7170" width="13.28515625" style="806" customWidth="1"/>
    <col min="7171" max="7172" width="12.140625" style="806" customWidth="1"/>
    <col min="7173" max="7173" width="5.140625" style="806" customWidth="1"/>
    <col min="7174" max="7174" width="8.140625" style="806" customWidth="1"/>
    <col min="7175" max="7175" width="8.5703125" style="806" customWidth="1"/>
    <col min="7176" max="7176" width="10" style="806" customWidth="1"/>
    <col min="7177" max="7177" width="9.7109375" style="806" customWidth="1"/>
    <col min="7178" max="7178" width="10.5703125" style="806" customWidth="1"/>
    <col min="7179" max="7179" width="9.5703125" style="806" customWidth="1"/>
    <col min="7180" max="7247" width="8.7109375" style="806" customWidth="1"/>
    <col min="7248" max="7424" width="9.140625" style="806"/>
    <col min="7425" max="7426" width="13.28515625" style="806" customWidth="1"/>
    <col min="7427" max="7428" width="12.140625" style="806" customWidth="1"/>
    <col min="7429" max="7429" width="5.140625" style="806" customWidth="1"/>
    <col min="7430" max="7430" width="8.140625" style="806" customWidth="1"/>
    <col min="7431" max="7431" width="8.5703125" style="806" customWidth="1"/>
    <col min="7432" max="7432" width="10" style="806" customWidth="1"/>
    <col min="7433" max="7433" width="9.7109375" style="806" customWidth="1"/>
    <col min="7434" max="7434" width="10.5703125" style="806" customWidth="1"/>
    <col min="7435" max="7435" width="9.5703125" style="806" customWidth="1"/>
    <col min="7436" max="7503" width="8.7109375" style="806" customWidth="1"/>
    <col min="7504" max="7680" width="9.140625" style="806"/>
    <col min="7681" max="7682" width="13.28515625" style="806" customWidth="1"/>
    <col min="7683" max="7684" width="12.140625" style="806" customWidth="1"/>
    <col min="7685" max="7685" width="5.140625" style="806" customWidth="1"/>
    <col min="7686" max="7686" width="8.140625" style="806" customWidth="1"/>
    <col min="7687" max="7687" width="8.5703125" style="806" customWidth="1"/>
    <col min="7688" max="7688" width="10" style="806" customWidth="1"/>
    <col min="7689" max="7689" width="9.7109375" style="806" customWidth="1"/>
    <col min="7690" max="7690" width="10.5703125" style="806" customWidth="1"/>
    <col min="7691" max="7691" width="9.5703125" style="806" customWidth="1"/>
    <col min="7692" max="7759" width="8.7109375" style="806" customWidth="1"/>
    <col min="7760" max="7936" width="9.140625" style="806"/>
    <col min="7937" max="7938" width="13.28515625" style="806" customWidth="1"/>
    <col min="7939" max="7940" width="12.140625" style="806" customWidth="1"/>
    <col min="7941" max="7941" width="5.140625" style="806" customWidth="1"/>
    <col min="7942" max="7942" width="8.140625" style="806" customWidth="1"/>
    <col min="7943" max="7943" width="8.5703125" style="806" customWidth="1"/>
    <col min="7944" max="7944" width="10" style="806" customWidth="1"/>
    <col min="7945" max="7945" width="9.7109375" style="806" customWidth="1"/>
    <col min="7946" max="7946" width="10.5703125" style="806" customWidth="1"/>
    <col min="7947" max="7947" width="9.5703125" style="806" customWidth="1"/>
    <col min="7948" max="8015" width="8.7109375" style="806" customWidth="1"/>
    <col min="8016" max="8192" width="9.140625" style="806"/>
    <col min="8193" max="8194" width="13.28515625" style="806" customWidth="1"/>
    <col min="8195" max="8196" width="12.140625" style="806" customWidth="1"/>
    <col min="8197" max="8197" width="5.140625" style="806" customWidth="1"/>
    <col min="8198" max="8198" width="8.140625" style="806" customWidth="1"/>
    <col min="8199" max="8199" width="8.5703125" style="806" customWidth="1"/>
    <col min="8200" max="8200" width="10" style="806" customWidth="1"/>
    <col min="8201" max="8201" width="9.7109375" style="806" customWidth="1"/>
    <col min="8202" max="8202" width="10.5703125" style="806" customWidth="1"/>
    <col min="8203" max="8203" width="9.5703125" style="806" customWidth="1"/>
    <col min="8204" max="8271" width="8.7109375" style="806" customWidth="1"/>
    <col min="8272" max="8448" width="9.140625" style="806"/>
    <col min="8449" max="8450" width="13.28515625" style="806" customWidth="1"/>
    <col min="8451" max="8452" width="12.140625" style="806" customWidth="1"/>
    <col min="8453" max="8453" width="5.140625" style="806" customWidth="1"/>
    <col min="8454" max="8454" width="8.140625" style="806" customWidth="1"/>
    <col min="8455" max="8455" width="8.5703125" style="806" customWidth="1"/>
    <col min="8456" max="8456" width="10" style="806" customWidth="1"/>
    <col min="8457" max="8457" width="9.7109375" style="806" customWidth="1"/>
    <col min="8458" max="8458" width="10.5703125" style="806" customWidth="1"/>
    <col min="8459" max="8459" width="9.5703125" style="806" customWidth="1"/>
    <col min="8460" max="8527" width="8.7109375" style="806" customWidth="1"/>
    <col min="8528" max="8704" width="9.140625" style="806"/>
    <col min="8705" max="8706" width="13.28515625" style="806" customWidth="1"/>
    <col min="8707" max="8708" width="12.140625" style="806" customWidth="1"/>
    <col min="8709" max="8709" width="5.140625" style="806" customWidth="1"/>
    <col min="8710" max="8710" width="8.140625" style="806" customWidth="1"/>
    <col min="8711" max="8711" width="8.5703125" style="806" customWidth="1"/>
    <col min="8712" max="8712" width="10" style="806" customWidth="1"/>
    <col min="8713" max="8713" width="9.7109375" style="806" customWidth="1"/>
    <col min="8714" max="8714" width="10.5703125" style="806" customWidth="1"/>
    <col min="8715" max="8715" width="9.5703125" style="806" customWidth="1"/>
    <col min="8716" max="8783" width="8.7109375" style="806" customWidth="1"/>
    <col min="8784" max="8960" width="9.140625" style="806"/>
    <col min="8961" max="8962" width="13.28515625" style="806" customWidth="1"/>
    <col min="8963" max="8964" width="12.140625" style="806" customWidth="1"/>
    <col min="8965" max="8965" width="5.140625" style="806" customWidth="1"/>
    <col min="8966" max="8966" width="8.140625" style="806" customWidth="1"/>
    <col min="8967" max="8967" width="8.5703125" style="806" customWidth="1"/>
    <col min="8968" max="8968" width="10" style="806" customWidth="1"/>
    <col min="8969" max="8969" width="9.7109375" style="806" customWidth="1"/>
    <col min="8970" max="8970" width="10.5703125" style="806" customWidth="1"/>
    <col min="8971" max="8971" width="9.5703125" style="806" customWidth="1"/>
    <col min="8972" max="9039" width="8.7109375" style="806" customWidth="1"/>
    <col min="9040" max="9216" width="9.140625" style="806"/>
    <col min="9217" max="9218" width="13.28515625" style="806" customWidth="1"/>
    <col min="9219" max="9220" width="12.140625" style="806" customWidth="1"/>
    <col min="9221" max="9221" width="5.140625" style="806" customWidth="1"/>
    <col min="9222" max="9222" width="8.140625" style="806" customWidth="1"/>
    <col min="9223" max="9223" width="8.5703125" style="806" customWidth="1"/>
    <col min="9224" max="9224" width="10" style="806" customWidth="1"/>
    <col min="9225" max="9225" width="9.7109375" style="806" customWidth="1"/>
    <col min="9226" max="9226" width="10.5703125" style="806" customWidth="1"/>
    <col min="9227" max="9227" width="9.5703125" style="806" customWidth="1"/>
    <col min="9228" max="9295" width="8.7109375" style="806" customWidth="1"/>
    <col min="9296" max="9472" width="9.140625" style="806"/>
    <col min="9473" max="9474" width="13.28515625" style="806" customWidth="1"/>
    <col min="9475" max="9476" width="12.140625" style="806" customWidth="1"/>
    <col min="9477" max="9477" width="5.140625" style="806" customWidth="1"/>
    <col min="9478" max="9478" width="8.140625" style="806" customWidth="1"/>
    <col min="9479" max="9479" width="8.5703125" style="806" customWidth="1"/>
    <col min="9480" max="9480" width="10" style="806" customWidth="1"/>
    <col min="9481" max="9481" width="9.7109375" style="806" customWidth="1"/>
    <col min="9482" max="9482" width="10.5703125" style="806" customWidth="1"/>
    <col min="9483" max="9483" width="9.5703125" style="806" customWidth="1"/>
    <col min="9484" max="9551" width="8.7109375" style="806" customWidth="1"/>
    <col min="9552" max="9728" width="9.140625" style="806"/>
    <col min="9729" max="9730" width="13.28515625" style="806" customWidth="1"/>
    <col min="9731" max="9732" width="12.140625" style="806" customWidth="1"/>
    <col min="9733" max="9733" width="5.140625" style="806" customWidth="1"/>
    <col min="9734" max="9734" width="8.140625" style="806" customWidth="1"/>
    <col min="9735" max="9735" width="8.5703125" style="806" customWidth="1"/>
    <col min="9736" max="9736" width="10" style="806" customWidth="1"/>
    <col min="9737" max="9737" width="9.7109375" style="806" customWidth="1"/>
    <col min="9738" max="9738" width="10.5703125" style="806" customWidth="1"/>
    <col min="9739" max="9739" width="9.5703125" style="806" customWidth="1"/>
    <col min="9740" max="9807" width="8.7109375" style="806" customWidth="1"/>
    <col min="9808" max="9984" width="9.140625" style="806"/>
    <col min="9985" max="9986" width="13.28515625" style="806" customWidth="1"/>
    <col min="9987" max="9988" width="12.140625" style="806" customWidth="1"/>
    <col min="9989" max="9989" width="5.140625" style="806" customWidth="1"/>
    <col min="9990" max="9990" width="8.140625" style="806" customWidth="1"/>
    <col min="9991" max="9991" width="8.5703125" style="806" customWidth="1"/>
    <col min="9992" max="9992" width="10" style="806" customWidth="1"/>
    <col min="9993" max="9993" width="9.7109375" style="806" customWidth="1"/>
    <col min="9994" max="9994" width="10.5703125" style="806" customWidth="1"/>
    <col min="9995" max="9995" width="9.5703125" style="806" customWidth="1"/>
    <col min="9996" max="10063" width="8.7109375" style="806" customWidth="1"/>
    <col min="10064" max="10240" width="9.140625" style="806"/>
    <col min="10241" max="10242" width="13.28515625" style="806" customWidth="1"/>
    <col min="10243" max="10244" width="12.140625" style="806" customWidth="1"/>
    <col min="10245" max="10245" width="5.140625" style="806" customWidth="1"/>
    <col min="10246" max="10246" width="8.140625" style="806" customWidth="1"/>
    <col min="10247" max="10247" width="8.5703125" style="806" customWidth="1"/>
    <col min="10248" max="10248" width="10" style="806" customWidth="1"/>
    <col min="10249" max="10249" width="9.7109375" style="806" customWidth="1"/>
    <col min="10250" max="10250" width="10.5703125" style="806" customWidth="1"/>
    <col min="10251" max="10251" width="9.5703125" style="806" customWidth="1"/>
    <col min="10252" max="10319" width="8.7109375" style="806" customWidth="1"/>
    <col min="10320" max="10496" width="9.140625" style="806"/>
    <col min="10497" max="10498" width="13.28515625" style="806" customWidth="1"/>
    <col min="10499" max="10500" width="12.140625" style="806" customWidth="1"/>
    <col min="10501" max="10501" width="5.140625" style="806" customWidth="1"/>
    <col min="10502" max="10502" width="8.140625" style="806" customWidth="1"/>
    <col min="10503" max="10503" width="8.5703125" style="806" customWidth="1"/>
    <col min="10504" max="10504" width="10" style="806" customWidth="1"/>
    <col min="10505" max="10505" width="9.7109375" style="806" customWidth="1"/>
    <col min="10506" max="10506" width="10.5703125" style="806" customWidth="1"/>
    <col min="10507" max="10507" width="9.5703125" style="806" customWidth="1"/>
    <col min="10508" max="10575" width="8.7109375" style="806" customWidth="1"/>
    <col min="10576" max="10752" width="9.140625" style="806"/>
    <col min="10753" max="10754" width="13.28515625" style="806" customWidth="1"/>
    <col min="10755" max="10756" width="12.140625" style="806" customWidth="1"/>
    <col min="10757" max="10757" width="5.140625" style="806" customWidth="1"/>
    <col min="10758" max="10758" width="8.140625" style="806" customWidth="1"/>
    <col min="10759" max="10759" width="8.5703125" style="806" customWidth="1"/>
    <col min="10760" max="10760" width="10" style="806" customWidth="1"/>
    <col min="10761" max="10761" width="9.7109375" style="806" customWidth="1"/>
    <col min="10762" max="10762" width="10.5703125" style="806" customWidth="1"/>
    <col min="10763" max="10763" width="9.5703125" style="806" customWidth="1"/>
    <col min="10764" max="10831" width="8.7109375" style="806" customWidth="1"/>
    <col min="10832" max="11008" width="9.140625" style="806"/>
    <col min="11009" max="11010" width="13.28515625" style="806" customWidth="1"/>
    <col min="11011" max="11012" width="12.140625" style="806" customWidth="1"/>
    <col min="11013" max="11013" width="5.140625" style="806" customWidth="1"/>
    <col min="11014" max="11014" width="8.140625" style="806" customWidth="1"/>
    <col min="11015" max="11015" width="8.5703125" style="806" customWidth="1"/>
    <col min="11016" max="11016" width="10" style="806" customWidth="1"/>
    <col min="11017" max="11017" width="9.7109375" style="806" customWidth="1"/>
    <col min="11018" max="11018" width="10.5703125" style="806" customWidth="1"/>
    <col min="11019" max="11019" width="9.5703125" style="806" customWidth="1"/>
    <col min="11020" max="11087" width="8.7109375" style="806" customWidth="1"/>
    <col min="11088" max="11264" width="9.140625" style="806"/>
    <col min="11265" max="11266" width="13.28515625" style="806" customWidth="1"/>
    <col min="11267" max="11268" width="12.140625" style="806" customWidth="1"/>
    <col min="11269" max="11269" width="5.140625" style="806" customWidth="1"/>
    <col min="11270" max="11270" width="8.140625" style="806" customWidth="1"/>
    <col min="11271" max="11271" width="8.5703125" style="806" customWidth="1"/>
    <col min="11272" max="11272" width="10" style="806" customWidth="1"/>
    <col min="11273" max="11273" width="9.7109375" style="806" customWidth="1"/>
    <col min="11274" max="11274" width="10.5703125" style="806" customWidth="1"/>
    <col min="11275" max="11275" width="9.5703125" style="806" customWidth="1"/>
    <col min="11276" max="11343" width="8.7109375" style="806" customWidth="1"/>
    <col min="11344" max="11520" width="9.140625" style="806"/>
    <col min="11521" max="11522" width="13.28515625" style="806" customWidth="1"/>
    <col min="11523" max="11524" width="12.140625" style="806" customWidth="1"/>
    <col min="11525" max="11525" width="5.140625" style="806" customWidth="1"/>
    <col min="11526" max="11526" width="8.140625" style="806" customWidth="1"/>
    <col min="11527" max="11527" width="8.5703125" style="806" customWidth="1"/>
    <col min="11528" max="11528" width="10" style="806" customWidth="1"/>
    <col min="11529" max="11529" width="9.7109375" style="806" customWidth="1"/>
    <col min="11530" max="11530" width="10.5703125" style="806" customWidth="1"/>
    <col min="11531" max="11531" width="9.5703125" style="806" customWidth="1"/>
    <col min="11532" max="11599" width="8.7109375" style="806" customWidth="1"/>
    <col min="11600" max="11776" width="9.140625" style="806"/>
    <col min="11777" max="11778" width="13.28515625" style="806" customWidth="1"/>
    <col min="11779" max="11780" width="12.140625" style="806" customWidth="1"/>
    <col min="11781" max="11781" width="5.140625" style="806" customWidth="1"/>
    <col min="11782" max="11782" width="8.140625" style="806" customWidth="1"/>
    <col min="11783" max="11783" width="8.5703125" style="806" customWidth="1"/>
    <col min="11784" max="11784" width="10" style="806" customWidth="1"/>
    <col min="11785" max="11785" width="9.7109375" style="806" customWidth="1"/>
    <col min="11786" max="11786" width="10.5703125" style="806" customWidth="1"/>
    <col min="11787" max="11787" width="9.5703125" style="806" customWidth="1"/>
    <col min="11788" max="11855" width="8.7109375" style="806" customWidth="1"/>
    <col min="11856" max="12032" width="9.140625" style="806"/>
    <col min="12033" max="12034" width="13.28515625" style="806" customWidth="1"/>
    <col min="12035" max="12036" width="12.140625" style="806" customWidth="1"/>
    <col min="12037" max="12037" width="5.140625" style="806" customWidth="1"/>
    <col min="12038" max="12038" width="8.140625" style="806" customWidth="1"/>
    <col min="12039" max="12039" width="8.5703125" style="806" customWidth="1"/>
    <col min="12040" max="12040" width="10" style="806" customWidth="1"/>
    <col min="12041" max="12041" width="9.7109375" style="806" customWidth="1"/>
    <col min="12042" max="12042" width="10.5703125" style="806" customWidth="1"/>
    <col min="12043" max="12043" width="9.5703125" style="806" customWidth="1"/>
    <col min="12044" max="12111" width="8.7109375" style="806" customWidth="1"/>
    <col min="12112" max="12288" width="9.140625" style="806"/>
    <col min="12289" max="12290" width="13.28515625" style="806" customWidth="1"/>
    <col min="12291" max="12292" width="12.140625" style="806" customWidth="1"/>
    <col min="12293" max="12293" width="5.140625" style="806" customWidth="1"/>
    <col min="12294" max="12294" width="8.140625" style="806" customWidth="1"/>
    <col min="12295" max="12295" width="8.5703125" style="806" customWidth="1"/>
    <col min="12296" max="12296" width="10" style="806" customWidth="1"/>
    <col min="12297" max="12297" width="9.7109375" style="806" customWidth="1"/>
    <col min="12298" max="12298" width="10.5703125" style="806" customWidth="1"/>
    <col min="12299" max="12299" width="9.5703125" style="806" customWidth="1"/>
    <col min="12300" max="12367" width="8.7109375" style="806" customWidth="1"/>
    <col min="12368" max="12544" width="9.140625" style="806"/>
    <col min="12545" max="12546" width="13.28515625" style="806" customWidth="1"/>
    <col min="12547" max="12548" width="12.140625" style="806" customWidth="1"/>
    <col min="12549" max="12549" width="5.140625" style="806" customWidth="1"/>
    <col min="12550" max="12550" width="8.140625" style="806" customWidth="1"/>
    <col min="12551" max="12551" width="8.5703125" style="806" customWidth="1"/>
    <col min="12552" max="12552" width="10" style="806" customWidth="1"/>
    <col min="12553" max="12553" width="9.7109375" style="806" customWidth="1"/>
    <col min="12554" max="12554" width="10.5703125" style="806" customWidth="1"/>
    <col min="12555" max="12555" width="9.5703125" style="806" customWidth="1"/>
    <col min="12556" max="12623" width="8.7109375" style="806" customWidth="1"/>
    <col min="12624" max="12800" width="9.140625" style="806"/>
    <col min="12801" max="12802" width="13.28515625" style="806" customWidth="1"/>
    <col min="12803" max="12804" width="12.140625" style="806" customWidth="1"/>
    <col min="12805" max="12805" width="5.140625" style="806" customWidth="1"/>
    <col min="12806" max="12806" width="8.140625" style="806" customWidth="1"/>
    <col min="12807" max="12807" width="8.5703125" style="806" customWidth="1"/>
    <col min="12808" max="12808" width="10" style="806" customWidth="1"/>
    <col min="12809" max="12809" width="9.7109375" style="806" customWidth="1"/>
    <col min="12810" max="12810" width="10.5703125" style="806" customWidth="1"/>
    <col min="12811" max="12811" width="9.5703125" style="806" customWidth="1"/>
    <col min="12812" max="12879" width="8.7109375" style="806" customWidth="1"/>
    <col min="12880" max="13056" width="9.140625" style="806"/>
    <col min="13057" max="13058" width="13.28515625" style="806" customWidth="1"/>
    <col min="13059" max="13060" width="12.140625" style="806" customWidth="1"/>
    <col min="13061" max="13061" width="5.140625" style="806" customWidth="1"/>
    <col min="13062" max="13062" width="8.140625" style="806" customWidth="1"/>
    <col min="13063" max="13063" width="8.5703125" style="806" customWidth="1"/>
    <col min="13064" max="13064" width="10" style="806" customWidth="1"/>
    <col min="13065" max="13065" width="9.7109375" style="806" customWidth="1"/>
    <col min="13066" max="13066" width="10.5703125" style="806" customWidth="1"/>
    <col min="13067" max="13067" width="9.5703125" style="806" customWidth="1"/>
    <col min="13068" max="13135" width="8.7109375" style="806" customWidth="1"/>
    <col min="13136" max="13312" width="9.140625" style="806"/>
    <col min="13313" max="13314" width="13.28515625" style="806" customWidth="1"/>
    <col min="13315" max="13316" width="12.140625" style="806" customWidth="1"/>
    <col min="13317" max="13317" width="5.140625" style="806" customWidth="1"/>
    <col min="13318" max="13318" width="8.140625" style="806" customWidth="1"/>
    <col min="13319" max="13319" width="8.5703125" style="806" customWidth="1"/>
    <col min="13320" max="13320" width="10" style="806" customWidth="1"/>
    <col min="13321" max="13321" width="9.7109375" style="806" customWidth="1"/>
    <col min="13322" max="13322" width="10.5703125" style="806" customWidth="1"/>
    <col min="13323" max="13323" width="9.5703125" style="806" customWidth="1"/>
    <col min="13324" max="13391" width="8.7109375" style="806" customWidth="1"/>
    <col min="13392" max="13568" width="9.140625" style="806"/>
    <col min="13569" max="13570" width="13.28515625" style="806" customWidth="1"/>
    <col min="13571" max="13572" width="12.140625" style="806" customWidth="1"/>
    <col min="13573" max="13573" width="5.140625" style="806" customWidth="1"/>
    <col min="13574" max="13574" width="8.140625" style="806" customWidth="1"/>
    <col min="13575" max="13575" width="8.5703125" style="806" customWidth="1"/>
    <col min="13576" max="13576" width="10" style="806" customWidth="1"/>
    <col min="13577" max="13577" width="9.7109375" style="806" customWidth="1"/>
    <col min="13578" max="13578" width="10.5703125" style="806" customWidth="1"/>
    <col min="13579" max="13579" width="9.5703125" style="806" customWidth="1"/>
    <col min="13580" max="13647" width="8.7109375" style="806" customWidth="1"/>
    <col min="13648" max="13824" width="9.140625" style="806"/>
    <col min="13825" max="13826" width="13.28515625" style="806" customWidth="1"/>
    <col min="13827" max="13828" width="12.140625" style="806" customWidth="1"/>
    <col min="13829" max="13829" width="5.140625" style="806" customWidth="1"/>
    <col min="13830" max="13830" width="8.140625" style="806" customWidth="1"/>
    <col min="13831" max="13831" width="8.5703125" style="806" customWidth="1"/>
    <col min="13832" max="13832" width="10" style="806" customWidth="1"/>
    <col min="13833" max="13833" width="9.7109375" style="806" customWidth="1"/>
    <col min="13834" max="13834" width="10.5703125" style="806" customWidth="1"/>
    <col min="13835" max="13835" width="9.5703125" style="806" customWidth="1"/>
    <col min="13836" max="13903" width="8.7109375" style="806" customWidth="1"/>
    <col min="13904" max="14080" width="9.140625" style="806"/>
    <col min="14081" max="14082" width="13.28515625" style="806" customWidth="1"/>
    <col min="14083" max="14084" width="12.140625" style="806" customWidth="1"/>
    <col min="14085" max="14085" width="5.140625" style="806" customWidth="1"/>
    <col min="14086" max="14086" width="8.140625" style="806" customWidth="1"/>
    <col min="14087" max="14087" width="8.5703125" style="806" customWidth="1"/>
    <col min="14088" max="14088" width="10" style="806" customWidth="1"/>
    <col min="14089" max="14089" width="9.7109375" style="806" customWidth="1"/>
    <col min="14090" max="14090" width="10.5703125" style="806" customWidth="1"/>
    <col min="14091" max="14091" width="9.5703125" style="806" customWidth="1"/>
    <col min="14092" max="14159" width="8.7109375" style="806" customWidth="1"/>
    <col min="14160" max="14336" width="9.140625" style="806"/>
    <col min="14337" max="14338" width="13.28515625" style="806" customWidth="1"/>
    <col min="14339" max="14340" width="12.140625" style="806" customWidth="1"/>
    <col min="14341" max="14341" width="5.140625" style="806" customWidth="1"/>
    <col min="14342" max="14342" width="8.140625" style="806" customWidth="1"/>
    <col min="14343" max="14343" width="8.5703125" style="806" customWidth="1"/>
    <col min="14344" max="14344" width="10" style="806" customWidth="1"/>
    <col min="14345" max="14345" width="9.7109375" style="806" customWidth="1"/>
    <col min="14346" max="14346" width="10.5703125" style="806" customWidth="1"/>
    <col min="14347" max="14347" width="9.5703125" style="806" customWidth="1"/>
    <col min="14348" max="14415" width="8.7109375" style="806" customWidth="1"/>
    <col min="14416" max="14592" width="9.140625" style="806"/>
    <col min="14593" max="14594" width="13.28515625" style="806" customWidth="1"/>
    <col min="14595" max="14596" width="12.140625" style="806" customWidth="1"/>
    <col min="14597" max="14597" width="5.140625" style="806" customWidth="1"/>
    <col min="14598" max="14598" width="8.140625" style="806" customWidth="1"/>
    <col min="14599" max="14599" width="8.5703125" style="806" customWidth="1"/>
    <col min="14600" max="14600" width="10" style="806" customWidth="1"/>
    <col min="14601" max="14601" width="9.7109375" style="806" customWidth="1"/>
    <col min="14602" max="14602" width="10.5703125" style="806" customWidth="1"/>
    <col min="14603" max="14603" width="9.5703125" style="806" customWidth="1"/>
    <col min="14604" max="14671" width="8.7109375" style="806" customWidth="1"/>
    <col min="14672" max="14848" width="9.140625" style="806"/>
    <col min="14849" max="14850" width="13.28515625" style="806" customWidth="1"/>
    <col min="14851" max="14852" width="12.140625" style="806" customWidth="1"/>
    <col min="14853" max="14853" width="5.140625" style="806" customWidth="1"/>
    <col min="14854" max="14854" width="8.140625" style="806" customWidth="1"/>
    <col min="14855" max="14855" width="8.5703125" style="806" customWidth="1"/>
    <col min="14856" max="14856" width="10" style="806" customWidth="1"/>
    <col min="14857" max="14857" width="9.7109375" style="806" customWidth="1"/>
    <col min="14858" max="14858" width="10.5703125" style="806" customWidth="1"/>
    <col min="14859" max="14859" width="9.5703125" style="806" customWidth="1"/>
    <col min="14860" max="14927" width="8.7109375" style="806" customWidth="1"/>
    <col min="14928" max="15104" width="9.140625" style="806"/>
    <col min="15105" max="15106" width="13.28515625" style="806" customWidth="1"/>
    <col min="15107" max="15108" width="12.140625" style="806" customWidth="1"/>
    <col min="15109" max="15109" width="5.140625" style="806" customWidth="1"/>
    <col min="15110" max="15110" width="8.140625" style="806" customWidth="1"/>
    <col min="15111" max="15111" width="8.5703125" style="806" customWidth="1"/>
    <col min="15112" max="15112" width="10" style="806" customWidth="1"/>
    <col min="15113" max="15113" width="9.7109375" style="806" customWidth="1"/>
    <col min="15114" max="15114" width="10.5703125" style="806" customWidth="1"/>
    <col min="15115" max="15115" width="9.5703125" style="806" customWidth="1"/>
    <col min="15116" max="15183" width="8.7109375" style="806" customWidth="1"/>
    <col min="15184" max="15360" width="9.140625" style="806"/>
    <col min="15361" max="15362" width="13.28515625" style="806" customWidth="1"/>
    <col min="15363" max="15364" width="12.140625" style="806" customWidth="1"/>
    <col min="15365" max="15365" width="5.140625" style="806" customWidth="1"/>
    <col min="15366" max="15366" width="8.140625" style="806" customWidth="1"/>
    <col min="15367" max="15367" width="8.5703125" style="806" customWidth="1"/>
    <col min="15368" max="15368" width="10" style="806" customWidth="1"/>
    <col min="15369" max="15369" width="9.7109375" style="806" customWidth="1"/>
    <col min="15370" max="15370" width="10.5703125" style="806" customWidth="1"/>
    <col min="15371" max="15371" width="9.5703125" style="806" customWidth="1"/>
    <col min="15372" max="15439" width="8.7109375" style="806" customWidth="1"/>
    <col min="15440" max="15616" width="9.140625" style="806"/>
    <col min="15617" max="15618" width="13.28515625" style="806" customWidth="1"/>
    <col min="15619" max="15620" width="12.140625" style="806" customWidth="1"/>
    <col min="15621" max="15621" width="5.140625" style="806" customWidth="1"/>
    <col min="15622" max="15622" width="8.140625" style="806" customWidth="1"/>
    <col min="15623" max="15623" width="8.5703125" style="806" customWidth="1"/>
    <col min="15624" max="15624" width="10" style="806" customWidth="1"/>
    <col min="15625" max="15625" width="9.7109375" style="806" customWidth="1"/>
    <col min="15626" max="15626" width="10.5703125" style="806" customWidth="1"/>
    <col min="15627" max="15627" width="9.5703125" style="806" customWidth="1"/>
    <col min="15628" max="15695" width="8.7109375" style="806" customWidth="1"/>
    <col min="15696" max="15872" width="9.140625" style="806"/>
    <col min="15873" max="15874" width="13.28515625" style="806" customWidth="1"/>
    <col min="15875" max="15876" width="12.140625" style="806" customWidth="1"/>
    <col min="15877" max="15877" width="5.140625" style="806" customWidth="1"/>
    <col min="15878" max="15878" width="8.140625" style="806" customWidth="1"/>
    <col min="15879" max="15879" width="8.5703125" style="806" customWidth="1"/>
    <col min="15880" max="15880" width="10" style="806" customWidth="1"/>
    <col min="15881" max="15881" width="9.7109375" style="806" customWidth="1"/>
    <col min="15882" max="15882" width="10.5703125" style="806" customWidth="1"/>
    <col min="15883" max="15883" width="9.5703125" style="806" customWidth="1"/>
    <col min="15884" max="15951" width="8.7109375" style="806" customWidth="1"/>
    <col min="15952" max="16128" width="9.140625" style="806"/>
    <col min="16129" max="16130" width="13.28515625" style="806" customWidth="1"/>
    <col min="16131" max="16132" width="12.140625" style="806" customWidth="1"/>
    <col min="16133" max="16133" width="5.140625" style="806" customWidth="1"/>
    <col min="16134" max="16134" width="8.140625" style="806" customWidth="1"/>
    <col min="16135" max="16135" width="8.5703125" style="806" customWidth="1"/>
    <col min="16136" max="16136" width="10" style="806" customWidth="1"/>
    <col min="16137" max="16137" width="9.7109375" style="806" customWidth="1"/>
    <col min="16138" max="16138" width="10.5703125" style="806" customWidth="1"/>
    <col min="16139" max="16139" width="9.5703125" style="806" customWidth="1"/>
    <col min="16140" max="16207" width="8.7109375" style="806" customWidth="1"/>
    <col min="16208" max="16384" width="9.140625" style="806"/>
  </cols>
  <sheetData>
    <row r="1" spans="1:79" s="665" customFormat="1" ht="18" thickBot="1" x14ac:dyDescent="0.35">
      <c r="B1" s="666"/>
      <c r="C1" s="699" t="s">
        <v>628</v>
      </c>
      <c r="D1" s="666"/>
      <c r="E1" s="666"/>
      <c r="F1" s="668"/>
      <c r="G1" s="666"/>
      <c r="J1" s="2621" t="s">
        <v>629</v>
      </c>
      <c r="K1" s="2621"/>
      <c r="L1" s="2621"/>
      <c r="BY1" s="2622"/>
    </row>
    <row r="2" spans="1:79" s="673" customFormat="1" ht="18.75" thickTop="1" thickBot="1" x14ac:dyDescent="0.35">
      <c r="A2" s="665"/>
      <c r="B2" s="666"/>
      <c r="C2" s="666"/>
      <c r="D2" s="666"/>
      <c r="E2" s="666"/>
      <c r="F2" s="668"/>
      <c r="G2" s="666"/>
      <c r="H2" s="666"/>
      <c r="I2" s="665"/>
      <c r="J2" s="665"/>
      <c r="K2" s="669"/>
      <c r="L2" s="669"/>
      <c r="M2" s="669"/>
      <c r="N2" s="854"/>
      <c r="O2" s="666"/>
      <c r="P2" s="666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65"/>
      <c r="BW2" s="665"/>
      <c r="BX2" s="665"/>
      <c r="BY2" s="665" t="s">
        <v>4</v>
      </c>
      <c r="BZ2" s="2623">
        <v>44545</v>
      </c>
      <c r="CA2" s="2623"/>
    </row>
    <row r="3" spans="1:79" s="673" customFormat="1" ht="17.25" thickBot="1" x14ac:dyDescent="0.3">
      <c r="A3" s="665"/>
      <c r="B3" s="666"/>
      <c r="C3" s="666"/>
      <c r="D3" s="666"/>
      <c r="E3" s="666"/>
      <c r="F3" s="666"/>
      <c r="G3" s="666"/>
      <c r="H3" s="666"/>
      <c r="I3" s="666"/>
      <c r="J3" s="666"/>
      <c r="K3" s="924"/>
      <c r="L3" s="666"/>
      <c r="M3" s="666"/>
      <c r="N3" s="665"/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/>
      <c r="BJ3" s="665"/>
      <c r="BK3" s="665"/>
      <c r="BL3" s="665"/>
      <c r="BM3" s="665"/>
      <c r="BN3" s="665"/>
      <c r="BO3" s="665"/>
      <c r="BP3" s="665"/>
      <c r="BQ3" s="665"/>
      <c r="BR3" s="665"/>
      <c r="BS3" s="665"/>
      <c r="BT3" s="665"/>
      <c r="BU3" s="665"/>
      <c r="BV3" s="665"/>
      <c r="BW3" s="665"/>
      <c r="BX3" s="665"/>
      <c r="BY3" s="665"/>
      <c r="BZ3" s="665"/>
      <c r="CA3" s="665"/>
    </row>
    <row r="4" spans="1:79" s="673" customFormat="1" ht="16.5" customHeight="1" thickBot="1" x14ac:dyDescent="0.3">
      <c r="A4" s="1794" t="s">
        <v>5</v>
      </c>
      <c r="B4" s="1795"/>
      <c r="C4" s="1795"/>
      <c r="D4" s="1795"/>
      <c r="E4" s="1795"/>
      <c r="F4" s="1795"/>
      <c r="G4" s="1796"/>
      <c r="H4" s="1779" t="s">
        <v>130</v>
      </c>
      <c r="I4" s="1780"/>
      <c r="J4" s="1781"/>
      <c r="K4" s="1779" t="s">
        <v>131</v>
      </c>
      <c r="L4" s="1780"/>
      <c r="M4" s="1781"/>
      <c r="N4" s="1779" t="s">
        <v>132</v>
      </c>
      <c r="O4" s="1780"/>
      <c r="P4" s="1781"/>
      <c r="Q4" s="1779" t="s">
        <v>133</v>
      </c>
      <c r="R4" s="1780"/>
      <c r="S4" s="1781"/>
      <c r="T4" s="1779" t="s">
        <v>134</v>
      </c>
      <c r="U4" s="1780"/>
      <c r="V4" s="1781"/>
      <c r="W4" s="1779" t="s">
        <v>135</v>
      </c>
      <c r="X4" s="1780"/>
      <c r="Y4" s="1781"/>
      <c r="Z4" s="1779" t="s">
        <v>136</v>
      </c>
      <c r="AA4" s="1780"/>
      <c r="AB4" s="1781"/>
      <c r="AC4" s="1779" t="s">
        <v>137</v>
      </c>
      <c r="AD4" s="1780"/>
      <c r="AE4" s="1781"/>
      <c r="AF4" s="1779" t="s">
        <v>138</v>
      </c>
      <c r="AG4" s="1780"/>
      <c r="AH4" s="1781"/>
      <c r="AI4" s="1779" t="s">
        <v>139</v>
      </c>
      <c r="AJ4" s="1780"/>
      <c r="AK4" s="1781"/>
      <c r="AL4" s="1779" t="s">
        <v>140</v>
      </c>
      <c r="AM4" s="1780"/>
      <c r="AN4" s="1781"/>
      <c r="AO4" s="1779" t="s">
        <v>141</v>
      </c>
      <c r="AP4" s="1780"/>
      <c r="AQ4" s="1781"/>
      <c r="AR4" s="1779" t="s">
        <v>154</v>
      </c>
      <c r="AS4" s="1780"/>
      <c r="AT4" s="1781"/>
      <c r="AU4" s="1779" t="s">
        <v>155</v>
      </c>
      <c r="AV4" s="1780"/>
      <c r="AW4" s="1781"/>
      <c r="AX4" s="1779" t="s">
        <v>156</v>
      </c>
      <c r="AY4" s="1780"/>
      <c r="AZ4" s="1781"/>
      <c r="BA4" s="1779" t="s">
        <v>157</v>
      </c>
      <c r="BB4" s="1780"/>
      <c r="BC4" s="1781"/>
      <c r="BD4" s="1779" t="s">
        <v>158</v>
      </c>
      <c r="BE4" s="1780"/>
      <c r="BF4" s="1781"/>
      <c r="BG4" s="1779" t="s">
        <v>159</v>
      </c>
      <c r="BH4" s="1780"/>
      <c r="BI4" s="1781"/>
      <c r="BJ4" s="1779" t="s">
        <v>160</v>
      </c>
      <c r="BK4" s="1780"/>
      <c r="BL4" s="1781"/>
      <c r="BM4" s="1779" t="s">
        <v>161</v>
      </c>
      <c r="BN4" s="1780"/>
      <c r="BO4" s="1781"/>
      <c r="BP4" s="1779" t="s">
        <v>162</v>
      </c>
      <c r="BQ4" s="1780"/>
      <c r="BR4" s="1781"/>
      <c r="BS4" s="1779" t="s">
        <v>163</v>
      </c>
      <c r="BT4" s="1780"/>
      <c r="BU4" s="1781"/>
      <c r="BV4" s="1779" t="s">
        <v>164</v>
      </c>
      <c r="BW4" s="1780"/>
      <c r="BX4" s="1781"/>
      <c r="BY4" s="1779" t="s">
        <v>165</v>
      </c>
      <c r="BZ4" s="1780"/>
      <c r="CA4" s="1781"/>
    </row>
    <row r="5" spans="1:79" s="673" customFormat="1" ht="16.5" customHeight="1" x14ac:dyDescent="0.25">
      <c r="A5" s="1782" t="s">
        <v>142</v>
      </c>
      <c r="B5" s="1783"/>
      <c r="C5" s="1786" t="s">
        <v>143</v>
      </c>
      <c r="D5" s="1788"/>
      <c r="E5" s="1789"/>
      <c r="F5" s="1789"/>
      <c r="G5" s="1790"/>
      <c r="H5" s="675" t="s">
        <v>9</v>
      </c>
      <c r="I5" s="676" t="s">
        <v>10</v>
      </c>
      <c r="J5" s="677" t="s">
        <v>11</v>
      </c>
      <c r="K5" s="675" t="s">
        <v>9</v>
      </c>
      <c r="L5" s="676" t="s">
        <v>10</v>
      </c>
      <c r="M5" s="677" t="s">
        <v>11</v>
      </c>
      <c r="N5" s="675" t="s">
        <v>9</v>
      </c>
      <c r="O5" s="676" t="s">
        <v>10</v>
      </c>
      <c r="P5" s="677" t="s">
        <v>11</v>
      </c>
      <c r="Q5" s="675" t="s">
        <v>9</v>
      </c>
      <c r="R5" s="676" t="s">
        <v>10</v>
      </c>
      <c r="S5" s="677" t="s">
        <v>11</v>
      </c>
      <c r="T5" s="675" t="s">
        <v>9</v>
      </c>
      <c r="U5" s="676" t="s">
        <v>10</v>
      </c>
      <c r="V5" s="677" t="s">
        <v>11</v>
      </c>
      <c r="W5" s="675" t="s">
        <v>9</v>
      </c>
      <c r="X5" s="676" t="s">
        <v>10</v>
      </c>
      <c r="Y5" s="677" t="s">
        <v>11</v>
      </c>
      <c r="Z5" s="675" t="s">
        <v>9</v>
      </c>
      <c r="AA5" s="676" t="s">
        <v>10</v>
      </c>
      <c r="AB5" s="677" t="s">
        <v>11</v>
      </c>
      <c r="AC5" s="675" t="s">
        <v>9</v>
      </c>
      <c r="AD5" s="676" t="s">
        <v>10</v>
      </c>
      <c r="AE5" s="677" t="s">
        <v>11</v>
      </c>
      <c r="AF5" s="675" t="s">
        <v>9</v>
      </c>
      <c r="AG5" s="676" t="s">
        <v>10</v>
      </c>
      <c r="AH5" s="677" t="s">
        <v>11</v>
      </c>
      <c r="AI5" s="675" t="s">
        <v>9</v>
      </c>
      <c r="AJ5" s="676" t="s">
        <v>10</v>
      </c>
      <c r="AK5" s="677" t="s">
        <v>11</v>
      </c>
      <c r="AL5" s="675" t="s">
        <v>9</v>
      </c>
      <c r="AM5" s="676" t="s">
        <v>10</v>
      </c>
      <c r="AN5" s="677" t="s">
        <v>11</v>
      </c>
      <c r="AO5" s="675" t="s">
        <v>9</v>
      </c>
      <c r="AP5" s="676" t="s">
        <v>10</v>
      </c>
      <c r="AQ5" s="677" t="s">
        <v>11</v>
      </c>
      <c r="AR5" s="675" t="s">
        <v>9</v>
      </c>
      <c r="AS5" s="676" t="s">
        <v>10</v>
      </c>
      <c r="AT5" s="677" t="s">
        <v>11</v>
      </c>
      <c r="AU5" s="675" t="s">
        <v>9</v>
      </c>
      <c r="AV5" s="676" t="s">
        <v>10</v>
      </c>
      <c r="AW5" s="677" t="s">
        <v>11</v>
      </c>
      <c r="AX5" s="675" t="s">
        <v>9</v>
      </c>
      <c r="AY5" s="676" t="s">
        <v>10</v>
      </c>
      <c r="AZ5" s="677" t="s">
        <v>11</v>
      </c>
      <c r="BA5" s="675" t="s">
        <v>9</v>
      </c>
      <c r="BB5" s="676" t="s">
        <v>10</v>
      </c>
      <c r="BC5" s="677" t="s">
        <v>11</v>
      </c>
      <c r="BD5" s="675" t="s">
        <v>9</v>
      </c>
      <c r="BE5" s="676" t="s">
        <v>10</v>
      </c>
      <c r="BF5" s="677" t="s">
        <v>11</v>
      </c>
      <c r="BG5" s="675" t="s">
        <v>9</v>
      </c>
      <c r="BH5" s="676" t="s">
        <v>10</v>
      </c>
      <c r="BI5" s="677" t="s">
        <v>11</v>
      </c>
      <c r="BJ5" s="675" t="s">
        <v>9</v>
      </c>
      <c r="BK5" s="676" t="s">
        <v>10</v>
      </c>
      <c r="BL5" s="677" t="s">
        <v>11</v>
      </c>
      <c r="BM5" s="675" t="s">
        <v>9</v>
      </c>
      <c r="BN5" s="676" t="s">
        <v>10</v>
      </c>
      <c r="BO5" s="677" t="s">
        <v>11</v>
      </c>
      <c r="BP5" s="675" t="s">
        <v>9</v>
      </c>
      <c r="BQ5" s="676" t="s">
        <v>10</v>
      </c>
      <c r="BR5" s="677" t="s">
        <v>11</v>
      </c>
      <c r="BS5" s="675" t="s">
        <v>9</v>
      </c>
      <c r="BT5" s="676" t="s">
        <v>10</v>
      </c>
      <c r="BU5" s="677" t="s">
        <v>11</v>
      </c>
      <c r="BV5" s="675" t="s">
        <v>9</v>
      </c>
      <c r="BW5" s="676" t="s">
        <v>10</v>
      </c>
      <c r="BX5" s="677" t="s">
        <v>11</v>
      </c>
      <c r="BY5" s="675" t="s">
        <v>9</v>
      </c>
      <c r="BZ5" s="676" t="s">
        <v>10</v>
      </c>
      <c r="CA5" s="677" t="s">
        <v>11</v>
      </c>
    </row>
    <row r="6" spans="1:79" s="673" customFormat="1" ht="16.5" customHeight="1" thickBot="1" x14ac:dyDescent="0.3">
      <c r="A6" s="1784"/>
      <c r="B6" s="1785"/>
      <c r="C6" s="1787"/>
      <c r="D6" s="1791"/>
      <c r="E6" s="1792"/>
      <c r="F6" s="2624"/>
      <c r="G6" s="2625"/>
      <c r="H6" s="678" t="s">
        <v>14</v>
      </c>
      <c r="I6" s="679" t="s">
        <v>15</v>
      </c>
      <c r="J6" s="680" t="s">
        <v>69</v>
      </c>
      <c r="K6" s="678" t="s">
        <v>14</v>
      </c>
      <c r="L6" s="679" t="s">
        <v>15</v>
      </c>
      <c r="M6" s="680" t="s">
        <v>69</v>
      </c>
      <c r="N6" s="678" t="s">
        <v>14</v>
      </c>
      <c r="O6" s="679" t="s">
        <v>15</v>
      </c>
      <c r="P6" s="680" t="s">
        <v>69</v>
      </c>
      <c r="Q6" s="678" t="s">
        <v>14</v>
      </c>
      <c r="R6" s="679" t="s">
        <v>15</v>
      </c>
      <c r="S6" s="680" t="s">
        <v>69</v>
      </c>
      <c r="T6" s="678" t="s">
        <v>14</v>
      </c>
      <c r="U6" s="679" t="s">
        <v>15</v>
      </c>
      <c r="V6" s="680" t="s">
        <v>69</v>
      </c>
      <c r="W6" s="678" t="s">
        <v>14</v>
      </c>
      <c r="X6" s="679" t="s">
        <v>15</v>
      </c>
      <c r="Y6" s="680" t="s">
        <v>69</v>
      </c>
      <c r="Z6" s="678" t="s">
        <v>14</v>
      </c>
      <c r="AA6" s="679" t="s">
        <v>15</v>
      </c>
      <c r="AB6" s="680" t="s">
        <v>69</v>
      </c>
      <c r="AC6" s="678" t="s">
        <v>14</v>
      </c>
      <c r="AD6" s="679" t="s">
        <v>15</v>
      </c>
      <c r="AE6" s="680" t="s">
        <v>69</v>
      </c>
      <c r="AF6" s="678" t="s">
        <v>14</v>
      </c>
      <c r="AG6" s="679" t="s">
        <v>15</v>
      </c>
      <c r="AH6" s="680" t="s">
        <v>69</v>
      </c>
      <c r="AI6" s="678" t="s">
        <v>14</v>
      </c>
      <c r="AJ6" s="679" t="s">
        <v>15</v>
      </c>
      <c r="AK6" s="680" t="s">
        <v>69</v>
      </c>
      <c r="AL6" s="678" t="s">
        <v>14</v>
      </c>
      <c r="AM6" s="679" t="s">
        <v>15</v>
      </c>
      <c r="AN6" s="680" t="s">
        <v>69</v>
      </c>
      <c r="AO6" s="678" t="s">
        <v>14</v>
      </c>
      <c r="AP6" s="679" t="s">
        <v>15</v>
      </c>
      <c r="AQ6" s="680" t="s">
        <v>69</v>
      </c>
      <c r="AR6" s="678" t="s">
        <v>14</v>
      </c>
      <c r="AS6" s="679" t="s">
        <v>15</v>
      </c>
      <c r="AT6" s="680" t="s">
        <v>69</v>
      </c>
      <c r="AU6" s="678" t="s">
        <v>14</v>
      </c>
      <c r="AV6" s="679" t="s">
        <v>15</v>
      </c>
      <c r="AW6" s="680" t="s">
        <v>69</v>
      </c>
      <c r="AX6" s="678" t="s">
        <v>14</v>
      </c>
      <c r="AY6" s="679" t="s">
        <v>15</v>
      </c>
      <c r="AZ6" s="680" t="s">
        <v>69</v>
      </c>
      <c r="BA6" s="678" t="s">
        <v>14</v>
      </c>
      <c r="BB6" s="679" t="s">
        <v>15</v>
      </c>
      <c r="BC6" s="680" t="s">
        <v>69</v>
      </c>
      <c r="BD6" s="678" t="s">
        <v>14</v>
      </c>
      <c r="BE6" s="679" t="s">
        <v>15</v>
      </c>
      <c r="BF6" s="680" t="s">
        <v>69</v>
      </c>
      <c r="BG6" s="678" t="s">
        <v>14</v>
      </c>
      <c r="BH6" s="679" t="s">
        <v>15</v>
      </c>
      <c r="BI6" s="680" t="s">
        <v>69</v>
      </c>
      <c r="BJ6" s="678" t="s">
        <v>14</v>
      </c>
      <c r="BK6" s="679" t="s">
        <v>15</v>
      </c>
      <c r="BL6" s="680" t="s">
        <v>69</v>
      </c>
      <c r="BM6" s="678" t="s">
        <v>14</v>
      </c>
      <c r="BN6" s="679" t="s">
        <v>15</v>
      </c>
      <c r="BO6" s="680" t="s">
        <v>69</v>
      </c>
      <c r="BP6" s="678" t="s">
        <v>14</v>
      </c>
      <c r="BQ6" s="679" t="s">
        <v>15</v>
      </c>
      <c r="BR6" s="680" t="s">
        <v>69</v>
      </c>
      <c r="BS6" s="678" t="s">
        <v>14</v>
      </c>
      <c r="BT6" s="679" t="s">
        <v>15</v>
      </c>
      <c r="BU6" s="680" t="s">
        <v>69</v>
      </c>
      <c r="BV6" s="678" t="s">
        <v>14</v>
      </c>
      <c r="BW6" s="679" t="s">
        <v>15</v>
      </c>
      <c r="BX6" s="680" t="s">
        <v>69</v>
      </c>
      <c r="BY6" s="678" t="s">
        <v>14</v>
      </c>
      <c r="BZ6" s="679" t="s">
        <v>15</v>
      </c>
      <c r="CA6" s="680" t="s">
        <v>69</v>
      </c>
    </row>
    <row r="7" spans="1:79" s="673" customFormat="1" ht="16.5" customHeight="1" x14ac:dyDescent="0.25">
      <c r="A7" s="1765" t="s">
        <v>630</v>
      </c>
      <c r="B7" s="1850"/>
      <c r="C7" s="2626"/>
      <c r="D7" s="1767" t="s">
        <v>18</v>
      </c>
      <c r="E7" s="2627"/>
      <c r="F7" s="1707" t="s">
        <v>631</v>
      </c>
      <c r="G7" s="1709"/>
      <c r="H7" s="2628">
        <f>SQRT(I7^2+J7^2)*1000/(1.73*I11)</f>
        <v>55.837773061981416</v>
      </c>
      <c r="I7" s="2629">
        <v>22.57</v>
      </c>
      <c r="J7" s="2630">
        <v>-5.04</v>
      </c>
      <c r="K7" s="2628">
        <f>SQRT(L7^2+M7^2)*1000/(1.73*L11)</f>
        <v>49.747175649277793</v>
      </c>
      <c r="L7" s="2629">
        <v>20.13</v>
      </c>
      <c r="M7" s="2630">
        <v>-4.55</v>
      </c>
      <c r="N7" s="2628">
        <f>SQRT(O7^2+P7^2)*1000/(1.73*O11)</f>
        <v>41.484513668781972</v>
      </c>
      <c r="O7" s="2629">
        <v>16.5</v>
      </c>
      <c r="P7" s="2630">
        <v>-4.66</v>
      </c>
      <c r="Q7" s="2628">
        <f>SQRT(R7^2+S7^2)*1000/(1.73*R11)</f>
        <v>39.337472906432382</v>
      </c>
      <c r="R7" s="2629">
        <v>15.62</v>
      </c>
      <c r="S7" s="2630">
        <v>-4.51</v>
      </c>
      <c r="T7" s="2628">
        <f>SQRT(U7^2+V7^2)*1000/(1.73*U11)</f>
        <v>40.067150466133896</v>
      </c>
      <c r="U7" s="2629">
        <v>15.95</v>
      </c>
      <c r="V7" s="2630">
        <v>-4.4000000000000004</v>
      </c>
      <c r="W7" s="2628">
        <f>SQRT(X7^2+Y7^2)*1000/(1.73*X11)</f>
        <v>40.027033656119023</v>
      </c>
      <c r="X7" s="2629">
        <v>15.99</v>
      </c>
      <c r="Y7" s="2630">
        <v>-4.16</v>
      </c>
      <c r="Z7" s="2628">
        <f>SQRT(AA7^2+AB7^2)*1000/(1.73*AA11)</f>
        <v>54.069682581153373</v>
      </c>
      <c r="AA7" s="2629">
        <v>21.63</v>
      </c>
      <c r="AB7" s="2630">
        <v>-5.19</v>
      </c>
      <c r="AC7" s="2628">
        <f>SQRT(AD7^2+AE7^2)*1000/(1.73*AD11)</f>
        <v>63.064738129382967</v>
      </c>
      <c r="AD7" s="2629">
        <v>25.67</v>
      </c>
      <c r="AE7" s="2630">
        <v>-4.58</v>
      </c>
      <c r="AF7" s="2628">
        <f>SQRT(AG7^2+AH7^2)*1000/(1.73*AG11)</f>
        <v>64.559068283169211</v>
      </c>
      <c r="AG7" s="2629">
        <v>26.33</v>
      </c>
      <c r="AH7" s="2630">
        <v>-4.18</v>
      </c>
      <c r="AI7" s="2628">
        <f>SQRT(AJ7^2+AK7^2)*1000/(1.73*AJ11)</f>
        <v>64.131681170501793</v>
      </c>
      <c r="AJ7" s="2629">
        <v>26.14</v>
      </c>
      <c r="AK7" s="2630">
        <v>-4.25</v>
      </c>
      <c r="AL7" s="2628">
        <f>SQRT(AM7^2+AN7^2)*1000/(1.73*AM11)</f>
        <v>65.590137165970134</v>
      </c>
      <c r="AM7" s="2629">
        <v>26.75</v>
      </c>
      <c r="AN7" s="2630">
        <v>-4.25</v>
      </c>
      <c r="AO7" s="2628">
        <f>SQRT(AP7^2+AQ7^2)*1000/(1.73*AP11)</f>
        <v>65.260988691659961</v>
      </c>
      <c r="AP7" s="2629">
        <v>26.64</v>
      </c>
      <c r="AQ7" s="2630">
        <v>-4.22</v>
      </c>
      <c r="AR7" s="2628">
        <f>SQRT(AS7^2+AT7^2)*1000/(1.73*AS11)</f>
        <v>65.254503862783537</v>
      </c>
      <c r="AS7" s="2629">
        <v>26.6</v>
      </c>
      <c r="AT7" s="2630">
        <v>-4.3099999999999996</v>
      </c>
      <c r="AU7" s="2628">
        <f>SQRT(AV7^2+AW7^2)*1000/(1.73*AV11)</f>
        <v>64.850380195541078</v>
      </c>
      <c r="AV7" s="2629">
        <v>26.4</v>
      </c>
      <c r="AW7" s="2630">
        <v>-4.22</v>
      </c>
      <c r="AX7" s="2628">
        <f>SQRT(AY7^2+AZ7^2)*1000/(1.73*AY11)</f>
        <v>65.215990902226423</v>
      </c>
      <c r="AY7" s="2629">
        <v>26.53</v>
      </c>
      <c r="AZ7" s="2630">
        <v>-4.3600000000000003</v>
      </c>
      <c r="BA7" s="2628">
        <f>SQRT(BB7^2+BC7^2)*1000/(1.73*BB11)</f>
        <v>66.830544145640289</v>
      </c>
      <c r="BB7" s="2629">
        <v>27.28</v>
      </c>
      <c r="BC7" s="2630">
        <v>-3.94</v>
      </c>
      <c r="BD7" s="2628">
        <f>SQRT(BE7^2+BF7^2)*1000/(1.73*BE11)</f>
        <v>68.758173860145888</v>
      </c>
      <c r="BE7" s="2629">
        <v>28.09</v>
      </c>
      <c r="BF7" s="2630">
        <v>-3.89</v>
      </c>
      <c r="BG7" s="2628">
        <f>SQRT(BH7^2+BI7^2)*1000/(1.73*BH11)</f>
        <v>67.987499973986857</v>
      </c>
      <c r="BH7" s="2629">
        <v>27.76</v>
      </c>
      <c r="BI7" s="2630">
        <v>-3.87</v>
      </c>
      <c r="BJ7" s="2628">
        <f>SQRT(BK7^2+BL7^2)*1000/(1.73*BK11)</f>
        <v>66.970438893010467</v>
      </c>
      <c r="BK7" s="2629">
        <v>27.35</v>
      </c>
      <c r="BL7" s="2630">
        <v>-3.94</v>
      </c>
      <c r="BM7" s="2628">
        <f>SQRT(BN7^2+BO7^2)*1000/(1.73*BN11)</f>
        <v>67.004204318611599</v>
      </c>
      <c r="BN7" s="2629">
        <v>27.37</v>
      </c>
      <c r="BO7" s="2630">
        <v>-3.98</v>
      </c>
      <c r="BP7" s="2628">
        <f>SQRT(BQ7^2+BR7^2)*1000/(1.73*BQ11)</f>
        <v>65.869298064653847</v>
      </c>
      <c r="BQ7" s="2629">
        <v>26.86</v>
      </c>
      <c r="BR7" s="2630">
        <v>-4.07</v>
      </c>
      <c r="BS7" s="2628">
        <f>SQRT(BT7^2+BU7^2)*1000/(1.73*BT11)</f>
        <v>63.478038272316574</v>
      </c>
      <c r="BT7" s="2629">
        <v>25.87</v>
      </c>
      <c r="BU7" s="2630">
        <v>-4.16</v>
      </c>
      <c r="BV7" s="2628">
        <f>SQRT(BW7^2+BX7^2)*1000/(1.73*BW11)</f>
        <v>61.848684894065677</v>
      </c>
      <c r="BW7" s="2629">
        <v>25.15</v>
      </c>
      <c r="BX7" s="2630">
        <v>-4.51</v>
      </c>
      <c r="BY7" s="2628">
        <f>SQRT(BZ7^2+CA7^2)*1000/(1.73*BZ11)</f>
        <v>58.943543453465729</v>
      </c>
      <c r="BZ7" s="2629">
        <v>23.89</v>
      </c>
      <c r="CA7" s="2630">
        <v>-4.82</v>
      </c>
    </row>
    <row r="8" spans="1:79" s="665" customFormat="1" ht="16.5" customHeight="1" x14ac:dyDescent="0.25">
      <c r="A8" s="1766"/>
      <c r="B8" s="1851"/>
      <c r="C8" s="2631"/>
      <c r="D8" s="1769"/>
      <c r="E8" s="2632"/>
      <c r="F8" s="1860" t="s">
        <v>212</v>
      </c>
      <c r="G8" s="1861"/>
      <c r="H8" s="2633">
        <f>SQRT(I8^2+J8^2)*1000/(1.73*I12)</f>
        <v>111.67554612396283</v>
      </c>
      <c r="I8" s="2634">
        <v>22.57</v>
      </c>
      <c r="J8" s="2635">
        <v>-5.04</v>
      </c>
      <c r="K8" s="2633">
        <f>SQRT(L8^2+M8^2)*1000/(1.73*L12)</f>
        <v>99.577401675265577</v>
      </c>
      <c r="L8" s="2634">
        <v>20.13</v>
      </c>
      <c r="M8" s="2635">
        <v>-4.55</v>
      </c>
      <c r="N8" s="2633">
        <f>SQRT(O8^2+P8^2)*1000/(1.73*O12)</f>
        <v>83.073347153998441</v>
      </c>
      <c r="O8" s="2634">
        <v>16.5</v>
      </c>
      <c r="P8" s="2635">
        <v>-4.66</v>
      </c>
      <c r="Q8" s="2633">
        <f>SQRT(R8^2+S8^2)*1000/(1.73*R12)</f>
        <v>78.773866532663007</v>
      </c>
      <c r="R8" s="2634">
        <v>15.62</v>
      </c>
      <c r="S8" s="2635">
        <v>-4.51</v>
      </c>
      <c r="T8" s="2633">
        <f>SQRT(U8^2+V8^2)*1000/(1.73*U12)</f>
        <v>80.235141076058383</v>
      </c>
      <c r="U8" s="2634">
        <v>15.95</v>
      </c>
      <c r="V8" s="2635">
        <v>-4.4000000000000004</v>
      </c>
      <c r="W8" s="2633">
        <f>SQRT(X8^2+Y8^2)*1000/(1.73*X12)</f>
        <v>80.188498995382034</v>
      </c>
      <c r="X8" s="2634">
        <v>15.99</v>
      </c>
      <c r="Y8" s="2635">
        <v>-4.16</v>
      </c>
      <c r="Z8" s="2633">
        <f>SQRT(AA8^2+AB8^2)*1000/(1.73*AA12)</f>
        <v>108.23039156395852</v>
      </c>
      <c r="AA8" s="2634">
        <v>21.63</v>
      </c>
      <c r="AB8" s="2635">
        <v>-5.19</v>
      </c>
      <c r="AC8" s="2633">
        <f>SQRT(AD8^2+AE8^2)*1000/(1.73*AD12)</f>
        <v>126.34092550647553</v>
      </c>
      <c r="AD8" s="2634">
        <v>25.67</v>
      </c>
      <c r="AE8" s="2635">
        <v>-4.58</v>
      </c>
      <c r="AF8" s="2633">
        <f>SQRT(AG8^2+AH8^2)*1000/(1.73*AG12)</f>
        <v>129.38916540044073</v>
      </c>
      <c r="AG8" s="2634">
        <v>26.33</v>
      </c>
      <c r="AH8" s="2635">
        <v>-4.18</v>
      </c>
      <c r="AI8" s="2633">
        <f>SQRT(AJ8^2+AK8^2)*1000/(1.73*AJ12)</f>
        <v>128.53259693869671</v>
      </c>
      <c r="AJ8" s="2634">
        <v>26.14</v>
      </c>
      <c r="AK8" s="2635">
        <v>-4.25</v>
      </c>
      <c r="AL8" s="2633">
        <f>SQRT(AM8^2+AN8^2)*1000/(1.73*AM12)</f>
        <v>131.45563175077308</v>
      </c>
      <c r="AM8" s="2634">
        <v>26.75</v>
      </c>
      <c r="AN8" s="2635">
        <v>-4.25</v>
      </c>
      <c r="AO8" s="2633">
        <f>SQRT(AP8^2+AQ8^2)*1000/(1.73*AP12)</f>
        <v>130.79572314125474</v>
      </c>
      <c r="AP8" s="2634">
        <v>26.64</v>
      </c>
      <c r="AQ8" s="2635">
        <v>-4.22</v>
      </c>
      <c r="AR8" s="2633">
        <f>SQRT(AS8^2+AT8^2)*1000/(1.73*AS12)</f>
        <v>130.78295610450402</v>
      </c>
      <c r="AS8" s="2634">
        <v>26.6</v>
      </c>
      <c r="AT8" s="2635">
        <v>-4.3099999999999996</v>
      </c>
      <c r="AU8" s="2633">
        <f>SQRT(AV8^2+AW8^2)*1000/(1.73*AV12)</f>
        <v>129.86424874451629</v>
      </c>
      <c r="AV8" s="2634">
        <v>26.4</v>
      </c>
      <c r="AW8" s="2635">
        <v>-4.22</v>
      </c>
      <c r="AX8" s="2633">
        <f>SQRT(AY8^2+AZ8^2)*1000/(1.73*AY12)</f>
        <v>130.70622903280537</v>
      </c>
      <c r="AY8" s="2634">
        <v>26.53</v>
      </c>
      <c r="AZ8" s="2635">
        <v>-4.3600000000000003</v>
      </c>
      <c r="BA8" s="2633">
        <f>SQRT(BB8^2+BC8^2)*1000/(1.73*BB12)</f>
        <v>133.99833241648989</v>
      </c>
      <c r="BB8" s="2634">
        <v>27.28</v>
      </c>
      <c r="BC8" s="2635">
        <v>-3.94</v>
      </c>
      <c r="BD8" s="2633">
        <f>SQRT(BE8^2+BF8^2)*1000/(1.73*BE12)</f>
        <v>137.86331916113357</v>
      </c>
      <c r="BE8" s="2634">
        <v>28.09</v>
      </c>
      <c r="BF8" s="2635">
        <v>-3.89</v>
      </c>
      <c r="BG8" s="2633">
        <f>SQRT(BH8^2+BI8^2)*1000/(1.73*BH12)</f>
        <v>136.26090196636727</v>
      </c>
      <c r="BH8" s="2634">
        <v>27.76</v>
      </c>
      <c r="BI8" s="2635">
        <v>-3.87</v>
      </c>
      <c r="BJ8" s="2633">
        <f>SQRT(BK8^2+BL8^2)*1000/(1.73*BK12)</f>
        <v>134.22226618473104</v>
      </c>
      <c r="BK8" s="2634">
        <v>27.35</v>
      </c>
      <c r="BL8" s="2635">
        <v>-3.94</v>
      </c>
      <c r="BM8" s="2633">
        <f>SQRT(BN8^2+BO8^2)*1000/(1.73*BN12)</f>
        <v>134.34624496151869</v>
      </c>
      <c r="BN8" s="2634">
        <v>27.37</v>
      </c>
      <c r="BO8" s="2635">
        <v>-3.98</v>
      </c>
      <c r="BP8" s="2633">
        <f>SQRT(BQ8^2+BR8^2)*1000/(1.73*BQ12)</f>
        <v>131.96000553456705</v>
      </c>
      <c r="BQ8" s="2634">
        <v>26.86</v>
      </c>
      <c r="BR8" s="2635">
        <v>-4.07</v>
      </c>
      <c r="BS8" s="2633">
        <f>SQRT(BT8^2+BU8^2)*1000/(1.73*BT12)</f>
        <v>127.16926894857041</v>
      </c>
      <c r="BT8" s="2634">
        <v>25.87</v>
      </c>
      <c r="BU8" s="2635">
        <v>-4.16</v>
      </c>
      <c r="BV8" s="2633">
        <f>SQRT(BW8^2+BX8^2)*1000/(1.73*BW12)</f>
        <v>123.69736978813135</v>
      </c>
      <c r="BW8" s="2634">
        <v>25.15</v>
      </c>
      <c r="BX8" s="2635">
        <v>-4.51</v>
      </c>
      <c r="BY8" s="2633">
        <f>SQRT(BZ8^2+CA8^2)*1000/(1.73*BZ12)</f>
        <v>117.98581981053859</v>
      </c>
      <c r="BZ8" s="2634">
        <v>23.89</v>
      </c>
      <c r="CA8" s="2635">
        <v>-4.82</v>
      </c>
    </row>
    <row r="9" spans="1:79" s="665" customFormat="1" ht="16.5" customHeight="1" thickBot="1" x14ac:dyDescent="0.3">
      <c r="A9" s="1766"/>
      <c r="B9" s="1851"/>
      <c r="C9" s="2631"/>
      <c r="D9" s="1771"/>
      <c r="E9" s="2636"/>
      <c r="F9" s="1862" t="s">
        <v>109</v>
      </c>
      <c r="G9" s="1863"/>
      <c r="H9" s="2637">
        <f>SQRT(I9^2+J9^2)*1000/(1.73*I13)</f>
        <v>5.6056080152012626</v>
      </c>
      <c r="I9" s="2638">
        <v>0.10571999999999999</v>
      </c>
      <c r="J9" s="2639">
        <v>1.4240000000000001E-2</v>
      </c>
      <c r="K9" s="2637">
        <f>SQRT(L9^2+M9^2)*1000/(1.73*L13)</f>
        <v>2.1443798382216706</v>
      </c>
      <c r="L9" s="2638">
        <v>3.8359999999999998E-2</v>
      </c>
      <c r="M9" s="2639">
        <v>1.392E-2</v>
      </c>
      <c r="N9" s="2637">
        <f>SQRT(O9^2+P9^2)*1000/(1.73*O13)</f>
        <v>2.0810405653695234</v>
      </c>
      <c r="O9" s="2638">
        <v>3.712E-2</v>
      </c>
      <c r="P9" s="2639">
        <v>1.3800000000000002E-2</v>
      </c>
      <c r="Q9" s="2637">
        <f>SQRT(R9^2+S9^2)*1000/(1.73*R13)</f>
        <v>5.4610925849916399</v>
      </c>
      <c r="R9" s="2638">
        <v>0.10298</v>
      </c>
      <c r="S9" s="2639">
        <v>1.3980000000000001E-2</v>
      </c>
      <c r="T9" s="2637">
        <f>SQRT(U9^2+V9^2)*1000/(1.73*U13)</f>
        <v>2.0958924966112265</v>
      </c>
      <c r="U9" s="2638">
        <v>3.7479999999999999E-2</v>
      </c>
      <c r="V9" s="2639">
        <v>1.3640000000000001E-2</v>
      </c>
      <c r="W9" s="2637">
        <f>SQRT(X9^2+Y9^2)*1000/(1.73*X13)</f>
        <v>2.1711222685060365</v>
      </c>
      <c r="X9" s="2638">
        <v>3.9E-2</v>
      </c>
      <c r="Y9" s="2639">
        <v>1.3640000000000001E-2</v>
      </c>
      <c r="Z9" s="2637">
        <f>SQRT(AA9^2+AB9^2)*1000/(1.73*AA13)</f>
        <v>5.5501131715973617</v>
      </c>
      <c r="AA9" s="2638">
        <v>0.1047</v>
      </c>
      <c r="AB9" s="2639">
        <v>1.3900000000000001E-2</v>
      </c>
      <c r="AC9" s="2637">
        <f>SQRT(AD9^2+AE9^2)*1000/(1.73*AD13)</f>
        <v>2.1213952885212679</v>
      </c>
      <c r="AD9" s="2638">
        <v>3.7960000000000001E-2</v>
      </c>
      <c r="AE9" s="2639">
        <v>1.374E-2</v>
      </c>
      <c r="AF9" s="2637">
        <f>SQRT(AG9^2+AH9^2)*1000/(1.73*AG13)</f>
        <v>2.0712218780296738</v>
      </c>
      <c r="AG9" s="2638">
        <v>3.6979999999999999E-2</v>
      </c>
      <c r="AH9" s="2639">
        <v>1.3640000000000001E-2</v>
      </c>
      <c r="AI9" s="2637">
        <f>SQRT(AJ9^2+AK9^2)*1000/(1.73*AJ13)</f>
        <v>5.4740139392191933</v>
      </c>
      <c r="AJ9" s="2638">
        <v>0.10321999999999999</v>
      </c>
      <c r="AK9" s="2639">
        <v>1.4039999999999999E-2</v>
      </c>
      <c r="AL9" s="2637">
        <f>SQRT(AM9^2+AN9^2)*1000/(1.73*AM13)</f>
        <v>2.1440707636692937</v>
      </c>
      <c r="AM9" s="2638">
        <v>3.8439999999999995E-2</v>
      </c>
      <c r="AN9" s="2639">
        <v>1.3679999999999999E-2</v>
      </c>
      <c r="AO9" s="2637">
        <f>SQRT(AP9^2+AQ9^2)*1000/(1.73*AP13)</f>
        <v>2.1784140416723869</v>
      </c>
      <c r="AP9" s="2638">
        <v>3.9140000000000001E-2</v>
      </c>
      <c r="AQ9" s="2639">
        <v>1.366E-2</v>
      </c>
      <c r="AR9" s="2637">
        <f>SQRT(AS9^2+AT9^2)*1000/(1.73*AS13)</f>
        <v>5.5832401592820826</v>
      </c>
      <c r="AS9" s="2638">
        <v>0.10532</v>
      </c>
      <c r="AT9" s="2639">
        <v>1.4019999999999999E-2</v>
      </c>
      <c r="AU9" s="2637">
        <f>SQRT(AV9^2+AW9^2)*1000/(1.73*AV13)</f>
        <v>2.1619025910444503</v>
      </c>
      <c r="AV9" s="2638">
        <v>3.8799999999999994E-2</v>
      </c>
      <c r="AW9" s="2639">
        <v>1.3679999999999999E-2</v>
      </c>
      <c r="AX9" s="2637">
        <f>SQRT(AY9^2+AZ9^2)*1000/(1.73*AY13)</f>
        <v>2.1077481616828866</v>
      </c>
      <c r="AY9" s="2638">
        <v>3.7719999999999997E-2</v>
      </c>
      <c r="AZ9" s="2639">
        <v>1.3640000000000001E-2</v>
      </c>
      <c r="BA9" s="2637">
        <f>SQRT(BB9^2+BC9^2)*1000/(1.73*BB13)</f>
        <v>5.426301823209446</v>
      </c>
      <c r="BB9" s="2638">
        <v>0.10231999999999999</v>
      </c>
      <c r="BC9" s="2639">
        <v>1.392E-2</v>
      </c>
      <c r="BD9" s="2637">
        <f>SQRT(BE9^2+BF9^2)*1000/(1.73*BE13)</f>
        <v>2.0477129057369652</v>
      </c>
      <c r="BE9" s="2638">
        <v>3.6539999999999996E-2</v>
      </c>
      <c r="BF9" s="2639">
        <v>1.354E-2</v>
      </c>
      <c r="BG9" s="2637">
        <f>SQRT(BH9^2+BI9^2)*1000/(1.73*BH13)</f>
        <v>2.0914939903944703</v>
      </c>
      <c r="BH9" s="2638">
        <v>3.7420000000000002E-2</v>
      </c>
      <c r="BI9" s="2639">
        <v>1.3560000000000001E-2</v>
      </c>
      <c r="BJ9" s="2637">
        <f>SQRT(BK9^2+BL9^2)*1000/(1.73*BK13)</f>
        <v>5.5926163389520287</v>
      </c>
      <c r="BK9" s="2638">
        <v>0.1055</v>
      </c>
      <c r="BL9" s="2639">
        <v>1.4019999999999999E-2</v>
      </c>
      <c r="BM9" s="2637">
        <f>SQRT(BN9^2+BO9^2)*1000/(1.73*BN13)</f>
        <v>2.2277786136655284</v>
      </c>
      <c r="BN9" s="2638">
        <v>4.0119999999999996E-2</v>
      </c>
      <c r="BO9" s="2639">
        <v>1.3699999999999999E-2</v>
      </c>
      <c r="BP9" s="2637">
        <f>SQRT(BQ9^2+BR9^2)*1000/(1.73*BQ13)</f>
        <v>2.2719246864420595</v>
      </c>
      <c r="BQ9" s="2638">
        <v>4.104E-2</v>
      </c>
      <c r="BR9" s="2639">
        <v>1.3599999999999999E-2</v>
      </c>
      <c r="BS9" s="2637">
        <f>SQRT(BT9^2+BU9^2)*1000/(1.73*BT13)</f>
        <v>5.686257108939377</v>
      </c>
      <c r="BT9" s="2638">
        <v>0.10729999999999999</v>
      </c>
      <c r="BU9" s="2639">
        <v>1.4E-2</v>
      </c>
      <c r="BV9" s="2637">
        <f>SQRT(BW9^2+BX9^2)*1000/(1.73*BW13)</f>
        <v>2.2380885603315597</v>
      </c>
      <c r="BW9" s="2638">
        <v>4.0299999999999996E-2</v>
      </c>
      <c r="BX9" s="2639">
        <v>1.3779999999999999E-2</v>
      </c>
      <c r="BY9" s="2637">
        <f>SQRT(BZ9^2+CA9^2)*1000/(1.73*BZ13)</f>
        <v>2.2126378513310998</v>
      </c>
      <c r="BZ9" s="2638">
        <v>3.9759999999999997E-2</v>
      </c>
      <c r="CA9" s="2639">
        <v>1.3859999999999999E-2</v>
      </c>
    </row>
    <row r="10" spans="1:79" s="1002" customFormat="1" ht="16.5" customHeight="1" thickBot="1" x14ac:dyDescent="0.3">
      <c r="A10" s="1766"/>
      <c r="B10" s="1851"/>
      <c r="C10" s="824">
        <v>125</v>
      </c>
      <c r="D10" s="1744" t="s">
        <v>21</v>
      </c>
      <c r="E10" s="1745"/>
      <c r="F10" s="1714"/>
      <c r="G10" s="1773"/>
      <c r="H10" s="2640"/>
      <c r="I10" s="2641" t="s">
        <v>632</v>
      </c>
      <c r="J10" s="2642"/>
      <c r="K10" s="2643"/>
      <c r="L10" s="2644" t="s">
        <v>632</v>
      </c>
      <c r="M10" s="2645"/>
      <c r="N10" s="2643"/>
      <c r="O10" s="2644" t="s">
        <v>632</v>
      </c>
      <c r="P10" s="2645"/>
      <c r="Q10" s="2643"/>
      <c r="R10" s="2644" t="s">
        <v>632</v>
      </c>
      <c r="S10" s="2645"/>
      <c r="T10" s="2643"/>
      <c r="U10" s="2644" t="s">
        <v>632</v>
      </c>
      <c r="V10" s="2645"/>
      <c r="W10" s="2643"/>
      <c r="X10" s="2644" t="s">
        <v>632</v>
      </c>
      <c r="Y10" s="2645"/>
      <c r="Z10" s="2643"/>
      <c r="AA10" s="2644" t="s">
        <v>632</v>
      </c>
      <c r="AB10" s="2645"/>
      <c r="AC10" s="2643"/>
      <c r="AD10" s="2644" t="s">
        <v>632</v>
      </c>
      <c r="AE10" s="2645"/>
      <c r="AF10" s="2643"/>
      <c r="AG10" s="2644" t="s">
        <v>632</v>
      </c>
      <c r="AH10" s="2645"/>
      <c r="AI10" s="2643"/>
      <c r="AJ10" s="2644" t="s">
        <v>632</v>
      </c>
      <c r="AK10" s="2645"/>
      <c r="AL10" s="2643"/>
      <c r="AM10" s="2644" t="s">
        <v>632</v>
      </c>
      <c r="AN10" s="2645"/>
      <c r="AO10" s="2643"/>
      <c r="AP10" s="2644" t="s">
        <v>632</v>
      </c>
      <c r="AQ10" s="2645"/>
      <c r="AR10" s="2643"/>
      <c r="AS10" s="2644" t="s">
        <v>632</v>
      </c>
      <c r="AT10" s="2645"/>
      <c r="AU10" s="2643"/>
      <c r="AV10" s="2644" t="s">
        <v>632</v>
      </c>
      <c r="AW10" s="2645"/>
      <c r="AX10" s="2643"/>
      <c r="AY10" s="2644" t="s">
        <v>632</v>
      </c>
      <c r="AZ10" s="2645"/>
      <c r="BA10" s="2643"/>
      <c r="BB10" s="2644" t="s">
        <v>632</v>
      </c>
      <c r="BC10" s="2645"/>
      <c r="BD10" s="2643"/>
      <c r="BE10" s="2644" t="s">
        <v>632</v>
      </c>
      <c r="BF10" s="2645"/>
      <c r="BG10" s="2643"/>
      <c r="BH10" s="2644" t="s">
        <v>632</v>
      </c>
      <c r="BI10" s="2645"/>
      <c r="BJ10" s="2643"/>
      <c r="BK10" s="2644" t="s">
        <v>632</v>
      </c>
      <c r="BL10" s="2645"/>
      <c r="BM10" s="2643"/>
      <c r="BN10" s="2644" t="s">
        <v>632</v>
      </c>
      <c r="BO10" s="2645"/>
      <c r="BP10" s="2643"/>
      <c r="BQ10" s="2644" t="s">
        <v>632</v>
      </c>
      <c r="BR10" s="2645"/>
      <c r="BS10" s="2643"/>
      <c r="BT10" s="2644" t="s">
        <v>632</v>
      </c>
      <c r="BU10" s="2645"/>
      <c r="BV10" s="2643"/>
      <c r="BW10" s="2644" t="s">
        <v>632</v>
      </c>
      <c r="BX10" s="2645"/>
      <c r="BY10" s="2643"/>
      <c r="BZ10" s="2644" t="s">
        <v>632</v>
      </c>
      <c r="CA10" s="2645"/>
    </row>
    <row r="11" spans="1:79" s="665" customFormat="1" ht="16.5" customHeight="1" x14ac:dyDescent="0.25">
      <c r="A11" s="1766"/>
      <c r="B11" s="1851"/>
      <c r="C11" s="2631"/>
      <c r="D11" s="1767" t="s">
        <v>22</v>
      </c>
      <c r="E11" s="2627"/>
      <c r="F11" s="1707" t="s">
        <v>631</v>
      </c>
      <c r="G11" s="1709"/>
      <c r="H11" s="2646"/>
      <c r="I11" s="793">
        <v>239.4</v>
      </c>
      <c r="J11" s="2647"/>
      <c r="K11" s="2646"/>
      <c r="L11" s="793">
        <v>239.8</v>
      </c>
      <c r="M11" s="2647"/>
      <c r="N11" s="2646"/>
      <c r="O11" s="793">
        <v>238.9</v>
      </c>
      <c r="P11" s="2647"/>
      <c r="Q11" s="2646"/>
      <c r="R11" s="793">
        <v>238.9</v>
      </c>
      <c r="S11" s="2647"/>
      <c r="T11" s="2646"/>
      <c r="U11" s="793">
        <v>238.7</v>
      </c>
      <c r="V11" s="2647"/>
      <c r="W11" s="2646"/>
      <c r="X11" s="793">
        <v>238.6</v>
      </c>
      <c r="Y11" s="2647"/>
      <c r="Z11" s="2646"/>
      <c r="AA11" s="793">
        <v>237.8</v>
      </c>
      <c r="AB11" s="2647"/>
      <c r="AC11" s="2646"/>
      <c r="AD11" s="793">
        <v>239</v>
      </c>
      <c r="AE11" s="2647"/>
      <c r="AF11" s="2646"/>
      <c r="AG11" s="793">
        <v>238.7</v>
      </c>
      <c r="AH11" s="2647"/>
      <c r="AI11" s="2646"/>
      <c r="AJ11" s="793">
        <v>238.7</v>
      </c>
      <c r="AK11" s="2647"/>
      <c r="AL11" s="2646"/>
      <c r="AM11" s="793">
        <v>238.7</v>
      </c>
      <c r="AN11" s="2647"/>
      <c r="AO11" s="2646"/>
      <c r="AP11" s="793">
        <v>238.9</v>
      </c>
      <c r="AQ11" s="2647"/>
      <c r="AR11" s="2646"/>
      <c r="AS11" s="793">
        <v>238.7</v>
      </c>
      <c r="AT11" s="2647"/>
      <c r="AU11" s="2646"/>
      <c r="AV11" s="793">
        <v>238.3</v>
      </c>
      <c r="AW11" s="2647"/>
      <c r="AX11" s="2646"/>
      <c r="AY11" s="793">
        <v>238.3</v>
      </c>
      <c r="AZ11" s="2647"/>
      <c r="BA11" s="2646"/>
      <c r="BB11" s="793">
        <v>238.4</v>
      </c>
      <c r="BC11" s="2647"/>
      <c r="BD11" s="2646"/>
      <c r="BE11" s="793">
        <v>238.4</v>
      </c>
      <c r="BF11" s="2647"/>
      <c r="BG11" s="2646"/>
      <c r="BH11" s="793">
        <v>238.3</v>
      </c>
      <c r="BI11" s="2647"/>
      <c r="BJ11" s="2646"/>
      <c r="BK11" s="793">
        <v>238.5</v>
      </c>
      <c r="BL11" s="2647"/>
      <c r="BM11" s="2646"/>
      <c r="BN11" s="793">
        <v>238.6</v>
      </c>
      <c r="BO11" s="2647"/>
      <c r="BP11" s="2646"/>
      <c r="BQ11" s="793">
        <v>238.4</v>
      </c>
      <c r="BR11" s="2647"/>
      <c r="BS11" s="2646"/>
      <c r="BT11" s="793">
        <v>238.6</v>
      </c>
      <c r="BU11" s="2647"/>
      <c r="BV11" s="2646"/>
      <c r="BW11" s="793">
        <v>238.8</v>
      </c>
      <c r="BX11" s="2647"/>
      <c r="BY11" s="2646"/>
      <c r="BZ11" s="793">
        <v>239</v>
      </c>
      <c r="CA11" s="2647"/>
    </row>
    <row r="12" spans="1:79" s="665" customFormat="1" ht="16.5" customHeight="1" x14ac:dyDescent="0.25">
      <c r="A12" s="1766"/>
      <c r="B12" s="1851"/>
      <c r="C12" s="2631"/>
      <c r="D12" s="1769"/>
      <c r="E12" s="2632"/>
      <c r="F12" s="1860" t="s">
        <v>212</v>
      </c>
      <c r="G12" s="1861"/>
      <c r="H12" s="2648"/>
      <c r="I12" s="2649">
        <v>119.7</v>
      </c>
      <c r="J12" s="2650"/>
      <c r="K12" s="2648"/>
      <c r="L12" s="2649">
        <v>119.8</v>
      </c>
      <c r="M12" s="2650"/>
      <c r="N12" s="2648"/>
      <c r="O12" s="2649">
        <v>119.3</v>
      </c>
      <c r="P12" s="2650"/>
      <c r="Q12" s="2648"/>
      <c r="R12" s="2649">
        <v>119.3</v>
      </c>
      <c r="S12" s="2650"/>
      <c r="T12" s="2648"/>
      <c r="U12" s="2649">
        <v>119.2</v>
      </c>
      <c r="V12" s="2650"/>
      <c r="W12" s="2648"/>
      <c r="X12" s="2649">
        <v>119.1</v>
      </c>
      <c r="Y12" s="2650"/>
      <c r="Z12" s="2648"/>
      <c r="AA12" s="2649">
        <v>118.8</v>
      </c>
      <c r="AB12" s="2650"/>
      <c r="AC12" s="2648"/>
      <c r="AD12" s="2649">
        <v>119.3</v>
      </c>
      <c r="AE12" s="2650"/>
      <c r="AF12" s="2648"/>
      <c r="AG12" s="2649">
        <v>119.1</v>
      </c>
      <c r="AH12" s="2650"/>
      <c r="AI12" s="2648"/>
      <c r="AJ12" s="2649">
        <v>119.1</v>
      </c>
      <c r="AK12" s="2650"/>
      <c r="AL12" s="2648"/>
      <c r="AM12" s="2649">
        <v>119.1</v>
      </c>
      <c r="AN12" s="2650"/>
      <c r="AO12" s="2648"/>
      <c r="AP12" s="2649">
        <v>119.2</v>
      </c>
      <c r="AQ12" s="2650"/>
      <c r="AR12" s="2648"/>
      <c r="AS12" s="2649">
        <v>119.1</v>
      </c>
      <c r="AT12" s="2650"/>
      <c r="AU12" s="2648"/>
      <c r="AV12" s="2649">
        <v>119</v>
      </c>
      <c r="AW12" s="2650"/>
      <c r="AX12" s="2648"/>
      <c r="AY12" s="2649">
        <v>118.9</v>
      </c>
      <c r="AZ12" s="2650"/>
      <c r="BA12" s="2648"/>
      <c r="BB12" s="2649">
        <v>118.9</v>
      </c>
      <c r="BC12" s="2650"/>
      <c r="BD12" s="2648"/>
      <c r="BE12" s="2649">
        <v>118.9</v>
      </c>
      <c r="BF12" s="2650"/>
      <c r="BG12" s="2648"/>
      <c r="BH12" s="2649">
        <v>118.9</v>
      </c>
      <c r="BI12" s="2650"/>
      <c r="BJ12" s="2648"/>
      <c r="BK12" s="2649">
        <v>119</v>
      </c>
      <c r="BL12" s="2650"/>
      <c r="BM12" s="2648"/>
      <c r="BN12" s="2649">
        <v>119</v>
      </c>
      <c r="BO12" s="2650"/>
      <c r="BP12" s="2648"/>
      <c r="BQ12" s="2649">
        <v>119</v>
      </c>
      <c r="BR12" s="2650"/>
      <c r="BS12" s="2648"/>
      <c r="BT12" s="2649">
        <v>119.1</v>
      </c>
      <c r="BU12" s="2650"/>
      <c r="BV12" s="2648"/>
      <c r="BW12" s="2649">
        <v>119.4</v>
      </c>
      <c r="BX12" s="2650"/>
      <c r="BY12" s="2648"/>
      <c r="BZ12" s="2649">
        <v>119.4</v>
      </c>
      <c r="CA12" s="2650"/>
    </row>
    <row r="13" spans="1:79" s="665" customFormat="1" ht="16.5" customHeight="1" thickBot="1" x14ac:dyDescent="0.3">
      <c r="A13" s="1766"/>
      <c r="B13" s="1851"/>
      <c r="C13" s="2631"/>
      <c r="D13" s="1771"/>
      <c r="E13" s="2636"/>
      <c r="F13" s="1862" t="s">
        <v>109</v>
      </c>
      <c r="G13" s="1863"/>
      <c r="H13" s="2651"/>
      <c r="I13" s="2652">
        <v>11</v>
      </c>
      <c r="J13" s="2653"/>
      <c r="K13" s="2651"/>
      <c r="L13" s="2652">
        <v>11</v>
      </c>
      <c r="M13" s="2653"/>
      <c r="N13" s="2651"/>
      <c r="O13" s="2652">
        <v>11</v>
      </c>
      <c r="P13" s="2653"/>
      <c r="Q13" s="2651"/>
      <c r="R13" s="2652">
        <v>11</v>
      </c>
      <c r="S13" s="2653"/>
      <c r="T13" s="2651"/>
      <c r="U13" s="2652">
        <v>11</v>
      </c>
      <c r="V13" s="2653"/>
      <c r="W13" s="2651"/>
      <c r="X13" s="2652">
        <v>11</v>
      </c>
      <c r="Y13" s="2653"/>
      <c r="Z13" s="2651"/>
      <c r="AA13" s="2652">
        <v>11</v>
      </c>
      <c r="AB13" s="2653"/>
      <c r="AC13" s="2651"/>
      <c r="AD13" s="2652">
        <v>11</v>
      </c>
      <c r="AE13" s="2653"/>
      <c r="AF13" s="2651"/>
      <c r="AG13" s="2652">
        <v>11</v>
      </c>
      <c r="AH13" s="2653"/>
      <c r="AI13" s="2651"/>
      <c r="AJ13" s="2652">
        <v>11</v>
      </c>
      <c r="AK13" s="2653"/>
      <c r="AL13" s="2651"/>
      <c r="AM13" s="2652">
        <v>11</v>
      </c>
      <c r="AN13" s="2653"/>
      <c r="AO13" s="2651"/>
      <c r="AP13" s="2652">
        <v>11</v>
      </c>
      <c r="AQ13" s="2653"/>
      <c r="AR13" s="2651"/>
      <c r="AS13" s="2652">
        <v>11</v>
      </c>
      <c r="AT13" s="2653"/>
      <c r="AU13" s="2651"/>
      <c r="AV13" s="2652">
        <v>11</v>
      </c>
      <c r="AW13" s="2653"/>
      <c r="AX13" s="2651"/>
      <c r="AY13" s="2652">
        <v>11</v>
      </c>
      <c r="AZ13" s="2653"/>
      <c r="BA13" s="2651"/>
      <c r="BB13" s="2652">
        <v>11</v>
      </c>
      <c r="BC13" s="2653"/>
      <c r="BD13" s="2651"/>
      <c r="BE13" s="2652">
        <v>11</v>
      </c>
      <c r="BF13" s="2653"/>
      <c r="BG13" s="2651"/>
      <c r="BH13" s="2652">
        <v>11</v>
      </c>
      <c r="BI13" s="2653"/>
      <c r="BJ13" s="2651"/>
      <c r="BK13" s="2652">
        <v>11</v>
      </c>
      <c r="BL13" s="2653"/>
      <c r="BM13" s="2651"/>
      <c r="BN13" s="2652">
        <v>11</v>
      </c>
      <c r="BO13" s="2653"/>
      <c r="BP13" s="2651"/>
      <c r="BQ13" s="2652">
        <v>11</v>
      </c>
      <c r="BR13" s="2653"/>
      <c r="BS13" s="2651"/>
      <c r="BT13" s="2652">
        <v>11</v>
      </c>
      <c r="BU13" s="2653"/>
      <c r="BV13" s="2651"/>
      <c r="BW13" s="2652">
        <v>11</v>
      </c>
      <c r="BX13" s="2653"/>
      <c r="BY13" s="2651"/>
      <c r="BZ13" s="2652">
        <v>11</v>
      </c>
      <c r="CA13" s="2653"/>
    </row>
    <row r="14" spans="1:79" s="1002" customFormat="1" ht="16.5" customHeight="1" thickBot="1" x14ac:dyDescent="0.3">
      <c r="A14" s="1852"/>
      <c r="B14" s="1853"/>
      <c r="C14" s="2654"/>
      <c r="D14" s="1744" t="s">
        <v>23</v>
      </c>
      <c r="E14" s="1745"/>
      <c r="F14" s="1745"/>
      <c r="G14" s="1746"/>
      <c r="H14" s="1762"/>
      <c r="I14" s="1763"/>
      <c r="J14" s="1764"/>
      <c r="K14" s="1721"/>
      <c r="L14" s="1722"/>
      <c r="M14" s="1723"/>
      <c r="N14" s="1721"/>
      <c r="O14" s="1722"/>
      <c r="P14" s="1723"/>
      <c r="Q14" s="1721"/>
      <c r="R14" s="1722"/>
      <c r="S14" s="1723"/>
      <c r="T14" s="1721"/>
      <c r="U14" s="1722"/>
      <c r="V14" s="1723"/>
      <c r="W14" s="1721"/>
      <c r="X14" s="1722"/>
      <c r="Y14" s="1723"/>
      <c r="Z14" s="1721"/>
      <c r="AA14" s="1722"/>
      <c r="AB14" s="1723"/>
      <c r="AC14" s="1721"/>
      <c r="AD14" s="1722"/>
      <c r="AE14" s="1723"/>
      <c r="AF14" s="1721"/>
      <c r="AG14" s="1722"/>
      <c r="AH14" s="1723"/>
      <c r="AI14" s="1721"/>
      <c r="AJ14" s="1722"/>
      <c r="AK14" s="1723"/>
      <c r="AL14" s="1721"/>
      <c r="AM14" s="1722"/>
      <c r="AN14" s="1723"/>
      <c r="AO14" s="1721"/>
      <c r="AP14" s="1722"/>
      <c r="AQ14" s="1723"/>
      <c r="AR14" s="1721"/>
      <c r="AS14" s="1722"/>
      <c r="AT14" s="1723"/>
      <c r="AU14" s="1721"/>
      <c r="AV14" s="1722"/>
      <c r="AW14" s="1723"/>
      <c r="AX14" s="1721"/>
      <c r="AY14" s="1722"/>
      <c r="AZ14" s="1723"/>
      <c r="BA14" s="1721"/>
      <c r="BB14" s="1722"/>
      <c r="BC14" s="1723"/>
      <c r="BD14" s="1721"/>
      <c r="BE14" s="1722"/>
      <c r="BF14" s="1723"/>
      <c r="BG14" s="1721"/>
      <c r="BH14" s="1722"/>
      <c r="BI14" s="1723"/>
      <c r="BJ14" s="1721"/>
      <c r="BK14" s="1722"/>
      <c r="BL14" s="1723"/>
      <c r="BM14" s="1721"/>
      <c r="BN14" s="1722"/>
      <c r="BO14" s="1723"/>
      <c r="BP14" s="1721"/>
      <c r="BQ14" s="1722"/>
      <c r="BR14" s="1723"/>
      <c r="BS14" s="1721"/>
      <c r="BT14" s="1722"/>
      <c r="BU14" s="1723"/>
      <c r="BV14" s="1721"/>
      <c r="BW14" s="1722"/>
      <c r="BX14" s="1723"/>
      <c r="BY14" s="1721"/>
      <c r="BZ14" s="1722"/>
      <c r="CA14" s="1723"/>
    </row>
    <row r="15" spans="1:79" s="665" customFormat="1" ht="16.5" customHeight="1" x14ac:dyDescent="0.25">
      <c r="A15" s="1765" t="s">
        <v>633</v>
      </c>
      <c r="B15" s="1726"/>
      <c r="C15" s="2626"/>
      <c r="D15" s="1767" t="s">
        <v>18</v>
      </c>
      <c r="E15" s="2627"/>
      <c r="F15" s="1707" t="s">
        <v>631</v>
      </c>
      <c r="G15" s="1709"/>
      <c r="H15" s="2628">
        <f>SQRT(I15^2+J15^2)*1000/(1.73*I19)</f>
        <v>56.01291940872251</v>
      </c>
      <c r="I15" s="2629">
        <v>22.62</v>
      </c>
      <c r="J15" s="2630">
        <v>-5.0599999999999996</v>
      </c>
      <c r="K15" s="2628">
        <f>SQRT(L15^2+M15^2)*1000/(1.73*L19)</f>
        <v>49.741639242205913</v>
      </c>
      <c r="L15" s="2629">
        <v>20.11</v>
      </c>
      <c r="M15" s="2630">
        <v>-4.55</v>
      </c>
      <c r="N15" s="2628">
        <f>SQRT(O15^2+P15^2)*1000/(1.73*O19)</f>
        <v>41.519272373154649</v>
      </c>
      <c r="O15" s="2629">
        <v>16.5</v>
      </c>
      <c r="P15" s="2630">
        <v>-4.66</v>
      </c>
      <c r="Q15" s="2628">
        <f>SQRT(R15^2+S15^2)*1000/(1.73*R19)</f>
        <v>39.519967376066802</v>
      </c>
      <c r="R15" s="2629">
        <v>15.69</v>
      </c>
      <c r="S15" s="2630">
        <v>-4.49</v>
      </c>
      <c r="T15" s="2628">
        <f>SQRT(U15^2+V15^2)*1000/(1.73*U19)</f>
        <v>40.100749753736515</v>
      </c>
      <c r="U15" s="2629">
        <v>15.95</v>
      </c>
      <c r="V15" s="2630">
        <v>-4.4000000000000004</v>
      </c>
      <c r="W15" s="2628">
        <f>SQRT(X15^2+Y15^2)*1000/(1.73*X19)</f>
        <v>40.147854012213337</v>
      </c>
      <c r="X15" s="2629">
        <v>16.02</v>
      </c>
      <c r="Y15" s="2630">
        <v>-4.16</v>
      </c>
      <c r="Z15" s="2628">
        <f>SQRT(AA15^2+AB15^2)*1000/(1.73*AA19)</f>
        <v>54.304467515966593</v>
      </c>
      <c r="AA15" s="2629">
        <v>21.71</v>
      </c>
      <c r="AB15" s="2630">
        <v>-5.19</v>
      </c>
      <c r="AC15" s="2628">
        <f>SQRT(AD15^2+AE15^2)*1000/(1.73*AD19)</f>
        <v>63.161083967119339</v>
      </c>
      <c r="AD15" s="2629">
        <v>25.67</v>
      </c>
      <c r="AE15" s="2630">
        <v>-4.62</v>
      </c>
      <c r="AF15" s="2628">
        <f>SQRT(AG15^2+AH15^2)*1000/(1.73*AG19)</f>
        <v>64.592170507020327</v>
      </c>
      <c r="AG15" s="2629">
        <v>26.31</v>
      </c>
      <c r="AH15" s="2630">
        <v>-4.25</v>
      </c>
      <c r="AI15" s="2628">
        <f>SQRT(AJ15^2+AK15^2)*1000/(1.73*AJ19)</f>
        <v>64.296756457778358</v>
      </c>
      <c r="AJ15" s="2629">
        <v>26.18</v>
      </c>
      <c r="AK15" s="2630">
        <v>-4.29</v>
      </c>
      <c r="AL15" s="2628">
        <f>SQRT(AM15^2+AN15^2)*1000/(1.73*AM19)</f>
        <v>65.687962992754706</v>
      </c>
      <c r="AM15" s="2629">
        <v>26.75</v>
      </c>
      <c r="AN15" s="2630">
        <v>-4.29</v>
      </c>
      <c r="AO15" s="2628">
        <f>SQRT(AP15^2+AQ15^2)*1000/(1.73*AP19)</f>
        <v>65.362104854640407</v>
      </c>
      <c r="AP15" s="2629">
        <v>26.64</v>
      </c>
      <c r="AQ15" s="2630">
        <v>-4.2699999999999996</v>
      </c>
      <c r="AR15" s="2628">
        <f>SQRT(AS15^2+AT15^2)*1000/(1.73*AS19)</f>
        <v>65.467581905624044</v>
      </c>
      <c r="AS15" s="2629">
        <v>26.64</v>
      </c>
      <c r="AT15" s="2630">
        <v>-4.33</v>
      </c>
      <c r="AU15" s="2628">
        <f>SQRT(AV15^2+AW15^2)*1000/(1.73*AV19)</f>
        <v>64.951403061342347</v>
      </c>
      <c r="AV15" s="2629">
        <v>26.4</v>
      </c>
      <c r="AW15" s="2630">
        <v>-4.2699999999999996</v>
      </c>
      <c r="AX15" s="2628">
        <f>SQRT(AY15^2+AZ15^2)*1000/(1.73*AY19)</f>
        <v>65.314020585114804</v>
      </c>
      <c r="AY15" s="2629">
        <v>26.53</v>
      </c>
      <c r="AZ15" s="2630">
        <v>-4.4000000000000004</v>
      </c>
      <c r="BA15" s="2628">
        <f>SQRT(BB15^2+BC15^2)*1000/(1.73*BB19)</f>
        <v>67.068693813765549</v>
      </c>
      <c r="BB15" s="2629">
        <v>27.35</v>
      </c>
      <c r="BC15" s="2630">
        <v>-3.98</v>
      </c>
      <c r="BD15" s="2628">
        <f>SQRT(BE15^2+BF15^2)*1000/(1.73*BE19)</f>
        <v>68.784591411910256</v>
      </c>
      <c r="BE15" s="2629">
        <v>28.07</v>
      </c>
      <c r="BF15" s="2630">
        <v>-3.94</v>
      </c>
      <c r="BG15" s="2628">
        <f>SQRT(BH15^2+BI15^2)*1000/(1.73*BH19)</f>
        <v>68.013397964097209</v>
      </c>
      <c r="BH15" s="2629">
        <v>27.74</v>
      </c>
      <c r="BI15" s="2630">
        <v>-3.92</v>
      </c>
      <c r="BJ15" s="2628">
        <f>SQRT(BK15^2+BL15^2)*1000/(1.73*BK19)</f>
        <v>67.20582327937835</v>
      </c>
      <c r="BK15" s="2629">
        <v>27.41</v>
      </c>
      <c r="BL15" s="2630">
        <v>-3.96</v>
      </c>
      <c r="BM15" s="2628">
        <f>SQRT(BN15^2+BO15^2)*1000/(1.73*BN19)</f>
        <v>67.058121836852706</v>
      </c>
      <c r="BN15" s="2629">
        <v>27.35</v>
      </c>
      <c r="BO15" s="2630">
        <v>-4.03</v>
      </c>
      <c r="BP15" s="2628">
        <f>SQRT(BQ15^2+BR15^2)*1000/(1.73*BQ19)</f>
        <v>65.911545342475776</v>
      </c>
      <c r="BQ15" s="2629">
        <v>26.86</v>
      </c>
      <c r="BR15" s="2630">
        <v>-4.1100000000000003</v>
      </c>
      <c r="BS15" s="2628">
        <f>SQRT(BT15^2+BU15^2)*1000/(1.73*BT19)</f>
        <v>63.714298935959775</v>
      </c>
      <c r="BT15" s="2629">
        <v>25.94</v>
      </c>
      <c r="BU15" s="2630">
        <v>-4.2</v>
      </c>
      <c r="BV15" s="2628">
        <f>SQRT(BW15^2+BX15^2)*1000/(1.73*BW19)</f>
        <v>61.891766249253372</v>
      </c>
      <c r="BW15" s="2629">
        <v>25.15</v>
      </c>
      <c r="BX15" s="2630">
        <v>-4.55</v>
      </c>
      <c r="BY15" s="2628">
        <f>SQRT(BZ15^2+CA15^2)*1000/(1.73*BZ19)</f>
        <v>58.970149668208634</v>
      </c>
      <c r="BZ15" s="2629">
        <v>23.87</v>
      </c>
      <c r="CA15" s="2630">
        <v>-4.82</v>
      </c>
    </row>
    <row r="16" spans="1:79" s="665" customFormat="1" ht="16.5" customHeight="1" x14ac:dyDescent="0.25">
      <c r="A16" s="1766"/>
      <c r="B16" s="1729"/>
      <c r="C16" s="2631"/>
      <c r="D16" s="1769"/>
      <c r="E16" s="2632"/>
      <c r="F16" s="1860" t="s">
        <v>212</v>
      </c>
      <c r="G16" s="1861"/>
      <c r="H16" s="2633">
        <f>SQRT(I16^2+J16^2)*1000/(1.73*I20)</f>
        <v>112.11958428925878</v>
      </c>
      <c r="I16" s="2634">
        <v>22.62</v>
      </c>
      <c r="J16" s="2635">
        <v>-5.0599999999999996</v>
      </c>
      <c r="K16" s="2655">
        <f>SQRT(L16^2+M16^2)*1000/(1.73*L20)</f>
        <v>99.649638481877403</v>
      </c>
      <c r="L16" s="2634">
        <v>20.11</v>
      </c>
      <c r="M16" s="2635">
        <v>-4.55</v>
      </c>
      <c r="N16" s="2655">
        <f>SQRT(O16^2+P16^2)*1000/(1.73*O20)</f>
        <v>83.212848996406507</v>
      </c>
      <c r="O16" s="2634">
        <v>16.5</v>
      </c>
      <c r="P16" s="2635">
        <v>-4.66</v>
      </c>
      <c r="Q16" s="2655">
        <f>SQRT(R16^2+S16^2)*1000/(1.73*R20)</f>
        <v>79.139397757274693</v>
      </c>
      <c r="R16" s="2634">
        <v>15.69</v>
      </c>
      <c r="S16" s="2635">
        <v>-4.49</v>
      </c>
      <c r="T16" s="2655">
        <f>SQRT(U16^2+V16^2)*1000/(1.73*U20)</f>
        <v>80.369990052656803</v>
      </c>
      <c r="U16" s="2634">
        <v>15.95</v>
      </c>
      <c r="V16" s="2635">
        <v>-4.4000000000000004</v>
      </c>
      <c r="W16" s="2655">
        <f>SQRT(X16^2+Y16^2)*1000/(1.73*X20)</f>
        <v>80.46453836089519</v>
      </c>
      <c r="X16" s="2634">
        <v>16.02</v>
      </c>
      <c r="Y16" s="2635">
        <v>-4.16</v>
      </c>
      <c r="Z16" s="2655">
        <f>SQRT(AA16^2+AB16^2)*1000/(1.73*AA20)</f>
        <v>108.70043371351022</v>
      </c>
      <c r="AA16" s="2634">
        <v>21.71</v>
      </c>
      <c r="AB16" s="2635">
        <v>-5.19</v>
      </c>
      <c r="AC16" s="2655">
        <f>SQRT(AD16^2+AE16^2)*1000/(1.73*AD20)</f>
        <v>126.58732781655237</v>
      </c>
      <c r="AD16" s="2634">
        <v>25.67</v>
      </c>
      <c r="AE16" s="2635">
        <v>-4.62</v>
      </c>
      <c r="AF16" s="2655">
        <f>SQRT(AG16^2+AH16^2)*1000/(1.73*AG20)</f>
        <v>129.45573668843991</v>
      </c>
      <c r="AG16" s="2634">
        <v>26.31</v>
      </c>
      <c r="AH16" s="2635">
        <v>-4.25</v>
      </c>
      <c r="AI16" s="2655">
        <f>SQRT(AJ16^2+AK16^2)*1000/(1.73*AJ20)</f>
        <v>128.86366735445495</v>
      </c>
      <c r="AJ16" s="2634">
        <v>26.18</v>
      </c>
      <c r="AK16" s="2635">
        <v>-4.29</v>
      </c>
      <c r="AL16" s="2655">
        <f>SQRT(AM16^2+AN16^2)*1000/(1.73*AM20)</f>
        <v>131.70740435216754</v>
      </c>
      <c r="AM16" s="2634">
        <v>26.75</v>
      </c>
      <c r="AN16" s="2635">
        <v>-4.29</v>
      </c>
      <c r="AO16" s="2655">
        <f>SQRT(AP16^2+AQ16^2)*1000/(1.73*AP20)</f>
        <v>131.05376654048069</v>
      </c>
      <c r="AP16" s="2634">
        <v>26.64</v>
      </c>
      <c r="AQ16" s="2635">
        <v>-4.2699999999999996</v>
      </c>
      <c r="AR16" s="2655">
        <f>SQRT(AS16^2+AT16^2)*1000/(1.73*AS20)</f>
        <v>131.10020813537992</v>
      </c>
      <c r="AS16" s="2634">
        <v>26.64</v>
      </c>
      <c r="AT16" s="2635">
        <v>-4.33</v>
      </c>
      <c r="AU16" s="2655">
        <f>SQRT(AV16^2+AW16^2)*1000/(1.73*AV20)</f>
        <v>130.12149771548383</v>
      </c>
      <c r="AV16" s="2634">
        <v>26.4</v>
      </c>
      <c r="AW16" s="2635">
        <v>-4.2699999999999996</v>
      </c>
      <c r="AX16" s="2655">
        <f>SQRT(AY16^2+AZ16^2)*1000/(1.73*AY20)</f>
        <v>130.84795369745223</v>
      </c>
      <c r="AY16" s="2634">
        <v>26.53</v>
      </c>
      <c r="AZ16" s="2635">
        <v>-4.4000000000000004</v>
      </c>
      <c r="BA16" s="2655">
        <f>SQRT(BB16^2+BC16^2)*1000/(1.73*BB20)</f>
        <v>134.47611840436829</v>
      </c>
      <c r="BB16" s="2634">
        <v>27.35</v>
      </c>
      <c r="BC16" s="2635">
        <v>-3.98</v>
      </c>
      <c r="BD16" s="2655">
        <f>SQRT(BE16^2+BF16^2)*1000/(1.73*BE20)</f>
        <v>137.91657975014328</v>
      </c>
      <c r="BE16" s="2634">
        <v>28.07</v>
      </c>
      <c r="BF16" s="2635">
        <v>-3.94</v>
      </c>
      <c r="BG16" s="2655">
        <f>SQRT(BH16^2+BI16^2)*1000/(1.73*BH20)</f>
        <v>136.3130476031275</v>
      </c>
      <c r="BH16" s="2634">
        <v>27.74</v>
      </c>
      <c r="BI16" s="2635">
        <v>-3.92</v>
      </c>
      <c r="BJ16" s="2655">
        <f>SQRT(BK16^2+BL16^2)*1000/(1.73*BK20)</f>
        <v>134.75106990865251</v>
      </c>
      <c r="BK16" s="2634">
        <v>27.41</v>
      </c>
      <c r="BL16" s="2635">
        <v>-3.96</v>
      </c>
      <c r="BM16" s="2655">
        <f>SQRT(BN16^2+BO16^2)*1000/(1.73*BN20)</f>
        <v>134.39823745771238</v>
      </c>
      <c r="BN16" s="2634">
        <v>27.35</v>
      </c>
      <c r="BO16" s="2635">
        <v>-4.03</v>
      </c>
      <c r="BP16" s="2655">
        <f>SQRT(BQ16^2+BR16^2)*1000/(1.73*BQ20)</f>
        <v>132.10026286889803</v>
      </c>
      <c r="BQ16" s="2634">
        <v>26.86</v>
      </c>
      <c r="BR16" s="2635">
        <v>-4.1100000000000003</v>
      </c>
      <c r="BS16" s="2655">
        <f>SQRT(BT16^2+BU16^2)*1000/(1.73*BT20)</f>
        <v>127.64276358262866</v>
      </c>
      <c r="BT16" s="2634">
        <v>25.94</v>
      </c>
      <c r="BU16" s="2635">
        <v>-4.2</v>
      </c>
      <c r="BV16" s="2655">
        <f>SQRT(BW16^2+BX16^2)*1000/(1.73*BW20)</f>
        <v>123.93930036658371</v>
      </c>
      <c r="BW16" s="2634">
        <v>25.15</v>
      </c>
      <c r="BX16" s="2635">
        <v>-4.55</v>
      </c>
      <c r="BY16" s="2655">
        <f>SQRT(BZ16^2+CA16^2)*1000/(1.73*BZ20)</f>
        <v>117.98972947025483</v>
      </c>
      <c r="BZ16" s="2634">
        <v>23.87</v>
      </c>
      <c r="CA16" s="2635">
        <v>-4.82</v>
      </c>
    </row>
    <row r="17" spans="1:81" s="665" customFormat="1" ht="16.5" customHeight="1" thickBot="1" x14ac:dyDescent="0.3">
      <c r="A17" s="1727"/>
      <c r="B17" s="1729"/>
      <c r="C17" s="2631"/>
      <c r="D17" s="1771"/>
      <c r="E17" s="2636"/>
      <c r="F17" s="1862" t="s">
        <v>109</v>
      </c>
      <c r="G17" s="1863"/>
      <c r="H17" s="2637">
        <f>SQRT(I17^2+J17^2)*1000/(1.73*I21)</f>
        <v>2.0642743784678776</v>
      </c>
      <c r="I17" s="2638">
        <v>3.576E-2</v>
      </c>
      <c r="J17" s="2639">
        <v>1.626E-2</v>
      </c>
      <c r="K17" s="2656">
        <f>SQRT(L17^2+M17^2)*1000/(1.73*L21)</f>
        <v>1.9632625371164028</v>
      </c>
      <c r="L17" s="2638">
        <v>3.3799999999999997E-2</v>
      </c>
      <c r="M17" s="2639">
        <v>1.67E-2</v>
      </c>
      <c r="N17" s="2656">
        <f>SQRT(O17^2+P17^2)*1000/(1.73*O21)</f>
        <v>1.4524743090319021</v>
      </c>
      <c r="O17" s="2638">
        <v>2.222E-2</v>
      </c>
      <c r="P17" s="2639">
        <v>1.644E-2</v>
      </c>
      <c r="Q17" s="2656">
        <f>SQRT(R17^2+S17^2)*1000/(1.73*R21)</f>
        <v>2.0599464321845855</v>
      </c>
      <c r="R17" s="2638">
        <v>3.576E-2</v>
      </c>
      <c r="S17" s="2639">
        <v>1.6059999999999998E-2</v>
      </c>
      <c r="T17" s="2656">
        <f>SQRT(U17^2+V17^2)*1000/(1.73*U21)</f>
        <v>2.1299326832897063</v>
      </c>
      <c r="U17" s="2638">
        <v>3.7039999999999997E-2</v>
      </c>
      <c r="V17" s="2639">
        <v>1.6460000000000002E-2</v>
      </c>
      <c r="W17" s="2656">
        <f>SQRT(X17^2+Y17^2)*1000/(1.73*X21)</f>
        <v>1.9096615106632133</v>
      </c>
      <c r="X17" s="2638">
        <v>3.2439999999999997E-2</v>
      </c>
      <c r="Y17" s="2639">
        <v>1.6379999999999999E-2</v>
      </c>
      <c r="Z17" s="2656">
        <f>SQRT(AA17^2+AB17^2)*1000/(1.73*AA21)</f>
        <v>1.6758705797319495</v>
      </c>
      <c r="AA17" s="2638">
        <v>2.768E-2</v>
      </c>
      <c r="AB17" s="2639">
        <v>1.584E-2</v>
      </c>
      <c r="AC17" s="2656">
        <f>SQRT(AD17^2+AE17^2)*1000/(1.73*AD21)</f>
        <v>2.1483950464558621</v>
      </c>
      <c r="AD17" s="2638">
        <v>3.7380000000000004E-2</v>
      </c>
      <c r="AE17" s="2639">
        <v>1.6559999999999998E-2</v>
      </c>
      <c r="AF17" s="2656">
        <f>SQRT(AG17^2+AH17^2)*1000/(1.73*AG21)</f>
        <v>2.1801175361345284</v>
      </c>
      <c r="AG17" s="2638">
        <v>3.8159999999999999E-2</v>
      </c>
      <c r="AH17" s="2639">
        <v>1.6280000000000003E-2</v>
      </c>
      <c r="AI17" s="2656">
        <f>SQRT(AJ17^2+AK17^2)*1000/(1.73*AJ21)</f>
        <v>1.6810853914764283</v>
      </c>
      <c r="AJ17" s="2638">
        <v>2.776E-2</v>
      </c>
      <c r="AK17" s="2639">
        <v>1.5900000000000001E-2</v>
      </c>
      <c r="AL17" s="2656">
        <f>SQRT(AM17^2+AN17^2)*1000/(1.73*AM21)</f>
        <v>1.634403617832584</v>
      </c>
      <c r="AM17" s="2638">
        <v>2.6440000000000002E-2</v>
      </c>
      <c r="AN17" s="2639">
        <v>1.6379999999999999E-2</v>
      </c>
      <c r="AO17" s="2656">
        <f>SQRT(AP17^2+AQ17^2)*1000/(1.73*AP21)</f>
        <v>2.054848103524006</v>
      </c>
      <c r="AP17" s="2638">
        <v>3.5479999999999998E-2</v>
      </c>
      <c r="AQ17" s="2639">
        <v>1.644E-2</v>
      </c>
      <c r="AR17" s="2656">
        <f>SQRT(AS17^2+AT17^2)*1000/(1.73*AS21)</f>
        <v>2.0585572067676687</v>
      </c>
      <c r="AS17" s="2638">
        <v>3.5740000000000001E-2</v>
      </c>
      <c r="AT17" s="2639">
        <v>1.6039999999999999E-2</v>
      </c>
      <c r="AU17" s="2656">
        <f>SQRT(AV17^2+AW17^2)*1000/(1.73*AV21)</f>
        <v>2.1333877785278275</v>
      </c>
      <c r="AV17" s="2638">
        <v>3.7200000000000004E-2</v>
      </c>
      <c r="AW17" s="2639">
        <v>1.626E-2</v>
      </c>
      <c r="AX17" s="2656">
        <f>SQRT(AY17^2+AZ17^2)*1000/(1.73*AY21)</f>
        <v>1.7694938150256487</v>
      </c>
      <c r="AY17" s="2638">
        <v>2.98E-2</v>
      </c>
      <c r="AZ17" s="2639">
        <v>1.5679999999999999E-2</v>
      </c>
      <c r="BA17" s="2656">
        <f>SQRT(BB17^2+BC17^2)*1000/(1.73*BB21)</f>
        <v>1.7254319056220362</v>
      </c>
      <c r="BB17" s="2638">
        <v>2.886E-2</v>
      </c>
      <c r="BC17" s="2639">
        <v>1.566E-2</v>
      </c>
      <c r="BD17" s="2656">
        <f>SQRT(BE17^2+BF17^2)*1000/(1.73*BE21)</f>
        <v>2.1120056098800184</v>
      </c>
      <c r="BE17" s="2638">
        <v>3.6719999999999996E-2</v>
      </c>
      <c r="BF17" s="2639">
        <v>1.634E-2</v>
      </c>
      <c r="BG17" s="2656">
        <f>SQRT(BH17^2+BI17^2)*1000/(1.73*BH21)</f>
        <v>2.1572283110762105</v>
      </c>
      <c r="BH17" s="2638">
        <v>3.7659999999999999E-2</v>
      </c>
      <c r="BI17" s="2639">
        <v>1.634E-2</v>
      </c>
      <c r="BJ17" s="2656">
        <f>SQRT(BK17^2+BL17^2)*1000/(1.73*BK21)</f>
        <v>1.7167732195135814</v>
      </c>
      <c r="BK17" s="2638">
        <v>2.8539999999999999E-2</v>
      </c>
      <c r="BL17" s="2639">
        <v>1.5900000000000001E-2</v>
      </c>
      <c r="BM17" s="2656">
        <f>SQRT(BN17^2+BO17^2)*1000/(1.73*BN21)</f>
        <v>1.688169467624806</v>
      </c>
      <c r="BN17" s="2638">
        <v>2.7660000000000001E-2</v>
      </c>
      <c r="BO17" s="2639">
        <v>1.634E-2</v>
      </c>
      <c r="BP17" s="2656">
        <f>SQRT(BQ17^2+BR17^2)*1000/(1.73*BQ21)</f>
        <v>2.1551749045539514</v>
      </c>
      <c r="BQ17" s="2638">
        <v>3.7600000000000001E-2</v>
      </c>
      <c r="BR17" s="2639">
        <v>1.6379999999999999E-2</v>
      </c>
      <c r="BS17" s="2656">
        <f>SQRT(BT17^2+BU17^2)*1000/(1.73*BT21)</f>
        <v>2.082667518739207</v>
      </c>
      <c r="BT17" s="2638">
        <v>3.6260000000000001E-2</v>
      </c>
      <c r="BU17" s="2639">
        <v>1.6E-2</v>
      </c>
      <c r="BV17" s="2656">
        <f>SQRT(BW17^2+BX17^2)*1000/(1.73*BW21)</f>
        <v>1.6919231751592956</v>
      </c>
      <c r="BW17" s="2638">
        <v>2.7660000000000001E-2</v>
      </c>
      <c r="BX17" s="2639">
        <v>1.6480000000000002E-2</v>
      </c>
      <c r="BY17" s="2656">
        <f>SQRT(BZ17^2+CA17^2)*1000/(1.73*BZ21)</f>
        <v>1.7116132551555292</v>
      </c>
      <c r="BZ17" s="2638">
        <v>2.8059999999999998E-2</v>
      </c>
      <c r="CA17" s="2639">
        <v>1.6539999999999999E-2</v>
      </c>
    </row>
    <row r="18" spans="1:81" s="1002" customFormat="1" ht="16.5" customHeight="1" thickBot="1" x14ac:dyDescent="0.3">
      <c r="A18" s="1727"/>
      <c r="B18" s="1729"/>
      <c r="C18" s="824">
        <v>125</v>
      </c>
      <c r="D18" s="1744" t="s">
        <v>21</v>
      </c>
      <c r="E18" s="1745"/>
      <c r="F18" s="1745"/>
      <c r="G18" s="1746"/>
      <c r="H18" s="2657"/>
      <c r="I18" s="2658" t="s">
        <v>632</v>
      </c>
      <c r="J18" s="2659"/>
      <c r="K18" s="2643"/>
      <c r="L18" s="2644" t="s">
        <v>632</v>
      </c>
      <c r="M18" s="2645"/>
      <c r="N18" s="2643"/>
      <c r="O18" s="2644" t="s">
        <v>632</v>
      </c>
      <c r="P18" s="2645"/>
      <c r="Q18" s="2643"/>
      <c r="R18" s="2644" t="s">
        <v>632</v>
      </c>
      <c r="S18" s="2645"/>
      <c r="T18" s="2643"/>
      <c r="U18" s="2644" t="s">
        <v>632</v>
      </c>
      <c r="V18" s="2645"/>
      <c r="W18" s="2643"/>
      <c r="X18" s="2644" t="s">
        <v>632</v>
      </c>
      <c r="Y18" s="2645"/>
      <c r="Z18" s="2643"/>
      <c r="AA18" s="2644" t="s">
        <v>632</v>
      </c>
      <c r="AB18" s="2645"/>
      <c r="AC18" s="2643"/>
      <c r="AD18" s="2644" t="s">
        <v>632</v>
      </c>
      <c r="AE18" s="2645"/>
      <c r="AF18" s="2643"/>
      <c r="AG18" s="2644" t="s">
        <v>632</v>
      </c>
      <c r="AH18" s="2645"/>
      <c r="AI18" s="2643"/>
      <c r="AJ18" s="2644" t="s">
        <v>632</v>
      </c>
      <c r="AK18" s="2645"/>
      <c r="AL18" s="2643"/>
      <c r="AM18" s="2644" t="s">
        <v>632</v>
      </c>
      <c r="AN18" s="2645"/>
      <c r="AO18" s="2643"/>
      <c r="AP18" s="2644" t="s">
        <v>632</v>
      </c>
      <c r="AQ18" s="2645"/>
      <c r="AR18" s="2643"/>
      <c r="AS18" s="2644" t="s">
        <v>632</v>
      </c>
      <c r="AT18" s="2645"/>
      <c r="AU18" s="2643"/>
      <c r="AV18" s="2644" t="s">
        <v>632</v>
      </c>
      <c r="AW18" s="2645"/>
      <c r="AX18" s="2643"/>
      <c r="AY18" s="2644" t="s">
        <v>632</v>
      </c>
      <c r="AZ18" s="2645"/>
      <c r="BA18" s="2643"/>
      <c r="BB18" s="2644" t="s">
        <v>632</v>
      </c>
      <c r="BC18" s="2645"/>
      <c r="BD18" s="2643"/>
      <c r="BE18" s="2644" t="s">
        <v>632</v>
      </c>
      <c r="BF18" s="2645"/>
      <c r="BG18" s="2643"/>
      <c r="BH18" s="2644" t="s">
        <v>632</v>
      </c>
      <c r="BI18" s="2645"/>
      <c r="BJ18" s="2643"/>
      <c r="BK18" s="2644" t="s">
        <v>632</v>
      </c>
      <c r="BL18" s="2645"/>
      <c r="BM18" s="2643"/>
      <c r="BN18" s="2644" t="s">
        <v>632</v>
      </c>
      <c r="BO18" s="2645"/>
      <c r="BP18" s="2643"/>
      <c r="BQ18" s="2644" t="s">
        <v>632</v>
      </c>
      <c r="BR18" s="2645"/>
      <c r="BS18" s="2643"/>
      <c r="BT18" s="2644" t="s">
        <v>632</v>
      </c>
      <c r="BU18" s="2645"/>
      <c r="BV18" s="2643"/>
      <c r="BW18" s="2644" t="s">
        <v>632</v>
      </c>
      <c r="BX18" s="2645"/>
      <c r="BY18" s="2643"/>
      <c r="BZ18" s="2644" t="s">
        <v>632</v>
      </c>
      <c r="CA18" s="2645"/>
    </row>
    <row r="19" spans="1:81" s="665" customFormat="1" ht="16.5" customHeight="1" x14ac:dyDescent="0.25">
      <c r="A19" s="1727"/>
      <c r="B19" s="1729"/>
      <c r="C19" s="2631"/>
      <c r="D19" s="1767" t="s">
        <v>22</v>
      </c>
      <c r="E19" s="2627"/>
      <c r="F19" s="1707" t="s">
        <v>631</v>
      </c>
      <c r="G19" s="1808"/>
      <c r="H19" s="2646"/>
      <c r="I19" s="793">
        <v>239.2</v>
      </c>
      <c r="J19" s="2647"/>
      <c r="K19" s="2646"/>
      <c r="L19" s="793">
        <v>239.6</v>
      </c>
      <c r="M19" s="2647"/>
      <c r="N19" s="2646"/>
      <c r="O19" s="793">
        <v>238.7</v>
      </c>
      <c r="P19" s="2647"/>
      <c r="Q19" s="2646"/>
      <c r="R19" s="793">
        <v>238.7</v>
      </c>
      <c r="S19" s="2647"/>
      <c r="T19" s="2646"/>
      <c r="U19" s="793">
        <v>238.5</v>
      </c>
      <c r="V19" s="2647"/>
      <c r="W19" s="2646"/>
      <c r="X19" s="793">
        <v>238.3</v>
      </c>
      <c r="Y19" s="2647"/>
      <c r="Z19" s="2646"/>
      <c r="AA19" s="793">
        <v>237.6</v>
      </c>
      <c r="AB19" s="2647"/>
      <c r="AC19" s="2646"/>
      <c r="AD19" s="793">
        <v>238.7</v>
      </c>
      <c r="AE19" s="2647"/>
      <c r="AF19" s="2646"/>
      <c r="AG19" s="793">
        <v>238.5</v>
      </c>
      <c r="AH19" s="2647"/>
      <c r="AI19" s="2646"/>
      <c r="AJ19" s="793">
        <v>238.5</v>
      </c>
      <c r="AK19" s="2647"/>
      <c r="AL19" s="2646"/>
      <c r="AM19" s="793">
        <v>238.4</v>
      </c>
      <c r="AN19" s="2647"/>
      <c r="AO19" s="2646"/>
      <c r="AP19" s="793">
        <v>238.6</v>
      </c>
      <c r="AQ19" s="2647"/>
      <c r="AR19" s="2646"/>
      <c r="AS19" s="793">
        <v>238.3</v>
      </c>
      <c r="AT19" s="2647"/>
      <c r="AU19" s="2646"/>
      <c r="AV19" s="793">
        <v>238</v>
      </c>
      <c r="AW19" s="2647"/>
      <c r="AX19" s="2646"/>
      <c r="AY19" s="793">
        <v>238</v>
      </c>
      <c r="AZ19" s="2647"/>
      <c r="BA19" s="2646"/>
      <c r="BB19" s="793">
        <v>238.2</v>
      </c>
      <c r="BC19" s="2647"/>
      <c r="BD19" s="2646"/>
      <c r="BE19" s="793">
        <v>238.2</v>
      </c>
      <c r="BF19" s="2647"/>
      <c r="BG19" s="2646"/>
      <c r="BH19" s="793">
        <v>238.1</v>
      </c>
      <c r="BI19" s="2647"/>
      <c r="BJ19" s="2646"/>
      <c r="BK19" s="793">
        <v>238.2</v>
      </c>
      <c r="BL19" s="2647"/>
      <c r="BM19" s="2646"/>
      <c r="BN19" s="793">
        <v>238.3</v>
      </c>
      <c r="BO19" s="2647"/>
      <c r="BP19" s="2646"/>
      <c r="BQ19" s="793">
        <v>238.3</v>
      </c>
      <c r="BR19" s="2647"/>
      <c r="BS19" s="2646"/>
      <c r="BT19" s="793">
        <v>238.4</v>
      </c>
      <c r="BU19" s="2647"/>
      <c r="BV19" s="2646"/>
      <c r="BW19" s="793">
        <v>238.7</v>
      </c>
      <c r="BX19" s="2647"/>
      <c r="BY19" s="2646"/>
      <c r="BZ19" s="793">
        <v>238.7</v>
      </c>
      <c r="CA19" s="2647"/>
    </row>
    <row r="20" spans="1:81" s="665" customFormat="1" ht="16.5" customHeight="1" x14ac:dyDescent="0.25">
      <c r="A20" s="1727"/>
      <c r="B20" s="1729"/>
      <c r="C20" s="2631"/>
      <c r="D20" s="1769"/>
      <c r="E20" s="2632"/>
      <c r="F20" s="1860" t="s">
        <v>212</v>
      </c>
      <c r="G20" s="2660"/>
      <c r="H20" s="2648"/>
      <c r="I20" s="2649">
        <v>119.5</v>
      </c>
      <c r="J20" s="2650"/>
      <c r="K20" s="2648"/>
      <c r="L20" s="2649">
        <v>119.6</v>
      </c>
      <c r="M20" s="2650"/>
      <c r="N20" s="2648"/>
      <c r="O20" s="2649">
        <v>119.1</v>
      </c>
      <c r="P20" s="2650"/>
      <c r="Q20" s="2648"/>
      <c r="R20" s="2649">
        <v>119.2</v>
      </c>
      <c r="S20" s="2650"/>
      <c r="T20" s="2648"/>
      <c r="U20" s="2649">
        <v>119</v>
      </c>
      <c r="V20" s="2650"/>
      <c r="W20" s="2648"/>
      <c r="X20" s="2649">
        <v>118.9</v>
      </c>
      <c r="Y20" s="2650"/>
      <c r="Z20" s="2648"/>
      <c r="AA20" s="2649">
        <v>118.7</v>
      </c>
      <c r="AB20" s="2650"/>
      <c r="AC20" s="2648"/>
      <c r="AD20" s="2649">
        <v>119.1</v>
      </c>
      <c r="AE20" s="2650"/>
      <c r="AF20" s="2648"/>
      <c r="AG20" s="2649">
        <v>119</v>
      </c>
      <c r="AH20" s="2650"/>
      <c r="AI20" s="2648"/>
      <c r="AJ20" s="2649">
        <v>119</v>
      </c>
      <c r="AK20" s="2650"/>
      <c r="AL20" s="2648"/>
      <c r="AM20" s="2649">
        <v>118.9</v>
      </c>
      <c r="AN20" s="2650"/>
      <c r="AO20" s="2648"/>
      <c r="AP20" s="2649">
        <v>119</v>
      </c>
      <c r="AQ20" s="2650"/>
      <c r="AR20" s="2648"/>
      <c r="AS20" s="2649">
        <v>119</v>
      </c>
      <c r="AT20" s="2650"/>
      <c r="AU20" s="2648"/>
      <c r="AV20" s="2649">
        <v>118.8</v>
      </c>
      <c r="AW20" s="2650"/>
      <c r="AX20" s="2648"/>
      <c r="AY20" s="2649">
        <v>118.8</v>
      </c>
      <c r="AZ20" s="2650"/>
      <c r="BA20" s="2648"/>
      <c r="BB20" s="2649">
        <v>118.8</v>
      </c>
      <c r="BC20" s="2650"/>
      <c r="BD20" s="2648"/>
      <c r="BE20" s="2649">
        <v>118.8</v>
      </c>
      <c r="BF20" s="2650"/>
      <c r="BG20" s="2648"/>
      <c r="BH20" s="2649">
        <v>118.8</v>
      </c>
      <c r="BI20" s="2650"/>
      <c r="BJ20" s="2648"/>
      <c r="BK20" s="2649">
        <v>118.8</v>
      </c>
      <c r="BL20" s="2650"/>
      <c r="BM20" s="2648"/>
      <c r="BN20" s="2649">
        <v>118.9</v>
      </c>
      <c r="BO20" s="2650"/>
      <c r="BP20" s="2648"/>
      <c r="BQ20" s="2649">
        <v>118.9</v>
      </c>
      <c r="BR20" s="2650"/>
      <c r="BS20" s="2648"/>
      <c r="BT20" s="2649">
        <v>119</v>
      </c>
      <c r="BU20" s="2650"/>
      <c r="BV20" s="2648"/>
      <c r="BW20" s="2649">
        <v>119.2</v>
      </c>
      <c r="BX20" s="2650"/>
      <c r="BY20" s="2648"/>
      <c r="BZ20" s="2649">
        <v>119.3</v>
      </c>
      <c r="CA20" s="2650"/>
    </row>
    <row r="21" spans="1:81" s="665" customFormat="1" ht="16.5" customHeight="1" thickBot="1" x14ac:dyDescent="0.3">
      <c r="A21" s="1727"/>
      <c r="B21" s="1729"/>
      <c r="C21" s="2631"/>
      <c r="D21" s="1771"/>
      <c r="E21" s="2636"/>
      <c r="F21" s="1862" t="s">
        <v>109</v>
      </c>
      <c r="G21" s="2661"/>
      <c r="H21" s="2651"/>
      <c r="I21" s="2652">
        <v>11</v>
      </c>
      <c r="J21" s="2653"/>
      <c r="K21" s="2651"/>
      <c r="L21" s="2652">
        <v>11.1</v>
      </c>
      <c r="M21" s="2653"/>
      <c r="N21" s="2651"/>
      <c r="O21" s="2652">
        <v>11</v>
      </c>
      <c r="P21" s="2653"/>
      <c r="Q21" s="2651"/>
      <c r="R21" s="2652">
        <v>11</v>
      </c>
      <c r="S21" s="2653"/>
      <c r="T21" s="2651"/>
      <c r="U21" s="2652">
        <v>11</v>
      </c>
      <c r="V21" s="2653"/>
      <c r="W21" s="2651"/>
      <c r="X21" s="2652">
        <v>11</v>
      </c>
      <c r="Y21" s="2653"/>
      <c r="Z21" s="2651"/>
      <c r="AA21" s="2652">
        <v>11</v>
      </c>
      <c r="AB21" s="2653"/>
      <c r="AC21" s="2651"/>
      <c r="AD21" s="2652">
        <v>11</v>
      </c>
      <c r="AE21" s="2653"/>
      <c r="AF21" s="2651"/>
      <c r="AG21" s="2652">
        <v>11</v>
      </c>
      <c r="AH21" s="2653"/>
      <c r="AI21" s="2651"/>
      <c r="AJ21" s="2652">
        <v>11</v>
      </c>
      <c r="AK21" s="2653"/>
      <c r="AL21" s="2651"/>
      <c r="AM21" s="2652">
        <v>11</v>
      </c>
      <c r="AN21" s="2653"/>
      <c r="AO21" s="2651"/>
      <c r="AP21" s="2652">
        <v>11</v>
      </c>
      <c r="AQ21" s="2653"/>
      <c r="AR21" s="2651"/>
      <c r="AS21" s="2652">
        <v>11</v>
      </c>
      <c r="AT21" s="2653"/>
      <c r="AU21" s="2651"/>
      <c r="AV21" s="2652">
        <v>11</v>
      </c>
      <c r="AW21" s="2653"/>
      <c r="AX21" s="2651"/>
      <c r="AY21" s="2652">
        <v>11</v>
      </c>
      <c r="AZ21" s="2653"/>
      <c r="BA21" s="2651"/>
      <c r="BB21" s="2652">
        <v>11</v>
      </c>
      <c r="BC21" s="2653"/>
      <c r="BD21" s="2651"/>
      <c r="BE21" s="2652">
        <v>11</v>
      </c>
      <c r="BF21" s="2653"/>
      <c r="BG21" s="2651"/>
      <c r="BH21" s="2652">
        <v>11</v>
      </c>
      <c r="BI21" s="2653"/>
      <c r="BJ21" s="2651"/>
      <c r="BK21" s="2652">
        <v>11</v>
      </c>
      <c r="BL21" s="2653"/>
      <c r="BM21" s="2651"/>
      <c r="BN21" s="2652">
        <v>11</v>
      </c>
      <c r="BO21" s="2653"/>
      <c r="BP21" s="2651"/>
      <c r="BQ21" s="2652">
        <v>11</v>
      </c>
      <c r="BR21" s="2653"/>
      <c r="BS21" s="2651"/>
      <c r="BT21" s="2652">
        <v>11</v>
      </c>
      <c r="BU21" s="2653"/>
      <c r="BV21" s="2651"/>
      <c r="BW21" s="2652">
        <v>11</v>
      </c>
      <c r="BX21" s="2653"/>
      <c r="BY21" s="2651"/>
      <c r="BZ21" s="2652">
        <v>11</v>
      </c>
      <c r="CA21" s="2653"/>
    </row>
    <row r="22" spans="1:81" s="1002" customFormat="1" ht="16.5" customHeight="1" thickBot="1" x14ac:dyDescent="0.3">
      <c r="A22" s="1727"/>
      <c r="B22" s="1729"/>
      <c r="C22" s="2631"/>
      <c r="D22" s="1744" t="s">
        <v>23</v>
      </c>
      <c r="E22" s="1745"/>
      <c r="F22" s="1745"/>
      <c r="G22" s="1746"/>
      <c r="H22" s="1825"/>
      <c r="I22" s="2662"/>
      <c r="J22" s="2663"/>
      <c r="K22" s="1721"/>
      <c r="L22" s="1722"/>
      <c r="M22" s="1723"/>
      <c r="N22" s="1721"/>
      <c r="O22" s="1722"/>
      <c r="P22" s="1723"/>
      <c r="Q22" s="1721"/>
      <c r="R22" s="1722"/>
      <c r="S22" s="1723"/>
      <c r="T22" s="1721"/>
      <c r="U22" s="1722"/>
      <c r="V22" s="1723"/>
      <c r="W22" s="1721"/>
      <c r="X22" s="1722"/>
      <c r="Y22" s="1723"/>
      <c r="Z22" s="1721"/>
      <c r="AA22" s="1722"/>
      <c r="AB22" s="1723"/>
      <c r="AC22" s="1721"/>
      <c r="AD22" s="1722"/>
      <c r="AE22" s="1723"/>
      <c r="AF22" s="1721"/>
      <c r="AG22" s="1722"/>
      <c r="AH22" s="1723"/>
      <c r="AI22" s="1721"/>
      <c r="AJ22" s="1722"/>
      <c r="AK22" s="1723"/>
      <c r="AL22" s="1721"/>
      <c r="AM22" s="1722"/>
      <c r="AN22" s="1723"/>
      <c r="AO22" s="1721"/>
      <c r="AP22" s="1722"/>
      <c r="AQ22" s="1723"/>
      <c r="AR22" s="1721"/>
      <c r="AS22" s="1722"/>
      <c r="AT22" s="1723"/>
      <c r="AU22" s="1721"/>
      <c r="AV22" s="1722"/>
      <c r="AW22" s="1723"/>
      <c r="AX22" s="1721"/>
      <c r="AY22" s="1722"/>
      <c r="AZ22" s="1723"/>
      <c r="BA22" s="1721"/>
      <c r="BB22" s="1722"/>
      <c r="BC22" s="1723"/>
      <c r="BD22" s="1721"/>
      <c r="BE22" s="1722"/>
      <c r="BF22" s="1723"/>
      <c r="BG22" s="1721"/>
      <c r="BH22" s="1722"/>
      <c r="BI22" s="1723"/>
      <c r="BJ22" s="1721"/>
      <c r="BK22" s="1722"/>
      <c r="BL22" s="1723"/>
      <c r="BM22" s="1721"/>
      <c r="BN22" s="1722"/>
      <c r="BO22" s="1723"/>
      <c r="BP22" s="1721"/>
      <c r="BQ22" s="1722"/>
      <c r="BR22" s="1723"/>
      <c r="BS22" s="1721"/>
      <c r="BT22" s="1722"/>
      <c r="BU22" s="1723"/>
      <c r="BV22" s="1721"/>
      <c r="BW22" s="1722"/>
      <c r="BX22" s="1723"/>
      <c r="BY22" s="1721"/>
      <c r="BZ22" s="1722"/>
      <c r="CA22" s="1723"/>
    </row>
    <row r="23" spans="1:81" s="1002" customFormat="1" ht="16.5" customHeight="1" x14ac:dyDescent="0.25">
      <c r="A23" s="2664" t="s">
        <v>634</v>
      </c>
      <c r="B23" s="2665"/>
      <c r="C23" s="2666">
        <v>0.63</v>
      </c>
      <c r="D23" s="2667" t="s">
        <v>18</v>
      </c>
      <c r="E23" s="2668"/>
      <c r="F23" s="2669" t="s">
        <v>109</v>
      </c>
      <c r="G23" s="2670"/>
      <c r="H23" s="1715">
        <v>0.11</v>
      </c>
      <c r="I23" s="1716"/>
      <c r="J23" s="1717"/>
      <c r="K23" s="1715">
        <v>0.04</v>
      </c>
      <c r="L23" s="1716"/>
      <c r="M23" s="1717"/>
      <c r="N23" s="1715">
        <v>0.04</v>
      </c>
      <c r="O23" s="1716"/>
      <c r="P23" s="1717"/>
      <c r="Q23" s="1715">
        <v>0.1</v>
      </c>
      <c r="R23" s="1716"/>
      <c r="S23" s="1717"/>
      <c r="T23" s="1715">
        <v>0.04</v>
      </c>
      <c r="U23" s="1716"/>
      <c r="V23" s="1717"/>
      <c r="W23" s="1715">
        <v>0.04</v>
      </c>
      <c r="X23" s="1716"/>
      <c r="Y23" s="1717"/>
      <c r="Z23" s="1715">
        <v>0.01</v>
      </c>
      <c r="AA23" s="1716"/>
      <c r="AB23" s="1717"/>
      <c r="AC23" s="1715">
        <v>0.04</v>
      </c>
      <c r="AD23" s="1716"/>
      <c r="AE23" s="1717"/>
      <c r="AF23" s="1715">
        <v>0.04</v>
      </c>
      <c r="AG23" s="1716"/>
      <c r="AH23" s="1717"/>
      <c r="AI23" s="1715">
        <v>0.1</v>
      </c>
      <c r="AJ23" s="1716"/>
      <c r="AK23" s="1717"/>
      <c r="AL23" s="1715">
        <v>0.04</v>
      </c>
      <c r="AM23" s="1716"/>
      <c r="AN23" s="1717"/>
      <c r="AO23" s="1715">
        <v>0.04</v>
      </c>
      <c r="AP23" s="1716"/>
      <c r="AQ23" s="1717"/>
      <c r="AR23" s="1715">
        <v>0.11</v>
      </c>
      <c r="AS23" s="1716"/>
      <c r="AT23" s="1717"/>
      <c r="AU23" s="1715">
        <v>0.04</v>
      </c>
      <c r="AV23" s="1716"/>
      <c r="AW23" s="1717"/>
      <c r="AX23" s="1715">
        <v>0.04</v>
      </c>
      <c r="AY23" s="1716"/>
      <c r="AZ23" s="1717"/>
      <c r="BA23" s="1715">
        <v>0.1</v>
      </c>
      <c r="BB23" s="1716"/>
      <c r="BC23" s="1717"/>
      <c r="BD23" s="1715">
        <v>0.04</v>
      </c>
      <c r="BE23" s="1716"/>
      <c r="BF23" s="1717"/>
      <c r="BG23" s="1715">
        <v>0.04</v>
      </c>
      <c r="BH23" s="1716"/>
      <c r="BI23" s="1717"/>
      <c r="BJ23" s="1715">
        <v>0.11</v>
      </c>
      <c r="BK23" s="1716"/>
      <c r="BL23" s="1717"/>
      <c r="BM23" s="1715">
        <v>0.04</v>
      </c>
      <c r="BN23" s="1716"/>
      <c r="BO23" s="1717"/>
      <c r="BP23" s="1715">
        <v>0.04</v>
      </c>
      <c r="BQ23" s="1716"/>
      <c r="BR23" s="1717"/>
      <c r="BS23" s="1715">
        <v>0.11</v>
      </c>
      <c r="BT23" s="1716"/>
      <c r="BU23" s="1717"/>
      <c r="BV23" s="1715">
        <v>0.04</v>
      </c>
      <c r="BW23" s="1716"/>
      <c r="BX23" s="1717"/>
      <c r="BY23" s="1715">
        <v>0.04</v>
      </c>
      <c r="BZ23" s="1716"/>
      <c r="CA23" s="1717"/>
      <c r="CB23" s="2671"/>
      <c r="CC23" s="2671"/>
    </row>
    <row r="24" spans="1:81" s="1002" customFormat="1" ht="16.5" customHeight="1" thickBot="1" x14ac:dyDescent="0.3">
      <c r="A24" s="2672" t="s">
        <v>635</v>
      </c>
      <c r="B24" s="2673"/>
      <c r="C24" s="2674">
        <v>0.63</v>
      </c>
      <c r="D24" s="2675" t="s">
        <v>18</v>
      </c>
      <c r="E24" s="2676"/>
      <c r="F24" s="2677" t="s">
        <v>109</v>
      </c>
      <c r="G24" s="2678"/>
      <c r="H24" s="1872">
        <v>0.04</v>
      </c>
      <c r="I24" s="1873"/>
      <c r="J24" s="1874"/>
      <c r="K24" s="1872">
        <v>0.04</v>
      </c>
      <c r="L24" s="1873"/>
      <c r="M24" s="1874"/>
      <c r="N24" s="1872">
        <v>0.03</v>
      </c>
      <c r="O24" s="1873"/>
      <c r="P24" s="1874"/>
      <c r="Q24" s="1872">
        <v>0.04</v>
      </c>
      <c r="R24" s="1873"/>
      <c r="S24" s="1874"/>
      <c r="T24" s="1872">
        <v>0.04</v>
      </c>
      <c r="U24" s="1873"/>
      <c r="V24" s="1874"/>
      <c r="W24" s="1872">
        <v>0.04</v>
      </c>
      <c r="X24" s="1873"/>
      <c r="Y24" s="1874"/>
      <c r="Z24" s="1872">
        <v>0.03</v>
      </c>
      <c r="AA24" s="1873"/>
      <c r="AB24" s="1874"/>
      <c r="AC24" s="1872">
        <v>0.04</v>
      </c>
      <c r="AD24" s="1873"/>
      <c r="AE24" s="1874"/>
      <c r="AF24" s="1872">
        <v>0.04</v>
      </c>
      <c r="AG24" s="1873"/>
      <c r="AH24" s="1874"/>
      <c r="AI24" s="1872">
        <v>0.03</v>
      </c>
      <c r="AJ24" s="1873"/>
      <c r="AK24" s="1874"/>
      <c r="AL24" s="1872">
        <v>0.03</v>
      </c>
      <c r="AM24" s="1873"/>
      <c r="AN24" s="1874"/>
      <c r="AO24" s="1872">
        <v>0.04</v>
      </c>
      <c r="AP24" s="1873"/>
      <c r="AQ24" s="1874"/>
      <c r="AR24" s="1872">
        <v>0.04</v>
      </c>
      <c r="AS24" s="1873"/>
      <c r="AT24" s="1874"/>
      <c r="AU24" s="1872">
        <v>0.04</v>
      </c>
      <c r="AV24" s="1873"/>
      <c r="AW24" s="1874"/>
      <c r="AX24" s="1872">
        <v>0.03</v>
      </c>
      <c r="AY24" s="1873"/>
      <c r="AZ24" s="1874"/>
      <c r="BA24" s="1872">
        <v>0.03</v>
      </c>
      <c r="BB24" s="1873"/>
      <c r="BC24" s="1874"/>
      <c r="BD24" s="1872">
        <v>0.04</v>
      </c>
      <c r="BE24" s="1873"/>
      <c r="BF24" s="1874"/>
      <c r="BG24" s="1872">
        <v>0.04</v>
      </c>
      <c r="BH24" s="1873"/>
      <c r="BI24" s="1874"/>
      <c r="BJ24" s="1872">
        <v>0.03</v>
      </c>
      <c r="BK24" s="1873"/>
      <c r="BL24" s="1874"/>
      <c r="BM24" s="1872">
        <v>0.03</v>
      </c>
      <c r="BN24" s="1873"/>
      <c r="BO24" s="1874"/>
      <c r="BP24" s="1872">
        <v>0.04</v>
      </c>
      <c r="BQ24" s="1873"/>
      <c r="BR24" s="1874"/>
      <c r="BS24" s="1872">
        <v>0.04</v>
      </c>
      <c r="BT24" s="1873"/>
      <c r="BU24" s="1874"/>
      <c r="BV24" s="1872">
        <v>0.03</v>
      </c>
      <c r="BW24" s="1873"/>
      <c r="BX24" s="1874"/>
      <c r="BY24" s="1872">
        <v>0.03</v>
      </c>
      <c r="BZ24" s="1873"/>
      <c r="CA24" s="1874"/>
      <c r="CB24" s="2671"/>
      <c r="CC24" s="2671"/>
    </row>
    <row r="25" spans="1:81" s="665" customFormat="1" ht="16.5" customHeight="1" x14ac:dyDescent="0.25">
      <c r="A25" s="1727" t="s">
        <v>636</v>
      </c>
      <c r="B25" s="1728"/>
      <c r="C25" s="1726"/>
      <c r="D25" s="1699"/>
      <c r="E25" s="1701"/>
      <c r="F25" s="1707" t="s">
        <v>631</v>
      </c>
      <c r="G25" s="1808"/>
      <c r="H25" s="2679">
        <f t="shared" ref="H25:BS27" si="0">H15+H7</f>
        <v>111.85069247070393</v>
      </c>
      <c r="I25" s="2680">
        <f t="shared" si="0"/>
        <v>45.19</v>
      </c>
      <c r="J25" s="2681">
        <f t="shared" si="0"/>
        <v>-10.1</v>
      </c>
      <c r="K25" s="2682">
        <f t="shared" si="0"/>
        <v>99.488814891483713</v>
      </c>
      <c r="L25" s="2629">
        <f t="shared" si="0"/>
        <v>40.239999999999995</v>
      </c>
      <c r="M25" s="2630">
        <f t="shared" si="0"/>
        <v>-9.1</v>
      </c>
      <c r="N25" s="2682">
        <f t="shared" si="0"/>
        <v>83.003786041936621</v>
      </c>
      <c r="O25" s="2629">
        <f t="shared" si="0"/>
        <v>33</v>
      </c>
      <c r="P25" s="2630">
        <f t="shared" si="0"/>
        <v>-9.32</v>
      </c>
      <c r="Q25" s="2682">
        <f t="shared" si="0"/>
        <v>78.857440282499184</v>
      </c>
      <c r="R25" s="2629">
        <f t="shared" si="0"/>
        <v>31.31</v>
      </c>
      <c r="S25" s="2630">
        <f t="shared" si="0"/>
        <v>-9</v>
      </c>
      <c r="T25" s="2682">
        <f t="shared" si="0"/>
        <v>80.167900219870404</v>
      </c>
      <c r="U25" s="2629">
        <f t="shared" si="0"/>
        <v>31.9</v>
      </c>
      <c r="V25" s="2630">
        <f t="shared" si="0"/>
        <v>-8.8000000000000007</v>
      </c>
      <c r="W25" s="2682">
        <f t="shared" si="0"/>
        <v>80.17488766833236</v>
      </c>
      <c r="X25" s="2629">
        <f t="shared" si="0"/>
        <v>32.01</v>
      </c>
      <c r="Y25" s="2630">
        <f t="shared" si="0"/>
        <v>-8.32</v>
      </c>
      <c r="Z25" s="2682">
        <f t="shared" si="0"/>
        <v>108.37415009711997</v>
      </c>
      <c r="AA25" s="2629">
        <f t="shared" si="0"/>
        <v>43.34</v>
      </c>
      <c r="AB25" s="2630">
        <f t="shared" si="0"/>
        <v>-10.38</v>
      </c>
      <c r="AC25" s="2682">
        <f t="shared" si="0"/>
        <v>126.2258220965023</v>
      </c>
      <c r="AD25" s="2629">
        <f t="shared" si="0"/>
        <v>51.34</v>
      </c>
      <c r="AE25" s="2630">
        <f t="shared" si="0"/>
        <v>-9.1999999999999993</v>
      </c>
      <c r="AF25" s="2682">
        <f t="shared" si="0"/>
        <v>129.15123879018955</v>
      </c>
      <c r="AG25" s="2629">
        <f t="shared" si="0"/>
        <v>52.64</v>
      </c>
      <c r="AH25" s="2630">
        <f t="shared" si="0"/>
        <v>-8.43</v>
      </c>
      <c r="AI25" s="2682">
        <f t="shared" si="0"/>
        <v>128.42843762828016</v>
      </c>
      <c r="AJ25" s="2629">
        <f t="shared" si="0"/>
        <v>52.32</v>
      </c>
      <c r="AK25" s="2630">
        <f t="shared" si="0"/>
        <v>-8.5399999999999991</v>
      </c>
      <c r="AL25" s="2682">
        <f t="shared" si="0"/>
        <v>131.27810015872484</v>
      </c>
      <c r="AM25" s="2629">
        <f t="shared" si="0"/>
        <v>53.5</v>
      </c>
      <c r="AN25" s="2630">
        <f t="shared" si="0"/>
        <v>-8.5399999999999991</v>
      </c>
      <c r="AO25" s="2682">
        <f t="shared" si="0"/>
        <v>130.62309354630037</v>
      </c>
      <c r="AP25" s="2629">
        <f t="shared" si="0"/>
        <v>53.28</v>
      </c>
      <c r="AQ25" s="2630">
        <f t="shared" si="0"/>
        <v>-8.4899999999999984</v>
      </c>
      <c r="AR25" s="2682">
        <f t="shared" si="0"/>
        <v>130.72208576840757</v>
      </c>
      <c r="AS25" s="2629">
        <f t="shared" si="0"/>
        <v>53.24</v>
      </c>
      <c r="AT25" s="2630">
        <f t="shared" si="0"/>
        <v>-8.64</v>
      </c>
      <c r="AU25" s="2682">
        <f t="shared" si="0"/>
        <v>129.80178325688343</v>
      </c>
      <c r="AV25" s="2629">
        <f t="shared" si="0"/>
        <v>52.8</v>
      </c>
      <c r="AW25" s="2630">
        <f t="shared" si="0"/>
        <v>-8.4899999999999984</v>
      </c>
      <c r="AX25" s="2682">
        <f t="shared" si="0"/>
        <v>130.53001148734123</v>
      </c>
      <c r="AY25" s="2629">
        <f t="shared" si="0"/>
        <v>53.06</v>
      </c>
      <c r="AZ25" s="2630">
        <f t="shared" si="0"/>
        <v>-8.7600000000000016</v>
      </c>
      <c r="BA25" s="2682">
        <f t="shared" si="0"/>
        <v>133.89923795940584</v>
      </c>
      <c r="BB25" s="2629">
        <f t="shared" si="0"/>
        <v>54.63</v>
      </c>
      <c r="BC25" s="2630">
        <f t="shared" si="0"/>
        <v>-7.92</v>
      </c>
      <c r="BD25" s="2682">
        <f t="shared" si="0"/>
        <v>137.54276527205616</v>
      </c>
      <c r="BE25" s="2629">
        <f t="shared" si="0"/>
        <v>56.16</v>
      </c>
      <c r="BF25" s="2630">
        <f t="shared" si="0"/>
        <v>-7.83</v>
      </c>
      <c r="BG25" s="2682">
        <f t="shared" si="0"/>
        <v>136.00089793808405</v>
      </c>
      <c r="BH25" s="2629">
        <f t="shared" si="0"/>
        <v>55.5</v>
      </c>
      <c r="BI25" s="2630">
        <f t="shared" si="0"/>
        <v>-7.79</v>
      </c>
      <c r="BJ25" s="2682">
        <f t="shared" si="0"/>
        <v>134.17626217238882</v>
      </c>
      <c r="BK25" s="2629">
        <f t="shared" si="0"/>
        <v>54.760000000000005</v>
      </c>
      <c r="BL25" s="2630">
        <f t="shared" si="0"/>
        <v>-7.9</v>
      </c>
      <c r="BM25" s="2682">
        <f t="shared" si="0"/>
        <v>134.06232615546429</v>
      </c>
      <c r="BN25" s="2629">
        <f t="shared" si="0"/>
        <v>54.72</v>
      </c>
      <c r="BO25" s="2630">
        <f t="shared" si="0"/>
        <v>-8.01</v>
      </c>
      <c r="BP25" s="2682">
        <f t="shared" si="0"/>
        <v>131.78084340712962</v>
      </c>
      <c r="BQ25" s="2629">
        <f t="shared" si="0"/>
        <v>53.72</v>
      </c>
      <c r="BR25" s="2630">
        <f t="shared" si="0"/>
        <v>-8.18</v>
      </c>
      <c r="BS25" s="2682">
        <f t="shared" si="0"/>
        <v>127.19233720827634</v>
      </c>
      <c r="BT25" s="2629">
        <f t="shared" ref="BT25:DC27" si="1">BT15+BT7</f>
        <v>51.81</v>
      </c>
      <c r="BU25" s="2630">
        <f t="shared" si="1"/>
        <v>-8.36</v>
      </c>
      <c r="BV25" s="2682">
        <f t="shared" si="1"/>
        <v>123.74045114331905</v>
      </c>
      <c r="BW25" s="2629">
        <f t="shared" si="1"/>
        <v>50.3</v>
      </c>
      <c r="BX25" s="2630">
        <f t="shared" si="1"/>
        <v>-9.0599999999999987</v>
      </c>
      <c r="BY25" s="2682">
        <f t="shared" si="1"/>
        <v>117.91369312167436</v>
      </c>
      <c r="BZ25" s="2629">
        <f t="shared" si="1"/>
        <v>47.760000000000005</v>
      </c>
      <c r="CA25" s="2630">
        <f t="shared" si="1"/>
        <v>-9.64</v>
      </c>
    </row>
    <row r="26" spans="1:81" s="665" customFormat="1" ht="16.5" customHeight="1" x14ac:dyDescent="0.25">
      <c r="A26" s="1727"/>
      <c r="B26" s="1728"/>
      <c r="C26" s="1729"/>
      <c r="D26" s="1733"/>
      <c r="E26" s="1734"/>
      <c r="F26" s="1860" t="s">
        <v>212</v>
      </c>
      <c r="G26" s="2660"/>
      <c r="H26" s="2655">
        <f t="shared" si="0"/>
        <v>223.79513041322161</v>
      </c>
      <c r="I26" s="2634">
        <f t="shared" si="0"/>
        <v>45.19</v>
      </c>
      <c r="J26" s="2635">
        <f t="shared" si="0"/>
        <v>-10.1</v>
      </c>
      <c r="K26" s="2655">
        <f t="shared" si="0"/>
        <v>199.22704015714299</v>
      </c>
      <c r="L26" s="2634">
        <f t="shared" si="0"/>
        <v>40.239999999999995</v>
      </c>
      <c r="M26" s="2635">
        <f t="shared" si="0"/>
        <v>-9.1</v>
      </c>
      <c r="N26" s="2655">
        <f t="shared" si="0"/>
        <v>166.28619615040495</v>
      </c>
      <c r="O26" s="2634">
        <f t="shared" si="0"/>
        <v>33</v>
      </c>
      <c r="P26" s="2635">
        <f t="shared" si="0"/>
        <v>-9.32</v>
      </c>
      <c r="Q26" s="2655">
        <f t="shared" si="0"/>
        <v>157.9132642899377</v>
      </c>
      <c r="R26" s="2634">
        <f t="shared" si="0"/>
        <v>31.31</v>
      </c>
      <c r="S26" s="2635">
        <f t="shared" si="0"/>
        <v>-9</v>
      </c>
      <c r="T26" s="2655">
        <f t="shared" si="0"/>
        <v>160.60513112871519</v>
      </c>
      <c r="U26" s="2634">
        <f t="shared" si="0"/>
        <v>31.9</v>
      </c>
      <c r="V26" s="2635">
        <f t="shared" si="0"/>
        <v>-8.8000000000000007</v>
      </c>
      <c r="W26" s="2655">
        <f t="shared" si="0"/>
        <v>160.65303735627722</v>
      </c>
      <c r="X26" s="2634">
        <f t="shared" si="0"/>
        <v>32.01</v>
      </c>
      <c r="Y26" s="2635">
        <f t="shared" si="0"/>
        <v>-8.32</v>
      </c>
      <c r="Z26" s="2655">
        <f t="shared" si="0"/>
        <v>216.93082527746873</v>
      </c>
      <c r="AA26" s="2634">
        <f t="shared" si="0"/>
        <v>43.34</v>
      </c>
      <c r="AB26" s="2635">
        <f t="shared" si="0"/>
        <v>-10.38</v>
      </c>
      <c r="AC26" s="2655">
        <f t="shared" si="0"/>
        <v>252.92825332302789</v>
      </c>
      <c r="AD26" s="2634">
        <f t="shared" si="0"/>
        <v>51.34</v>
      </c>
      <c r="AE26" s="2635">
        <f t="shared" si="0"/>
        <v>-9.1999999999999993</v>
      </c>
      <c r="AF26" s="2655">
        <f t="shared" si="0"/>
        <v>258.84490208888064</v>
      </c>
      <c r="AG26" s="2634">
        <f t="shared" si="0"/>
        <v>52.64</v>
      </c>
      <c r="AH26" s="2635">
        <f t="shared" si="0"/>
        <v>-8.43</v>
      </c>
      <c r="AI26" s="2655">
        <f t="shared" si="0"/>
        <v>257.39626429315166</v>
      </c>
      <c r="AJ26" s="2634">
        <f t="shared" si="0"/>
        <v>52.32</v>
      </c>
      <c r="AK26" s="2635">
        <f t="shared" si="0"/>
        <v>-8.5399999999999991</v>
      </c>
      <c r="AL26" s="2655">
        <f t="shared" si="0"/>
        <v>263.16303610294062</v>
      </c>
      <c r="AM26" s="2634">
        <f t="shared" si="0"/>
        <v>53.5</v>
      </c>
      <c r="AN26" s="2635">
        <f t="shared" si="0"/>
        <v>-8.5399999999999991</v>
      </c>
      <c r="AO26" s="2655">
        <f t="shared" si="0"/>
        <v>261.84948968173546</v>
      </c>
      <c r="AP26" s="2634">
        <f t="shared" si="0"/>
        <v>53.28</v>
      </c>
      <c r="AQ26" s="2635">
        <f t="shared" si="0"/>
        <v>-8.4899999999999984</v>
      </c>
      <c r="AR26" s="2655">
        <f t="shared" si="0"/>
        <v>261.88316423988397</v>
      </c>
      <c r="AS26" s="2634">
        <f t="shared" si="0"/>
        <v>53.24</v>
      </c>
      <c r="AT26" s="2635">
        <f t="shared" si="0"/>
        <v>-8.64</v>
      </c>
      <c r="AU26" s="2655">
        <f t="shared" si="0"/>
        <v>259.98574646000009</v>
      </c>
      <c r="AV26" s="2634">
        <f t="shared" si="0"/>
        <v>52.8</v>
      </c>
      <c r="AW26" s="2635">
        <f t="shared" si="0"/>
        <v>-8.4899999999999984</v>
      </c>
      <c r="AX26" s="2655">
        <f t="shared" si="0"/>
        <v>261.55418273025759</v>
      </c>
      <c r="AY26" s="2634">
        <f t="shared" si="0"/>
        <v>53.06</v>
      </c>
      <c r="AZ26" s="2635">
        <f t="shared" si="0"/>
        <v>-8.7600000000000016</v>
      </c>
      <c r="BA26" s="2655">
        <f t="shared" si="0"/>
        <v>268.47445082085818</v>
      </c>
      <c r="BB26" s="2634">
        <f t="shared" si="0"/>
        <v>54.63</v>
      </c>
      <c r="BC26" s="2635">
        <f t="shared" si="0"/>
        <v>-7.92</v>
      </c>
      <c r="BD26" s="2655">
        <f t="shared" si="0"/>
        <v>275.77989891127686</v>
      </c>
      <c r="BE26" s="2634">
        <f t="shared" si="0"/>
        <v>56.16</v>
      </c>
      <c r="BF26" s="2635">
        <f t="shared" si="0"/>
        <v>-7.83</v>
      </c>
      <c r="BG26" s="2655">
        <f t="shared" si="0"/>
        <v>272.57394956949474</v>
      </c>
      <c r="BH26" s="2634">
        <f t="shared" si="0"/>
        <v>55.5</v>
      </c>
      <c r="BI26" s="2635">
        <f t="shared" si="0"/>
        <v>-7.79</v>
      </c>
      <c r="BJ26" s="2655">
        <f t="shared" si="0"/>
        <v>268.97333609338352</v>
      </c>
      <c r="BK26" s="2634">
        <f t="shared" si="0"/>
        <v>54.760000000000005</v>
      </c>
      <c r="BL26" s="2635">
        <f t="shared" si="0"/>
        <v>-7.9</v>
      </c>
      <c r="BM26" s="2655">
        <f t="shared" si="0"/>
        <v>268.74448241923108</v>
      </c>
      <c r="BN26" s="2634">
        <f t="shared" si="0"/>
        <v>54.72</v>
      </c>
      <c r="BO26" s="2635">
        <f t="shared" si="0"/>
        <v>-8.01</v>
      </c>
      <c r="BP26" s="2655">
        <f t="shared" si="0"/>
        <v>264.0602684034651</v>
      </c>
      <c r="BQ26" s="2634">
        <f t="shared" si="0"/>
        <v>53.72</v>
      </c>
      <c r="BR26" s="2635">
        <f t="shared" si="0"/>
        <v>-8.18</v>
      </c>
      <c r="BS26" s="2655">
        <f t="shared" si="0"/>
        <v>254.81203253119907</v>
      </c>
      <c r="BT26" s="2634">
        <f t="shared" si="1"/>
        <v>51.81</v>
      </c>
      <c r="BU26" s="2635">
        <f t="shared" si="1"/>
        <v>-8.36</v>
      </c>
      <c r="BV26" s="2655">
        <f t="shared" si="1"/>
        <v>247.63667015471506</v>
      </c>
      <c r="BW26" s="2634">
        <f t="shared" si="1"/>
        <v>50.3</v>
      </c>
      <c r="BX26" s="2635">
        <f t="shared" si="1"/>
        <v>-9.0599999999999987</v>
      </c>
      <c r="BY26" s="2655">
        <f t="shared" si="1"/>
        <v>235.97554928079342</v>
      </c>
      <c r="BZ26" s="2634">
        <f t="shared" si="1"/>
        <v>47.760000000000005</v>
      </c>
      <c r="CA26" s="2635">
        <f t="shared" si="1"/>
        <v>-9.64</v>
      </c>
    </row>
    <row r="27" spans="1:81" s="665" customFormat="1" ht="16.5" customHeight="1" thickBot="1" x14ac:dyDescent="0.3">
      <c r="A27" s="1727"/>
      <c r="B27" s="1728"/>
      <c r="C27" s="1729"/>
      <c r="D27" s="1702"/>
      <c r="E27" s="1704"/>
      <c r="F27" s="1862" t="s">
        <v>109</v>
      </c>
      <c r="G27" s="2661"/>
      <c r="H27" s="2656">
        <f t="shared" si="0"/>
        <v>7.6698823936691403</v>
      </c>
      <c r="I27" s="2638">
        <f t="shared" si="0"/>
        <v>0.14147999999999999</v>
      </c>
      <c r="J27" s="2639">
        <f t="shared" si="0"/>
        <v>3.0499999999999999E-2</v>
      </c>
      <c r="K27" s="2656">
        <f t="shared" si="0"/>
        <v>4.1076423753380737</v>
      </c>
      <c r="L27" s="2638">
        <f t="shared" si="0"/>
        <v>7.2160000000000002E-2</v>
      </c>
      <c r="M27" s="2639">
        <f t="shared" si="0"/>
        <v>3.0620000000000001E-2</v>
      </c>
      <c r="N27" s="2656">
        <f t="shared" si="0"/>
        <v>3.5335148744014253</v>
      </c>
      <c r="O27" s="2638">
        <f t="shared" si="0"/>
        <v>5.9340000000000004E-2</v>
      </c>
      <c r="P27" s="2639">
        <f t="shared" si="0"/>
        <v>3.0240000000000003E-2</v>
      </c>
      <c r="Q27" s="2656">
        <f t="shared" si="0"/>
        <v>7.5210390171762249</v>
      </c>
      <c r="R27" s="2638">
        <f t="shared" si="0"/>
        <v>0.13874</v>
      </c>
      <c r="S27" s="2639">
        <f t="shared" si="0"/>
        <v>3.0039999999999997E-2</v>
      </c>
      <c r="T27" s="2656">
        <f t="shared" si="0"/>
        <v>4.2258251799009328</v>
      </c>
      <c r="U27" s="2638">
        <f t="shared" si="0"/>
        <v>7.4520000000000003E-2</v>
      </c>
      <c r="V27" s="2639">
        <f t="shared" si="0"/>
        <v>3.0100000000000002E-2</v>
      </c>
      <c r="W27" s="2656">
        <f t="shared" si="0"/>
        <v>4.0807837791692503</v>
      </c>
      <c r="X27" s="2638">
        <f t="shared" si="0"/>
        <v>7.1440000000000003E-2</v>
      </c>
      <c r="Y27" s="2639">
        <f t="shared" si="0"/>
        <v>3.0019999999999998E-2</v>
      </c>
      <c r="Z27" s="2656">
        <f t="shared" si="0"/>
        <v>7.225983751329311</v>
      </c>
      <c r="AA27" s="2638">
        <f t="shared" si="0"/>
        <v>0.13238</v>
      </c>
      <c r="AB27" s="2639">
        <f t="shared" si="0"/>
        <v>2.9740000000000003E-2</v>
      </c>
      <c r="AC27" s="2656">
        <f t="shared" si="0"/>
        <v>4.26979033497713</v>
      </c>
      <c r="AD27" s="2638">
        <f t="shared" si="0"/>
        <v>7.5340000000000004E-2</v>
      </c>
      <c r="AE27" s="2639">
        <f t="shared" si="0"/>
        <v>3.0300000000000001E-2</v>
      </c>
      <c r="AF27" s="2656">
        <f t="shared" si="0"/>
        <v>4.2513394141642022</v>
      </c>
      <c r="AG27" s="2638">
        <f t="shared" si="0"/>
        <v>7.5139999999999998E-2</v>
      </c>
      <c r="AH27" s="2639">
        <f t="shared" si="0"/>
        <v>2.9920000000000002E-2</v>
      </c>
      <c r="AI27" s="2656">
        <f t="shared" si="0"/>
        <v>7.1550993306956219</v>
      </c>
      <c r="AJ27" s="2638">
        <f t="shared" si="0"/>
        <v>0.13097999999999999</v>
      </c>
      <c r="AK27" s="2639">
        <f t="shared" si="0"/>
        <v>2.9940000000000001E-2</v>
      </c>
      <c r="AL27" s="2656">
        <f t="shared" si="0"/>
        <v>3.7784743815018778</v>
      </c>
      <c r="AM27" s="2638">
        <f t="shared" si="0"/>
        <v>6.4879999999999993E-2</v>
      </c>
      <c r="AN27" s="2639">
        <f t="shared" si="0"/>
        <v>3.0059999999999996E-2</v>
      </c>
      <c r="AO27" s="2656">
        <f t="shared" si="0"/>
        <v>4.2332621451963934</v>
      </c>
      <c r="AP27" s="2638">
        <f t="shared" si="0"/>
        <v>7.4619999999999992E-2</v>
      </c>
      <c r="AQ27" s="2639">
        <f t="shared" si="0"/>
        <v>3.0100000000000002E-2</v>
      </c>
      <c r="AR27" s="2656">
        <f t="shared" si="0"/>
        <v>7.6417973660497509</v>
      </c>
      <c r="AS27" s="2638">
        <f t="shared" si="0"/>
        <v>0.14105999999999999</v>
      </c>
      <c r="AT27" s="2639">
        <f t="shared" si="0"/>
        <v>3.0059999999999996E-2</v>
      </c>
      <c r="AU27" s="2656">
        <f t="shared" si="0"/>
        <v>4.2952903695722782</v>
      </c>
      <c r="AV27" s="2638">
        <f t="shared" si="0"/>
        <v>7.5999999999999998E-2</v>
      </c>
      <c r="AW27" s="2639">
        <f t="shared" si="0"/>
        <v>2.9940000000000001E-2</v>
      </c>
      <c r="AX27" s="2656">
        <f t="shared" si="0"/>
        <v>3.8772419767085351</v>
      </c>
      <c r="AY27" s="2638">
        <f t="shared" si="0"/>
        <v>6.7519999999999997E-2</v>
      </c>
      <c r="AZ27" s="2639">
        <f t="shared" si="0"/>
        <v>2.9319999999999999E-2</v>
      </c>
      <c r="BA27" s="2656">
        <f t="shared" si="0"/>
        <v>7.1517337288314824</v>
      </c>
      <c r="BB27" s="2638">
        <f t="shared" si="0"/>
        <v>0.13117999999999999</v>
      </c>
      <c r="BC27" s="2639">
        <f t="shared" si="0"/>
        <v>2.9580000000000002E-2</v>
      </c>
      <c r="BD27" s="2656">
        <f t="shared" si="0"/>
        <v>4.1597185156169836</v>
      </c>
      <c r="BE27" s="2638">
        <f t="shared" si="0"/>
        <v>7.3259999999999992E-2</v>
      </c>
      <c r="BF27" s="2639">
        <f t="shared" si="0"/>
        <v>2.988E-2</v>
      </c>
      <c r="BG27" s="2656">
        <f t="shared" si="0"/>
        <v>4.2487223014706803</v>
      </c>
      <c r="BH27" s="2638">
        <f t="shared" si="0"/>
        <v>7.5080000000000008E-2</v>
      </c>
      <c r="BI27" s="2639">
        <f t="shared" si="0"/>
        <v>2.9900000000000003E-2</v>
      </c>
      <c r="BJ27" s="2656">
        <f t="shared" si="0"/>
        <v>7.3093895584656101</v>
      </c>
      <c r="BK27" s="2638">
        <f t="shared" si="0"/>
        <v>0.13403999999999999</v>
      </c>
      <c r="BL27" s="2639">
        <f t="shared" si="0"/>
        <v>2.9920000000000002E-2</v>
      </c>
      <c r="BM27" s="2656">
        <f t="shared" si="0"/>
        <v>3.9159480812903347</v>
      </c>
      <c r="BN27" s="2638">
        <f t="shared" si="0"/>
        <v>6.7779999999999993E-2</v>
      </c>
      <c r="BO27" s="2639">
        <f t="shared" si="0"/>
        <v>3.0039999999999997E-2</v>
      </c>
      <c r="BP27" s="2656">
        <f t="shared" si="0"/>
        <v>4.4270995909960114</v>
      </c>
      <c r="BQ27" s="2638">
        <f t="shared" si="0"/>
        <v>7.8640000000000002E-2</v>
      </c>
      <c r="BR27" s="2639">
        <f t="shared" si="0"/>
        <v>2.998E-2</v>
      </c>
      <c r="BS27" s="2656">
        <f t="shared" si="0"/>
        <v>7.7689246276785839</v>
      </c>
      <c r="BT27" s="2638">
        <f t="shared" si="1"/>
        <v>0.14355999999999999</v>
      </c>
      <c r="BU27" s="2639">
        <f t="shared" si="1"/>
        <v>0.03</v>
      </c>
      <c r="BV27" s="2656">
        <f t="shared" si="1"/>
        <v>3.9300117354908553</v>
      </c>
      <c r="BW27" s="2638">
        <f t="shared" si="1"/>
        <v>6.7959999999999993E-2</v>
      </c>
      <c r="BX27" s="2639">
        <f t="shared" si="1"/>
        <v>3.0260000000000002E-2</v>
      </c>
      <c r="BY27" s="2656">
        <f t="shared" si="1"/>
        <v>3.9242511064866292</v>
      </c>
      <c r="BZ27" s="2638">
        <f t="shared" si="1"/>
        <v>6.7819999999999991E-2</v>
      </c>
      <c r="CA27" s="2639">
        <f t="shared" si="1"/>
        <v>3.0399999999999996E-2</v>
      </c>
    </row>
    <row r="28" spans="1:81" s="665" customFormat="1" ht="16.5" customHeight="1" x14ac:dyDescent="0.25">
      <c r="A28" s="690" t="s">
        <v>637</v>
      </c>
      <c r="B28" s="691">
        <f>(I25+L25+O25+R25)/SQRT((I25+L25+O25+R25)^2+(J25+M25+P25+S25)^2)</f>
        <v>0.97001280211668128</v>
      </c>
      <c r="C28" s="692"/>
      <c r="D28" s="854" t="s">
        <v>638</v>
      </c>
      <c r="E28" s="1719">
        <f>(J25+M25+P25+S25)/(I25+L25+O25+R25)</f>
        <v>-0.25056765059436359</v>
      </c>
      <c r="F28" s="1719"/>
      <c r="G28" s="693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  <c r="BF28" s="666"/>
      <c r="BG28" s="666"/>
      <c r="BH28" s="666"/>
      <c r="BI28" s="666"/>
      <c r="BJ28" s="666"/>
      <c r="BK28" s="666"/>
      <c r="BL28" s="666"/>
      <c r="BM28" s="666"/>
      <c r="BN28" s="666"/>
      <c r="BO28" s="666"/>
      <c r="BP28" s="666"/>
      <c r="BQ28" s="666"/>
      <c r="BR28" s="666"/>
      <c r="BS28" s="666"/>
      <c r="BT28" s="666"/>
      <c r="BU28" s="666"/>
      <c r="BV28" s="666"/>
      <c r="BW28" s="666"/>
      <c r="BX28" s="666"/>
      <c r="BY28" s="666"/>
      <c r="BZ28" s="666"/>
      <c r="CA28" s="666"/>
    </row>
    <row r="29" spans="1:81" s="665" customFormat="1" ht="16.5" customHeight="1" x14ac:dyDescent="0.25">
      <c r="A29" s="785" t="s">
        <v>126</v>
      </c>
      <c r="B29" s="936">
        <f>(I26+L26+O26+R26)/SQRT((I26+L26+O26+R26)^2+(J26+M26+P26+S26)^2)</f>
        <v>0.97001280211668128</v>
      </c>
      <c r="C29" s="937"/>
      <c r="D29" s="854" t="s">
        <v>127</v>
      </c>
      <c r="E29" s="1719">
        <f>(J26+M26+P26+S26)/(I26+L26+O26+R26)</f>
        <v>-0.25056765059436359</v>
      </c>
      <c r="F29" s="1719"/>
      <c r="G29" s="693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666"/>
      <c r="BH29" s="666"/>
      <c r="BI29" s="666"/>
      <c r="BJ29" s="666"/>
      <c r="BK29" s="666"/>
      <c r="BL29" s="666"/>
      <c r="BM29" s="666"/>
      <c r="BN29" s="666"/>
      <c r="BO29" s="666"/>
      <c r="BP29" s="666"/>
      <c r="BQ29" s="666"/>
      <c r="BR29" s="666"/>
      <c r="BS29" s="666"/>
      <c r="BT29" s="666"/>
      <c r="BU29" s="666"/>
      <c r="BV29" s="666"/>
      <c r="BW29" s="666"/>
      <c r="BX29" s="666"/>
      <c r="BY29" s="666"/>
      <c r="BZ29" s="666"/>
      <c r="CA29" s="666"/>
    </row>
    <row r="30" spans="1:81" s="665" customFormat="1" ht="16.5" customHeight="1" thickBot="1" x14ac:dyDescent="0.3">
      <c r="A30" s="830" t="s">
        <v>26</v>
      </c>
      <c r="B30" s="695">
        <f>(I27+L27+O27+R27)/SQRT((I27+L27+O27+R27)^2+(J27+M27+P27+S27)^2)</f>
        <v>0.95917237463839689</v>
      </c>
      <c r="C30" s="696"/>
      <c r="D30" s="831" t="s">
        <v>27</v>
      </c>
      <c r="E30" s="1720">
        <f>(J27+M27+P27+S27)/(I27+L27+O27+R27)</f>
        <v>0.29486058486349948</v>
      </c>
      <c r="F30" s="1720"/>
      <c r="G30" s="697"/>
      <c r="H30" s="698"/>
      <c r="I30" s="698"/>
      <c r="J30" s="698"/>
      <c r="K30" s="698"/>
      <c r="L30" s="698"/>
      <c r="M30" s="698"/>
      <c r="N30" s="698"/>
      <c r="O30" s="698"/>
      <c r="P30" s="698"/>
      <c r="Q30" s="698"/>
      <c r="R30" s="698"/>
      <c r="S30" s="698"/>
      <c r="T30" s="698"/>
      <c r="U30" s="698"/>
      <c r="V30" s="698"/>
      <c r="W30" s="698"/>
      <c r="X30" s="698"/>
      <c r="Y30" s="698"/>
      <c r="Z30" s="698"/>
      <c r="AA30" s="698"/>
      <c r="AB30" s="698"/>
      <c r="AC30" s="698"/>
      <c r="AD30" s="698"/>
      <c r="AE30" s="698"/>
      <c r="AF30" s="698"/>
      <c r="AG30" s="698"/>
      <c r="AH30" s="698"/>
      <c r="AI30" s="698"/>
      <c r="AJ30" s="698"/>
      <c r="AK30" s="698"/>
      <c r="AL30" s="698"/>
      <c r="AM30" s="698"/>
      <c r="AN30" s="698"/>
      <c r="AO30" s="698"/>
      <c r="AP30" s="698"/>
      <c r="AQ30" s="698"/>
      <c r="AR30" s="698"/>
      <c r="AS30" s="698"/>
      <c r="AT30" s="698"/>
      <c r="AU30" s="698"/>
      <c r="AV30" s="698"/>
      <c r="AW30" s="698"/>
      <c r="AX30" s="698"/>
      <c r="AY30" s="698"/>
      <c r="AZ30" s="698"/>
      <c r="BA30" s="698"/>
      <c r="BB30" s="698"/>
      <c r="BC30" s="698"/>
      <c r="BD30" s="698"/>
      <c r="BE30" s="698"/>
      <c r="BF30" s="698"/>
      <c r="BG30" s="698"/>
      <c r="BH30" s="698"/>
      <c r="BI30" s="698"/>
      <c r="BJ30" s="698"/>
      <c r="BK30" s="698"/>
      <c r="BL30" s="698"/>
      <c r="BM30" s="698"/>
      <c r="BN30" s="698"/>
      <c r="BO30" s="698"/>
      <c r="BP30" s="698"/>
      <c r="BQ30" s="698"/>
      <c r="BR30" s="698"/>
      <c r="BS30" s="698"/>
      <c r="BT30" s="698"/>
      <c r="BU30" s="698"/>
      <c r="BV30" s="698"/>
      <c r="BW30" s="698"/>
      <c r="BX30" s="698"/>
      <c r="BY30" s="698"/>
      <c r="BZ30" s="698"/>
      <c r="CA30" s="698"/>
    </row>
    <row r="31" spans="1:81" s="665" customFormat="1" ht="16.5" customHeight="1" thickBot="1" x14ac:dyDescent="0.3">
      <c r="A31" s="699"/>
      <c r="B31" s="700"/>
      <c r="C31" s="700"/>
      <c r="D31" s="701"/>
      <c r="E31" s="702"/>
      <c r="F31" s="701"/>
      <c r="G31" s="702"/>
      <c r="H31" s="703"/>
      <c r="I31" s="701"/>
      <c r="J31" s="701"/>
      <c r="K31" s="703"/>
      <c r="L31" s="701"/>
      <c r="M31" s="701"/>
      <c r="N31" s="703"/>
      <c r="O31" s="701"/>
      <c r="P31" s="701"/>
      <c r="Q31" s="703"/>
      <c r="R31" s="701"/>
      <c r="S31" s="701"/>
      <c r="T31" s="703"/>
      <c r="U31" s="701"/>
      <c r="V31" s="701"/>
      <c r="W31" s="703"/>
      <c r="X31" s="701"/>
      <c r="Y31" s="701"/>
      <c r="Z31" s="703"/>
      <c r="AA31" s="701"/>
      <c r="AB31" s="701"/>
      <c r="AC31" s="703"/>
      <c r="AD31" s="701"/>
      <c r="AE31" s="701"/>
      <c r="AF31" s="703"/>
      <c r="AG31" s="701"/>
      <c r="AH31" s="701"/>
      <c r="AI31" s="703"/>
      <c r="AJ31" s="701"/>
      <c r="AK31" s="701"/>
      <c r="AL31" s="703"/>
      <c r="AM31" s="701"/>
      <c r="AN31" s="701"/>
      <c r="AO31" s="703"/>
      <c r="AP31" s="701"/>
      <c r="AQ31" s="701"/>
      <c r="AR31" s="703"/>
      <c r="AS31" s="701"/>
      <c r="AT31" s="701"/>
      <c r="AU31" s="703"/>
      <c r="AV31" s="701"/>
      <c r="AW31" s="701"/>
      <c r="AX31" s="703"/>
      <c r="AY31" s="701"/>
      <c r="AZ31" s="701"/>
      <c r="BA31" s="703"/>
      <c r="BB31" s="701"/>
      <c r="BC31" s="701"/>
      <c r="BD31" s="703"/>
      <c r="BE31" s="701"/>
      <c r="BF31" s="701"/>
      <c r="BG31" s="703"/>
      <c r="BH31" s="701"/>
      <c r="BI31" s="701"/>
      <c r="BJ31" s="703"/>
      <c r="BK31" s="701"/>
      <c r="BL31" s="701"/>
      <c r="BM31" s="703"/>
      <c r="BN31" s="701"/>
      <c r="BO31" s="701"/>
      <c r="BP31" s="703"/>
      <c r="BQ31" s="701"/>
      <c r="BR31" s="701"/>
      <c r="BS31" s="703"/>
      <c r="BT31" s="701"/>
      <c r="BU31" s="701"/>
      <c r="BV31" s="703"/>
      <c r="BW31" s="701"/>
      <c r="BX31" s="701"/>
      <c r="BY31" s="703"/>
      <c r="BZ31" s="701"/>
      <c r="CA31" s="701"/>
    </row>
    <row r="32" spans="1:81" s="665" customFormat="1" ht="16.5" customHeight="1" x14ac:dyDescent="0.25">
      <c r="A32" s="1681" t="s">
        <v>28</v>
      </c>
      <c r="B32" s="1682"/>
      <c r="C32" s="1683"/>
      <c r="D32" s="1715" t="s">
        <v>29</v>
      </c>
      <c r="E32" s="1716"/>
      <c r="F32" s="1716" t="s">
        <v>30</v>
      </c>
      <c r="G32" s="1717"/>
      <c r="H32" s="1810" t="s">
        <v>130</v>
      </c>
      <c r="I32" s="1811"/>
      <c r="J32" s="1812"/>
      <c r="K32" s="1811" t="s">
        <v>131</v>
      </c>
      <c r="L32" s="1811"/>
      <c r="M32" s="1812"/>
      <c r="N32" s="1810" t="s">
        <v>132</v>
      </c>
      <c r="O32" s="1811"/>
      <c r="P32" s="1812"/>
      <c r="Q32" s="1810" t="s">
        <v>133</v>
      </c>
      <c r="R32" s="1811"/>
      <c r="S32" s="1812"/>
      <c r="T32" s="1810" t="s">
        <v>134</v>
      </c>
      <c r="U32" s="1811"/>
      <c r="V32" s="1812"/>
      <c r="W32" s="1810" t="s">
        <v>135</v>
      </c>
      <c r="X32" s="1811"/>
      <c r="Y32" s="1812"/>
      <c r="Z32" s="1810" t="s">
        <v>136</v>
      </c>
      <c r="AA32" s="1811"/>
      <c r="AB32" s="1812"/>
      <c r="AC32" s="1810" t="s">
        <v>137</v>
      </c>
      <c r="AD32" s="1811"/>
      <c r="AE32" s="1812"/>
      <c r="AF32" s="1810" t="s">
        <v>138</v>
      </c>
      <c r="AG32" s="1811"/>
      <c r="AH32" s="1812"/>
      <c r="AI32" s="1810" t="s">
        <v>139</v>
      </c>
      <c r="AJ32" s="1811"/>
      <c r="AK32" s="1812"/>
      <c r="AL32" s="1810" t="s">
        <v>140</v>
      </c>
      <c r="AM32" s="1811"/>
      <c r="AN32" s="1812"/>
      <c r="AO32" s="1810" t="s">
        <v>141</v>
      </c>
      <c r="AP32" s="1811"/>
      <c r="AQ32" s="1812"/>
      <c r="AR32" s="1810" t="s">
        <v>154</v>
      </c>
      <c r="AS32" s="1811"/>
      <c r="AT32" s="1812"/>
      <c r="AU32" s="1810" t="s">
        <v>155</v>
      </c>
      <c r="AV32" s="1811"/>
      <c r="AW32" s="1812"/>
      <c r="AX32" s="1810" t="s">
        <v>156</v>
      </c>
      <c r="AY32" s="1811"/>
      <c r="AZ32" s="1812"/>
      <c r="BA32" s="1810" t="s">
        <v>157</v>
      </c>
      <c r="BB32" s="1811"/>
      <c r="BC32" s="1812"/>
      <c r="BD32" s="1810" t="s">
        <v>158</v>
      </c>
      <c r="BE32" s="1811"/>
      <c r="BF32" s="1812"/>
      <c r="BG32" s="1810" t="s">
        <v>159</v>
      </c>
      <c r="BH32" s="1811"/>
      <c r="BI32" s="1812"/>
      <c r="BJ32" s="1810" t="s">
        <v>160</v>
      </c>
      <c r="BK32" s="1811"/>
      <c r="BL32" s="1812"/>
      <c r="BM32" s="1810" t="s">
        <v>161</v>
      </c>
      <c r="BN32" s="1811"/>
      <c r="BO32" s="1812"/>
      <c r="BP32" s="1810" t="s">
        <v>162</v>
      </c>
      <c r="BQ32" s="1811"/>
      <c r="BR32" s="1812"/>
      <c r="BS32" s="1810" t="s">
        <v>163</v>
      </c>
      <c r="BT32" s="1811"/>
      <c r="BU32" s="1812"/>
      <c r="BV32" s="1810" t="s">
        <v>164</v>
      </c>
      <c r="BW32" s="1811"/>
      <c r="BX32" s="1812"/>
      <c r="BY32" s="1810" t="s">
        <v>165</v>
      </c>
      <c r="BZ32" s="1811"/>
      <c r="CA32" s="1812"/>
    </row>
    <row r="33" spans="1:79" s="665" customFormat="1" ht="16.5" customHeight="1" thickBot="1" x14ac:dyDescent="0.3">
      <c r="A33" s="1705" t="s">
        <v>639</v>
      </c>
      <c r="B33" s="1706"/>
      <c r="C33" s="1839"/>
      <c r="D33" s="704" t="s">
        <v>32</v>
      </c>
      <c r="E33" s="705" t="s">
        <v>33</v>
      </c>
      <c r="F33" s="706" t="s">
        <v>32</v>
      </c>
      <c r="G33" s="707" t="s">
        <v>33</v>
      </c>
      <c r="H33" s="1816"/>
      <c r="I33" s="1817"/>
      <c r="J33" s="1818"/>
      <c r="K33" s="1817"/>
      <c r="L33" s="1817"/>
      <c r="M33" s="1818"/>
      <c r="N33" s="1816"/>
      <c r="O33" s="1817"/>
      <c r="P33" s="1818"/>
      <c r="Q33" s="1816"/>
      <c r="R33" s="1817"/>
      <c r="S33" s="1818"/>
      <c r="T33" s="1816"/>
      <c r="U33" s="1817"/>
      <c r="V33" s="1818"/>
      <c r="W33" s="1816"/>
      <c r="X33" s="1817"/>
      <c r="Y33" s="1818"/>
      <c r="Z33" s="1816"/>
      <c r="AA33" s="1817"/>
      <c r="AB33" s="1818"/>
      <c r="AC33" s="1816"/>
      <c r="AD33" s="1817"/>
      <c r="AE33" s="1818"/>
      <c r="AF33" s="1816"/>
      <c r="AG33" s="1817"/>
      <c r="AH33" s="1818"/>
      <c r="AI33" s="1816"/>
      <c r="AJ33" s="1817"/>
      <c r="AK33" s="1818"/>
      <c r="AL33" s="1816"/>
      <c r="AM33" s="1817"/>
      <c r="AN33" s="1818"/>
      <c r="AO33" s="1816"/>
      <c r="AP33" s="1817"/>
      <c r="AQ33" s="1818"/>
      <c r="AR33" s="1816"/>
      <c r="AS33" s="1817"/>
      <c r="AT33" s="1818"/>
      <c r="AU33" s="1816"/>
      <c r="AV33" s="1817"/>
      <c r="AW33" s="1818"/>
      <c r="AX33" s="1816"/>
      <c r="AY33" s="1817"/>
      <c r="AZ33" s="1818"/>
      <c r="BA33" s="1816"/>
      <c r="BB33" s="1817"/>
      <c r="BC33" s="1818"/>
      <c r="BD33" s="1816"/>
      <c r="BE33" s="1817"/>
      <c r="BF33" s="1818"/>
      <c r="BG33" s="1816"/>
      <c r="BH33" s="1817"/>
      <c r="BI33" s="1818"/>
      <c r="BJ33" s="1816"/>
      <c r="BK33" s="1817"/>
      <c r="BL33" s="1818"/>
      <c r="BM33" s="1816"/>
      <c r="BN33" s="1817"/>
      <c r="BO33" s="1818"/>
      <c r="BP33" s="1816"/>
      <c r="BQ33" s="1817"/>
      <c r="BR33" s="1818"/>
      <c r="BS33" s="1816"/>
      <c r="BT33" s="1817"/>
      <c r="BU33" s="1818"/>
      <c r="BV33" s="1816"/>
      <c r="BW33" s="1817"/>
      <c r="BX33" s="1818"/>
      <c r="BY33" s="1816"/>
      <c r="BZ33" s="1817"/>
      <c r="CA33" s="1818"/>
    </row>
    <row r="34" spans="1:79" s="665" customFormat="1" ht="16.5" customHeight="1" x14ac:dyDescent="0.25">
      <c r="A34" s="981" t="s">
        <v>640</v>
      </c>
      <c r="B34" s="2683" t="s">
        <v>641</v>
      </c>
      <c r="C34" s="2684"/>
      <c r="D34" s="943"/>
      <c r="E34" s="944"/>
      <c r="F34" s="945"/>
      <c r="G34" s="946"/>
      <c r="H34" s="2685">
        <f>SQRT(I34^2+J34^2)*1000/(1.73*I11)</f>
        <v>55.536622544963613</v>
      </c>
      <c r="I34" s="2686">
        <v>22.62</v>
      </c>
      <c r="J34" s="2687">
        <v>-4.17</v>
      </c>
      <c r="K34" s="2685">
        <f>SQRT(L34^2+M34^2)*1000/(1.73*L11)</f>
        <v>49.347482224535966</v>
      </c>
      <c r="L34" s="2686">
        <v>20.12</v>
      </c>
      <c r="M34" s="2687">
        <v>-3.78</v>
      </c>
      <c r="N34" s="2685">
        <f>SQRT(O34^2+P34^2)*1000/(1.73*O11)</f>
        <v>41.084947695605791</v>
      </c>
      <c r="O34" s="2686">
        <v>16.5</v>
      </c>
      <c r="P34" s="2687">
        <v>-4.01</v>
      </c>
      <c r="Q34" s="2685">
        <f>SQRT(R34^2+S34^2)*1000/(1.73*R11)</f>
        <v>39.065706685678101</v>
      </c>
      <c r="R34" s="2686">
        <v>15.68</v>
      </c>
      <c r="S34" s="2687">
        <v>-3.85</v>
      </c>
      <c r="T34" s="2685">
        <f>SQRT(U34^2+V34^2)*1000/(1.73*U11)</f>
        <v>39.752593929282874</v>
      </c>
      <c r="U34" s="2686">
        <v>15.97</v>
      </c>
      <c r="V34" s="2687">
        <v>-3.8</v>
      </c>
      <c r="W34" s="2685">
        <f>SQRT(X34^2+Y34^2)*1000/(1.73*X11)</f>
        <v>39.772766881767808</v>
      </c>
      <c r="X34" s="2686">
        <v>16.02</v>
      </c>
      <c r="Y34" s="2687">
        <v>-3.59</v>
      </c>
      <c r="Z34" s="2685">
        <f>SQRT(AA34^2+AB34^2)*1000/(1.73*AA11)</f>
        <v>53.754262265832494</v>
      </c>
      <c r="AA34" s="2686">
        <v>21.67</v>
      </c>
      <c r="AB34" s="2687">
        <v>-4.41</v>
      </c>
      <c r="AC34" s="2685">
        <f>SQRT(AD34^2+AE34^2)*1000/(1.73*AD11)</f>
        <v>62.566156734456975</v>
      </c>
      <c r="AD34" s="2686">
        <v>25.63</v>
      </c>
      <c r="AE34" s="2687">
        <v>-3.51</v>
      </c>
      <c r="AF34" s="2685">
        <f>SQRT(AG34^2+AH34^2)*1000/(1.73*AG11)</f>
        <v>64.079635969355891</v>
      </c>
      <c r="AG34" s="2686">
        <v>26.29</v>
      </c>
      <c r="AH34" s="2687">
        <v>-3.01</v>
      </c>
      <c r="AI34" s="2685">
        <f>SQRT(AJ34^2+AK34^2)*1000/(1.73*AJ11)</f>
        <v>63.766881952214455</v>
      </c>
      <c r="AJ34" s="2686">
        <v>26.16</v>
      </c>
      <c r="AK34" s="2687">
        <v>-3.01</v>
      </c>
      <c r="AL34" s="2685">
        <f>SQRT(AM34^2+AN34^2)*1000/(1.73*AM11)</f>
        <v>65.114271011569016</v>
      </c>
      <c r="AM34" s="2686">
        <v>26.72</v>
      </c>
      <c r="AN34" s="2687">
        <v>-3.01</v>
      </c>
      <c r="AO34" s="2685">
        <f>SQRT(AP34^2+AQ34^2)*1000/(1.73*AP11)</f>
        <v>64.795286522201067</v>
      </c>
      <c r="AP34" s="2686">
        <v>26.61</v>
      </c>
      <c r="AQ34" s="2687">
        <v>-3.01</v>
      </c>
      <c r="AR34" s="2685">
        <f>SQRT(AS34^2+AT34^2)*1000/(1.73*AS11)</f>
        <v>64.880056803591089</v>
      </c>
      <c r="AS34" s="2686">
        <v>26.61</v>
      </c>
      <c r="AT34" s="2687">
        <v>-3.12</v>
      </c>
      <c r="AU34" s="2685">
        <f>SQRT(AV34^2+AW34^2)*1000/(1.73*AV11)</f>
        <v>64.393861570606191</v>
      </c>
      <c r="AV34" s="2686">
        <v>26.37</v>
      </c>
      <c r="AW34" s="2687">
        <v>-3.06</v>
      </c>
      <c r="AX34" s="2685">
        <f>SQRT(AY34^2+AZ34^2)*1000/(1.73*AY11)</f>
        <v>90.83701054831927</v>
      </c>
      <c r="AY34" s="2686">
        <v>26.48</v>
      </c>
      <c r="AZ34" s="2687">
        <v>26.48</v>
      </c>
      <c r="BA34" s="2685">
        <f>SQRT(BB34^2+BC34^2)*1000/(1.73*BB11)</f>
        <v>66.494549259937244</v>
      </c>
      <c r="BB34" s="2686">
        <v>27.3</v>
      </c>
      <c r="BC34" s="2687">
        <v>-2.61</v>
      </c>
      <c r="BD34" s="2685">
        <f>SQRT(BE34^2+BF34^2)*1000/(1.73*BE11)</f>
        <v>68.252362217558527</v>
      </c>
      <c r="BE34" s="2686">
        <v>28.04</v>
      </c>
      <c r="BF34" s="2687">
        <v>-2.48</v>
      </c>
      <c r="BG34" s="2685">
        <f>SQRT(BH34^2+BI34^2)*1000/(1.73*BH11)</f>
        <v>67.452953005898607</v>
      </c>
      <c r="BH34" s="2686">
        <v>27.69</v>
      </c>
      <c r="BI34" s="2687">
        <v>-2.56</v>
      </c>
      <c r="BJ34" s="2685">
        <f>SQRT(BK34^2+BL34^2)*1000/(1.73*BK11)</f>
        <v>66.673638003177558</v>
      </c>
      <c r="BK34" s="2686">
        <v>27.38</v>
      </c>
      <c r="BL34" s="2687">
        <v>-2.67</v>
      </c>
      <c r="BM34" s="2685">
        <f>SQRT(BN34^2+BO34^2)*1000/(1.73*BN11)</f>
        <v>66.520156368163882</v>
      </c>
      <c r="BN34" s="2686">
        <v>27.32</v>
      </c>
      <c r="BO34" s="2687">
        <v>-2.75</v>
      </c>
      <c r="BP34" s="2685">
        <f>SQRT(BQ34^2+BR34^2)*1000/(1.73*BQ11)</f>
        <v>65.395025346644672</v>
      </c>
      <c r="BQ34" s="2686">
        <v>26.82</v>
      </c>
      <c r="BR34" s="2687">
        <v>-2.85</v>
      </c>
      <c r="BS34" s="2685">
        <f>SQRT(BT34^2+BU34^2)*1000/(1.73*BT11)</f>
        <v>63.230114008013999</v>
      </c>
      <c r="BT34" s="2686">
        <v>25.92</v>
      </c>
      <c r="BU34" s="2687">
        <v>-3.06</v>
      </c>
      <c r="BV34" s="2685">
        <f>SQRT(BW34^2+BX34^2)*1000/(1.73*BW11)</f>
        <v>61.409675544030776</v>
      </c>
      <c r="BW34" s="2686">
        <v>25.13</v>
      </c>
      <c r="BX34" s="2687">
        <v>-3.48</v>
      </c>
      <c r="BY34" s="2685">
        <f>SQRT(BZ34^2+CA34^2)*1000/(1.73*BZ11)</f>
        <v>58.500294863465733</v>
      </c>
      <c r="BZ34" s="2686">
        <v>23.87</v>
      </c>
      <c r="CA34" s="2687">
        <v>-3.91</v>
      </c>
    </row>
    <row r="35" spans="1:79" s="665" customFormat="1" ht="16.5" customHeight="1" thickBot="1" x14ac:dyDescent="0.3">
      <c r="A35" s="829" t="s">
        <v>642</v>
      </c>
      <c r="B35" s="2688" t="s">
        <v>643</v>
      </c>
      <c r="C35" s="2689"/>
      <c r="D35" s="947"/>
      <c r="E35" s="743"/>
      <c r="F35" s="948"/>
      <c r="G35" s="949"/>
      <c r="H35" s="2690">
        <f>SQRT(I35^2+J35^2)*1000/(1.73*I19)</f>
        <v>55.513731902562832</v>
      </c>
      <c r="I35" s="744">
        <v>22.6</v>
      </c>
      <c r="J35" s="2691">
        <v>-4.12</v>
      </c>
      <c r="K35" s="2690">
        <f>SQRT(L35^2+M35^2)*1000/(1.73*L19)</f>
        <v>49.353402314102027</v>
      </c>
      <c r="L35" s="744">
        <v>20.12</v>
      </c>
      <c r="M35" s="2691">
        <v>-3.7</v>
      </c>
      <c r="N35" s="2690">
        <f>SQRT(O35^2+P35^2)*1000/(1.73*O19)</f>
        <v>41.074053027002783</v>
      </c>
      <c r="O35" s="744">
        <v>16.5</v>
      </c>
      <c r="P35" s="2691">
        <v>-3.93</v>
      </c>
      <c r="Q35" s="2690">
        <f>SQRT(R35^2+S35^2)*1000/(1.73*R19)</f>
        <v>39.069743862022051</v>
      </c>
      <c r="R35" s="744">
        <v>15.68</v>
      </c>
      <c r="S35" s="2691">
        <v>-3.8</v>
      </c>
      <c r="T35" s="2690">
        <f>SQRT(U35^2+V35^2)*1000/(1.73*U19)</f>
        <v>39.710865322818812</v>
      </c>
      <c r="U35" s="744">
        <v>15.95</v>
      </c>
      <c r="V35" s="2691">
        <v>-3.75</v>
      </c>
      <c r="W35" s="2690">
        <f>SQRT(X35^2+Y35^2)*1000/(1.73*X19)</f>
        <v>39.749123292293007</v>
      </c>
      <c r="X35" s="744">
        <v>16</v>
      </c>
      <c r="Y35" s="2691">
        <v>-3.54</v>
      </c>
      <c r="Z35" s="2690">
        <f>SQRT(AA35^2+AB35^2)*1000/(1.73*AA19)</f>
        <v>53.846936854487339</v>
      </c>
      <c r="AA35" s="744">
        <v>21.7</v>
      </c>
      <c r="AB35" s="2691">
        <v>-4.3600000000000003</v>
      </c>
      <c r="AC35" s="2690">
        <f>SQRT(AD35^2+AE35^2)*1000/(1.73*AD19)</f>
        <v>62.628476855518066</v>
      </c>
      <c r="AD35" s="744">
        <v>25.63</v>
      </c>
      <c r="AE35" s="2691">
        <v>-3.46</v>
      </c>
      <c r="AF35" s="2690">
        <f>SQRT(AG35^2+AH35^2)*1000/(1.73*AG19)</f>
        <v>64.119700283241585</v>
      </c>
      <c r="AG35" s="744">
        <v>26.29</v>
      </c>
      <c r="AH35" s="2691">
        <v>-2.96</v>
      </c>
      <c r="AI35" s="2690">
        <f>SQRT(AJ35^2+AK35^2)*1000/(1.73*AJ19)</f>
        <v>63.75845200051748</v>
      </c>
      <c r="AJ35" s="744">
        <v>26.14</v>
      </c>
      <c r="AK35" s="2691">
        <v>-2.96</v>
      </c>
      <c r="AL35" s="2690">
        <f>SQRT(AM35^2+AN35^2)*1000/(1.73*AM19)</f>
        <v>65.102476297444355</v>
      </c>
      <c r="AM35" s="744">
        <v>26.69</v>
      </c>
      <c r="AN35" s="2691">
        <v>-2.93</v>
      </c>
      <c r="AO35" s="2690">
        <f>SQRT(AP35^2+AQ35^2)*1000/(1.73*AP19)</f>
        <v>64.855257960831182</v>
      </c>
      <c r="AP35" s="744">
        <v>26.61</v>
      </c>
      <c r="AQ35" s="2691">
        <v>-2.93</v>
      </c>
      <c r="AR35" s="2690">
        <f>SQRT(AS35^2+AT35^2)*1000/(1.73*AS19)</f>
        <v>64.89988131200036</v>
      </c>
      <c r="AS35" s="744">
        <v>26.58</v>
      </c>
      <c r="AT35" s="2691">
        <v>-3.06</v>
      </c>
      <c r="AU35" s="2690">
        <f>SQRT(AV35^2+AW35^2)*1000/(1.73*AV19)</f>
        <v>64.404656215814356</v>
      </c>
      <c r="AV35" s="744">
        <v>26.35</v>
      </c>
      <c r="AW35" s="2691">
        <v>-2.98</v>
      </c>
      <c r="AX35" s="2690">
        <f>SQRT(AY35^2+AZ35^2)*1000/(1.73*AY19)</f>
        <v>90.951510981783542</v>
      </c>
      <c r="AY35" s="744">
        <v>26.48</v>
      </c>
      <c r="AZ35" s="2691">
        <v>26.48</v>
      </c>
      <c r="BA35" s="2690">
        <f>SQRT(BB35^2+BC35^2)*1000/(1.73*BB19)</f>
        <v>66.538942339059787</v>
      </c>
      <c r="BB35" s="744">
        <v>27.3</v>
      </c>
      <c r="BC35" s="2691">
        <v>-2.56</v>
      </c>
      <c r="BD35" s="2690">
        <f>SQRT(BE35^2+BF35^2)*1000/(1.73*BE19)</f>
        <v>68.292839324044991</v>
      </c>
      <c r="BE35" s="744">
        <v>28.04</v>
      </c>
      <c r="BF35" s="2691">
        <v>-2.4</v>
      </c>
      <c r="BG35" s="2690">
        <f>SQRT(BH35^2+BI35^2)*1000/(1.73*BH19)</f>
        <v>67.498545938208338</v>
      </c>
      <c r="BH35" s="744">
        <v>27.69</v>
      </c>
      <c r="BI35" s="2691">
        <v>-2.5099999999999998</v>
      </c>
      <c r="BJ35" s="2690">
        <f>SQRT(BK35^2+BL35^2)*1000/(1.73*BK19)</f>
        <v>66.671164276507781</v>
      </c>
      <c r="BK35" s="744">
        <v>27.35</v>
      </c>
      <c r="BL35" s="2691">
        <v>-2.61</v>
      </c>
      <c r="BM35" s="2690">
        <f>SQRT(BN35^2+BO35^2)*1000/(1.73*BN19)</f>
        <v>66.589481009003308</v>
      </c>
      <c r="BN35" s="744">
        <v>27.32</v>
      </c>
      <c r="BO35" s="2691">
        <v>-2.69</v>
      </c>
      <c r="BP35" s="2690">
        <f>SQRT(BQ35^2+BR35^2)*1000/(1.73*BQ19)</f>
        <v>65.361512226437426</v>
      </c>
      <c r="BQ35" s="744">
        <v>26.8</v>
      </c>
      <c r="BR35" s="2691">
        <v>-2.8</v>
      </c>
      <c r="BS35" s="2690">
        <f>SQRT(BT35^2+BU35^2)*1000/(1.73*BT19)</f>
        <v>63.220891645284098</v>
      </c>
      <c r="BT35" s="744">
        <v>25.9</v>
      </c>
      <c r="BU35" s="2691">
        <v>-3.01</v>
      </c>
      <c r="BV35" s="2690">
        <f>SQRT(BW35^2+BX35^2)*1000/(1.73*BW19)</f>
        <v>61.3709241245135</v>
      </c>
      <c r="BW35" s="744">
        <v>25.11</v>
      </c>
      <c r="BX35" s="2691">
        <v>-3.43</v>
      </c>
      <c r="BY35" s="2690">
        <f>SQRT(BZ35^2+CA35^2)*1000/(1.73*BZ19)</f>
        <v>58.478787264685614</v>
      </c>
      <c r="BZ35" s="744">
        <v>23.84</v>
      </c>
      <c r="CA35" s="2691">
        <v>-3.85</v>
      </c>
    </row>
    <row r="36" spans="1:79" s="665" customFormat="1" ht="16.5" customHeight="1" thickBot="1" x14ac:dyDescent="0.3">
      <c r="A36" s="2692" t="s">
        <v>644</v>
      </c>
      <c r="B36" s="2693"/>
      <c r="C36" s="2693"/>
      <c r="D36" s="2693"/>
      <c r="E36" s="2693"/>
      <c r="F36" s="2693"/>
      <c r="G36" s="2694"/>
      <c r="H36" s="2695">
        <f t="shared" ref="H36:BS36" si="2">H34+H35</f>
        <v>111.05035444752644</v>
      </c>
      <c r="I36" s="2696">
        <f t="shared" si="2"/>
        <v>45.22</v>
      </c>
      <c r="J36" s="2697">
        <f t="shared" si="2"/>
        <v>-8.2899999999999991</v>
      </c>
      <c r="K36" s="2695">
        <f t="shared" si="2"/>
        <v>98.700884538637993</v>
      </c>
      <c r="L36" s="2696">
        <f t="shared" si="2"/>
        <v>40.24</v>
      </c>
      <c r="M36" s="2697">
        <f t="shared" si="2"/>
        <v>-7.48</v>
      </c>
      <c r="N36" s="2695">
        <f t="shared" si="2"/>
        <v>82.159000722608567</v>
      </c>
      <c r="O36" s="2696">
        <f t="shared" si="2"/>
        <v>33</v>
      </c>
      <c r="P36" s="2697">
        <f t="shared" si="2"/>
        <v>-7.9399999999999995</v>
      </c>
      <c r="Q36" s="2695">
        <f t="shared" si="2"/>
        <v>78.135450547700145</v>
      </c>
      <c r="R36" s="2696">
        <f t="shared" si="2"/>
        <v>31.36</v>
      </c>
      <c r="S36" s="2697">
        <f t="shared" si="2"/>
        <v>-7.65</v>
      </c>
      <c r="T36" s="2695">
        <f t="shared" si="2"/>
        <v>79.463459252101686</v>
      </c>
      <c r="U36" s="2696">
        <f t="shared" si="2"/>
        <v>31.92</v>
      </c>
      <c r="V36" s="2697">
        <f t="shared" si="2"/>
        <v>-7.55</v>
      </c>
      <c r="W36" s="2695">
        <f t="shared" si="2"/>
        <v>79.521890174060815</v>
      </c>
      <c r="X36" s="2696">
        <f t="shared" si="2"/>
        <v>32.019999999999996</v>
      </c>
      <c r="Y36" s="2697">
        <f t="shared" si="2"/>
        <v>-7.13</v>
      </c>
      <c r="Z36" s="2695">
        <f t="shared" si="2"/>
        <v>107.60119912031983</v>
      </c>
      <c r="AA36" s="2696">
        <f t="shared" si="2"/>
        <v>43.370000000000005</v>
      </c>
      <c r="AB36" s="2697">
        <f t="shared" si="2"/>
        <v>-8.77</v>
      </c>
      <c r="AC36" s="2695">
        <f t="shared" si="2"/>
        <v>125.19463358997504</v>
      </c>
      <c r="AD36" s="2696">
        <f t="shared" si="2"/>
        <v>51.26</v>
      </c>
      <c r="AE36" s="2697">
        <f t="shared" si="2"/>
        <v>-6.97</v>
      </c>
      <c r="AF36" s="2695">
        <f t="shared" si="2"/>
        <v>128.19933625259748</v>
      </c>
      <c r="AG36" s="2696">
        <f t="shared" si="2"/>
        <v>52.58</v>
      </c>
      <c r="AH36" s="2697">
        <f t="shared" si="2"/>
        <v>-5.97</v>
      </c>
      <c r="AI36" s="2695">
        <f t="shared" si="2"/>
        <v>127.52533395273193</v>
      </c>
      <c r="AJ36" s="2696">
        <f t="shared" si="2"/>
        <v>52.3</v>
      </c>
      <c r="AK36" s="2697">
        <f t="shared" si="2"/>
        <v>-5.97</v>
      </c>
      <c r="AL36" s="2695">
        <f t="shared" si="2"/>
        <v>130.21674730901339</v>
      </c>
      <c r="AM36" s="2696">
        <f t="shared" si="2"/>
        <v>53.41</v>
      </c>
      <c r="AN36" s="2697">
        <f t="shared" si="2"/>
        <v>-5.9399999999999995</v>
      </c>
      <c r="AO36" s="2695">
        <f t="shared" si="2"/>
        <v>129.65054448303226</v>
      </c>
      <c r="AP36" s="2696">
        <f t="shared" si="2"/>
        <v>53.22</v>
      </c>
      <c r="AQ36" s="2697">
        <f t="shared" si="2"/>
        <v>-5.9399999999999995</v>
      </c>
      <c r="AR36" s="2695">
        <f t="shared" si="2"/>
        <v>129.77993811559145</v>
      </c>
      <c r="AS36" s="2696">
        <f t="shared" si="2"/>
        <v>53.19</v>
      </c>
      <c r="AT36" s="2697">
        <f t="shared" si="2"/>
        <v>-6.18</v>
      </c>
      <c r="AU36" s="2695">
        <f t="shared" si="2"/>
        <v>128.79851778642055</v>
      </c>
      <c r="AV36" s="2696">
        <f t="shared" si="2"/>
        <v>52.72</v>
      </c>
      <c r="AW36" s="2697">
        <f t="shared" si="2"/>
        <v>-6.04</v>
      </c>
      <c r="AX36" s="2695">
        <f t="shared" si="2"/>
        <v>181.7885215301028</v>
      </c>
      <c r="AY36" s="2696">
        <f t="shared" si="2"/>
        <v>52.96</v>
      </c>
      <c r="AZ36" s="2697">
        <f t="shared" si="2"/>
        <v>52.96</v>
      </c>
      <c r="BA36" s="2695">
        <f t="shared" si="2"/>
        <v>133.03349159899705</v>
      </c>
      <c r="BB36" s="2696">
        <f t="shared" si="2"/>
        <v>54.6</v>
      </c>
      <c r="BC36" s="2697">
        <f t="shared" si="2"/>
        <v>-5.17</v>
      </c>
      <c r="BD36" s="2695">
        <f t="shared" si="2"/>
        <v>136.54520154160352</v>
      </c>
      <c r="BE36" s="2696">
        <f t="shared" si="2"/>
        <v>56.08</v>
      </c>
      <c r="BF36" s="2697">
        <f t="shared" si="2"/>
        <v>-4.88</v>
      </c>
      <c r="BG36" s="2695">
        <f t="shared" si="2"/>
        <v>134.95149894410696</v>
      </c>
      <c r="BH36" s="2696">
        <f t="shared" si="2"/>
        <v>55.38</v>
      </c>
      <c r="BI36" s="2697">
        <f t="shared" si="2"/>
        <v>-5.07</v>
      </c>
      <c r="BJ36" s="2695">
        <f t="shared" si="2"/>
        <v>133.34480227968533</v>
      </c>
      <c r="BK36" s="2696">
        <f t="shared" si="2"/>
        <v>54.730000000000004</v>
      </c>
      <c r="BL36" s="2697">
        <f t="shared" si="2"/>
        <v>-5.2799999999999994</v>
      </c>
      <c r="BM36" s="2695">
        <f t="shared" si="2"/>
        <v>133.10963737716719</v>
      </c>
      <c r="BN36" s="2696">
        <f t="shared" si="2"/>
        <v>54.64</v>
      </c>
      <c r="BO36" s="2697">
        <f t="shared" si="2"/>
        <v>-5.4399999999999995</v>
      </c>
      <c r="BP36" s="2695">
        <f t="shared" si="2"/>
        <v>130.75653757308208</v>
      </c>
      <c r="BQ36" s="2696">
        <f t="shared" si="2"/>
        <v>53.620000000000005</v>
      </c>
      <c r="BR36" s="2697">
        <f t="shared" si="2"/>
        <v>-5.65</v>
      </c>
      <c r="BS36" s="2695">
        <f t="shared" si="2"/>
        <v>126.4510056532981</v>
      </c>
      <c r="BT36" s="2696">
        <f t="shared" ref="BT36:CA36" si="3">BT34+BT35</f>
        <v>51.82</v>
      </c>
      <c r="BU36" s="2697">
        <f t="shared" si="3"/>
        <v>-6.07</v>
      </c>
      <c r="BV36" s="2695">
        <f t="shared" si="3"/>
        <v>122.78059966854428</v>
      </c>
      <c r="BW36" s="2696">
        <f t="shared" si="3"/>
        <v>50.239999999999995</v>
      </c>
      <c r="BX36" s="2697">
        <f t="shared" si="3"/>
        <v>-6.91</v>
      </c>
      <c r="BY36" s="2695">
        <f t="shared" si="3"/>
        <v>116.97908212815135</v>
      </c>
      <c r="BZ36" s="2696">
        <f t="shared" si="3"/>
        <v>47.71</v>
      </c>
      <c r="CA36" s="2697">
        <f t="shared" si="3"/>
        <v>-7.76</v>
      </c>
    </row>
    <row r="37" spans="1:79" s="665" customFormat="1" ht="16.5" customHeight="1" thickBot="1" x14ac:dyDescent="0.3">
      <c r="A37" s="854"/>
      <c r="B37" s="2698"/>
      <c r="C37" s="2698"/>
      <c r="D37" s="954"/>
      <c r="E37" s="702"/>
      <c r="F37" s="954"/>
      <c r="G37" s="954"/>
      <c r="H37" s="702"/>
      <c r="I37" s="701"/>
      <c r="J37" s="701"/>
      <c r="K37" s="702"/>
      <c r="L37" s="701"/>
      <c r="M37" s="701"/>
      <c r="N37" s="702"/>
      <c r="O37" s="701"/>
      <c r="P37" s="701"/>
      <c r="Q37" s="702"/>
      <c r="R37" s="701"/>
      <c r="S37" s="701"/>
      <c r="T37" s="702"/>
      <c r="U37" s="701"/>
      <c r="V37" s="701"/>
      <c r="W37" s="702"/>
      <c r="X37" s="701"/>
      <c r="Y37" s="701"/>
      <c r="Z37" s="702"/>
      <c r="AA37" s="701"/>
      <c r="AB37" s="701"/>
      <c r="AC37" s="702"/>
      <c r="AD37" s="701"/>
      <c r="AE37" s="701"/>
      <c r="AF37" s="702"/>
      <c r="AG37" s="701"/>
      <c r="AH37" s="701"/>
      <c r="AI37" s="702"/>
      <c r="AJ37" s="701"/>
      <c r="AK37" s="701"/>
      <c r="AL37" s="702"/>
      <c r="AM37" s="701"/>
      <c r="AN37" s="701"/>
      <c r="AO37" s="702"/>
      <c r="AP37" s="701"/>
      <c r="AQ37" s="701"/>
      <c r="AR37" s="702"/>
      <c r="AS37" s="701"/>
      <c r="AT37" s="701"/>
      <c r="AU37" s="702"/>
      <c r="AV37" s="701"/>
      <c r="AW37" s="701"/>
      <c r="AX37" s="702"/>
      <c r="AY37" s="701"/>
      <c r="AZ37" s="701"/>
      <c r="BA37" s="702"/>
      <c r="BB37" s="701"/>
      <c r="BC37" s="701"/>
      <c r="BD37" s="702"/>
      <c r="BE37" s="701"/>
      <c r="BF37" s="701"/>
      <c r="BG37" s="702"/>
      <c r="BH37" s="701"/>
      <c r="BI37" s="701"/>
      <c r="BJ37" s="702"/>
      <c r="BK37" s="701"/>
      <c r="BL37" s="701"/>
      <c r="BM37" s="702"/>
      <c r="BN37" s="701"/>
      <c r="BO37" s="701"/>
      <c r="BP37" s="702"/>
      <c r="BQ37" s="701"/>
      <c r="BR37" s="701"/>
      <c r="BS37" s="702"/>
      <c r="BT37" s="701"/>
      <c r="BU37" s="701"/>
      <c r="BV37" s="702"/>
      <c r="BW37" s="701"/>
      <c r="BX37" s="701"/>
      <c r="BY37" s="702"/>
      <c r="BZ37" s="701"/>
      <c r="CA37" s="701"/>
    </row>
    <row r="38" spans="1:79" s="665" customFormat="1" ht="16.5" customHeight="1" x14ac:dyDescent="0.25">
      <c r="A38" s="1681" t="s">
        <v>28</v>
      </c>
      <c r="B38" s="1682"/>
      <c r="C38" s="1682"/>
      <c r="D38" s="1715" t="s">
        <v>29</v>
      </c>
      <c r="E38" s="1716"/>
      <c r="F38" s="1716" t="s">
        <v>30</v>
      </c>
      <c r="G38" s="1717"/>
      <c r="H38" s="1810" t="s">
        <v>130</v>
      </c>
      <c r="I38" s="1811"/>
      <c r="J38" s="1812"/>
      <c r="K38" s="1810" t="s">
        <v>131</v>
      </c>
      <c r="L38" s="1811"/>
      <c r="M38" s="1812"/>
      <c r="N38" s="1810" t="s">
        <v>132</v>
      </c>
      <c r="O38" s="1811"/>
      <c r="P38" s="1812"/>
      <c r="Q38" s="1810" t="s">
        <v>133</v>
      </c>
      <c r="R38" s="1811"/>
      <c r="S38" s="1812"/>
      <c r="T38" s="1810" t="s">
        <v>134</v>
      </c>
      <c r="U38" s="1811"/>
      <c r="V38" s="1812"/>
      <c r="W38" s="1810" t="s">
        <v>135</v>
      </c>
      <c r="X38" s="1811"/>
      <c r="Y38" s="1812"/>
      <c r="Z38" s="1810" t="s">
        <v>136</v>
      </c>
      <c r="AA38" s="1811"/>
      <c r="AB38" s="1812"/>
      <c r="AC38" s="1810" t="s">
        <v>137</v>
      </c>
      <c r="AD38" s="1811"/>
      <c r="AE38" s="1812"/>
      <c r="AF38" s="1810" t="s">
        <v>138</v>
      </c>
      <c r="AG38" s="1811"/>
      <c r="AH38" s="1812"/>
      <c r="AI38" s="1810" t="s">
        <v>139</v>
      </c>
      <c r="AJ38" s="1811"/>
      <c r="AK38" s="1812"/>
      <c r="AL38" s="1810" t="s">
        <v>140</v>
      </c>
      <c r="AM38" s="1811"/>
      <c r="AN38" s="1812"/>
      <c r="AO38" s="1810" t="s">
        <v>141</v>
      </c>
      <c r="AP38" s="1811"/>
      <c r="AQ38" s="1812"/>
      <c r="AR38" s="1810" t="s">
        <v>154</v>
      </c>
      <c r="AS38" s="1811"/>
      <c r="AT38" s="1812"/>
      <c r="AU38" s="1810" t="s">
        <v>155</v>
      </c>
      <c r="AV38" s="1811"/>
      <c r="AW38" s="1812"/>
      <c r="AX38" s="1810" t="s">
        <v>156</v>
      </c>
      <c r="AY38" s="1811"/>
      <c r="AZ38" s="1812"/>
      <c r="BA38" s="1810" t="s">
        <v>157</v>
      </c>
      <c r="BB38" s="1811"/>
      <c r="BC38" s="1812"/>
      <c r="BD38" s="1810" t="s">
        <v>158</v>
      </c>
      <c r="BE38" s="1811"/>
      <c r="BF38" s="1812"/>
      <c r="BG38" s="1810" t="s">
        <v>159</v>
      </c>
      <c r="BH38" s="1811"/>
      <c r="BI38" s="1812"/>
      <c r="BJ38" s="1810" t="s">
        <v>160</v>
      </c>
      <c r="BK38" s="1811"/>
      <c r="BL38" s="1812"/>
      <c r="BM38" s="1810" t="s">
        <v>161</v>
      </c>
      <c r="BN38" s="1811"/>
      <c r="BO38" s="1812"/>
      <c r="BP38" s="1810" t="s">
        <v>162</v>
      </c>
      <c r="BQ38" s="1811"/>
      <c r="BR38" s="1812"/>
      <c r="BS38" s="1810" t="s">
        <v>163</v>
      </c>
      <c r="BT38" s="1811"/>
      <c r="BU38" s="1812"/>
      <c r="BV38" s="1810" t="s">
        <v>164</v>
      </c>
      <c r="BW38" s="1811"/>
      <c r="BX38" s="1812"/>
      <c r="BY38" s="1810" t="s">
        <v>165</v>
      </c>
      <c r="BZ38" s="1811"/>
      <c r="CA38" s="1812"/>
    </row>
    <row r="39" spans="1:79" s="665" customFormat="1" ht="16.5" customHeight="1" thickBot="1" x14ac:dyDescent="0.3">
      <c r="A39" s="1705" t="s">
        <v>645</v>
      </c>
      <c r="B39" s="1706"/>
      <c r="C39" s="1706"/>
      <c r="D39" s="704" t="s">
        <v>32</v>
      </c>
      <c r="E39" s="705" t="s">
        <v>33</v>
      </c>
      <c r="F39" s="706" t="s">
        <v>32</v>
      </c>
      <c r="G39" s="707" t="s">
        <v>33</v>
      </c>
      <c r="H39" s="1813"/>
      <c r="I39" s="1814"/>
      <c r="J39" s="1815"/>
      <c r="K39" s="1813"/>
      <c r="L39" s="1814"/>
      <c r="M39" s="1815"/>
      <c r="N39" s="1813"/>
      <c r="O39" s="1814"/>
      <c r="P39" s="1815"/>
      <c r="Q39" s="1813"/>
      <c r="R39" s="1814"/>
      <c r="S39" s="1815"/>
      <c r="T39" s="1813"/>
      <c r="U39" s="1814"/>
      <c r="V39" s="1815"/>
      <c r="W39" s="1813"/>
      <c r="X39" s="1814"/>
      <c r="Y39" s="1815"/>
      <c r="Z39" s="1813"/>
      <c r="AA39" s="1814"/>
      <c r="AB39" s="1815"/>
      <c r="AC39" s="1813"/>
      <c r="AD39" s="1814"/>
      <c r="AE39" s="1815"/>
      <c r="AF39" s="1813"/>
      <c r="AG39" s="1814"/>
      <c r="AH39" s="1815"/>
      <c r="AI39" s="1813"/>
      <c r="AJ39" s="1814"/>
      <c r="AK39" s="1815"/>
      <c r="AL39" s="1813"/>
      <c r="AM39" s="1814"/>
      <c r="AN39" s="1815"/>
      <c r="AO39" s="1813"/>
      <c r="AP39" s="1814"/>
      <c r="AQ39" s="1815"/>
      <c r="AR39" s="1813"/>
      <c r="AS39" s="1814"/>
      <c r="AT39" s="1815"/>
      <c r="AU39" s="1813"/>
      <c r="AV39" s="1814"/>
      <c r="AW39" s="1815"/>
      <c r="AX39" s="1813"/>
      <c r="AY39" s="1814"/>
      <c r="AZ39" s="1815"/>
      <c r="BA39" s="1813"/>
      <c r="BB39" s="1814"/>
      <c r="BC39" s="1815"/>
      <c r="BD39" s="1813"/>
      <c r="BE39" s="1814"/>
      <c r="BF39" s="1815"/>
      <c r="BG39" s="1813"/>
      <c r="BH39" s="1814"/>
      <c r="BI39" s="1815"/>
      <c r="BJ39" s="1813"/>
      <c r="BK39" s="1814"/>
      <c r="BL39" s="1815"/>
      <c r="BM39" s="1813"/>
      <c r="BN39" s="1814"/>
      <c r="BO39" s="1815"/>
      <c r="BP39" s="1813"/>
      <c r="BQ39" s="1814"/>
      <c r="BR39" s="1815"/>
      <c r="BS39" s="1813"/>
      <c r="BT39" s="1814"/>
      <c r="BU39" s="1815"/>
      <c r="BV39" s="1813"/>
      <c r="BW39" s="1814"/>
      <c r="BX39" s="1815"/>
      <c r="BY39" s="1813"/>
      <c r="BZ39" s="1814"/>
      <c r="CA39" s="1815"/>
    </row>
    <row r="40" spans="1:79" s="665" customFormat="1" ht="16.5" customHeight="1" x14ac:dyDescent="0.25">
      <c r="A40" s="828" t="s">
        <v>646</v>
      </c>
      <c r="B40" s="2699" t="s">
        <v>647</v>
      </c>
      <c r="C40" s="2700"/>
      <c r="D40" s="710"/>
      <c r="E40" s="711"/>
      <c r="F40" s="712"/>
      <c r="G40" s="713"/>
      <c r="H40" s="2701">
        <f>SQRT(I40^2+J40^2)*1000/(1.73*I12)</f>
        <v>27.633942776209288</v>
      </c>
      <c r="I40" s="2702">
        <v>4.71</v>
      </c>
      <c r="J40" s="2703">
        <v>-3.25</v>
      </c>
      <c r="K40" s="2701">
        <f>SQRT(L40^2+M40^2)*1000/(1.73*L12)</f>
        <v>19.292569525307524</v>
      </c>
      <c r="L40" s="2702">
        <v>2.94</v>
      </c>
      <c r="M40" s="2703">
        <v>-2.71</v>
      </c>
      <c r="N40" s="2701">
        <f>SQRT(O40^2+P40^2)*1000/(1.73*O12)</f>
        <v>13.262897750730968</v>
      </c>
      <c r="O40" s="2702">
        <v>-0.2</v>
      </c>
      <c r="P40" s="2703">
        <v>-2.73</v>
      </c>
      <c r="Q40" s="2701">
        <f>SQRT(R40^2+S40^2)*1000/(1.73*R12)</f>
        <v>13.0771566764778</v>
      </c>
      <c r="R40" s="2702">
        <v>-0.94</v>
      </c>
      <c r="S40" s="2703">
        <v>-2.5299999999999998</v>
      </c>
      <c r="T40" s="2701">
        <f>SQRT(U40^2+V40^2)*1000/(1.73*U12)</f>
        <v>12.173345533695947</v>
      </c>
      <c r="U40" s="2702">
        <v>-0.63</v>
      </c>
      <c r="V40" s="2703">
        <v>-2.4300000000000002</v>
      </c>
      <c r="W40" s="2701">
        <f>SQRT(X40^2+Y40^2)*1000/(1.73*X12)</f>
        <v>12.596305196494583</v>
      </c>
      <c r="X40" s="2702">
        <v>-1.24</v>
      </c>
      <c r="Y40" s="2703">
        <v>-2.2799999999999998</v>
      </c>
      <c r="Z40" s="2701">
        <f>SQRT(AA40^2+AB40^2)*1000/(1.73*AA12)</f>
        <v>21.421570868164313</v>
      </c>
      <c r="AA40" s="2702">
        <v>2.88</v>
      </c>
      <c r="AB40" s="2703">
        <v>-3.33</v>
      </c>
      <c r="AC40" s="2701">
        <f>SQRT(AD40^2+AE40^2)*1000/(1.73*AD12)</f>
        <v>29.166289461656856</v>
      </c>
      <c r="AD40" s="2702">
        <v>5.16</v>
      </c>
      <c r="AE40" s="2703">
        <v>-3.1</v>
      </c>
      <c r="AF40" s="2701">
        <f>SQRT(AG40^2+AH40^2)*1000/(1.73*AG12)</f>
        <v>28.424634767302916</v>
      </c>
      <c r="AG40" s="2702">
        <v>5.03</v>
      </c>
      <c r="AH40" s="2703">
        <v>-3</v>
      </c>
      <c r="AI40" s="2701">
        <f>SQRT(AJ40^2+AK40^2)*1000/(1.73*AJ12)</f>
        <v>27.299037342096415</v>
      </c>
      <c r="AJ40" s="2702">
        <v>4.7</v>
      </c>
      <c r="AK40" s="2703">
        <v>-3.09</v>
      </c>
      <c r="AL40" s="2701">
        <f>SQRT(AM40^2+AN40^2)*1000/(1.73*AM12)</f>
        <v>28.48560201996106</v>
      </c>
      <c r="AM40" s="2702">
        <v>4.99</v>
      </c>
      <c r="AN40" s="2703">
        <v>-3.09</v>
      </c>
      <c r="AO40" s="2701">
        <f>SQRT(AP40^2+AQ40^2)*1000/(1.73*AP12)</f>
        <v>27.988605104878367</v>
      </c>
      <c r="AP40" s="2702">
        <v>4.9000000000000004</v>
      </c>
      <c r="AQ40" s="2703">
        <v>-3.05</v>
      </c>
      <c r="AR40" s="2701">
        <f>SQRT(AS40^2+AT40^2)*1000/(1.73*AS12)</f>
        <v>28.450602174766974</v>
      </c>
      <c r="AS40" s="2702">
        <v>5</v>
      </c>
      <c r="AT40" s="2703">
        <v>-3.06</v>
      </c>
      <c r="AU40" s="2701">
        <f>SQRT(AV40^2+AW40^2)*1000/(1.73*AV12)</f>
        <v>28.360095964611212</v>
      </c>
      <c r="AV40" s="2702">
        <v>4.96</v>
      </c>
      <c r="AW40" s="2703">
        <v>-3.08</v>
      </c>
      <c r="AX40" s="2701">
        <f>SQRT(AY40^2+AZ40^2)*1000/(1.73*AY12)</f>
        <v>34.032373509321097</v>
      </c>
      <c r="AY40" s="2702">
        <v>4.95</v>
      </c>
      <c r="AZ40" s="2703">
        <v>4.95</v>
      </c>
      <c r="BA40" s="2701">
        <f>SQRT(BB40^2+BC40^2)*1000/(1.73*BB12)</f>
        <v>28.135895138871092</v>
      </c>
      <c r="BB40" s="2702">
        <v>5.0199999999999996</v>
      </c>
      <c r="BC40" s="2703">
        <v>-2.88</v>
      </c>
      <c r="BD40" s="2701">
        <f>SQRT(BE40^2+BF40^2)*1000/(1.73*BE12)</f>
        <v>29.340751037798629</v>
      </c>
      <c r="BE40" s="2702">
        <v>5.32</v>
      </c>
      <c r="BF40" s="2703">
        <v>-2.85</v>
      </c>
      <c r="BG40" s="2701">
        <f>SQRT(BH40^2+BI40^2)*1000/(1.73*BH12)</f>
        <v>28.758015094987222</v>
      </c>
      <c r="BH40" s="2702">
        <v>5.2</v>
      </c>
      <c r="BI40" s="2703">
        <v>-2.82</v>
      </c>
      <c r="BJ40" s="2701">
        <f>SQRT(BK40^2+BL40^2)*1000/(1.73*BK12)</f>
        <v>27.413321143483678</v>
      </c>
      <c r="BK40" s="2702">
        <v>4.9000000000000004</v>
      </c>
      <c r="BL40" s="2703">
        <v>-2.8</v>
      </c>
      <c r="BM40" s="2701">
        <f>SQRT(BN40^2+BO40^2)*1000/(1.73*BN12)</f>
        <v>27.859873623563704</v>
      </c>
      <c r="BN40" s="2702">
        <v>5</v>
      </c>
      <c r="BO40" s="2703">
        <v>-2.81</v>
      </c>
      <c r="BP40" s="2701">
        <f>SQRT(BQ40^2+BR40^2)*1000/(1.73*BQ12)</f>
        <v>28.450884653186531</v>
      </c>
      <c r="BQ40" s="2702">
        <v>5.15</v>
      </c>
      <c r="BR40" s="2703">
        <v>-2.79</v>
      </c>
      <c r="BS40" s="2701">
        <f>SQRT(BT40^2+BU40^2)*1000/(1.73*BT12)</f>
        <v>25.789638827767103</v>
      </c>
      <c r="BT40" s="2702">
        <v>4.51</v>
      </c>
      <c r="BU40" s="2703">
        <v>-2.81</v>
      </c>
      <c r="BV40" s="2701">
        <f>SQRT(BW40^2+BX40^2)*1000/(1.73*BW12)</f>
        <v>24.315212521381092</v>
      </c>
      <c r="BW40" s="2702">
        <v>3.76</v>
      </c>
      <c r="BX40" s="2703">
        <v>-3.33</v>
      </c>
      <c r="BY40" s="2701">
        <f>SQRT(BZ40^2+CA40^2)*1000/(1.73*BZ12)</f>
        <v>24.87669353642184</v>
      </c>
      <c r="BZ40" s="2702">
        <v>3.79</v>
      </c>
      <c r="CA40" s="2703">
        <v>-3.47</v>
      </c>
    </row>
    <row r="41" spans="1:79" s="665" customFormat="1" ht="16.5" customHeight="1" x14ac:dyDescent="0.25">
      <c r="A41" s="929" t="s">
        <v>648</v>
      </c>
      <c r="B41" s="2704" t="s">
        <v>649</v>
      </c>
      <c r="C41" s="2705"/>
      <c r="D41" s="717"/>
      <c r="E41" s="718"/>
      <c r="F41" s="719"/>
      <c r="G41" s="720"/>
      <c r="H41" s="2685">
        <f>SQRT(I41^2+J41^2)*1000/(1.73*I20)</f>
        <v>26.268003140703851</v>
      </c>
      <c r="I41" s="2686">
        <v>4.03</v>
      </c>
      <c r="J41" s="2687">
        <v>-3.64</v>
      </c>
      <c r="K41" s="2685">
        <f>SQRT(L41^2+M41^2)*1000/(1.73*L20)</f>
        <v>18.67665764803532</v>
      </c>
      <c r="L41" s="2686">
        <v>2.36</v>
      </c>
      <c r="M41" s="2687">
        <v>-3.06</v>
      </c>
      <c r="N41" s="2685">
        <f>SQRT(O41^2+P41^2)*1000/(1.73*O20)</f>
        <v>15.502578902847379</v>
      </c>
      <c r="O41" s="2686">
        <v>-0.77</v>
      </c>
      <c r="P41" s="2687">
        <v>-3.1</v>
      </c>
      <c r="Q41" s="2685">
        <f>SQRT(R41^2+S41^2)*1000/(1.73*R20)</f>
        <v>15.701200611799536</v>
      </c>
      <c r="R41" s="2686">
        <v>-1.44</v>
      </c>
      <c r="S41" s="2687">
        <v>-2.9</v>
      </c>
      <c r="T41" s="2685">
        <f>SQRT(U41^2+V41^2)*1000/(1.73*U20)</f>
        <v>14.841906212052432</v>
      </c>
      <c r="U41" s="2686">
        <v>-1.2</v>
      </c>
      <c r="V41" s="2687">
        <v>-2.81</v>
      </c>
      <c r="W41" s="2685">
        <f>SQRT(X41^2+Y41^2)*1000/(1.73*X20)</f>
        <v>16.01064559945182</v>
      </c>
      <c r="X41" s="2686">
        <v>-1.9</v>
      </c>
      <c r="Y41" s="2687">
        <v>-2.69</v>
      </c>
      <c r="Z41" s="2685">
        <f>SQRT(AA41^2+AB41^2)*1000/(1.73*AA20)</f>
        <v>20.014215525121713</v>
      </c>
      <c r="AA41" s="2686">
        <v>1.1000000000000001</v>
      </c>
      <c r="AB41" s="2687">
        <v>-3.96</v>
      </c>
      <c r="AC41" s="2685">
        <f>SQRT(AD41^2+AE41^2)*1000/(1.73*AD20)</f>
        <v>23.007159244912732</v>
      </c>
      <c r="AD41" s="2686">
        <v>2.48</v>
      </c>
      <c r="AE41" s="2687">
        <v>-4.04</v>
      </c>
      <c r="AF41" s="2685">
        <f>SQRT(AG41^2+AH41^2)*1000/(1.73*AG20)</f>
        <v>20.90051873843213</v>
      </c>
      <c r="AG41" s="2686">
        <v>1.86</v>
      </c>
      <c r="AH41" s="2687">
        <v>-3.88</v>
      </c>
      <c r="AI41" s="2685">
        <f>SQRT(AJ41^2+AK41^2)*1000/(1.73*AJ20)</f>
        <v>20.534943551740959</v>
      </c>
      <c r="AJ41" s="2686">
        <v>1.48</v>
      </c>
      <c r="AK41" s="2687">
        <v>-3.96</v>
      </c>
      <c r="AL41" s="2685">
        <f>SQRT(AM41^2+AN41^2)*1000/(1.73*AM20)</f>
        <v>21.480491143602986</v>
      </c>
      <c r="AM41" s="2686">
        <v>1.98</v>
      </c>
      <c r="AN41" s="2687">
        <v>-3.95</v>
      </c>
      <c r="AO41" s="2685">
        <f>SQRT(AP41^2+AQ41^2)*1000/(1.73*AP20)</f>
        <v>21.096760440205401</v>
      </c>
      <c r="AP41" s="2686">
        <v>1.87</v>
      </c>
      <c r="AQ41" s="2687">
        <v>-3.92</v>
      </c>
      <c r="AR41" s="2685">
        <f>SQRT(AS41^2+AT41^2)*1000/(1.73*AS20)</f>
        <v>21.571055788336352</v>
      </c>
      <c r="AS41" s="2686">
        <v>1.99</v>
      </c>
      <c r="AT41" s="2687">
        <v>-3.97</v>
      </c>
      <c r="AU41" s="2685">
        <f>SQRT(AV41^2+AW41^2)*1000/(1.73*AV20)</f>
        <v>21.698337532964505</v>
      </c>
      <c r="AV41" s="2686">
        <v>2.0699999999999998</v>
      </c>
      <c r="AW41" s="2687">
        <v>-3.95</v>
      </c>
      <c r="AX41" s="2685">
        <f>SQRT(AY41^2+AZ41^2)*1000/(1.73*AY20)</f>
        <v>14.243699393318085</v>
      </c>
      <c r="AY41" s="2686">
        <v>2.0699999999999998</v>
      </c>
      <c r="AZ41" s="2687">
        <v>2.0699999999999998</v>
      </c>
      <c r="BA41" s="2685">
        <f>SQRT(BB41^2+BC41^2)*1000/(1.73*BB20)</f>
        <v>20.166420181303671</v>
      </c>
      <c r="BB41" s="2686">
        <v>1.7</v>
      </c>
      <c r="BC41" s="2687">
        <v>-3.78</v>
      </c>
      <c r="BD41" s="2685">
        <f>SQRT(BE41^2+BF41^2)*1000/(1.73*BE20)</f>
        <v>20.615729840631648</v>
      </c>
      <c r="BE41" s="2686">
        <v>2.1</v>
      </c>
      <c r="BF41" s="2687">
        <v>-3.68</v>
      </c>
      <c r="BG41" s="2685">
        <f>SQRT(BH41^2+BI41^2)*1000/(1.73*BH20)</f>
        <v>20.312982350896313</v>
      </c>
      <c r="BH41" s="2686">
        <v>1.99</v>
      </c>
      <c r="BI41" s="2687">
        <v>-3.67</v>
      </c>
      <c r="BJ41" s="2685">
        <f>SQRT(BK41^2+BL41^2)*1000/(1.73*BK20)</f>
        <v>20.303190039841773</v>
      </c>
      <c r="BK41" s="2686">
        <v>1.91</v>
      </c>
      <c r="BL41" s="2687">
        <v>-3.71</v>
      </c>
      <c r="BM41" s="2685">
        <f>SQRT(BN41^2+BO41^2)*1000/(1.73*BN20)</f>
        <v>20.295898261450645</v>
      </c>
      <c r="BN41" s="2686">
        <v>1.99</v>
      </c>
      <c r="BO41" s="2687">
        <v>-3.67</v>
      </c>
      <c r="BP41" s="2685">
        <f>SQRT(BQ41^2+BR41^2)*1000/(1.73*BQ20)</f>
        <v>20.443831620877116</v>
      </c>
      <c r="BQ41" s="2686">
        <v>2.14</v>
      </c>
      <c r="BR41" s="2687">
        <v>-3.62</v>
      </c>
      <c r="BS41" s="2685">
        <f>SQRT(BT41^2+BU41^2)*1000/(1.73*BT20)</f>
        <v>20.674247009262512</v>
      </c>
      <c r="BT41" s="2686">
        <v>2.52</v>
      </c>
      <c r="BU41" s="2687">
        <v>-3.43</v>
      </c>
      <c r="BV41" s="2685">
        <f>SQRT(BW41^2+BX41^2)*1000/(1.73*BW20)</f>
        <v>27.937138569562695</v>
      </c>
      <c r="BW41" s="2686">
        <v>4.75</v>
      </c>
      <c r="BX41" s="2687">
        <v>-3.26</v>
      </c>
      <c r="BY41" s="2685">
        <f>SQRT(BZ41^2+CA41^2)*1000/(1.73*BZ20)</f>
        <v>28.523819742909772</v>
      </c>
      <c r="BZ41" s="2686">
        <v>4.82</v>
      </c>
      <c r="CA41" s="2687">
        <v>-3.38</v>
      </c>
    </row>
    <row r="42" spans="1:79" s="665" customFormat="1" ht="16.5" customHeight="1" x14ac:dyDescent="0.25">
      <c r="A42" s="929" t="s">
        <v>149</v>
      </c>
      <c r="B42" s="2704" t="s">
        <v>650</v>
      </c>
      <c r="C42" s="2705"/>
      <c r="D42" s="717"/>
      <c r="E42" s="718"/>
      <c r="F42" s="719"/>
      <c r="G42" s="720"/>
      <c r="H42" s="2685">
        <f>SQRT(I42^2+J42^2)*1000/(1.73*I12)</f>
        <v>61.063000222445552</v>
      </c>
      <c r="I42" s="2686">
        <v>12.61</v>
      </c>
      <c r="J42" s="2687">
        <v>0.94</v>
      </c>
      <c r="K42" s="2685">
        <f>SQRT(L42^2+M42^2)*1000/(1.73*L12)</f>
        <v>58.247930717712173</v>
      </c>
      <c r="L42" s="2686">
        <v>12.04</v>
      </c>
      <c r="M42" s="2687">
        <v>0.88</v>
      </c>
      <c r="N42" s="2685">
        <f>SQRT(O42^2+P42^2)*1000/(1.73*O12)</f>
        <v>56.476494116085036</v>
      </c>
      <c r="O42" s="2686">
        <v>11.63</v>
      </c>
      <c r="P42" s="2687">
        <v>0.78</v>
      </c>
      <c r="Q42" s="2685">
        <f>SQRT(R42^2+S42^2)*1000/(1.73*R12)</f>
        <v>55.751361489449103</v>
      </c>
      <c r="R42" s="2686">
        <v>11.48</v>
      </c>
      <c r="S42" s="2687">
        <v>0.78</v>
      </c>
      <c r="T42" s="2685">
        <f>SQRT(U42^2+V42^2)*1000/(1.73*U12)</f>
        <v>56.175583058857463</v>
      </c>
      <c r="U42" s="2686">
        <v>11.56</v>
      </c>
      <c r="V42" s="2687">
        <v>0.75</v>
      </c>
      <c r="W42" s="2685">
        <f>SQRT(X42^2+Y42^2)*1000/(1.73*X12)</f>
        <v>58.396379517524913</v>
      </c>
      <c r="X42" s="2686">
        <v>12.01</v>
      </c>
      <c r="Y42" s="2687">
        <v>0.73</v>
      </c>
      <c r="Z42" s="2685">
        <f>SQRT(AA42^2+AB42^2)*1000/(1.73*AA12)</f>
        <v>66.007722514754221</v>
      </c>
      <c r="AA42" s="2686">
        <v>13.53</v>
      </c>
      <c r="AB42" s="2687">
        <v>0.99</v>
      </c>
      <c r="AC42" s="2685">
        <f>SQRT(AD42^2+AE42^2)*1000/(1.73*AD12)</f>
        <v>72.779018878670811</v>
      </c>
      <c r="AD42" s="2686">
        <v>14.96</v>
      </c>
      <c r="AE42" s="2687">
        <v>1.35</v>
      </c>
      <c r="AF42" s="2685">
        <f>SQRT(AG42^2+AH42^2)*1000/(1.73*AG12)</f>
        <v>75.220753064687415</v>
      </c>
      <c r="AG42" s="2686">
        <v>15.42</v>
      </c>
      <c r="AH42" s="2687">
        <v>1.56</v>
      </c>
      <c r="AI42" s="2685">
        <f>SQRT(AJ42^2+AK42^2)*1000/(1.73*AJ12)</f>
        <v>74.854356937121295</v>
      </c>
      <c r="AJ42" s="2686">
        <v>15.34</v>
      </c>
      <c r="AK42" s="2687">
        <v>1.6</v>
      </c>
      <c r="AL42" s="2685">
        <f>SQRT(AM42^2+AN42^2)*1000/(1.73*AM12)</f>
        <v>74.593048023688908</v>
      </c>
      <c r="AM42" s="2686">
        <v>15.29</v>
      </c>
      <c r="AN42" s="2687">
        <v>1.56</v>
      </c>
      <c r="AO42" s="2685">
        <f>SQRT(AP42^2+AQ42^2)*1000/(1.73*AP12)</f>
        <v>75.051443421102974</v>
      </c>
      <c r="AP42" s="2686">
        <v>15.4</v>
      </c>
      <c r="AQ42" s="2687">
        <v>1.54</v>
      </c>
      <c r="AR42" s="2685">
        <f>SQRT(AS42^2+AT42^2)*1000/(1.73*AS12)</f>
        <v>74.655940862625116</v>
      </c>
      <c r="AS42" s="2686">
        <v>15.31</v>
      </c>
      <c r="AT42" s="2687">
        <v>1.49</v>
      </c>
      <c r="AU42" s="2685">
        <f>SQRT(AV42^2+AW42^2)*1000/(1.73*AV12)</f>
        <v>73.699380946438808</v>
      </c>
      <c r="AV42" s="2686">
        <v>15.09</v>
      </c>
      <c r="AW42" s="2687">
        <v>1.58</v>
      </c>
      <c r="AX42" s="2685">
        <f>SQRT(AY42^2+AZ42^2)*1000/(1.73*AY12)</f>
        <v>103.81592727085828</v>
      </c>
      <c r="AY42" s="2686">
        <v>15.1</v>
      </c>
      <c r="AZ42" s="2687">
        <v>15.1</v>
      </c>
      <c r="BA42" s="2685">
        <f>SQRT(BB42^2+BC42^2)*1000/(1.73*BB12)</f>
        <v>77.640172941915182</v>
      </c>
      <c r="BB42" s="2686">
        <v>15.89</v>
      </c>
      <c r="BC42" s="2687">
        <v>1.6</v>
      </c>
      <c r="BD42" s="2685">
        <f>SQRT(BE42^2+BF42^2)*1000/(1.73*BE12)</f>
        <v>78.757593042396195</v>
      </c>
      <c r="BE42" s="2686">
        <v>16.12</v>
      </c>
      <c r="BF42" s="2687">
        <v>1.61</v>
      </c>
      <c r="BG42" s="2685">
        <f>SQRT(BH42^2+BI42^2)*1000/(1.73*BH12)</f>
        <v>79.362457616118391</v>
      </c>
      <c r="BH42" s="2686">
        <v>16.239999999999998</v>
      </c>
      <c r="BI42" s="2687">
        <v>1.66</v>
      </c>
      <c r="BJ42" s="2685">
        <f>SQRT(BK42^2+BL42^2)*1000/(1.73*BK12)</f>
        <v>79.730681868632885</v>
      </c>
      <c r="BK42" s="2686">
        <v>16.329999999999998</v>
      </c>
      <c r="BL42" s="2687">
        <v>1.66</v>
      </c>
      <c r="BM42" s="2685">
        <f>SQRT(BN42^2+BO42^2)*1000/(1.73*BN12)</f>
        <v>80.417065791794045</v>
      </c>
      <c r="BN42" s="2686">
        <v>16.47</v>
      </c>
      <c r="BO42" s="2687">
        <v>1.68</v>
      </c>
      <c r="BP42" s="2685">
        <f>SQRT(BQ42^2+BR42^2)*1000/(1.73*BQ12)</f>
        <v>78.594743041747876</v>
      </c>
      <c r="BQ42" s="2686">
        <v>16.100000000000001</v>
      </c>
      <c r="BR42" s="2687">
        <v>1.61</v>
      </c>
      <c r="BS42" s="2685">
        <f>SQRT(BT42^2+BU42^2)*1000/(1.73*BT12)</f>
        <v>76.399051481069108</v>
      </c>
      <c r="BT42" s="2686">
        <v>15.68</v>
      </c>
      <c r="BU42" s="2687">
        <v>1.39</v>
      </c>
      <c r="BV42" s="2685">
        <f>SQRT(BW42^2+BX42^2)*1000/(1.73*BW12)</f>
        <v>71.116266842640911</v>
      </c>
      <c r="BW42" s="2686">
        <v>14.64</v>
      </c>
      <c r="BX42" s="2687">
        <v>1.21</v>
      </c>
      <c r="BY42" s="2685">
        <f>SQRT(BZ42^2+CA42^2)*1000/(1.73*BZ12)</f>
        <v>65.946731149909908</v>
      </c>
      <c r="BZ42" s="2686">
        <v>13.58</v>
      </c>
      <c r="CA42" s="2687">
        <v>1.07</v>
      </c>
    </row>
    <row r="43" spans="1:79" s="665" customFormat="1" ht="16.5" customHeight="1" x14ac:dyDescent="0.25">
      <c r="A43" s="929" t="s">
        <v>85</v>
      </c>
      <c r="B43" s="2704" t="s">
        <v>651</v>
      </c>
      <c r="C43" s="2705"/>
      <c r="D43" s="717"/>
      <c r="E43" s="718"/>
      <c r="F43" s="719"/>
      <c r="G43" s="720"/>
      <c r="H43" s="2685">
        <f>SQRT(I43^2+J43^2)*1000/(1.73*I20)</f>
        <v>51.506049374596074</v>
      </c>
      <c r="I43" s="2686">
        <v>10.61</v>
      </c>
      <c r="J43" s="2687">
        <v>0.9</v>
      </c>
      <c r="K43" s="2685">
        <f>SQRT(L43^2+M43^2)*1000/(1.73*L20)</f>
        <v>49.074852182811803</v>
      </c>
      <c r="L43" s="2686">
        <v>10.119999999999999</v>
      </c>
      <c r="M43" s="2687">
        <v>0.83</v>
      </c>
      <c r="N43" s="2685">
        <f>SQRT(O43^2+P43^2)*1000/(1.73*O20)</f>
        <v>47.843480047056836</v>
      </c>
      <c r="O43" s="2686">
        <v>9.83</v>
      </c>
      <c r="P43" s="2687">
        <v>0.74</v>
      </c>
      <c r="Q43" s="2685">
        <f>SQRT(R43^2+S43^2)*1000/(1.73*R20)</f>
        <v>47.308986828541549</v>
      </c>
      <c r="R43" s="2686">
        <v>9.73</v>
      </c>
      <c r="S43" s="2687">
        <v>0.71</v>
      </c>
      <c r="T43" s="2685">
        <f>SQRT(U43^2+V43^2)*1000/(1.73*U20)</f>
        <v>47.381526637238409</v>
      </c>
      <c r="U43" s="2686">
        <v>9.73</v>
      </c>
      <c r="V43" s="2687">
        <v>0.69</v>
      </c>
      <c r="W43" s="2685">
        <f>SQRT(X43^2+Y43^2)*1000/(1.73*X20)</f>
        <v>49.700829844589286</v>
      </c>
      <c r="X43" s="2686">
        <v>10.199999999999999</v>
      </c>
      <c r="Y43" s="2687">
        <v>0.69</v>
      </c>
      <c r="Z43" s="2685">
        <f>SQRT(AA43^2+AB43^2)*1000/(1.73*AA20)</f>
        <v>55.228125186947807</v>
      </c>
      <c r="AA43" s="2686">
        <v>11.31</v>
      </c>
      <c r="AB43" s="2687">
        <v>0.84</v>
      </c>
      <c r="AC43" s="2685">
        <f>SQRT(AD43^2+AE43^2)*1000/(1.73*AD20)</f>
        <v>60.216045895955318</v>
      </c>
      <c r="AD43" s="2686">
        <v>12.36</v>
      </c>
      <c r="AE43" s="2687">
        <v>1.08</v>
      </c>
      <c r="AF43" s="2685">
        <f>SQRT(AG43^2+AH43^2)*1000/(1.73*AG20)</f>
        <v>61.999017326883184</v>
      </c>
      <c r="AG43" s="2686">
        <v>12.71</v>
      </c>
      <c r="AH43" s="2687">
        <v>1.17</v>
      </c>
      <c r="AI43" s="2685">
        <f>SQRT(AJ43^2+AK43^2)*1000/(1.73*AJ20)</f>
        <v>62.201451974455765</v>
      </c>
      <c r="AJ43" s="2686">
        <v>12.75</v>
      </c>
      <c r="AK43" s="2687">
        <v>1.19</v>
      </c>
      <c r="AL43" s="2685">
        <f>SQRT(AM43^2+AN43^2)*1000/(1.73*AM20)</f>
        <v>62.205361404248933</v>
      </c>
      <c r="AM43" s="2686">
        <v>12.74</v>
      </c>
      <c r="AN43" s="2687">
        <v>1.19</v>
      </c>
      <c r="AO43" s="2685">
        <f>SQRT(AP43^2+AQ43^2)*1000/(1.73*AP20)</f>
        <v>61.418602535559707</v>
      </c>
      <c r="AP43" s="2686">
        <v>12.59</v>
      </c>
      <c r="AQ43" s="2687">
        <v>1.17</v>
      </c>
      <c r="AR43" s="2685">
        <f>SQRT(AS43^2+AT43^2)*1000/(1.73*AS20)</f>
        <v>60.714936536751395</v>
      </c>
      <c r="AS43" s="2686">
        <v>12.45</v>
      </c>
      <c r="AT43" s="2687">
        <v>1.1100000000000001</v>
      </c>
      <c r="AU43" s="2685">
        <f>SQRT(AV43^2+AW43^2)*1000/(1.73*AV20)</f>
        <v>61.443449810838089</v>
      </c>
      <c r="AV43" s="2686">
        <v>12.57</v>
      </c>
      <c r="AW43" s="2687">
        <v>1.21</v>
      </c>
      <c r="AX43" s="2685">
        <f>SQRT(AY43^2+AZ43^2)*1000/(1.73*AY20)</f>
        <v>86.838399199842655</v>
      </c>
      <c r="AY43" s="2686">
        <v>12.62</v>
      </c>
      <c r="AZ43" s="2687">
        <v>12.62</v>
      </c>
      <c r="BA43" s="2685">
        <f>SQRT(BB43^2+BC43^2)*1000/(1.73*BB20)</f>
        <v>64.194091169271616</v>
      </c>
      <c r="BB43" s="2686">
        <v>13.12</v>
      </c>
      <c r="BC43" s="2687">
        <v>1.39</v>
      </c>
      <c r="BD43" s="2685">
        <f>SQRT(BE43^2+BF43^2)*1000/(1.73*BE20)</f>
        <v>65.386310175472531</v>
      </c>
      <c r="BE43" s="2686">
        <v>13.36</v>
      </c>
      <c r="BF43" s="2687">
        <v>1.45</v>
      </c>
      <c r="BG43" s="2685">
        <f>SQRT(BH43^2+BI43^2)*1000/(1.73*BH20)</f>
        <v>64.823134692513264</v>
      </c>
      <c r="BH43" s="2686">
        <v>13.25</v>
      </c>
      <c r="BI43" s="2687">
        <v>1.39</v>
      </c>
      <c r="BJ43" s="2685">
        <f>SQRT(BK43^2+BL43^2)*1000/(1.73*BK20)</f>
        <v>65.529242547268424</v>
      </c>
      <c r="BK43" s="2686">
        <v>13.4</v>
      </c>
      <c r="BL43" s="2687">
        <v>1.35</v>
      </c>
      <c r="BM43" s="2685">
        <f>SQRT(BN43^2+BO43^2)*1000/(1.73*BN20)</f>
        <v>65.764358189161982</v>
      </c>
      <c r="BN43" s="2686">
        <v>13.46</v>
      </c>
      <c r="BO43" s="2687">
        <v>1.35</v>
      </c>
      <c r="BP43" s="2685">
        <f>SQRT(BQ43^2+BR43^2)*1000/(1.73*BQ20)</f>
        <v>64.429387648462836</v>
      </c>
      <c r="BQ43" s="2686">
        <v>13.19</v>
      </c>
      <c r="BR43" s="2687">
        <v>1.29</v>
      </c>
      <c r="BS43" s="2685">
        <f>SQRT(BT43^2+BU43^2)*1000/(1.73*BT20)</f>
        <v>62.056361010811393</v>
      </c>
      <c r="BT43" s="2686">
        <v>12.72</v>
      </c>
      <c r="BU43" s="2687">
        <v>1.19</v>
      </c>
      <c r="BV43" s="2685">
        <f>SQRT(BW43^2+BX43^2)*1000/(1.73*BW20)</f>
        <v>57.987586098149528</v>
      </c>
      <c r="BW43" s="2686">
        <v>11.91</v>
      </c>
      <c r="BX43" s="2687">
        <v>1.07</v>
      </c>
      <c r="BY43" s="2685">
        <f>SQRT(BZ43^2+CA43^2)*1000/(1.73*BZ20)</f>
        <v>54.513714703121529</v>
      </c>
      <c r="BZ43" s="2686">
        <v>11.21</v>
      </c>
      <c r="CA43" s="2687">
        <v>0.96</v>
      </c>
    </row>
    <row r="44" spans="1:79" s="665" customFormat="1" ht="16.5" customHeight="1" x14ac:dyDescent="0.25">
      <c r="A44" s="929" t="s">
        <v>84</v>
      </c>
      <c r="B44" s="2704" t="s">
        <v>652</v>
      </c>
      <c r="C44" s="2705"/>
      <c r="D44" s="717"/>
      <c r="E44" s="718"/>
      <c r="F44" s="719"/>
      <c r="G44" s="720"/>
      <c r="H44" s="2685">
        <f>SQRT(I44^2+J44^2)*1000/(1.73*I12)</f>
        <v>25.240301021488335</v>
      </c>
      <c r="I44" s="2686">
        <v>5.08</v>
      </c>
      <c r="J44" s="2687">
        <v>-1.23</v>
      </c>
      <c r="K44" s="2685">
        <f>SQRT(L44^2+M44^2)*1000/(1.73*L12)</f>
        <v>24.21269051411889</v>
      </c>
      <c r="L44" s="2686">
        <v>4.8600000000000003</v>
      </c>
      <c r="M44" s="2687">
        <v>-1.25</v>
      </c>
      <c r="N44" s="2685">
        <f>SQRT(O44^2+P44^2)*1000/(1.73*O12)</f>
        <v>24.008490248342724</v>
      </c>
      <c r="O44" s="2686">
        <v>4.8</v>
      </c>
      <c r="P44" s="2687">
        <v>-1.23</v>
      </c>
      <c r="Q44" s="2685">
        <f>SQRT(R44^2+S44^2)*1000/(1.73*R12)</f>
        <v>23.492570086958068</v>
      </c>
      <c r="R44" s="2686">
        <v>4.6900000000000004</v>
      </c>
      <c r="S44" s="2687">
        <v>-1.23</v>
      </c>
      <c r="T44" s="2685">
        <f>SQRT(U44^2+V44^2)*1000/(1.73*U12)</f>
        <v>23.699955864785117</v>
      </c>
      <c r="U44" s="2686">
        <v>4.7300000000000004</v>
      </c>
      <c r="V44" s="2687">
        <v>-1.23</v>
      </c>
      <c r="W44" s="2685">
        <f>SQRT(X44^2+Y44^2)*1000/(1.73*X12)</f>
        <v>24.875046750998749</v>
      </c>
      <c r="X44" s="2686">
        <v>4.99</v>
      </c>
      <c r="Y44" s="2687">
        <v>-1.17</v>
      </c>
      <c r="Z44" s="2685">
        <f>SQRT(AA44^2+AB44^2)*1000/(1.73*AA12)</f>
        <v>27.214737375229312</v>
      </c>
      <c r="AA44" s="2686">
        <v>5.48</v>
      </c>
      <c r="AB44" s="2687">
        <v>-1.1200000000000001</v>
      </c>
      <c r="AC44" s="2685">
        <f>SQRT(AD44^2+AE44^2)*1000/(1.73*AD12)</f>
        <v>31.378211358921813</v>
      </c>
      <c r="AD44" s="2686">
        <v>6.4</v>
      </c>
      <c r="AE44" s="2687">
        <v>-0.99</v>
      </c>
      <c r="AF44" s="2685">
        <f>SQRT(AG44^2+AH44^2)*1000/(1.73*AG12)</f>
        <v>34.963334377845861</v>
      </c>
      <c r="AG44" s="2686">
        <v>7.15</v>
      </c>
      <c r="AH44" s="2687">
        <v>-0.88</v>
      </c>
      <c r="AI44" s="2685">
        <f>SQRT(AJ44^2+AK44^2)*1000/(1.73*AJ12)</f>
        <v>36.542256682500387</v>
      </c>
      <c r="AJ44" s="2686">
        <v>7.48</v>
      </c>
      <c r="AK44" s="2687">
        <v>-0.86</v>
      </c>
      <c r="AL44" s="2685">
        <f>SQRT(AM44^2+AN44^2)*1000/(1.73*AM12)</f>
        <v>37.770117435985327</v>
      </c>
      <c r="AM44" s="2686">
        <v>7.74</v>
      </c>
      <c r="AN44" s="2687">
        <v>-0.81</v>
      </c>
      <c r="AO44" s="2685">
        <f>SQRT(AP44^2+AQ44^2)*1000/(1.73*AP12)</f>
        <v>38.162665456286014</v>
      </c>
      <c r="AP44" s="2686">
        <v>7.83</v>
      </c>
      <c r="AQ44" s="2687">
        <v>-0.79</v>
      </c>
      <c r="AR44" s="2685">
        <f>SQRT(AS44^2+AT44^2)*1000/(1.73*AS12)</f>
        <v>38.001559383236135</v>
      </c>
      <c r="AS44" s="2686">
        <v>7.79</v>
      </c>
      <c r="AT44" s="2687">
        <v>-0.79</v>
      </c>
      <c r="AU44" s="2685">
        <f>SQRT(AV44^2+AW44^2)*1000/(1.73*AV12)</f>
        <v>37.093023494044502</v>
      </c>
      <c r="AV44" s="2686">
        <v>7.59</v>
      </c>
      <c r="AW44" s="2687">
        <v>-0.84</v>
      </c>
      <c r="AX44" s="2685">
        <f>SQRT(AY44^2+AZ44^2)*1000/(1.73*AY12)</f>
        <v>52.664238602302937</v>
      </c>
      <c r="AY44" s="2686">
        <v>7.66</v>
      </c>
      <c r="AZ44" s="2687">
        <v>7.66</v>
      </c>
      <c r="BA44" s="2685">
        <f>SQRT(BB44^2+BC44^2)*1000/(1.73*BB12)</f>
        <v>38.597557284187438</v>
      </c>
      <c r="BB44" s="2686">
        <v>7.9</v>
      </c>
      <c r="BC44" s="2687">
        <v>-0.79</v>
      </c>
      <c r="BD44" s="2685">
        <f>SQRT(BE44^2+BF44^2)*1000/(1.73*BE12)</f>
        <v>39.22646875847235</v>
      </c>
      <c r="BE44" s="2686">
        <v>8.0299999999999994</v>
      </c>
      <c r="BF44" s="2687">
        <v>-0.79</v>
      </c>
      <c r="BG44" s="2685">
        <f>SQRT(BH44^2+BI44^2)*1000/(1.73*BH12)</f>
        <v>38.172124493131157</v>
      </c>
      <c r="BH44" s="2686">
        <v>7.81</v>
      </c>
      <c r="BI44" s="2687">
        <v>-0.81</v>
      </c>
      <c r="BJ44" s="2685">
        <f>SQRT(BK44^2+BL44^2)*1000/(1.73*BK12)</f>
        <v>37.103835524674189</v>
      </c>
      <c r="BK44" s="2686">
        <v>7.59</v>
      </c>
      <c r="BL44" s="2687">
        <v>-0.86</v>
      </c>
      <c r="BM44" s="2685">
        <f>SQRT(BN44^2+BO44^2)*1000/(1.73*BN12)</f>
        <v>35.241347023600802</v>
      </c>
      <c r="BN44" s="2686">
        <v>7.19</v>
      </c>
      <c r="BO44" s="2687">
        <v>-0.97</v>
      </c>
      <c r="BP44" s="2685">
        <f>SQRT(BQ44^2+BR44^2)*1000/(1.73*BQ12)</f>
        <v>33.40732003723366</v>
      </c>
      <c r="BQ44" s="2686">
        <v>6.8</v>
      </c>
      <c r="BR44" s="2687">
        <v>-1.03</v>
      </c>
      <c r="BS44" s="2685">
        <f>SQRT(BT44^2+BU44^2)*1000/(1.73*BT12)</f>
        <v>31.421271999569761</v>
      </c>
      <c r="BT44" s="2686">
        <v>6.38</v>
      </c>
      <c r="BU44" s="2687">
        <v>-1.1000000000000001</v>
      </c>
      <c r="BV44" s="2685">
        <f>SQRT(BW44^2+BX44^2)*1000/(1.73*BW12)</f>
        <v>28.644993408861087</v>
      </c>
      <c r="BW44" s="2686">
        <v>5.81</v>
      </c>
      <c r="BX44" s="2687">
        <v>-1.1200000000000001</v>
      </c>
      <c r="BY44" s="2685">
        <f>SQRT(BZ44^2+CA44^2)*1000/(1.73*BZ12)</f>
        <v>26.533186762889127</v>
      </c>
      <c r="BZ44" s="2686">
        <v>5.35</v>
      </c>
      <c r="CA44" s="2687">
        <v>-1.19</v>
      </c>
    </row>
    <row r="45" spans="1:79" s="665" customFormat="1" ht="16.5" customHeight="1" x14ac:dyDescent="0.25">
      <c r="A45" s="929" t="s">
        <v>653</v>
      </c>
      <c r="B45" s="2704" t="s">
        <v>654</v>
      </c>
      <c r="C45" s="2705"/>
      <c r="D45" s="717"/>
      <c r="E45" s="718"/>
      <c r="F45" s="719"/>
      <c r="G45" s="720"/>
      <c r="H45" s="2685">
        <f>SQRT(I45^2+J45^2)*1000/(1.73*I20)</f>
        <v>30.283864759996522</v>
      </c>
      <c r="I45" s="2686">
        <v>6.12</v>
      </c>
      <c r="J45" s="2687">
        <v>-1.32</v>
      </c>
      <c r="K45" s="2685">
        <f>SQRT(L45^2+M45^2)*1000/(1.73*L20)</f>
        <v>29.408719536283311</v>
      </c>
      <c r="L45" s="2686">
        <v>5.94</v>
      </c>
      <c r="M45" s="2687">
        <v>-1.32</v>
      </c>
      <c r="N45" s="2685">
        <f>SQRT(O45^2+P45^2)*1000/(1.73*O20)</f>
        <v>29.063822184789188</v>
      </c>
      <c r="O45" s="2686">
        <v>5.85</v>
      </c>
      <c r="P45" s="2687">
        <v>-1.28</v>
      </c>
      <c r="Q45" s="2685">
        <f>SQRT(R45^2+S45^2)*1000/(1.73*R20)</f>
        <v>29.134191419544287</v>
      </c>
      <c r="R45" s="2686">
        <v>5.87</v>
      </c>
      <c r="S45" s="2687">
        <v>-1.28</v>
      </c>
      <c r="T45" s="2685">
        <f>SQRT(U45^2+V45^2)*1000/(1.73*U20)</f>
        <v>28.898468417494207</v>
      </c>
      <c r="U45" s="2686">
        <v>5.81</v>
      </c>
      <c r="V45" s="2687">
        <v>-1.28</v>
      </c>
      <c r="W45" s="2685">
        <f>SQRT(X45^2+Y45^2)*1000/(1.73*X20)</f>
        <v>30.109177188151744</v>
      </c>
      <c r="X45" s="2686">
        <v>6.07</v>
      </c>
      <c r="Y45" s="2687">
        <v>-1.23</v>
      </c>
      <c r="Z45" s="2685">
        <f>SQRT(AA45^2+AB45^2)*1000/(1.73*AA20)</f>
        <v>34.240024261733474</v>
      </c>
      <c r="AA45" s="2686">
        <v>6.91</v>
      </c>
      <c r="AB45" s="2687">
        <v>-1.3</v>
      </c>
      <c r="AC45" s="2685">
        <f>SQRT(AD45^2+AE45^2)*1000/(1.73*AD20)</f>
        <v>37.846343219031986</v>
      </c>
      <c r="AD45" s="2686">
        <v>7.72</v>
      </c>
      <c r="AE45" s="2687">
        <v>-1.1000000000000001</v>
      </c>
      <c r="AF45" s="2685">
        <f>SQRT(AG45^2+AH45^2)*1000/(1.73*AG20)</f>
        <v>40.223105086179338</v>
      </c>
      <c r="AG45" s="2686">
        <v>8.2100000000000009</v>
      </c>
      <c r="AH45" s="2687">
        <v>-1.08</v>
      </c>
      <c r="AI45" s="2685">
        <f>SQRT(AJ45^2+AK45^2)*1000/(1.73*AJ20)</f>
        <v>41.307988019381817</v>
      </c>
      <c r="AJ45" s="2686">
        <v>8.43</v>
      </c>
      <c r="AK45" s="2687">
        <v>-1.1200000000000001</v>
      </c>
      <c r="AL45" s="2685">
        <f>SQRT(AM45^2+AN45^2)*1000/(1.73*AM20)</f>
        <v>42.149683451423606</v>
      </c>
      <c r="AM45" s="2686">
        <v>8.6</v>
      </c>
      <c r="AN45" s="2687">
        <v>-1.1000000000000001</v>
      </c>
      <c r="AO45" s="2685">
        <f>SQRT(AP45^2+AQ45^2)*1000/(1.73*AP20)</f>
        <v>42.210628969110005</v>
      </c>
      <c r="AP45" s="2686">
        <v>8.6199999999999992</v>
      </c>
      <c r="AQ45" s="2687">
        <v>-1.1000000000000001</v>
      </c>
      <c r="AR45" s="2685">
        <f>SQRT(AS45^2+AT45^2)*1000/(1.73*AS20)</f>
        <v>42.198441564145902</v>
      </c>
      <c r="AS45" s="2686">
        <v>8.6199999999999992</v>
      </c>
      <c r="AT45" s="2687">
        <v>-1.08</v>
      </c>
      <c r="AU45" s="2685">
        <f>SQRT(AV45^2+AW45^2)*1000/(1.73*AV20)</f>
        <v>41.6419343224443</v>
      </c>
      <c r="AV45" s="2686">
        <v>8.49</v>
      </c>
      <c r="AW45" s="2687">
        <v>-1.08</v>
      </c>
      <c r="AX45" s="2685">
        <f>SQRT(AY45^2+AZ45^2)*1000/(1.73*AY20)</f>
        <v>58.901481549180119</v>
      </c>
      <c r="AY45" s="2686">
        <v>8.56</v>
      </c>
      <c r="AZ45" s="2687">
        <v>8.56</v>
      </c>
      <c r="BA45" s="2685">
        <f>SQRT(BB45^2+BC45^2)*1000/(1.73*BB20)</f>
        <v>43.561684152357032</v>
      </c>
      <c r="BB45" s="2686">
        <v>8.89</v>
      </c>
      <c r="BC45" s="2687">
        <v>-1.06</v>
      </c>
      <c r="BD45" s="2685">
        <f>SQRT(BE45^2+BF45^2)*1000/(1.73*BE20)</f>
        <v>44.309564176116595</v>
      </c>
      <c r="BE45" s="2686">
        <v>9.0399999999999991</v>
      </c>
      <c r="BF45" s="2687">
        <v>-1.1000000000000001</v>
      </c>
      <c r="BG45" s="2685">
        <f>SQRT(BH45^2+BI45^2)*1000/(1.73*BH20)</f>
        <v>43.223505728540971</v>
      </c>
      <c r="BH45" s="2686">
        <v>8.82</v>
      </c>
      <c r="BI45" s="2687">
        <v>-1.06</v>
      </c>
      <c r="BJ45" s="2685">
        <f>SQRT(BK45^2+BL45^2)*1000/(1.73*BK20)</f>
        <v>41.461322520282337</v>
      </c>
      <c r="BK45" s="2686">
        <v>8.4499999999999993</v>
      </c>
      <c r="BL45" s="2687">
        <v>-1.1000000000000001</v>
      </c>
      <c r="BM45" s="2685">
        <f>SQRT(BN45^2+BO45^2)*1000/(1.73*BN20)</f>
        <v>41.198159099238538</v>
      </c>
      <c r="BN45" s="2686">
        <v>8.4</v>
      </c>
      <c r="BO45" s="2687">
        <v>-1.1200000000000001</v>
      </c>
      <c r="BP45" s="2685">
        <f>SQRT(BQ45^2+BR45^2)*1000/(1.73*BQ20)</f>
        <v>39.766398387264971</v>
      </c>
      <c r="BQ45" s="2686">
        <v>8.1</v>
      </c>
      <c r="BR45" s="2687">
        <v>-1.1399999999999999</v>
      </c>
      <c r="BS45" s="2685">
        <f>SQRT(BT45^2+BU45^2)*1000/(1.73*BT20)</f>
        <v>38.359894035806491</v>
      </c>
      <c r="BT45" s="2686">
        <v>7.81</v>
      </c>
      <c r="BU45" s="2687">
        <v>-1.17</v>
      </c>
      <c r="BV45" s="2685">
        <f>SQRT(BW45^2+BX45^2)*1000/(1.73*BW20)</f>
        <v>35.995214887136093</v>
      </c>
      <c r="BW45" s="2686">
        <v>7.33</v>
      </c>
      <c r="BX45" s="2687">
        <v>-1.17</v>
      </c>
      <c r="BY45" s="2685">
        <f>SQRT(BZ45^2+CA45^2)*1000/(1.73*BZ20)</f>
        <v>34.40313953006229</v>
      </c>
      <c r="BZ45" s="2686">
        <v>7</v>
      </c>
      <c r="CA45" s="2687">
        <v>-1.19</v>
      </c>
    </row>
    <row r="46" spans="1:79" s="665" customFormat="1" ht="16.5" customHeight="1" x14ac:dyDescent="0.25">
      <c r="A46" s="929" t="s">
        <v>150</v>
      </c>
      <c r="B46" s="2704" t="s">
        <v>655</v>
      </c>
      <c r="C46" s="2705"/>
      <c r="D46" s="717"/>
      <c r="E46" s="718"/>
      <c r="F46" s="719"/>
      <c r="G46" s="720"/>
      <c r="H46" s="2685">
        <f>SQRT(I46^2+J46^2)*1000/(1.73*I12)</f>
        <v>8.5178637901627479</v>
      </c>
      <c r="I46" s="2686">
        <v>1.32</v>
      </c>
      <c r="J46" s="2687">
        <v>-1.17</v>
      </c>
      <c r="K46" s="2685">
        <f>SQRT(L46^2+M46^2)*1000/(1.73*L12)</f>
        <v>8.3673022264979533</v>
      </c>
      <c r="L46" s="2686">
        <v>1.28</v>
      </c>
      <c r="M46" s="2687">
        <v>-1.17</v>
      </c>
      <c r="N46" s="2685">
        <f>SQRT(O46^2+P46^2)*1000/(1.73*O12)</f>
        <v>8.295660972195769</v>
      </c>
      <c r="O46" s="2686">
        <v>1.25</v>
      </c>
      <c r="P46" s="2687">
        <v>-1.17</v>
      </c>
      <c r="Q46" s="2685">
        <f>SQRT(R46^2+S46^2)*1000/(1.73*R12)</f>
        <v>8.295660972195769</v>
      </c>
      <c r="R46" s="2686">
        <v>1.25</v>
      </c>
      <c r="S46" s="2687">
        <v>-1.17</v>
      </c>
      <c r="T46" s="2685">
        <f>SQRT(U46^2+V46^2)*1000/(1.73*U12)</f>
        <v>8.3691959082410055</v>
      </c>
      <c r="U46" s="2686">
        <v>1.25</v>
      </c>
      <c r="V46" s="2687">
        <v>-1.19</v>
      </c>
      <c r="W46" s="2685">
        <f>SQRT(X46^2+Y46^2)*1000/(1.73*X12)</f>
        <v>8.3916754256348387</v>
      </c>
      <c r="X46" s="2686">
        <v>1.3</v>
      </c>
      <c r="Y46" s="2687">
        <v>-1.1399999999999999</v>
      </c>
      <c r="Z46" s="2685">
        <f>SQRT(AA46^2+AB46^2)*1000/(1.73*AA12)</f>
        <v>8.63450763001231</v>
      </c>
      <c r="AA46" s="2686">
        <v>1.36</v>
      </c>
      <c r="AB46" s="2687">
        <v>-1.1399999999999999</v>
      </c>
      <c r="AC46" s="2685">
        <f>SQRT(AD46^2+AE46^2)*1000/(1.73*AD12)</f>
        <v>8.8773359458463794</v>
      </c>
      <c r="AD46" s="2686">
        <v>1.45</v>
      </c>
      <c r="AE46" s="2687">
        <v>-1.1200000000000001</v>
      </c>
      <c r="AF46" s="2685">
        <f>SQRT(AG46^2+AH46^2)*1000/(1.73*AG12)</f>
        <v>7.550049837220409</v>
      </c>
      <c r="AG46" s="2686">
        <v>-1.1000000000000001</v>
      </c>
      <c r="AH46" s="2687">
        <v>-1.1000000000000001</v>
      </c>
      <c r="AI46" s="2685">
        <f>SQRT(AJ46^2+AK46^2)*1000/(1.73*AJ12)</f>
        <v>8.603043854475537</v>
      </c>
      <c r="AJ46" s="2686">
        <v>1.39</v>
      </c>
      <c r="AK46" s="2687">
        <v>-1.1000000000000001</v>
      </c>
      <c r="AL46" s="2685">
        <f>SQRT(AM46^2+AN46^2)*1000/(1.73*AM12)</f>
        <v>8.4893504381459142</v>
      </c>
      <c r="AM46" s="2686">
        <v>1.36</v>
      </c>
      <c r="AN46" s="2687">
        <v>-1.1000000000000001</v>
      </c>
      <c r="AO46" s="2685">
        <f>SQRT(AP46^2+AQ46^2)*1000/(1.73*AP12)</f>
        <v>8.4577967880757843</v>
      </c>
      <c r="AP46" s="2686">
        <v>1.32</v>
      </c>
      <c r="AQ46" s="2687">
        <v>-1.1399999999999999</v>
      </c>
      <c r="AR46" s="2685">
        <f>SQRT(AS46^2+AT46^2)*1000/(1.73*AS12)</f>
        <v>8.3279966138336778</v>
      </c>
      <c r="AS46" s="2686">
        <v>1.3</v>
      </c>
      <c r="AT46" s="2687">
        <v>-1.1200000000000001</v>
      </c>
      <c r="AU46" s="2685">
        <f>SQRT(AV46^2+AW46^2)*1000/(1.73*AV12)</f>
        <v>8.2616375870090053</v>
      </c>
      <c r="AV46" s="2686">
        <v>1.28</v>
      </c>
      <c r="AW46" s="2687">
        <v>-1.1200000000000001</v>
      </c>
      <c r="AX46" s="2685">
        <f>SQRT(AY46^2+AZ46^2)*1000/(1.73*AY12)</f>
        <v>9.2128041419172249</v>
      </c>
      <c r="AY46" s="2686">
        <v>1.34</v>
      </c>
      <c r="AZ46" s="2687">
        <v>1.34</v>
      </c>
      <c r="BA46" s="2685">
        <f>SQRT(BB46^2+BC46^2)*1000/(1.73*BB12)</f>
        <v>8.4902790009445841</v>
      </c>
      <c r="BB46" s="2686">
        <v>1.34</v>
      </c>
      <c r="BC46" s="2687">
        <v>-1.1200000000000001</v>
      </c>
      <c r="BD46" s="2685">
        <f>SQRT(BE46^2+BF46^2)*1000/(1.73*BE12)</f>
        <v>8.6781869893595083</v>
      </c>
      <c r="BE46" s="2686">
        <v>1.39</v>
      </c>
      <c r="BF46" s="2687">
        <v>-1.1200000000000001</v>
      </c>
      <c r="BG46" s="2685">
        <f>SQRT(BH46^2+BI46^2)*1000/(1.73*BH12)</f>
        <v>8.627245638733914</v>
      </c>
      <c r="BH46" s="2686">
        <v>1.36</v>
      </c>
      <c r="BI46" s="2687">
        <v>-1.1399999999999999</v>
      </c>
      <c r="BJ46" s="2685">
        <f>SQRT(BK46^2+BL46^2)*1000/(1.73*BK12)</f>
        <v>8.8075075938766645</v>
      </c>
      <c r="BK46" s="2686">
        <v>1.41</v>
      </c>
      <c r="BL46" s="2687">
        <v>-1.1399999999999999</v>
      </c>
      <c r="BM46" s="2685">
        <f>SQRT(BN46^2+BO46^2)*1000/(1.73*BN12)</f>
        <v>8.7467543135809525</v>
      </c>
      <c r="BN46" s="2686">
        <v>1.41</v>
      </c>
      <c r="BO46" s="2687">
        <v>-1.1200000000000001</v>
      </c>
      <c r="BP46" s="2685">
        <f>SQRT(BQ46^2+BR46^2)*1000/(1.73*BQ12)</f>
        <v>8.9594319036716445</v>
      </c>
      <c r="BQ46" s="2686">
        <v>1.45</v>
      </c>
      <c r="BR46" s="2687">
        <v>-1.1399999999999999</v>
      </c>
      <c r="BS46" s="2685">
        <f>SQRT(BT46^2+BU46^2)*1000/(1.73*BT12)</f>
        <v>8.8156236008077773</v>
      </c>
      <c r="BT46" s="2686">
        <v>1.43</v>
      </c>
      <c r="BU46" s="2687">
        <v>-1.1200000000000001</v>
      </c>
      <c r="BV46" s="2685">
        <f>SQRT(BW46^2+BX46^2)*1000/(1.73*BW12)</f>
        <v>8.5171427934467125</v>
      </c>
      <c r="BW46" s="2686">
        <v>1.34</v>
      </c>
      <c r="BX46" s="2687">
        <v>-1.1399999999999999</v>
      </c>
      <c r="BY46" s="2685">
        <f>SQRT(BZ46^2+CA46^2)*1000/(1.73*BZ12)</f>
        <v>8.3705908140126404</v>
      </c>
      <c r="BZ46" s="2686">
        <v>1.3</v>
      </c>
      <c r="CA46" s="2687">
        <v>-1.1399999999999999</v>
      </c>
    </row>
    <row r="47" spans="1:79" s="665" customFormat="1" ht="16.5" customHeight="1" thickBot="1" x14ac:dyDescent="0.3">
      <c r="A47" s="929" t="s">
        <v>656</v>
      </c>
      <c r="B47" s="2704" t="s">
        <v>657</v>
      </c>
      <c r="C47" s="2705"/>
      <c r="D47" s="717"/>
      <c r="E47" s="718"/>
      <c r="F47" s="719"/>
      <c r="G47" s="720"/>
      <c r="H47" s="2685">
        <f>SQRT(I47^2+J47^2)*1000/(1.73*I20)</f>
        <v>6.5791813233054119</v>
      </c>
      <c r="I47" s="2686">
        <v>0.4</v>
      </c>
      <c r="J47" s="2687">
        <v>-1.3</v>
      </c>
      <c r="K47" s="2685">
        <f>SQRT(L47^2+M47^2)*1000/(1.73*L20)</f>
        <v>6.6947994551869598</v>
      </c>
      <c r="L47" s="2686">
        <v>0.42</v>
      </c>
      <c r="M47" s="2687">
        <v>-1.32</v>
      </c>
      <c r="N47" s="2685">
        <f>SQRT(O47^2+P47^2)*1000/(1.73*O20)</f>
        <v>6.6012776501678987</v>
      </c>
      <c r="O47" s="2686">
        <v>0.4</v>
      </c>
      <c r="P47" s="2687">
        <v>-1.3</v>
      </c>
      <c r="Q47" s="2685">
        <f>SQRT(R47^2+S47^2)*1000/(1.73*R20)</f>
        <v>6.5957396655620526</v>
      </c>
      <c r="R47" s="2686">
        <v>0.4</v>
      </c>
      <c r="S47" s="2687">
        <v>-1.3</v>
      </c>
      <c r="T47" s="2685">
        <f>SQRT(U47^2+V47^2)*1000/(1.73*U20)</f>
        <v>6.6068249423108965</v>
      </c>
      <c r="U47" s="2686">
        <v>0.4</v>
      </c>
      <c r="V47" s="2687">
        <v>-1.3</v>
      </c>
      <c r="W47" s="2685">
        <f>SQRT(X47^2+Y47^2)*1000/(1.73*X20)</f>
        <v>6.5195135035475325</v>
      </c>
      <c r="X47" s="2686">
        <v>0.4</v>
      </c>
      <c r="Y47" s="2687">
        <v>-1.28</v>
      </c>
      <c r="Z47" s="2685">
        <f>SQRT(AA47^2+AB47^2)*1000/(1.73*AA20)</f>
        <v>6.6528164393406666</v>
      </c>
      <c r="AA47" s="2686">
        <v>0.42</v>
      </c>
      <c r="AB47" s="2687">
        <v>-1.3</v>
      </c>
      <c r="AC47" s="2685">
        <f>SQRT(AD47^2+AE47^2)*1000/(1.73*AD20)</f>
        <v>6.5690848281916425</v>
      </c>
      <c r="AD47" s="2686">
        <v>0.44</v>
      </c>
      <c r="AE47" s="2687">
        <v>-1.28</v>
      </c>
      <c r="AF47" s="2685">
        <f>SQRT(AG47^2+AH47^2)*1000/(1.73*AG20)</f>
        <v>6.6068249423108965</v>
      </c>
      <c r="AG47" s="2686">
        <v>0.46</v>
      </c>
      <c r="AH47" s="2687">
        <v>-1.28</v>
      </c>
      <c r="AI47" s="2685">
        <f>SQRT(AJ47^2+AK47^2)*1000/(1.73*AJ20)</f>
        <v>6.5140349207714419</v>
      </c>
      <c r="AJ47" s="2686">
        <v>0.4</v>
      </c>
      <c r="AK47" s="2687">
        <v>-1.28</v>
      </c>
      <c r="AL47" s="2685">
        <f>SQRT(AM47^2+AN47^2)*1000/(1.73*AM20)</f>
        <v>6.549172469816833</v>
      </c>
      <c r="AM47" s="2686">
        <v>0.42</v>
      </c>
      <c r="AN47" s="2687">
        <v>-1.28</v>
      </c>
      <c r="AO47" s="2685">
        <f>SQRT(AP47^2+AQ47^2)*1000/(1.73*AP20)</f>
        <v>6.6068249423108965</v>
      </c>
      <c r="AP47" s="2686">
        <v>0.4</v>
      </c>
      <c r="AQ47" s="2687">
        <v>-1.3</v>
      </c>
      <c r="AR47" s="2685">
        <f>SQRT(AS47^2+AT47^2)*1000/(1.73*AS20)</f>
        <v>6.5140349207714419</v>
      </c>
      <c r="AS47" s="2686">
        <v>0.4</v>
      </c>
      <c r="AT47" s="2687">
        <v>-1.28</v>
      </c>
      <c r="AU47" s="2685">
        <f>SQRT(AV47^2+AW47^2)*1000/(1.73*AV20)</f>
        <v>6.5250013095269495</v>
      </c>
      <c r="AV47" s="2686">
        <v>0.4</v>
      </c>
      <c r="AW47" s="2687">
        <v>-1.28</v>
      </c>
      <c r="AX47" s="2685">
        <f>SQRT(AY47^2+AZ47^2)*1000/(1.73*AY20)</f>
        <v>2.8900259638616412</v>
      </c>
      <c r="AY47" s="2686">
        <v>0.42</v>
      </c>
      <c r="AZ47" s="2687">
        <v>0.42</v>
      </c>
      <c r="BA47" s="2685">
        <f>SQRT(BB47^2+BC47^2)*1000/(1.73*BB20)</f>
        <v>6.5250013095269495</v>
      </c>
      <c r="BB47" s="2686">
        <v>0.4</v>
      </c>
      <c r="BC47" s="2687">
        <v>-1.28</v>
      </c>
      <c r="BD47" s="2685">
        <f>SQRT(BE47^2+BF47^2)*1000/(1.73*BE20)</f>
        <v>6.5856734262426304</v>
      </c>
      <c r="BE47" s="2686">
        <v>0.44</v>
      </c>
      <c r="BF47" s="2687">
        <v>-1.28</v>
      </c>
      <c r="BG47" s="2685">
        <f>SQRT(BH47^2+BI47^2)*1000/(1.73*BH20)</f>
        <v>6.5856734262426304</v>
      </c>
      <c r="BH47" s="2686">
        <v>0.44</v>
      </c>
      <c r="BI47" s="2687">
        <v>-1.28</v>
      </c>
      <c r="BJ47" s="2685">
        <f>SQRT(BK47^2+BL47^2)*1000/(1.73*BK20)</f>
        <v>6.6179475432238775</v>
      </c>
      <c r="BK47" s="2686">
        <v>0.46</v>
      </c>
      <c r="BL47" s="2687">
        <v>-1.28</v>
      </c>
      <c r="BM47" s="2685">
        <f>SQRT(BN47^2+BO47^2)*1000/(1.73*BN20)</f>
        <v>6.5801345924106354</v>
      </c>
      <c r="BN47" s="2686">
        <v>0.44</v>
      </c>
      <c r="BO47" s="2687">
        <v>-1.28</v>
      </c>
      <c r="BP47" s="2685">
        <f>SQRT(BQ47^2+BR47^2)*1000/(1.73*BQ20)</f>
        <v>6.5801345924106354</v>
      </c>
      <c r="BQ47" s="2686">
        <v>0.44</v>
      </c>
      <c r="BR47" s="2687">
        <v>-1.28</v>
      </c>
      <c r="BS47" s="2685">
        <f>SQRT(BT47^2+BU47^2)*1000/(1.73*BT20)</f>
        <v>6.5746050675430636</v>
      </c>
      <c r="BT47" s="2686">
        <v>0.44</v>
      </c>
      <c r="BU47" s="2687">
        <v>-1.28</v>
      </c>
      <c r="BV47" s="2685">
        <f>SQRT(BW47^2+BX47^2)*1000/(1.73*BW20)</f>
        <v>6.5326896531981662</v>
      </c>
      <c r="BW47" s="2686">
        <v>0.42</v>
      </c>
      <c r="BX47" s="2687">
        <v>-1.28</v>
      </c>
      <c r="BY47" s="2685">
        <f>SQRT(BZ47^2+CA47^2)*1000/(1.73*BZ20)</f>
        <v>6.6193571781201781</v>
      </c>
      <c r="BZ47" s="2686">
        <v>0.42</v>
      </c>
      <c r="CA47" s="2687">
        <v>-1.3</v>
      </c>
    </row>
    <row r="48" spans="1:79" s="665" customFormat="1" ht="16.5" customHeight="1" x14ac:dyDescent="0.25">
      <c r="A48" s="1707" t="s">
        <v>620</v>
      </c>
      <c r="B48" s="1708"/>
      <c r="C48" s="1708"/>
      <c r="D48" s="1708"/>
      <c r="E48" s="1708"/>
      <c r="F48" s="1708"/>
      <c r="G48" s="1808"/>
      <c r="H48" s="2701">
        <f>H40+H42+H44+H46</f>
        <v>122.45510781030592</v>
      </c>
      <c r="I48" s="2702">
        <f>I40+I42+I44+I46</f>
        <v>23.72</v>
      </c>
      <c r="J48" s="2703">
        <f>J40+J42+J44+J46</f>
        <v>-4.71</v>
      </c>
      <c r="K48" s="2701">
        <f>K40+K42+K44+K46</f>
        <v>110.12049298363654</v>
      </c>
      <c r="L48" s="2702">
        <f t="shared" ref="L48:BW48" si="4">L40+L42+L44+L46</f>
        <v>21.12</v>
      </c>
      <c r="M48" s="2703">
        <f t="shared" si="4"/>
        <v>-4.25</v>
      </c>
      <c r="N48" s="2701">
        <f t="shared" si="4"/>
        <v>102.04354308735449</v>
      </c>
      <c r="O48" s="2702">
        <f t="shared" si="4"/>
        <v>17.48</v>
      </c>
      <c r="P48" s="2703">
        <f t="shared" si="4"/>
        <v>-4.3499999999999996</v>
      </c>
      <c r="Q48" s="2701">
        <f t="shared" si="4"/>
        <v>100.61674922508075</v>
      </c>
      <c r="R48" s="2702">
        <f t="shared" si="4"/>
        <v>16.48</v>
      </c>
      <c r="S48" s="2703">
        <f t="shared" si="4"/>
        <v>-4.1499999999999995</v>
      </c>
      <c r="T48" s="2701">
        <f t="shared" si="4"/>
        <v>100.41808036557953</v>
      </c>
      <c r="U48" s="2702">
        <f t="shared" si="4"/>
        <v>16.91</v>
      </c>
      <c r="V48" s="2703">
        <f t="shared" si="4"/>
        <v>-4.0999999999999996</v>
      </c>
      <c r="W48" s="2701">
        <f t="shared" si="4"/>
        <v>104.2594068906531</v>
      </c>
      <c r="X48" s="2702">
        <f t="shared" si="4"/>
        <v>17.059999999999999</v>
      </c>
      <c r="Y48" s="2703">
        <f t="shared" si="4"/>
        <v>-3.8599999999999994</v>
      </c>
      <c r="Z48" s="2701">
        <f t="shared" si="4"/>
        <v>123.27853838816014</v>
      </c>
      <c r="AA48" s="2702">
        <f t="shared" si="4"/>
        <v>23.25</v>
      </c>
      <c r="AB48" s="2703">
        <f t="shared" si="4"/>
        <v>-4.5999999999999996</v>
      </c>
      <c r="AC48" s="2701">
        <f t="shared" si="4"/>
        <v>142.20085564509586</v>
      </c>
      <c r="AD48" s="2702">
        <f t="shared" si="4"/>
        <v>27.970000000000002</v>
      </c>
      <c r="AE48" s="2703">
        <f t="shared" si="4"/>
        <v>-3.8600000000000003</v>
      </c>
      <c r="AF48" s="2701">
        <f t="shared" si="4"/>
        <v>146.1587720470566</v>
      </c>
      <c r="AG48" s="2702">
        <f t="shared" si="4"/>
        <v>26.5</v>
      </c>
      <c r="AH48" s="2703">
        <f t="shared" si="4"/>
        <v>-3.42</v>
      </c>
      <c r="AI48" s="2701">
        <f t="shared" si="4"/>
        <v>147.29869481619363</v>
      </c>
      <c r="AJ48" s="2702">
        <f t="shared" si="4"/>
        <v>28.91</v>
      </c>
      <c r="AK48" s="2703">
        <f t="shared" si="4"/>
        <v>-3.4499999999999997</v>
      </c>
      <c r="AL48" s="2701">
        <f t="shared" si="4"/>
        <v>149.3381179177812</v>
      </c>
      <c r="AM48" s="2702">
        <f t="shared" si="4"/>
        <v>29.380000000000003</v>
      </c>
      <c r="AN48" s="2703">
        <f t="shared" si="4"/>
        <v>-3.44</v>
      </c>
      <c r="AO48" s="2701">
        <f t="shared" si="4"/>
        <v>149.66051077034317</v>
      </c>
      <c r="AP48" s="2702">
        <f t="shared" si="4"/>
        <v>29.450000000000003</v>
      </c>
      <c r="AQ48" s="2703">
        <f t="shared" si="4"/>
        <v>-3.4399999999999995</v>
      </c>
      <c r="AR48" s="2701">
        <f t="shared" si="4"/>
        <v>149.4360990344619</v>
      </c>
      <c r="AS48" s="2702">
        <f t="shared" si="4"/>
        <v>29.400000000000002</v>
      </c>
      <c r="AT48" s="2703">
        <f t="shared" si="4"/>
        <v>-3.4800000000000004</v>
      </c>
      <c r="AU48" s="2701">
        <f t="shared" si="4"/>
        <v>147.41413799210352</v>
      </c>
      <c r="AV48" s="2702">
        <f t="shared" si="4"/>
        <v>28.92</v>
      </c>
      <c r="AW48" s="2703">
        <f t="shared" si="4"/>
        <v>-3.46</v>
      </c>
      <c r="AX48" s="2701">
        <f t="shared" si="4"/>
        <v>199.72534352439953</v>
      </c>
      <c r="AY48" s="2702">
        <f t="shared" si="4"/>
        <v>29.05</v>
      </c>
      <c r="AZ48" s="2703">
        <f t="shared" si="4"/>
        <v>29.05</v>
      </c>
      <c r="BA48" s="2701">
        <f t="shared" si="4"/>
        <v>152.8639043659183</v>
      </c>
      <c r="BB48" s="2702">
        <f t="shared" si="4"/>
        <v>30.150000000000002</v>
      </c>
      <c r="BC48" s="2703">
        <f t="shared" si="4"/>
        <v>-3.19</v>
      </c>
      <c r="BD48" s="2701">
        <f t="shared" si="4"/>
        <v>156.0029998280267</v>
      </c>
      <c r="BE48" s="2702">
        <f t="shared" si="4"/>
        <v>30.86</v>
      </c>
      <c r="BF48" s="2703">
        <f t="shared" si="4"/>
        <v>-3.1500000000000004</v>
      </c>
      <c r="BG48" s="2701">
        <f t="shared" si="4"/>
        <v>154.91984284297067</v>
      </c>
      <c r="BH48" s="2702">
        <f t="shared" si="4"/>
        <v>30.609999999999996</v>
      </c>
      <c r="BI48" s="2703">
        <f t="shared" si="4"/>
        <v>-3.11</v>
      </c>
      <c r="BJ48" s="2701">
        <f t="shared" si="4"/>
        <v>153.05534613066743</v>
      </c>
      <c r="BK48" s="2702">
        <f t="shared" si="4"/>
        <v>30.229999999999997</v>
      </c>
      <c r="BL48" s="2703">
        <f t="shared" si="4"/>
        <v>-3.1399999999999997</v>
      </c>
      <c r="BM48" s="2701">
        <f t="shared" si="4"/>
        <v>152.26504075253951</v>
      </c>
      <c r="BN48" s="2702">
        <f t="shared" si="4"/>
        <v>30.07</v>
      </c>
      <c r="BO48" s="2703">
        <f t="shared" si="4"/>
        <v>-3.22</v>
      </c>
      <c r="BP48" s="2701">
        <f t="shared" si="4"/>
        <v>149.41237963583973</v>
      </c>
      <c r="BQ48" s="2702">
        <f t="shared" si="4"/>
        <v>29.5</v>
      </c>
      <c r="BR48" s="2703">
        <f t="shared" si="4"/>
        <v>-3.3499999999999996</v>
      </c>
      <c r="BS48" s="2701">
        <f t="shared" si="4"/>
        <v>142.42558590921377</v>
      </c>
      <c r="BT48" s="2702">
        <f t="shared" si="4"/>
        <v>27.999999999999996</v>
      </c>
      <c r="BU48" s="2703">
        <f t="shared" si="4"/>
        <v>-3.6400000000000006</v>
      </c>
      <c r="BV48" s="2701">
        <f t="shared" si="4"/>
        <v>132.59361556632982</v>
      </c>
      <c r="BW48" s="2702">
        <f t="shared" si="4"/>
        <v>25.549999999999997</v>
      </c>
      <c r="BX48" s="2703">
        <f t="shared" ref="BX48:CA49" si="5">BX40+BX42+BX44+BX46</f>
        <v>-4.38</v>
      </c>
      <c r="BY48" s="2701">
        <f t="shared" si="5"/>
        <v>125.72720226323352</v>
      </c>
      <c r="BZ48" s="2702">
        <f t="shared" si="5"/>
        <v>24.02</v>
      </c>
      <c r="CA48" s="2703">
        <f t="shared" si="5"/>
        <v>-4.7300000000000004</v>
      </c>
    </row>
    <row r="49" spans="1:81" s="665" customFormat="1" ht="16.5" customHeight="1" thickBot="1" x14ac:dyDescent="0.3">
      <c r="A49" s="1710" t="s">
        <v>621</v>
      </c>
      <c r="B49" s="1711"/>
      <c r="C49" s="1711"/>
      <c r="D49" s="1711"/>
      <c r="E49" s="1711"/>
      <c r="F49" s="1711"/>
      <c r="G49" s="1809"/>
      <c r="H49" s="2690">
        <f>H41+H43+H45+H47</f>
        <v>114.63709859860185</v>
      </c>
      <c r="I49" s="744">
        <f>I41+I43+I45+I47</f>
        <v>21.16</v>
      </c>
      <c r="J49" s="2691">
        <f>J41+J43+J45+J47</f>
        <v>-5.36</v>
      </c>
      <c r="K49" s="2690">
        <f t="shared" ref="K49:BV49" si="6">K41+K43+K45+K47</f>
        <v>103.85502882231739</v>
      </c>
      <c r="L49" s="744">
        <f t="shared" si="6"/>
        <v>18.84</v>
      </c>
      <c r="M49" s="2691">
        <f t="shared" si="6"/>
        <v>-4.87</v>
      </c>
      <c r="N49" s="2690">
        <f t="shared" si="6"/>
        <v>99.011158784861308</v>
      </c>
      <c r="O49" s="744">
        <f t="shared" si="6"/>
        <v>15.31</v>
      </c>
      <c r="P49" s="2691">
        <f t="shared" si="6"/>
        <v>-4.9400000000000004</v>
      </c>
      <c r="Q49" s="2690">
        <f t="shared" si="6"/>
        <v>98.740118525447414</v>
      </c>
      <c r="R49" s="744">
        <f t="shared" si="6"/>
        <v>14.56</v>
      </c>
      <c r="S49" s="2691">
        <f t="shared" si="6"/>
        <v>-4.7699999999999996</v>
      </c>
      <c r="T49" s="2690">
        <f t="shared" si="6"/>
        <v>97.728726209095939</v>
      </c>
      <c r="U49" s="744">
        <f t="shared" si="6"/>
        <v>14.74</v>
      </c>
      <c r="V49" s="2691">
        <f t="shared" si="6"/>
        <v>-4.7</v>
      </c>
      <c r="W49" s="2690">
        <f t="shared" si="6"/>
        <v>102.34016613574038</v>
      </c>
      <c r="X49" s="744">
        <f t="shared" si="6"/>
        <v>14.77</v>
      </c>
      <c r="Y49" s="2691">
        <f t="shared" si="6"/>
        <v>-4.51</v>
      </c>
      <c r="Z49" s="2690">
        <f t="shared" si="6"/>
        <v>116.13518141314366</v>
      </c>
      <c r="AA49" s="744">
        <f t="shared" si="6"/>
        <v>19.740000000000002</v>
      </c>
      <c r="AB49" s="2691">
        <f t="shared" si="6"/>
        <v>-5.72</v>
      </c>
      <c r="AC49" s="2690">
        <f t="shared" si="6"/>
        <v>127.63863318809169</v>
      </c>
      <c r="AD49" s="744">
        <f t="shared" si="6"/>
        <v>23</v>
      </c>
      <c r="AE49" s="2691">
        <f t="shared" si="6"/>
        <v>-5.3400000000000007</v>
      </c>
      <c r="AF49" s="2690">
        <f t="shared" si="6"/>
        <v>129.72946609380557</v>
      </c>
      <c r="AG49" s="744">
        <f t="shared" si="6"/>
        <v>23.240000000000002</v>
      </c>
      <c r="AH49" s="2691">
        <f t="shared" si="6"/>
        <v>-5.07</v>
      </c>
      <c r="AI49" s="2690">
        <f t="shared" si="6"/>
        <v>130.55841846634999</v>
      </c>
      <c r="AJ49" s="744">
        <f t="shared" si="6"/>
        <v>23.06</v>
      </c>
      <c r="AK49" s="2691">
        <f t="shared" si="6"/>
        <v>-5.17</v>
      </c>
      <c r="AL49" s="2690">
        <f t="shared" si="6"/>
        <v>132.38470846909235</v>
      </c>
      <c r="AM49" s="744">
        <f t="shared" si="6"/>
        <v>23.740000000000002</v>
      </c>
      <c r="AN49" s="2691">
        <f t="shared" si="6"/>
        <v>-5.1400000000000006</v>
      </c>
      <c r="AO49" s="2690">
        <f t="shared" si="6"/>
        <v>131.332816887186</v>
      </c>
      <c r="AP49" s="744">
        <f t="shared" si="6"/>
        <v>23.479999999999997</v>
      </c>
      <c r="AQ49" s="2691">
        <f t="shared" si="6"/>
        <v>-5.15</v>
      </c>
      <c r="AR49" s="2690">
        <f t="shared" si="6"/>
        <v>130.99846881000511</v>
      </c>
      <c r="AS49" s="744">
        <f t="shared" si="6"/>
        <v>23.459999999999997</v>
      </c>
      <c r="AT49" s="2691">
        <f t="shared" si="6"/>
        <v>-5.2200000000000006</v>
      </c>
      <c r="AU49" s="2690">
        <f t="shared" si="6"/>
        <v>131.30872297577383</v>
      </c>
      <c r="AV49" s="744">
        <f t="shared" si="6"/>
        <v>23.53</v>
      </c>
      <c r="AW49" s="2691">
        <f t="shared" si="6"/>
        <v>-5.1000000000000005</v>
      </c>
      <c r="AX49" s="2690">
        <f t="shared" si="6"/>
        <v>162.87360610620249</v>
      </c>
      <c r="AY49" s="744">
        <f t="shared" si="6"/>
        <v>23.67</v>
      </c>
      <c r="AZ49" s="2691">
        <f t="shared" si="6"/>
        <v>23.67</v>
      </c>
      <c r="BA49" s="2690">
        <f t="shared" si="6"/>
        <v>134.44719681245925</v>
      </c>
      <c r="BB49" s="744">
        <f t="shared" si="6"/>
        <v>24.11</v>
      </c>
      <c r="BC49" s="2691">
        <f t="shared" si="6"/>
        <v>-4.7299999999999995</v>
      </c>
      <c r="BD49" s="2690">
        <f t="shared" si="6"/>
        <v>136.89727761846342</v>
      </c>
      <c r="BE49" s="744">
        <f t="shared" si="6"/>
        <v>24.94</v>
      </c>
      <c r="BF49" s="2691">
        <f t="shared" si="6"/>
        <v>-4.6100000000000003</v>
      </c>
      <c r="BG49" s="2690">
        <f t="shared" si="6"/>
        <v>134.94529619819318</v>
      </c>
      <c r="BH49" s="744">
        <f t="shared" si="6"/>
        <v>24.500000000000004</v>
      </c>
      <c r="BI49" s="2691">
        <f t="shared" si="6"/>
        <v>-4.62</v>
      </c>
      <c r="BJ49" s="2690">
        <f t="shared" si="6"/>
        <v>133.91170265061641</v>
      </c>
      <c r="BK49" s="744">
        <f t="shared" si="6"/>
        <v>24.22</v>
      </c>
      <c r="BL49" s="2691">
        <f t="shared" si="6"/>
        <v>-4.74</v>
      </c>
      <c r="BM49" s="2690">
        <f t="shared" si="6"/>
        <v>133.83855014226179</v>
      </c>
      <c r="BN49" s="744">
        <f t="shared" si="6"/>
        <v>24.290000000000003</v>
      </c>
      <c r="BO49" s="2691">
        <f t="shared" si="6"/>
        <v>-4.72</v>
      </c>
      <c r="BP49" s="2690">
        <f t="shared" si="6"/>
        <v>131.21975224901556</v>
      </c>
      <c r="BQ49" s="744">
        <f t="shared" si="6"/>
        <v>23.87</v>
      </c>
      <c r="BR49" s="2691">
        <f t="shared" si="6"/>
        <v>-4.75</v>
      </c>
      <c r="BS49" s="2690">
        <f t="shared" si="6"/>
        <v>127.66510712342345</v>
      </c>
      <c r="BT49" s="744">
        <f t="shared" si="6"/>
        <v>23.490000000000002</v>
      </c>
      <c r="BU49" s="2691">
        <f t="shared" si="6"/>
        <v>-4.6900000000000004</v>
      </c>
      <c r="BV49" s="2690">
        <f t="shared" si="6"/>
        <v>128.45262920804649</v>
      </c>
      <c r="BW49" s="744">
        <f>BW41+BW43+BW45+BW47</f>
        <v>24.410000000000004</v>
      </c>
      <c r="BX49" s="2691">
        <f t="shared" si="5"/>
        <v>-4.6399999999999997</v>
      </c>
      <c r="BY49" s="2690">
        <f t="shared" si="5"/>
        <v>124.06003115421377</v>
      </c>
      <c r="BZ49" s="744">
        <f t="shared" si="5"/>
        <v>23.450000000000003</v>
      </c>
      <c r="CA49" s="2691">
        <f t="shared" si="5"/>
        <v>-4.91</v>
      </c>
    </row>
    <row r="50" spans="1:81" s="665" customFormat="1" ht="16.5" customHeight="1" thickBot="1" x14ac:dyDescent="0.3">
      <c r="A50" s="1713" t="s">
        <v>658</v>
      </c>
      <c r="B50" s="1714"/>
      <c r="C50" s="1714"/>
      <c r="D50" s="1714"/>
      <c r="E50" s="1714"/>
      <c r="F50" s="1714"/>
      <c r="G50" s="1714"/>
      <c r="H50" s="2706">
        <f>H48+H49</f>
        <v>237.09220640890777</v>
      </c>
      <c r="I50" s="2707">
        <f>I48+I49</f>
        <v>44.879999999999995</v>
      </c>
      <c r="J50" s="2708">
        <f>J48+J49</f>
        <v>-10.07</v>
      </c>
      <c r="K50" s="2706">
        <f t="shared" ref="K50:BV50" si="7">K48+K49</f>
        <v>213.97552180595392</v>
      </c>
      <c r="L50" s="2707">
        <f t="shared" si="7"/>
        <v>39.96</v>
      </c>
      <c r="M50" s="2708">
        <f t="shared" si="7"/>
        <v>-9.120000000000001</v>
      </c>
      <c r="N50" s="2706">
        <f t="shared" si="7"/>
        <v>201.05470187221579</v>
      </c>
      <c r="O50" s="2707">
        <f t="shared" si="7"/>
        <v>32.79</v>
      </c>
      <c r="P50" s="2708">
        <f t="shared" si="7"/>
        <v>-9.2899999999999991</v>
      </c>
      <c r="Q50" s="2706">
        <f t="shared" si="7"/>
        <v>199.35686775052818</v>
      </c>
      <c r="R50" s="2707">
        <f t="shared" si="7"/>
        <v>31.04</v>
      </c>
      <c r="S50" s="2708">
        <f t="shared" si="7"/>
        <v>-8.9199999999999982</v>
      </c>
      <c r="T50" s="2706">
        <f t="shared" si="7"/>
        <v>198.14680657467545</v>
      </c>
      <c r="U50" s="2707">
        <f t="shared" si="7"/>
        <v>31.65</v>
      </c>
      <c r="V50" s="2708">
        <f t="shared" si="7"/>
        <v>-8.8000000000000007</v>
      </c>
      <c r="W50" s="2706">
        <f t="shared" si="7"/>
        <v>206.59957302639347</v>
      </c>
      <c r="X50" s="2707">
        <f t="shared" si="7"/>
        <v>31.83</v>
      </c>
      <c r="Y50" s="2708">
        <f t="shared" si="7"/>
        <v>-8.3699999999999992</v>
      </c>
      <c r="Z50" s="2706">
        <f t="shared" si="7"/>
        <v>239.41371980130378</v>
      </c>
      <c r="AA50" s="2707">
        <f t="shared" si="7"/>
        <v>42.99</v>
      </c>
      <c r="AB50" s="2708">
        <f t="shared" si="7"/>
        <v>-10.32</v>
      </c>
      <c r="AC50" s="2706">
        <f t="shared" si="7"/>
        <v>269.83948883318754</v>
      </c>
      <c r="AD50" s="2707">
        <f t="shared" si="7"/>
        <v>50.97</v>
      </c>
      <c r="AE50" s="2708">
        <f t="shared" si="7"/>
        <v>-9.2000000000000011</v>
      </c>
      <c r="AF50" s="2706">
        <f t="shared" si="7"/>
        <v>275.8882381408622</v>
      </c>
      <c r="AG50" s="2707">
        <f t="shared" si="7"/>
        <v>49.74</v>
      </c>
      <c r="AH50" s="2708">
        <f t="shared" si="7"/>
        <v>-8.49</v>
      </c>
      <c r="AI50" s="2706">
        <f t="shared" si="7"/>
        <v>277.85711328254365</v>
      </c>
      <c r="AJ50" s="2707">
        <f t="shared" si="7"/>
        <v>51.97</v>
      </c>
      <c r="AK50" s="2708">
        <f t="shared" si="7"/>
        <v>-8.6199999999999992</v>
      </c>
      <c r="AL50" s="2706">
        <f t="shared" si="7"/>
        <v>281.72282638687352</v>
      </c>
      <c r="AM50" s="2707">
        <f t="shared" si="7"/>
        <v>53.120000000000005</v>
      </c>
      <c r="AN50" s="2708">
        <f t="shared" si="7"/>
        <v>-8.58</v>
      </c>
      <c r="AO50" s="2706">
        <f t="shared" si="7"/>
        <v>280.99332765752916</v>
      </c>
      <c r="AP50" s="2707">
        <f t="shared" si="7"/>
        <v>52.93</v>
      </c>
      <c r="AQ50" s="2708">
        <f t="shared" si="7"/>
        <v>-8.59</v>
      </c>
      <c r="AR50" s="2706">
        <f t="shared" si="7"/>
        <v>280.43456784446698</v>
      </c>
      <c r="AS50" s="2707">
        <f t="shared" si="7"/>
        <v>52.86</v>
      </c>
      <c r="AT50" s="2708">
        <f t="shared" si="7"/>
        <v>-8.7000000000000011</v>
      </c>
      <c r="AU50" s="2706">
        <f t="shared" si="7"/>
        <v>278.72286096787735</v>
      </c>
      <c r="AV50" s="2707">
        <f t="shared" si="7"/>
        <v>52.45</v>
      </c>
      <c r="AW50" s="2708">
        <f t="shared" si="7"/>
        <v>-8.56</v>
      </c>
      <c r="AX50" s="2706">
        <f t="shared" si="7"/>
        <v>362.59894963060202</v>
      </c>
      <c r="AY50" s="2707">
        <f t="shared" si="7"/>
        <v>52.72</v>
      </c>
      <c r="AZ50" s="2708">
        <f t="shared" si="7"/>
        <v>52.72</v>
      </c>
      <c r="BA50" s="2706">
        <f t="shared" si="7"/>
        <v>287.31110117837756</v>
      </c>
      <c r="BB50" s="2707">
        <f t="shared" si="7"/>
        <v>54.260000000000005</v>
      </c>
      <c r="BC50" s="2708">
        <f t="shared" si="7"/>
        <v>-7.92</v>
      </c>
      <c r="BD50" s="2706">
        <f t="shared" si="7"/>
        <v>292.90027744649012</v>
      </c>
      <c r="BE50" s="2707">
        <f t="shared" si="7"/>
        <v>55.8</v>
      </c>
      <c r="BF50" s="2708">
        <f t="shared" si="7"/>
        <v>-7.7600000000000007</v>
      </c>
      <c r="BG50" s="2706">
        <f t="shared" si="7"/>
        <v>289.86513904116384</v>
      </c>
      <c r="BH50" s="2707">
        <f t="shared" si="7"/>
        <v>55.11</v>
      </c>
      <c r="BI50" s="2708">
        <f t="shared" si="7"/>
        <v>-7.73</v>
      </c>
      <c r="BJ50" s="2706">
        <f t="shared" si="7"/>
        <v>286.96704878128384</v>
      </c>
      <c r="BK50" s="2707">
        <f t="shared" si="7"/>
        <v>54.449999999999996</v>
      </c>
      <c r="BL50" s="2708">
        <f t="shared" si="7"/>
        <v>-7.88</v>
      </c>
      <c r="BM50" s="2706">
        <f t="shared" si="7"/>
        <v>286.1035908948013</v>
      </c>
      <c r="BN50" s="2707">
        <f t="shared" si="7"/>
        <v>54.36</v>
      </c>
      <c r="BO50" s="2708">
        <f t="shared" si="7"/>
        <v>-7.9399999999999995</v>
      </c>
      <c r="BP50" s="2706">
        <f t="shared" si="7"/>
        <v>280.63213188485531</v>
      </c>
      <c r="BQ50" s="2707">
        <f t="shared" si="7"/>
        <v>53.370000000000005</v>
      </c>
      <c r="BR50" s="2708">
        <f t="shared" si="7"/>
        <v>-8.1</v>
      </c>
      <c r="BS50" s="2706">
        <f t="shared" si="7"/>
        <v>270.0906930326372</v>
      </c>
      <c r="BT50" s="2707">
        <f t="shared" si="7"/>
        <v>51.489999999999995</v>
      </c>
      <c r="BU50" s="2708">
        <f t="shared" si="7"/>
        <v>-8.3300000000000018</v>
      </c>
      <c r="BV50" s="2706">
        <f t="shared" si="7"/>
        <v>261.04624477437631</v>
      </c>
      <c r="BW50" s="2707">
        <f>BW48+BW49</f>
        <v>49.96</v>
      </c>
      <c r="BX50" s="2708">
        <f>BX48+BX49</f>
        <v>-9.02</v>
      </c>
      <c r="BY50" s="2706">
        <f>BY48+BY49</f>
        <v>249.78723341744728</v>
      </c>
      <c r="BZ50" s="2707">
        <f>BZ48+BZ49</f>
        <v>47.47</v>
      </c>
      <c r="CA50" s="2708">
        <f>CA48+CA49</f>
        <v>-9.64</v>
      </c>
    </row>
    <row r="51" spans="1:81" s="665" customFormat="1" ht="16.5" customHeight="1" x14ac:dyDescent="0.25">
      <c r="A51" s="754"/>
      <c r="B51" s="666"/>
      <c r="C51" s="699"/>
      <c r="D51" s="701"/>
      <c r="E51" s="702"/>
      <c r="F51" s="701"/>
      <c r="G51" s="702"/>
      <c r="H51" s="703"/>
      <c r="I51" s="701"/>
      <c r="K51" s="703"/>
      <c r="L51" s="701"/>
      <c r="M51" s="701"/>
      <c r="N51" s="703"/>
      <c r="O51" s="701"/>
      <c r="P51" s="701"/>
      <c r="Q51" s="703"/>
      <c r="R51" s="701"/>
      <c r="S51" s="701"/>
      <c r="T51" s="703"/>
      <c r="U51" s="701"/>
      <c r="V51" s="701"/>
      <c r="W51" s="703"/>
      <c r="X51" s="701"/>
      <c r="Y51" s="701"/>
      <c r="Z51" s="703"/>
      <c r="AA51" s="701"/>
      <c r="AB51" s="701"/>
      <c r="AC51" s="703"/>
      <c r="AD51" s="701"/>
      <c r="AE51" s="701"/>
      <c r="AF51" s="703"/>
      <c r="AG51" s="701"/>
      <c r="AH51" s="701"/>
      <c r="AI51" s="703"/>
      <c r="AJ51" s="701"/>
      <c r="AK51" s="701"/>
      <c r="AL51" s="703"/>
      <c r="AM51" s="701"/>
      <c r="AN51" s="701"/>
      <c r="AO51" s="703"/>
      <c r="AP51" s="701"/>
      <c r="AQ51" s="701"/>
      <c r="AR51" s="703"/>
      <c r="AS51" s="701"/>
      <c r="AT51" s="701"/>
      <c r="AU51" s="703"/>
      <c r="AV51" s="701"/>
      <c r="AW51" s="701"/>
      <c r="AX51" s="703"/>
      <c r="AY51" s="701"/>
      <c r="AZ51" s="701"/>
      <c r="BA51" s="703"/>
      <c r="BB51" s="701"/>
      <c r="BC51" s="701"/>
      <c r="BD51" s="703"/>
      <c r="BE51" s="701"/>
      <c r="BF51" s="701"/>
      <c r="BG51" s="703"/>
      <c r="BH51" s="701"/>
      <c r="BI51" s="701"/>
      <c r="BJ51" s="703"/>
      <c r="BK51" s="701"/>
      <c r="BL51" s="701"/>
      <c r="BM51" s="703"/>
      <c r="BN51" s="701"/>
      <c r="BO51" s="701"/>
      <c r="BP51" s="703"/>
      <c r="BQ51" s="701"/>
      <c r="BR51" s="701"/>
      <c r="BS51" s="703"/>
      <c r="BT51" s="701"/>
      <c r="BU51" s="701"/>
      <c r="BV51" s="703"/>
      <c r="BW51" s="701"/>
      <c r="BX51" s="701"/>
      <c r="BY51" s="703"/>
      <c r="BZ51" s="701"/>
      <c r="CA51" s="701"/>
    </row>
    <row r="52" spans="1:81" s="665" customFormat="1" ht="16.5" customHeight="1" thickBot="1" x14ac:dyDescent="0.3">
      <c r="A52" s="809"/>
      <c r="B52" s="666"/>
      <c r="C52" s="666"/>
      <c r="D52" s="666"/>
      <c r="E52" s="666"/>
      <c r="F52" s="666"/>
      <c r="G52" s="666"/>
      <c r="H52" s="756" t="s">
        <v>53</v>
      </c>
      <c r="I52" s="757"/>
      <c r="J52" s="701"/>
      <c r="K52" s="758"/>
      <c r="L52" s="758"/>
      <c r="M52" s="758"/>
      <c r="N52" s="758"/>
      <c r="O52" s="758"/>
      <c r="P52" s="758"/>
      <c r="Q52" s="758"/>
      <c r="R52" s="758"/>
      <c r="S52" s="758"/>
      <c r="T52" s="758"/>
      <c r="U52" s="758"/>
      <c r="V52" s="758"/>
      <c r="W52" s="758"/>
      <c r="X52" s="758"/>
      <c r="Y52" s="758"/>
      <c r="Z52" s="758"/>
      <c r="AA52" s="758"/>
      <c r="AB52" s="758"/>
      <c r="AC52" s="758"/>
      <c r="AD52" s="758"/>
      <c r="AE52" s="758"/>
      <c r="AF52" s="758"/>
      <c r="AG52" s="758"/>
      <c r="AH52" s="758"/>
      <c r="AI52" s="758"/>
      <c r="AJ52" s="758"/>
      <c r="AK52" s="758"/>
      <c r="AL52" s="758"/>
      <c r="AM52" s="758"/>
      <c r="AN52" s="758"/>
      <c r="AO52" s="758"/>
      <c r="AP52" s="758"/>
      <c r="AQ52" s="758"/>
      <c r="AR52" s="758"/>
      <c r="AS52" s="758"/>
      <c r="AT52" s="758"/>
      <c r="AU52" s="758"/>
      <c r="AV52" s="758"/>
      <c r="AW52" s="758"/>
      <c r="AX52" s="758"/>
      <c r="AY52" s="758"/>
      <c r="AZ52" s="758"/>
      <c r="BA52" s="758"/>
      <c r="BB52" s="758"/>
      <c r="BC52" s="758"/>
      <c r="BD52" s="758"/>
      <c r="BE52" s="758"/>
      <c r="BF52" s="758"/>
      <c r="BG52" s="758"/>
      <c r="BH52" s="758"/>
      <c r="BI52" s="758"/>
      <c r="BJ52" s="758"/>
      <c r="BK52" s="758"/>
      <c r="BL52" s="758"/>
      <c r="BM52" s="758"/>
      <c r="BN52" s="758"/>
      <c r="BO52" s="758"/>
      <c r="BP52" s="758"/>
      <c r="BQ52" s="758"/>
      <c r="BR52" s="758"/>
      <c r="BS52" s="758"/>
      <c r="BT52" s="758"/>
      <c r="BU52" s="758"/>
      <c r="BV52" s="758"/>
      <c r="BW52" s="758"/>
      <c r="BX52" s="758"/>
      <c r="BY52" s="758"/>
      <c r="BZ52" s="758"/>
      <c r="CA52" s="758"/>
    </row>
    <row r="53" spans="1:81" s="665" customFormat="1" ht="16.5" customHeight="1" x14ac:dyDescent="0.25">
      <c r="A53" s="1692" t="s">
        <v>20</v>
      </c>
      <c r="B53" s="759" t="s">
        <v>54</v>
      </c>
      <c r="C53" s="760"/>
      <c r="D53" s="760" t="s">
        <v>55</v>
      </c>
      <c r="E53" s="760"/>
      <c r="F53" s="760"/>
      <c r="G53" s="761"/>
      <c r="H53" s="762">
        <f>$C$58/1000</f>
        <v>0</v>
      </c>
      <c r="I53" s="763" t="s">
        <v>56</v>
      </c>
      <c r="J53" s="764">
        <f>$G$58/1000</f>
        <v>0</v>
      </c>
      <c r="K53" s="762">
        <f>$C$58/1000</f>
        <v>0</v>
      </c>
      <c r="L53" s="763" t="s">
        <v>56</v>
      </c>
      <c r="M53" s="764">
        <f>$G$58/1000</f>
        <v>0</v>
      </c>
      <c r="N53" s="762">
        <f>$C$58/1000</f>
        <v>0</v>
      </c>
      <c r="O53" s="763" t="s">
        <v>56</v>
      </c>
      <c r="P53" s="764">
        <f>$G$58/1000</f>
        <v>0</v>
      </c>
      <c r="Q53" s="762">
        <f>$C$58/1000</f>
        <v>0</v>
      </c>
      <c r="R53" s="763" t="s">
        <v>56</v>
      </c>
      <c r="S53" s="764">
        <f>$G$58/1000</f>
        <v>0</v>
      </c>
      <c r="T53" s="762">
        <f>$C$58/1000</f>
        <v>0</v>
      </c>
      <c r="U53" s="763" t="s">
        <v>56</v>
      </c>
      <c r="V53" s="764">
        <f>$G$58/1000</f>
        <v>0</v>
      </c>
      <c r="W53" s="762">
        <f>$C$58/1000</f>
        <v>0</v>
      </c>
      <c r="X53" s="763" t="s">
        <v>56</v>
      </c>
      <c r="Y53" s="764">
        <f>$G$58/1000</f>
        <v>0</v>
      </c>
      <c r="Z53" s="762">
        <f>$C$58/1000</f>
        <v>0</v>
      </c>
      <c r="AA53" s="763" t="s">
        <v>56</v>
      </c>
      <c r="AB53" s="764">
        <f>$G$58/1000</f>
        <v>0</v>
      </c>
      <c r="AC53" s="762">
        <f>$C$58/1000</f>
        <v>0</v>
      </c>
      <c r="AD53" s="763" t="s">
        <v>56</v>
      </c>
      <c r="AE53" s="764">
        <f>$G$58/1000</f>
        <v>0</v>
      </c>
      <c r="AF53" s="762">
        <f>$C$58/1000</f>
        <v>0</v>
      </c>
      <c r="AG53" s="763" t="s">
        <v>56</v>
      </c>
      <c r="AH53" s="764">
        <f>$G$58/1000</f>
        <v>0</v>
      </c>
      <c r="AI53" s="762">
        <f>$C$58/1000</f>
        <v>0</v>
      </c>
      <c r="AJ53" s="763" t="s">
        <v>56</v>
      </c>
      <c r="AK53" s="764">
        <f>$G$58/1000</f>
        <v>0</v>
      </c>
      <c r="AL53" s="762">
        <f>$C$58/1000</f>
        <v>0</v>
      </c>
      <c r="AM53" s="763" t="s">
        <v>56</v>
      </c>
      <c r="AN53" s="764">
        <f>$G$58/1000</f>
        <v>0</v>
      </c>
      <c r="AO53" s="762">
        <f>$C$58/1000</f>
        <v>0</v>
      </c>
      <c r="AP53" s="763" t="s">
        <v>56</v>
      </c>
      <c r="AQ53" s="764">
        <f>$G$58/1000</f>
        <v>0</v>
      </c>
      <c r="AR53" s="762">
        <f>$C$58/1000</f>
        <v>0</v>
      </c>
      <c r="AS53" s="763" t="s">
        <v>56</v>
      </c>
      <c r="AT53" s="764">
        <f>$G$58/1000</f>
        <v>0</v>
      </c>
      <c r="AU53" s="762">
        <f>$C$58/1000</f>
        <v>0</v>
      </c>
      <c r="AV53" s="763" t="s">
        <v>56</v>
      </c>
      <c r="AW53" s="764">
        <f>$G$58/1000</f>
        <v>0</v>
      </c>
      <c r="AX53" s="762">
        <f>$C$58/1000</f>
        <v>0</v>
      </c>
      <c r="AY53" s="763" t="s">
        <v>56</v>
      </c>
      <c r="AZ53" s="764">
        <f>$G$58/1000</f>
        <v>0</v>
      </c>
      <c r="BA53" s="762">
        <f>$C$58/1000</f>
        <v>0</v>
      </c>
      <c r="BB53" s="763" t="s">
        <v>56</v>
      </c>
      <c r="BC53" s="764">
        <f>$G$58/1000</f>
        <v>0</v>
      </c>
      <c r="BD53" s="762">
        <f>$C$58/1000</f>
        <v>0</v>
      </c>
      <c r="BE53" s="763" t="s">
        <v>56</v>
      </c>
      <c r="BF53" s="764">
        <f>$G$58/1000</f>
        <v>0</v>
      </c>
      <c r="BG53" s="762">
        <f>$C$58/1000</f>
        <v>0</v>
      </c>
      <c r="BH53" s="763" t="s">
        <v>56</v>
      </c>
      <c r="BI53" s="764">
        <f>$G$58/1000</f>
        <v>0</v>
      </c>
      <c r="BJ53" s="762">
        <f>$C$58/1000</f>
        <v>0</v>
      </c>
      <c r="BK53" s="763" t="s">
        <v>56</v>
      </c>
      <c r="BL53" s="764">
        <f>$G$58/1000</f>
        <v>0</v>
      </c>
      <c r="BM53" s="762">
        <f>$C$58/1000</f>
        <v>0</v>
      </c>
      <c r="BN53" s="763" t="s">
        <v>56</v>
      </c>
      <c r="BO53" s="764">
        <f>$G$58/1000</f>
        <v>0</v>
      </c>
      <c r="BP53" s="762">
        <f>$C$58/1000</f>
        <v>0</v>
      </c>
      <c r="BQ53" s="763" t="s">
        <v>56</v>
      </c>
      <c r="BR53" s="764">
        <f>$G$58/1000</f>
        <v>0</v>
      </c>
      <c r="BS53" s="762">
        <f>$C$58/1000</f>
        <v>0</v>
      </c>
      <c r="BT53" s="763" t="s">
        <v>56</v>
      </c>
      <c r="BU53" s="764">
        <f>$G$58/1000</f>
        <v>0</v>
      </c>
      <c r="BV53" s="762">
        <f>$C$58/1000</f>
        <v>0</v>
      </c>
      <c r="BW53" s="763" t="s">
        <v>56</v>
      </c>
      <c r="BX53" s="764">
        <f>$G$58/1000</f>
        <v>0</v>
      </c>
      <c r="BY53" s="762">
        <f>$C$58/1000</f>
        <v>0</v>
      </c>
      <c r="BZ53" s="763" t="s">
        <v>56</v>
      </c>
      <c r="CA53" s="764">
        <f>$G$58/1000</f>
        <v>0</v>
      </c>
    </row>
    <row r="54" spans="1:81" s="665" customFormat="1" ht="16.5" customHeight="1" thickBot="1" x14ac:dyDescent="0.3">
      <c r="A54" s="1693"/>
      <c r="B54" s="765" t="s">
        <v>57</v>
      </c>
      <c r="C54" s="766"/>
      <c r="D54" s="766" t="s">
        <v>58</v>
      </c>
      <c r="E54" s="766"/>
      <c r="F54" s="766"/>
      <c r="G54" s="767"/>
      <c r="H54" s="768" t="e">
        <f>((I7^2+J7^2)*$C$59/1000+(I8^2+J8^2)*$G$59/1000+(I9^2+J9^2)*$J$59/1000)/$C$13^2</f>
        <v>#DIV/0!</v>
      </c>
      <c r="I54" s="769" t="s">
        <v>56</v>
      </c>
      <c r="J54" s="770" t="e">
        <f>((I7^2+J7^2)*$M$59+(I8^2+J8^2)*$P$59+(I9^2+J9^2)*$S$59)/(100*$C$13)</f>
        <v>#DIV/0!</v>
      </c>
      <c r="K54" s="768" t="e">
        <f>((L7^2+M7^2)*$C$59/1000+(L8^2+M8^2)*$G$59/1000+(L9^2+M9^2)*$J$59/1000)/$C$13^2</f>
        <v>#DIV/0!</v>
      </c>
      <c r="L54" s="769" t="s">
        <v>56</v>
      </c>
      <c r="M54" s="770" t="e">
        <f>((L7^2+M7^2)*$M$59+(L8^2+M8^2)*$P$59+(L9^2+M9^2)*$S$59)/(100*$C$13)</f>
        <v>#DIV/0!</v>
      </c>
      <c r="N54" s="768" t="e">
        <f>((O7^2+P7^2)*$C$59/1000+(O8^2+P8^2)*$G$59/1000+(O9^2+P9^2)*$J$59/1000)/$C$13^2</f>
        <v>#DIV/0!</v>
      </c>
      <c r="O54" s="769" t="s">
        <v>56</v>
      </c>
      <c r="P54" s="770" t="e">
        <f>((O7^2+P7^2)*$M$59+(O8^2+P8^2)*$P$59+(O9^2+P9^2)*$S$59)/(100*$C$13)</f>
        <v>#DIV/0!</v>
      </c>
      <c r="Q54" s="768" t="e">
        <f>((R7^2+S7^2)*$C$59/1000+(R8^2+S8^2)*$G$59/1000+(R9^2+S9^2)*$J$59/1000)/$C$13^2</f>
        <v>#DIV/0!</v>
      </c>
      <c r="R54" s="769" t="s">
        <v>56</v>
      </c>
      <c r="S54" s="770" t="e">
        <f>((R7^2+S7^2)*$M$59+(R8^2+S8^2)*$P$59+(R9^2+S9^2)*$S$59)/(100*$C$13)</f>
        <v>#DIV/0!</v>
      </c>
      <c r="T54" s="768" t="e">
        <f>((U7^2+V7^2)*$C$59/1000+(U8^2+V8^2)*$G$59/1000+(U9^2+V9^2)*$J$59/1000)/$C$13^2</f>
        <v>#DIV/0!</v>
      </c>
      <c r="U54" s="769" t="s">
        <v>56</v>
      </c>
      <c r="V54" s="770" t="e">
        <f>((U7^2+V7^2)*$M$59+(U8^2+V8^2)*$P$59+(U9^2+V9^2)*$S$59)/(100*$C$13)</f>
        <v>#DIV/0!</v>
      </c>
      <c r="W54" s="768" t="e">
        <f>((X7^2+Y7^2)*$C$59/1000+(X8^2+Y8^2)*$G$59/1000+(X9^2+Y9^2)*$J$59/1000)/$C$13^2</f>
        <v>#DIV/0!</v>
      </c>
      <c r="X54" s="769" t="s">
        <v>56</v>
      </c>
      <c r="Y54" s="770" t="e">
        <f>((X7^2+Y7^2)*$M$59+(X8^2+Y8^2)*$P$59+(X9^2+Y9^2)*$S$59)/(100*$C$13)</f>
        <v>#DIV/0!</v>
      </c>
      <c r="Z54" s="768" t="e">
        <f>((AA7^2+AB7^2)*$C$59/1000+(AA8^2+AB8^2)*$G$59/1000+(AA9^2+AB9^2)*$J$59/1000)/$C$13^2</f>
        <v>#DIV/0!</v>
      </c>
      <c r="AA54" s="769" t="s">
        <v>56</v>
      </c>
      <c r="AB54" s="770" t="e">
        <f>((AA7^2+AB7^2)*$M$59+(AA8^2+AB8^2)*$P$59+(AA9^2+AB9^2)*$S$59)/(100*$C$13)</f>
        <v>#DIV/0!</v>
      </c>
      <c r="AC54" s="768" t="e">
        <f>((AD7^2+AE7^2)*$C$59/1000+(AD8^2+AE8^2)*$G$59/1000+(AD9^2+AE9^2)*$J$59/1000)/$C$13^2</f>
        <v>#DIV/0!</v>
      </c>
      <c r="AD54" s="769" t="s">
        <v>56</v>
      </c>
      <c r="AE54" s="770" t="e">
        <f>((AD7^2+AE7^2)*$M$59+(AD8^2+AE8^2)*$P$59+(AD9^2+AE9^2)*$S$59)/(100*$C$13)</f>
        <v>#DIV/0!</v>
      </c>
      <c r="AF54" s="768" t="e">
        <f>((AG7^2+AH7^2)*$C$59/1000+(AG8^2+AH8^2)*$G$59/1000+(AG9^2+AH9^2)*$J$59/1000)/$C$13^2</f>
        <v>#DIV/0!</v>
      </c>
      <c r="AG54" s="769" t="s">
        <v>56</v>
      </c>
      <c r="AH54" s="770" t="e">
        <f>((AG7^2+AH7^2)*$M$59+(AG8^2+AH8^2)*$P$59+(AG9^2+AH9^2)*$S$59)/(100*$C$13)</f>
        <v>#DIV/0!</v>
      </c>
      <c r="AI54" s="768" t="e">
        <f>((AJ7^2+AK7^2)*$C$59/1000+(AJ8^2+AK8^2)*$G$59/1000+(AJ9^2+AK9^2)*$J$59/1000)/$C$13^2</f>
        <v>#DIV/0!</v>
      </c>
      <c r="AJ54" s="769" t="s">
        <v>56</v>
      </c>
      <c r="AK54" s="770" t="e">
        <f>((AJ7^2+AK7^2)*$M$59+(AJ8^2+AK8^2)*$P$59+(AJ9^2+AK9^2)*$S$59)/(100*$C$13)</f>
        <v>#DIV/0!</v>
      </c>
      <c r="AL54" s="768" t="e">
        <f>((AM7^2+AN7^2)*$C$59/1000+(AM8^2+AN8^2)*$G$59/1000+(AM9^2+AN9^2)*$J$59/1000)/$C$13^2</f>
        <v>#DIV/0!</v>
      </c>
      <c r="AM54" s="769" t="s">
        <v>56</v>
      </c>
      <c r="AN54" s="770" t="e">
        <f>((AM7^2+AN7^2)*$M$59+(AM8^2+AN8^2)*$P$59+(AM9^2+AN9^2)*$S$59)/(100*$C$13)</f>
        <v>#DIV/0!</v>
      </c>
      <c r="AO54" s="768" t="e">
        <f>((AP7^2+AQ7^2)*$C$59/1000+(AP8^2+AQ8^2)*$G$59/1000+(AP9^2+AQ9^2)*$J$59/1000)/$C$13^2</f>
        <v>#DIV/0!</v>
      </c>
      <c r="AP54" s="769" t="s">
        <v>56</v>
      </c>
      <c r="AQ54" s="770" t="e">
        <f>((AP7^2+AQ7^2)*$M$59+(AP8^2+AQ8^2)*$P$59+(AP9^2+AQ9^2)*$S$59)/(100*$C$13)</f>
        <v>#DIV/0!</v>
      </c>
      <c r="AR54" s="768" t="e">
        <f>((AS7^2+AT7^2)*$C$59/1000+(AS8^2+AT8^2)*$G$59/1000+(AS9^2+AT9^2)*$J$59/1000)/$C$13^2</f>
        <v>#DIV/0!</v>
      </c>
      <c r="AS54" s="769" t="s">
        <v>56</v>
      </c>
      <c r="AT54" s="770" t="e">
        <f>((AS7^2+AT7^2)*$M$59+(AS8^2+AT8^2)*$P$59+(AS9^2+AT9^2)*$S$59)/(100*$C$13)</f>
        <v>#DIV/0!</v>
      </c>
      <c r="AU54" s="768" t="e">
        <f>((AV7^2+AW7^2)*$C$59/1000+(AV8^2+AW8^2)*$G$59/1000+(AV9^2+AW9^2)*$J$59/1000)/$C$13^2</f>
        <v>#DIV/0!</v>
      </c>
      <c r="AV54" s="769" t="s">
        <v>56</v>
      </c>
      <c r="AW54" s="770" t="e">
        <f>((AV7^2+AW7^2)*$M$59+(AV8^2+AW8^2)*$P$59+(AV9^2+AW9^2)*$S$59)/(100*$C$13)</f>
        <v>#DIV/0!</v>
      </c>
      <c r="AX54" s="768" t="e">
        <f>((AY7^2+AZ7^2)*$C$59/1000+(AY8^2+AZ8^2)*$G$59/1000+(AY9^2+AZ9^2)*$J$59/1000)/$C$13^2</f>
        <v>#DIV/0!</v>
      </c>
      <c r="AY54" s="769" t="s">
        <v>56</v>
      </c>
      <c r="AZ54" s="770" t="e">
        <f>((AY7^2+AZ7^2)*$M$59+(AY8^2+AZ8^2)*$P$59+(AY9^2+AZ9^2)*$S$59)/(100*$C$13)</f>
        <v>#DIV/0!</v>
      </c>
      <c r="BA54" s="768" t="e">
        <f>((BB7^2+BC7^2)*$C$59/1000+(BB8^2+BC8^2)*$G$59/1000+(BB9^2+BC9^2)*$J$59/1000)/$C$13^2</f>
        <v>#DIV/0!</v>
      </c>
      <c r="BB54" s="769" t="s">
        <v>56</v>
      </c>
      <c r="BC54" s="770" t="e">
        <f>((BB7^2+BC7^2)*$M$59+(BB8^2+BC8^2)*$P$59+(BB9^2+BC9^2)*$S$59)/(100*$C$13)</f>
        <v>#DIV/0!</v>
      </c>
      <c r="BD54" s="768" t="e">
        <f>((BE7^2+BF7^2)*$C$59/1000+(BE8^2+BF8^2)*$G$59/1000+(BE9^2+BF9^2)*$J$59/1000)/$C$13^2</f>
        <v>#DIV/0!</v>
      </c>
      <c r="BE54" s="769" t="s">
        <v>56</v>
      </c>
      <c r="BF54" s="770" t="e">
        <f>((BE7^2+BF7^2)*$M$59+(BE8^2+BF8^2)*$P$59+(BE9^2+BF9^2)*$S$59)/(100*$C$13)</f>
        <v>#DIV/0!</v>
      </c>
      <c r="BG54" s="768" t="e">
        <f>((BH7^2+BI7^2)*$C$59/1000+(BH8^2+BI8^2)*$G$59/1000+(BH9^2+BI9^2)*$J$59/1000)/$C$13^2</f>
        <v>#DIV/0!</v>
      </c>
      <c r="BH54" s="769" t="s">
        <v>56</v>
      </c>
      <c r="BI54" s="770" t="e">
        <f>((BH7^2+BI7^2)*$M$59+(BH8^2+BI8^2)*$P$59+(BH9^2+BI9^2)*$S$59)/(100*$C$13)</f>
        <v>#DIV/0!</v>
      </c>
      <c r="BJ54" s="768" t="e">
        <f>((BK7^2+BL7^2)*$C$59/1000+(BK8^2+BL8^2)*$G$59/1000+(BK9^2+BL9^2)*$J$59/1000)/$C$13^2</f>
        <v>#DIV/0!</v>
      </c>
      <c r="BK54" s="769" t="s">
        <v>56</v>
      </c>
      <c r="BL54" s="770" t="e">
        <f>((BK7^2+BL7^2)*$M$59+(BK8^2+BL8^2)*$P$59+(BK9^2+BL9^2)*$S$59)/(100*$C$13)</f>
        <v>#DIV/0!</v>
      </c>
      <c r="BM54" s="768" t="e">
        <f>((BN7^2+BO7^2)*$C$59/1000+(BN8^2+BO8^2)*$G$59/1000+(BN9^2+BO9^2)*$J$59/1000)/$C$13^2</f>
        <v>#DIV/0!</v>
      </c>
      <c r="BN54" s="769" t="s">
        <v>56</v>
      </c>
      <c r="BO54" s="770" t="e">
        <f>((BN7^2+BO7^2)*$M$59+(BN8^2+BO8^2)*$P$59+(BN9^2+BO9^2)*$S$59)/(100*$C$13)</f>
        <v>#DIV/0!</v>
      </c>
      <c r="BP54" s="768" t="e">
        <f>((BQ7^2+BR7^2)*$C$59/1000+(BQ8^2+BR8^2)*$G$59/1000+(BQ9^2+BR9^2)*$J$59/1000)/$C$13^2</f>
        <v>#DIV/0!</v>
      </c>
      <c r="BQ54" s="769" t="s">
        <v>56</v>
      </c>
      <c r="BR54" s="770" t="e">
        <f>((BQ7^2+BR7^2)*$M$59+(BQ8^2+BR8^2)*$P$59+(BQ9^2+BR9^2)*$S$59)/(100*$C$13)</f>
        <v>#DIV/0!</v>
      </c>
      <c r="BS54" s="768" t="e">
        <f>((BT7^2+BU7^2)*$C$59/1000+(BT8^2+BU8^2)*$G$59/1000+(BT9^2+BU9^2)*$J$59/1000)/$C$13^2</f>
        <v>#DIV/0!</v>
      </c>
      <c r="BT54" s="769" t="s">
        <v>56</v>
      </c>
      <c r="BU54" s="770" t="e">
        <f>((BT7^2+BU7^2)*$M$59+(BT8^2+BU8^2)*$P$59+(BT9^2+BU9^2)*$S$59)/(100*$C$13)</f>
        <v>#DIV/0!</v>
      </c>
      <c r="BV54" s="768" t="e">
        <f>((BW7^2+BX7^2)*$C$59/1000+(BW8^2+BX8^2)*$G$59/1000+(BW9^2+BX9^2)*$J$59/1000)/$C$13^2</f>
        <v>#DIV/0!</v>
      </c>
      <c r="BW54" s="769" t="s">
        <v>56</v>
      </c>
      <c r="BX54" s="770" t="e">
        <f>((BW7^2+BX7^2)*$M$59+(BW8^2+BX8^2)*$P$59+(BW9^2+BX9^2)*$S$59)/(100*$C$13)</f>
        <v>#DIV/0!</v>
      </c>
      <c r="BY54" s="768" t="e">
        <f>((BZ7^2+CA7^2)*$C$59/1000+(BZ8^2+CA8^2)*$G$59/1000+(BZ9^2+CA9^2)*$J$59/1000)/$C$13^2</f>
        <v>#DIV/0!</v>
      </c>
      <c r="BZ54" s="769" t="s">
        <v>56</v>
      </c>
      <c r="CA54" s="770" t="e">
        <f>((BZ7^2+CA7^2)*$M$59+(BZ8^2+CA8^2)*$P$59+(BZ9^2+CA9^2)*$S$59)/(100*$C$13)</f>
        <v>#DIV/0!</v>
      </c>
    </row>
    <row r="55" spans="1:81" s="665" customFormat="1" ht="16.5" customHeight="1" x14ac:dyDescent="0.25">
      <c r="A55" s="1693"/>
      <c r="B55" s="771" t="s">
        <v>152</v>
      </c>
      <c r="C55" s="772">
        <v>54</v>
      </c>
      <c r="D55" s="773"/>
      <c r="E55" s="1695" t="s">
        <v>153</v>
      </c>
      <c r="F55" s="1695"/>
      <c r="G55" s="974">
        <v>325</v>
      </c>
      <c r="H55" s="775"/>
      <c r="I55" s="776"/>
      <c r="J55" s="928"/>
      <c r="K55" s="775"/>
      <c r="L55" s="776"/>
      <c r="M55" s="928"/>
      <c r="N55" s="775"/>
      <c r="O55" s="776"/>
      <c r="P55" s="928"/>
      <c r="Q55" s="775"/>
      <c r="R55" s="776"/>
      <c r="S55" s="928"/>
      <c r="T55" s="1699"/>
      <c r="U55" s="1700"/>
      <c r="V55" s="1701"/>
      <c r="W55" s="1699"/>
      <c r="X55" s="1700"/>
      <c r="Y55" s="1701"/>
      <c r="Z55" s="1699"/>
      <c r="AA55" s="1700"/>
      <c r="AB55" s="1701"/>
      <c r="AC55" s="1699"/>
      <c r="AD55" s="1700"/>
      <c r="AE55" s="1701"/>
      <c r="AF55" s="1699"/>
      <c r="AG55" s="1700"/>
      <c r="AH55" s="1701"/>
      <c r="AI55" s="1699"/>
      <c r="AJ55" s="1700"/>
      <c r="AK55" s="1701"/>
      <c r="AL55" s="1699"/>
      <c r="AM55" s="1700"/>
      <c r="AN55" s="1701"/>
      <c r="AO55" s="1699"/>
      <c r="AP55" s="1700"/>
      <c r="AQ55" s="1701"/>
      <c r="AR55" s="1699"/>
      <c r="AS55" s="1700"/>
      <c r="AT55" s="1701"/>
      <c r="AU55" s="1699"/>
      <c r="AV55" s="1700"/>
      <c r="AW55" s="1701"/>
      <c r="AX55" s="1699"/>
      <c r="AY55" s="1700"/>
      <c r="AZ55" s="1701"/>
      <c r="BA55" s="1699"/>
      <c r="BB55" s="1700"/>
      <c r="BC55" s="1701"/>
      <c r="BD55" s="1699"/>
      <c r="BE55" s="1700"/>
      <c r="BF55" s="1701"/>
      <c r="BG55" s="1699"/>
      <c r="BH55" s="1700"/>
      <c r="BI55" s="1701"/>
      <c r="BJ55" s="1699"/>
      <c r="BK55" s="1700"/>
      <c r="BL55" s="1701"/>
      <c r="BM55" s="1699"/>
      <c r="BN55" s="1700"/>
      <c r="BO55" s="1701"/>
      <c r="BP55" s="1699"/>
      <c r="BQ55" s="1700"/>
      <c r="BR55" s="1701"/>
      <c r="BS55" s="1699"/>
      <c r="BT55" s="1700"/>
      <c r="BU55" s="1701"/>
      <c r="BV55" s="1699"/>
      <c r="BW55" s="1700"/>
      <c r="BX55" s="1701"/>
      <c r="BY55" s="1699"/>
      <c r="BZ55" s="1700"/>
      <c r="CA55" s="1701"/>
    </row>
    <row r="56" spans="1:81" s="665" customFormat="1" ht="16.5" customHeight="1" thickBot="1" x14ac:dyDescent="0.3">
      <c r="A56" s="1693"/>
      <c r="B56" s="777" t="s">
        <v>622</v>
      </c>
      <c r="C56" s="831">
        <v>245.85</v>
      </c>
      <c r="D56" s="698"/>
      <c r="E56" s="777"/>
      <c r="F56" s="777" t="s">
        <v>91</v>
      </c>
      <c r="G56" s="695">
        <v>99.8</v>
      </c>
      <c r="H56" s="1690" t="s">
        <v>659</v>
      </c>
      <c r="I56" s="1691"/>
      <c r="J56" s="930">
        <v>930.45</v>
      </c>
      <c r="K56" s="1690" t="s">
        <v>623</v>
      </c>
      <c r="L56" s="1691"/>
      <c r="M56" s="930">
        <v>13.05</v>
      </c>
      <c r="N56" s="1690" t="s">
        <v>93</v>
      </c>
      <c r="O56" s="1691"/>
      <c r="P56" s="930">
        <v>-2.2000000000000002</v>
      </c>
      <c r="Q56" s="1690" t="s">
        <v>62</v>
      </c>
      <c r="R56" s="1691"/>
      <c r="S56" s="930">
        <v>29.4</v>
      </c>
      <c r="T56" s="1702"/>
      <c r="U56" s="1703"/>
      <c r="V56" s="1704"/>
      <c r="W56" s="1702"/>
      <c r="X56" s="1703"/>
      <c r="Y56" s="1704"/>
      <c r="Z56" s="1702"/>
      <c r="AA56" s="1703"/>
      <c r="AB56" s="1704"/>
      <c r="AC56" s="1702"/>
      <c r="AD56" s="1703"/>
      <c r="AE56" s="1704"/>
      <c r="AF56" s="1702"/>
      <c r="AG56" s="1703"/>
      <c r="AH56" s="1704"/>
      <c r="AI56" s="1702"/>
      <c r="AJ56" s="1703"/>
      <c r="AK56" s="1704"/>
      <c r="AL56" s="1702"/>
      <c r="AM56" s="1703"/>
      <c r="AN56" s="1704"/>
      <c r="AO56" s="1702"/>
      <c r="AP56" s="1703"/>
      <c r="AQ56" s="1704"/>
      <c r="AR56" s="1702"/>
      <c r="AS56" s="1703"/>
      <c r="AT56" s="1704"/>
      <c r="AU56" s="1702"/>
      <c r="AV56" s="1703"/>
      <c r="AW56" s="1704"/>
      <c r="AX56" s="1702"/>
      <c r="AY56" s="1703"/>
      <c r="AZ56" s="1704"/>
      <c r="BA56" s="1702"/>
      <c r="BB56" s="1703"/>
      <c r="BC56" s="1704"/>
      <c r="BD56" s="1702"/>
      <c r="BE56" s="1703"/>
      <c r="BF56" s="1704"/>
      <c r="BG56" s="1702"/>
      <c r="BH56" s="1703"/>
      <c r="BI56" s="1704"/>
      <c r="BJ56" s="1702"/>
      <c r="BK56" s="1703"/>
      <c r="BL56" s="1704"/>
      <c r="BM56" s="1702"/>
      <c r="BN56" s="1703"/>
      <c r="BO56" s="1704"/>
      <c r="BP56" s="1702"/>
      <c r="BQ56" s="1703"/>
      <c r="BR56" s="1704"/>
      <c r="BS56" s="1702"/>
      <c r="BT56" s="1703"/>
      <c r="BU56" s="1704"/>
      <c r="BV56" s="1702"/>
      <c r="BW56" s="1703"/>
      <c r="BX56" s="1704"/>
      <c r="BY56" s="1702"/>
      <c r="BZ56" s="1703"/>
      <c r="CA56" s="1704"/>
    </row>
    <row r="57" spans="1:81" s="665" customFormat="1" ht="16.5" customHeight="1" thickBot="1" x14ac:dyDescent="0.3">
      <c r="A57" s="1694"/>
      <c r="B57" s="1696" t="s">
        <v>63</v>
      </c>
      <c r="C57" s="1697"/>
      <c r="D57" s="1697"/>
      <c r="E57" s="1697"/>
      <c r="F57" s="1697"/>
      <c r="G57" s="1698"/>
      <c r="H57" s="778">
        <f>I7</f>
        <v>22.57</v>
      </c>
      <c r="I57" s="779" t="s">
        <v>56</v>
      </c>
      <c r="J57" s="780">
        <f>J7</f>
        <v>-5.04</v>
      </c>
      <c r="K57" s="778">
        <f>L7</f>
        <v>20.13</v>
      </c>
      <c r="L57" s="779" t="s">
        <v>56</v>
      </c>
      <c r="M57" s="780">
        <f>M7</f>
        <v>-4.55</v>
      </c>
      <c r="N57" s="778">
        <f>O7</f>
        <v>16.5</v>
      </c>
      <c r="O57" s="779" t="s">
        <v>56</v>
      </c>
      <c r="P57" s="780">
        <f>P7</f>
        <v>-4.66</v>
      </c>
      <c r="Q57" s="778">
        <f>R7</f>
        <v>15.62</v>
      </c>
      <c r="R57" s="779" t="s">
        <v>56</v>
      </c>
      <c r="S57" s="780">
        <f>S7</f>
        <v>-4.51</v>
      </c>
      <c r="T57" s="778">
        <f>U7</f>
        <v>15.95</v>
      </c>
      <c r="U57" s="779" t="s">
        <v>56</v>
      </c>
      <c r="V57" s="780">
        <f>V7</f>
        <v>-4.4000000000000004</v>
      </c>
      <c r="W57" s="778">
        <f>X7</f>
        <v>15.99</v>
      </c>
      <c r="X57" s="779" t="s">
        <v>56</v>
      </c>
      <c r="Y57" s="780">
        <f>Y7</f>
        <v>-4.16</v>
      </c>
      <c r="Z57" s="778">
        <f>AA7</f>
        <v>21.63</v>
      </c>
      <c r="AA57" s="779" t="s">
        <v>56</v>
      </c>
      <c r="AB57" s="780">
        <f>AB7</f>
        <v>-5.19</v>
      </c>
      <c r="AC57" s="778">
        <f>AD7</f>
        <v>25.67</v>
      </c>
      <c r="AD57" s="779" t="s">
        <v>56</v>
      </c>
      <c r="AE57" s="780">
        <f>AE7</f>
        <v>-4.58</v>
      </c>
      <c r="AF57" s="778">
        <f>AG7</f>
        <v>26.33</v>
      </c>
      <c r="AG57" s="779" t="s">
        <v>56</v>
      </c>
      <c r="AH57" s="780">
        <f>AH7</f>
        <v>-4.18</v>
      </c>
      <c r="AI57" s="778">
        <f>AJ7</f>
        <v>26.14</v>
      </c>
      <c r="AJ57" s="779" t="s">
        <v>56</v>
      </c>
      <c r="AK57" s="780">
        <f>AK7</f>
        <v>-4.25</v>
      </c>
      <c r="AL57" s="778">
        <f>AM7</f>
        <v>26.75</v>
      </c>
      <c r="AM57" s="779" t="s">
        <v>56</v>
      </c>
      <c r="AN57" s="780">
        <f>AN7</f>
        <v>-4.25</v>
      </c>
      <c r="AO57" s="778">
        <f>AP7</f>
        <v>26.64</v>
      </c>
      <c r="AP57" s="779" t="s">
        <v>56</v>
      </c>
      <c r="AQ57" s="780">
        <f>AQ7</f>
        <v>-4.22</v>
      </c>
      <c r="AR57" s="778">
        <f>AS7</f>
        <v>26.6</v>
      </c>
      <c r="AS57" s="779" t="s">
        <v>56</v>
      </c>
      <c r="AT57" s="780">
        <f>AT7</f>
        <v>-4.3099999999999996</v>
      </c>
      <c r="AU57" s="778">
        <f>AV7</f>
        <v>26.4</v>
      </c>
      <c r="AV57" s="779" t="s">
        <v>56</v>
      </c>
      <c r="AW57" s="780">
        <f>AW7</f>
        <v>-4.22</v>
      </c>
      <c r="AX57" s="778">
        <f>AY7</f>
        <v>26.53</v>
      </c>
      <c r="AY57" s="779" t="s">
        <v>56</v>
      </c>
      <c r="AZ57" s="780">
        <f>AZ7</f>
        <v>-4.3600000000000003</v>
      </c>
      <c r="BA57" s="778">
        <f>BB7</f>
        <v>27.28</v>
      </c>
      <c r="BB57" s="779" t="s">
        <v>56</v>
      </c>
      <c r="BC57" s="780">
        <f>BC7</f>
        <v>-3.94</v>
      </c>
      <c r="BD57" s="778">
        <f>BE7</f>
        <v>28.09</v>
      </c>
      <c r="BE57" s="779" t="s">
        <v>56</v>
      </c>
      <c r="BF57" s="780">
        <f>BF7</f>
        <v>-3.89</v>
      </c>
      <c r="BG57" s="778">
        <f>BH7</f>
        <v>27.76</v>
      </c>
      <c r="BH57" s="779" t="s">
        <v>56</v>
      </c>
      <c r="BI57" s="780">
        <f>BI7</f>
        <v>-3.87</v>
      </c>
      <c r="BJ57" s="778">
        <f>BK7</f>
        <v>27.35</v>
      </c>
      <c r="BK57" s="779" t="s">
        <v>56</v>
      </c>
      <c r="BL57" s="780">
        <f>BL7</f>
        <v>-3.94</v>
      </c>
      <c r="BM57" s="778">
        <f>BN7</f>
        <v>27.37</v>
      </c>
      <c r="BN57" s="779" t="s">
        <v>56</v>
      </c>
      <c r="BO57" s="780">
        <f>BO7</f>
        <v>-3.98</v>
      </c>
      <c r="BP57" s="778">
        <f>BQ7</f>
        <v>26.86</v>
      </c>
      <c r="BQ57" s="779" t="s">
        <v>56</v>
      </c>
      <c r="BR57" s="780">
        <f>BR7</f>
        <v>-4.07</v>
      </c>
      <c r="BS57" s="778">
        <f>BT7</f>
        <v>25.87</v>
      </c>
      <c r="BT57" s="779" t="s">
        <v>56</v>
      </c>
      <c r="BU57" s="780">
        <f>BU7</f>
        <v>-4.16</v>
      </c>
      <c r="BV57" s="778">
        <f>BW7</f>
        <v>25.15</v>
      </c>
      <c r="BW57" s="779" t="s">
        <v>56</v>
      </c>
      <c r="BX57" s="780">
        <f>BX7</f>
        <v>-4.51</v>
      </c>
      <c r="BY57" s="778">
        <f>BZ7</f>
        <v>23.89</v>
      </c>
      <c r="BZ57" s="779" t="s">
        <v>56</v>
      </c>
      <c r="CA57" s="780">
        <f>CA7</f>
        <v>-4.82</v>
      </c>
    </row>
    <row r="58" spans="1:81" s="665" customFormat="1" ht="16.5" customHeight="1" x14ac:dyDescent="0.25">
      <c r="A58" s="1692" t="s">
        <v>24</v>
      </c>
      <c r="B58" s="759" t="s">
        <v>54</v>
      </c>
      <c r="C58" s="760"/>
      <c r="D58" s="760" t="s">
        <v>55</v>
      </c>
      <c r="E58" s="760"/>
      <c r="F58" s="760"/>
      <c r="G58" s="760"/>
      <c r="H58" s="762">
        <f>$C$63/1000</f>
        <v>0</v>
      </c>
      <c r="I58" s="763" t="s">
        <v>56</v>
      </c>
      <c r="J58" s="764">
        <f>$G$63/1000</f>
        <v>0</v>
      </c>
      <c r="K58" s="762">
        <f>$C$63/1000</f>
        <v>0</v>
      </c>
      <c r="L58" s="763" t="s">
        <v>56</v>
      </c>
      <c r="M58" s="764">
        <f>$G$63/1000</f>
        <v>0</v>
      </c>
      <c r="N58" s="762">
        <f>$C$63/1000</f>
        <v>0</v>
      </c>
      <c r="O58" s="763" t="s">
        <v>56</v>
      </c>
      <c r="P58" s="764">
        <f>$G$63/1000</f>
        <v>0</v>
      </c>
      <c r="Q58" s="762">
        <f>$C$63/1000</f>
        <v>0</v>
      </c>
      <c r="R58" s="763" t="s">
        <v>56</v>
      </c>
      <c r="S58" s="764">
        <f>$G$63/1000</f>
        <v>0</v>
      </c>
      <c r="T58" s="762">
        <f>$C$63/1000</f>
        <v>0</v>
      </c>
      <c r="U58" s="763" t="s">
        <v>56</v>
      </c>
      <c r="V58" s="764">
        <f>$G$63/1000</f>
        <v>0</v>
      </c>
      <c r="W58" s="762">
        <f>$C$63/1000</f>
        <v>0</v>
      </c>
      <c r="X58" s="763" t="s">
        <v>56</v>
      </c>
      <c r="Y58" s="764">
        <f>$G$63/1000</f>
        <v>0</v>
      </c>
      <c r="Z58" s="762">
        <f>$C$63/1000</f>
        <v>0</v>
      </c>
      <c r="AA58" s="763" t="s">
        <v>56</v>
      </c>
      <c r="AB58" s="764">
        <f>$G$63/1000</f>
        <v>0</v>
      </c>
      <c r="AC58" s="762">
        <f>$C$63/1000</f>
        <v>0</v>
      </c>
      <c r="AD58" s="763" t="s">
        <v>56</v>
      </c>
      <c r="AE58" s="764">
        <f>$G$63/1000</f>
        <v>0</v>
      </c>
      <c r="AF58" s="762">
        <f>$C$63/1000</f>
        <v>0</v>
      </c>
      <c r="AG58" s="763" t="s">
        <v>56</v>
      </c>
      <c r="AH58" s="764">
        <f>$G$63/1000</f>
        <v>0</v>
      </c>
      <c r="AI58" s="762">
        <f>$C$63/1000</f>
        <v>0</v>
      </c>
      <c r="AJ58" s="763" t="s">
        <v>56</v>
      </c>
      <c r="AK58" s="764">
        <f>$G$63/1000</f>
        <v>0</v>
      </c>
      <c r="AL58" s="762">
        <f>$C$63/1000</f>
        <v>0</v>
      </c>
      <c r="AM58" s="763" t="s">
        <v>56</v>
      </c>
      <c r="AN58" s="764">
        <f>$G$63/1000</f>
        <v>0</v>
      </c>
      <c r="AO58" s="762">
        <f>$C$63/1000</f>
        <v>0</v>
      </c>
      <c r="AP58" s="763" t="s">
        <v>56</v>
      </c>
      <c r="AQ58" s="764">
        <f>$G$63/1000</f>
        <v>0</v>
      </c>
      <c r="AR58" s="762">
        <f>$C$63/1000</f>
        <v>0</v>
      </c>
      <c r="AS58" s="763" t="s">
        <v>56</v>
      </c>
      <c r="AT58" s="764">
        <f>$G$63/1000</f>
        <v>0</v>
      </c>
      <c r="AU58" s="762">
        <f>$C$63/1000</f>
        <v>0</v>
      </c>
      <c r="AV58" s="763" t="s">
        <v>56</v>
      </c>
      <c r="AW58" s="764">
        <f>$G$63/1000</f>
        <v>0</v>
      </c>
      <c r="AX58" s="762">
        <f>$C$63/1000</f>
        <v>0</v>
      </c>
      <c r="AY58" s="763" t="s">
        <v>56</v>
      </c>
      <c r="AZ58" s="764">
        <f>$G$63/1000</f>
        <v>0</v>
      </c>
      <c r="BA58" s="762">
        <f>$C$63/1000</f>
        <v>0</v>
      </c>
      <c r="BB58" s="763" t="s">
        <v>56</v>
      </c>
      <c r="BC58" s="764">
        <f>$G$63/1000</f>
        <v>0</v>
      </c>
      <c r="BD58" s="762">
        <f>$C$63/1000</f>
        <v>0</v>
      </c>
      <c r="BE58" s="763" t="s">
        <v>56</v>
      </c>
      <c r="BF58" s="764">
        <f>$G$63/1000</f>
        <v>0</v>
      </c>
      <c r="BG58" s="762">
        <f>$C$63/1000</f>
        <v>0</v>
      </c>
      <c r="BH58" s="763" t="s">
        <v>56</v>
      </c>
      <c r="BI58" s="764">
        <f>$G$63/1000</f>
        <v>0</v>
      </c>
      <c r="BJ58" s="762">
        <f>$C$63/1000</f>
        <v>0</v>
      </c>
      <c r="BK58" s="763" t="s">
        <v>56</v>
      </c>
      <c r="BL58" s="764">
        <f>$G$63/1000</f>
        <v>0</v>
      </c>
      <c r="BM58" s="762">
        <f>$C$63/1000</f>
        <v>0</v>
      </c>
      <c r="BN58" s="763" t="s">
        <v>56</v>
      </c>
      <c r="BO58" s="764">
        <f>$G$63/1000</f>
        <v>0</v>
      </c>
      <c r="BP58" s="762">
        <f>$C$63/1000</f>
        <v>0</v>
      </c>
      <c r="BQ58" s="763" t="s">
        <v>56</v>
      </c>
      <c r="BR58" s="764">
        <f>$G$63/1000</f>
        <v>0</v>
      </c>
      <c r="BS58" s="762">
        <f>$C$63/1000</f>
        <v>0</v>
      </c>
      <c r="BT58" s="763" t="s">
        <v>56</v>
      </c>
      <c r="BU58" s="764">
        <f>$G$63/1000</f>
        <v>0</v>
      </c>
      <c r="BV58" s="762">
        <f>$C$63/1000</f>
        <v>0</v>
      </c>
      <c r="BW58" s="763" t="s">
        <v>56</v>
      </c>
      <c r="BX58" s="764">
        <f>$G$63/1000</f>
        <v>0</v>
      </c>
      <c r="BY58" s="762">
        <f>$C$63/1000</f>
        <v>0</v>
      </c>
      <c r="BZ58" s="763" t="s">
        <v>56</v>
      </c>
      <c r="CA58" s="764">
        <f>$G$63/1000</f>
        <v>0</v>
      </c>
    </row>
    <row r="59" spans="1:81" s="665" customFormat="1" ht="16.5" customHeight="1" thickBot="1" x14ac:dyDescent="0.3">
      <c r="A59" s="1693"/>
      <c r="B59" s="765" t="s">
        <v>57</v>
      </c>
      <c r="C59" s="766"/>
      <c r="D59" s="766" t="s">
        <v>58</v>
      </c>
      <c r="E59" s="766"/>
      <c r="F59" s="766"/>
      <c r="G59" s="781"/>
      <c r="H59" s="768" t="e">
        <f>((I15^2+J15^2)*$C$64/1000+(I16^2+J16^2)*$G$64/1000+(I17^2+J17^2)*$J$64/1000)/$C$21^2</f>
        <v>#DIV/0!</v>
      </c>
      <c r="I59" s="769" t="s">
        <v>56</v>
      </c>
      <c r="J59" s="770" t="e">
        <f>((I15^2+J15^2)*$M$64+(I16^2+J16^2)*$P$64+(I17^2+J17^2)*$S$64)/(100*$C$21)</f>
        <v>#DIV/0!</v>
      </c>
      <c r="K59" s="768" t="e">
        <f>((L15^2+M15^2)*$C$64/1000+(L16^2+M16^2)*$G$64/1000+(L17^2+M17^2)*$J$64/1000)/$C$21^2</f>
        <v>#DIV/0!</v>
      </c>
      <c r="L59" s="769" t="s">
        <v>56</v>
      </c>
      <c r="M59" s="770" t="e">
        <f>((L15^2+M15^2)*$M$64+(L16^2+M16^2)*$P$64+(L17^2+M17^2)*$S$64)/(100*$C$21)</f>
        <v>#DIV/0!</v>
      </c>
      <c r="N59" s="768" t="e">
        <f>((O15^2+P15^2)*$C$64/1000+(O16^2+P16^2)*$G$64/1000+(O17^2+P17^2)*$J$64/1000)/$C$21^2</f>
        <v>#DIV/0!</v>
      </c>
      <c r="O59" s="769" t="s">
        <v>56</v>
      </c>
      <c r="P59" s="770" t="e">
        <f>((O15^2+P15^2)*$M$64+(O16^2+P16^2)*$P$64+(O17^2+P17^2)*$S$64)/(100*$C$21)</f>
        <v>#DIV/0!</v>
      </c>
      <c r="Q59" s="768" t="e">
        <f>((R15^2+S15^2)*$C$64/1000+(R16^2+S16^2)*$G$64/1000+(R17^2+S17^2)*$J$64/1000)/$C$21^2</f>
        <v>#DIV/0!</v>
      </c>
      <c r="R59" s="769" t="s">
        <v>56</v>
      </c>
      <c r="S59" s="770" t="e">
        <f>((R15^2+S15^2)*$M$64+(R16^2+S16^2)*$P$64+(R17^2+S17^2)*$S$64)/(100*$C$21)</f>
        <v>#DIV/0!</v>
      </c>
      <c r="T59" s="768" t="e">
        <f>((U15^2+V15^2)*$C$64/1000+(U16^2+V16^2)*$G$64/1000+(U17^2+V17^2)*$J$64/1000)/$C$21^2</f>
        <v>#DIV/0!</v>
      </c>
      <c r="U59" s="769" t="s">
        <v>56</v>
      </c>
      <c r="V59" s="770" t="e">
        <f>((U15^2+V15^2)*$M$64+(U16^2+V16^2)*$P$64+(U17^2+V17^2)*$S$64)/(100*$C$21)</f>
        <v>#DIV/0!</v>
      </c>
      <c r="W59" s="768" t="e">
        <f>((X15^2+Y15^2)*$C$64/1000+(X16^2+Y16^2)*$G$64/1000+(X17^2+Y17^2)*$J$64/1000)/$C$21^2</f>
        <v>#DIV/0!</v>
      </c>
      <c r="X59" s="769" t="s">
        <v>56</v>
      </c>
      <c r="Y59" s="770" t="e">
        <f>((X15^2+Y15^2)*$M$64+(X16^2+Y16^2)*$P$64+(X17^2+Y17^2)*$S$64)/(100*$C$21)</f>
        <v>#DIV/0!</v>
      </c>
      <c r="Z59" s="768" t="e">
        <f>((AA15^2+AB15^2)*$C$64/1000+(AA16^2+AB16^2)*$G$64/1000+(AA17^2+AB17^2)*$J$64/1000)/$C$21^2</f>
        <v>#DIV/0!</v>
      </c>
      <c r="AA59" s="769" t="s">
        <v>56</v>
      </c>
      <c r="AB59" s="770" t="e">
        <f>((AA15^2+AB15^2)*$M$64+(AA16^2+AB16^2)*$P$64+(AA17^2+AB17^2)*$S$64)/(100*$C$21)</f>
        <v>#DIV/0!</v>
      </c>
      <c r="AC59" s="768" t="e">
        <f>((AD15^2+AE15^2)*$C$64/1000+(AD16^2+AE16^2)*$G$64/1000+(AD17^2+AE17^2)*$J$64/1000)/$C$21^2</f>
        <v>#DIV/0!</v>
      </c>
      <c r="AD59" s="769" t="s">
        <v>56</v>
      </c>
      <c r="AE59" s="770" t="e">
        <f>((AD15^2+AE15^2)*$M$64+(AD16^2+AE16^2)*$P$64+(AD17^2+AE17^2)*$S$64)/(100*$C$21)</f>
        <v>#DIV/0!</v>
      </c>
      <c r="AF59" s="768" t="e">
        <f>((AG15^2+AH15^2)*$C$64/1000+(AG16^2+AH16^2)*$G$64/1000+(AG17^2+AH17^2)*$J$64/1000)/$C$21^2</f>
        <v>#DIV/0!</v>
      </c>
      <c r="AG59" s="769" t="s">
        <v>56</v>
      </c>
      <c r="AH59" s="770" t="e">
        <f>((AG15^2+AH15^2)*$M$64+(AG16^2+AH16^2)*$P$64+(AG17^2+AH17^2)*$S$64)/(100*$C$21)</f>
        <v>#DIV/0!</v>
      </c>
      <c r="AI59" s="768" t="e">
        <f>((AJ15^2+AK15^2)*$C$64/1000+(AJ16^2+AK16^2)*$G$64/1000+(AJ17^2+AK17^2)*$J$64/1000)/$C$21^2</f>
        <v>#DIV/0!</v>
      </c>
      <c r="AJ59" s="769" t="s">
        <v>56</v>
      </c>
      <c r="AK59" s="770" t="e">
        <f>((AJ15^2+AK15^2)*$M$64+(AJ16^2+AK16^2)*$P$64+(AJ17^2+AK17^2)*$S$64)/(100*$C$21)</f>
        <v>#DIV/0!</v>
      </c>
      <c r="AL59" s="768" t="e">
        <f>((AM15^2+AN15^2)*$C$64/1000+(AM16^2+AN16^2)*$G$64/1000+(AM17^2+AN17^2)*$J$64/1000)/$C$21^2</f>
        <v>#DIV/0!</v>
      </c>
      <c r="AM59" s="769" t="s">
        <v>56</v>
      </c>
      <c r="AN59" s="770" t="e">
        <f>((AM15^2+AN15^2)*$M$64+(AM16^2+AN16^2)*$P$64+(AM17^2+AN17^2)*$S$64)/(100*$C$21)</f>
        <v>#DIV/0!</v>
      </c>
      <c r="AO59" s="768" t="e">
        <f>((AP15^2+AQ15^2)*$C$64/1000+(AP16^2+AQ16^2)*$G$64/1000+(AP17^2+AQ17^2)*$J$64/1000)/$C$21^2</f>
        <v>#DIV/0!</v>
      </c>
      <c r="AP59" s="769" t="s">
        <v>56</v>
      </c>
      <c r="AQ59" s="770" t="e">
        <f>((AP15^2+AQ15^2)*$M$64+(AP16^2+AQ16^2)*$P$64+(AP17^2+AQ17^2)*$S$64)/(100*$C$21)</f>
        <v>#DIV/0!</v>
      </c>
      <c r="AR59" s="768" t="e">
        <f>((AS15^2+AT15^2)*$C$64/1000+(AS16^2+AT16^2)*$G$64/1000+(AS17^2+AT17^2)*$J$64/1000)/$C$21^2</f>
        <v>#DIV/0!</v>
      </c>
      <c r="AS59" s="769" t="s">
        <v>56</v>
      </c>
      <c r="AT59" s="770" t="e">
        <f>((AS15^2+AT15^2)*$M$64+(AS16^2+AT16^2)*$P$64+(AS17^2+AT17^2)*$S$64)/(100*$C$21)</f>
        <v>#DIV/0!</v>
      </c>
      <c r="AU59" s="768" t="e">
        <f>((AV15^2+AW15^2)*$C$64/1000+(AV16^2+AW16^2)*$G$64/1000+(AV17^2+AW17^2)*$J$64/1000)/$C$21^2</f>
        <v>#DIV/0!</v>
      </c>
      <c r="AV59" s="769" t="s">
        <v>56</v>
      </c>
      <c r="AW59" s="770" t="e">
        <f>((AV15^2+AW15^2)*$M$64+(AV16^2+AW16^2)*$P$64+(AV17^2+AW17^2)*$S$64)/(100*$C$21)</f>
        <v>#DIV/0!</v>
      </c>
      <c r="AX59" s="768" t="e">
        <f>((AY15^2+AZ15^2)*$C$64/1000+(AY16^2+AZ16^2)*$G$64/1000+(AY17^2+AZ17^2)*$J$64/1000)/$C$21^2</f>
        <v>#DIV/0!</v>
      </c>
      <c r="AY59" s="769" t="s">
        <v>56</v>
      </c>
      <c r="AZ59" s="770" t="e">
        <f>((AY15^2+AZ15^2)*$M$64+(AY16^2+AZ16^2)*$P$64+(AY17^2+AZ17^2)*$S$64)/(100*$C$21)</f>
        <v>#DIV/0!</v>
      </c>
      <c r="BA59" s="768" t="e">
        <f>((BB15^2+BC15^2)*$C$64/1000+(BB16^2+BC16^2)*$G$64/1000+(BB17^2+BC17^2)*$J$64/1000)/$C$21^2</f>
        <v>#DIV/0!</v>
      </c>
      <c r="BB59" s="769" t="s">
        <v>56</v>
      </c>
      <c r="BC59" s="770" t="e">
        <f>((BB15^2+BC15^2)*$M$64+(BB16^2+BC16^2)*$P$64+(BB17^2+BC17^2)*$S$64)/(100*$C$21)</f>
        <v>#DIV/0!</v>
      </c>
      <c r="BD59" s="768" t="e">
        <f>((BE15^2+BF15^2)*$C$64/1000+(BE16^2+BF16^2)*$G$64/1000+(BE17^2+BF17^2)*$J$64/1000)/$C$21^2</f>
        <v>#DIV/0!</v>
      </c>
      <c r="BE59" s="769" t="s">
        <v>56</v>
      </c>
      <c r="BF59" s="770" t="e">
        <f>((BE15^2+BF15^2)*$M$64+(BE16^2+BF16^2)*$P$64+(BE17^2+BF17^2)*$S$64)/(100*$C$21)</f>
        <v>#DIV/0!</v>
      </c>
      <c r="BG59" s="768" t="e">
        <f>((BH15^2+BI15^2)*$C$64/1000+(BH16^2+BI16^2)*$G$64/1000+(BH17^2+BI17^2)*$J$64/1000)/$C$21^2</f>
        <v>#DIV/0!</v>
      </c>
      <c r="BH59" s="769" t="s">
        <v>56</v>
      </c>
      <c r="BI59" s="770" t="e">
        <f>((BH15^2+BI15^2)*$M$64+(BH16^2+BI16^2)*$P$64+(BH17^2+BI17^2)*$S$64)/(100*$C$21)</f>
        <v>#DIV/0!</v>
      </c>
      <c r="BJ59" s="768" t="e">
        <f>((BK15^2+BL15^2)*$C$64/1000+(BK16^2+BL16^2)*$G$64/1000+(BK17^2+BL17^2)*$J$64/1000)/$C$21^2</f>
        <v>#DIV/0!</v>
      </c>
      <c r="BK59" s="769" t="s">
        <v>56</v>
      </c>
      <c r="BL59" s="770" t="e">
        <f>((BK15^2+BL15^2)*$M$64+(BK16^2+BL16^2)*$P$64+(BK17^2+BL17^2)*$S$64)/(100*$C$21)</f>
        <v>#DIV/0!</v>
      </c>
      <c r="BM59" s="768" t="e">
        <f>((BN15^2+BO15^2)*$C$64/1000+(BN16^2+BO16^2)*$G$64/1000+(BN17^2+BO17^2)*$J$64/1000)/$C$21^2</f>
        <v>#DIV/0!</v>
      </c>
      <c r="BN59" s="769" t="s">
        <v>56</v>
      </c>
      <c r="BO59" s="770" t="e">
        <f>((BN15^2+BO15^2)*$M$64+(BN16^2+BO16^2)*$P$64+(BN17^2+BO17^2)*$S$64)/(100*$C$21)</f>
        <v>#DIV/0!</v>
      </c>
      <c r="BP59" s="768" t="e">
        <f>((BQ15^2+BR15^2)*$C$64/1000+(BQ16^2+BR16^2)*$G$64/1000+(BQ17^2+BR17^2)*$J$64/1000)/$C$21^2</f>
        <v>#DIV/0!</v>
      </c>
      <c r="BQ59" s="769" t="s">
        <v>56</v>
      </c>
      <c r="BR59" s="770" t="e">
        <f>((BQ15^2+BR15^2)*$M$64+(BQ16^2+BR16^2)*$P$64+(BQ17^2+BR17^2)*$S$64)/(100*$C$21)</f>
        <v>#DIV/0!</v>
      </c>
      <c r="BS59" s="768" t="e">
        <f>((BT15^2+BU15^2)*$C$64/1000+(BT16^2+BU16^2)*$G$64/1000+(BT17^2+BU17^2)*$J$64/1000)/$C$21^2</f>
        <v>#DIV/0!</v>
      </c>
      <c r="BT59" s="769" t="s">
        <v>56</v>
      </c>
      <c r="BU59" s="770" t="e">
        <f>((BT15^2+BU15^2)*$M$64+(BT16^2+BU16^2)*$P$64+(BT17^2+BU17^2)*$S$64)/(100*$C$21)</f>
        <v>#DIV/0!</v>
      </c>
      <c r="BV59" s="768" t="e">
        <f>((BW15^2+BX15^2)*$C$64/1000+(BW16^2+BX16^2)*$G$64/1000+(BW17^2+BX17^2)*$J$64/1000)/$C$21^2</f>
        <v>#DIV/0!</v>
      </c>
      <c r="BW59" s="769" t="s">
        <v>56</v>
      </c>
      <c r="BX59" s="770" t="e">
        <f>((BW15^2+BX15^2)*$M$64+(BW16^2+BX16^2)*$P$64+(BW17^2+BX17^2)*$S$64)/(100*$C$21)</f>
        <v>#DIV/0!</v>
      </c>
      <c r="BY59" s="768" t="e">
        <f>((BZ15^2+CA15^2)*$C$64/1000+(BZ16^2+CA16^2)*$G$64/1000+(BZ17^2+CA17^2)*$J$64/1000)/$C$21^2</f>
        <v>#DIV/0!</v>
      </c>
      <c r="BZ59" s="769" t="s">
        <v>56</v>
      </c>
      <c r="CA59" s="770" t="e">
        <f>((BZ15^2+CA15^2)*$M$64+(BZ16^2+CA16^2)*$P$64+(BZ17^2+CA17^2)*$S$64)/(100*$C$21)</f>
        <v>#DIV/0!</v>
      </c>
    </row>
    <row r="60" spans="1:81" s="665" customFormat="1" ht="16.5" customHeight="1" x14ac:dyDescent="0.25">
      <c r="A60" s="1693"/>
      <c r="B60" s="771" t="s">
        <v>152</v>
      </c>
      <c r="C60" s="772">
        <v>55.6</v>
      </c>
      <c r="D60" s="773"/>
      <c r="E60" s="1695" t="s">
        <v>153</v>
      </c>
      <c r="F60" s="1695"/>
      <c r="G60" s="974">
        <v>375</v>
      </c>
      <c r="H60" s="775"/>
      <c r="I60" s="776"/>
      <c r="J60" s="928"/>
      <c r="K60" s="775"/>
      <c r="L60" s="776"/>
      <c r="M60" s="928"/>
      <c r="N60" s="775"/>
      <c r="O60" s="776"/>
      <c r="P60" s="928"/>
      <c r="Q60" s="775"/>
      <c r="R60" s="776"/>
      <c r="S60" s="928"/>
      <c r="T60" s="1699"/>
      <c r="U60" s="1700"/>
      <c r="V60" s="1701"/>
      <c r="W60" s="1699"/>
      <c r="X60" s="1700"/>
      <c r="Y60" s="1701"/>
      <c r="Z60" s="1699"/>
      <c r="AA60" s="1700"/>
      <c r="AB60" s="1701"/>
      <c r="AC60" s="1699"/>
      <c r="AD60" s="1700"/>
      <c r="AE60" s="1701"/>
      <c r="AF60" s="1699"/>
      <c r="AG60" s="1700"/>
      <c r="AH60" s="1701"/>
      <c r="AI60" s="1699"/>
      <c r="AJ60" s="1700"/>
      <c r="AK60" s="1701"/>
      <c r="AL60" s="1699"/>
      <c r="AM60" s="1700"/>
      <c r="AN60" s="1701"/>
      <c r="AO60" s="1699"/>
      <c r="AP60" s="1700"/>
      <c r="AQ60" s="1701"/>
      <c r="AR60" s="1699"/>
      <c r="AS60" s="1700"/>
      <c r="AT60" s="1701"/>
      <c r="AU60" s="1699"/>
      <c r="AV60" s="1700"/>
      <c r="AW60" s="1701"/>
      <c r="AX60" s="1699"/>
      <c r="AY60" s="1700"/>
      <c r="AZ60" s="1701"/>
      <c r="BA60" s="1699"/>
      <c r="BB60" s="1700"/>
      <c r="BC60" s="1701"/>
      <c r="BD60" s="1699"/>
      <c r="BE60" s="1700"/>
      <c r="BF60" s="1701"/>
      <c r="BG60" s="1699"/>
      <c r="BH60" s="1700"/>
      <c r="BI60" s="1701"/>
      <c r="BJ60" s="1699"/>
      <c r="BK60" s="1700"/>
      <c r="BL60" s="1701"/>
      <c r="BM60" s="1699"/>
      <c r="BN60" s="1700"/>
      <c r="BO60" s="1701"/>
      <c r="BP60" s="1699"/>
      <c r="BQ60" s="1700"/>
      <c r="BR60" s="1701"/>
      <c r="BS60" s="1699"/>
      <c r="BT60" s="1700"/>
      <c r="BU60" s="1701"/>
      <c r="BV60" s="1699"/>
      <c r="BW60" s="1700"/>
      <c r="BX60" s="1701"/>
      <c r="BY60" s="1699"/>
      <c r="BZ60" s="1700"/>
      <c r="CA60" s="1701"/>
    </row>
    <row r="61" spans="1:81" s="665" customFormat="1" ht="16.5" customHeight="1" thickBot="1" x14ac:dyDescent="0.3">
      <c r="A61" s="1693"/>
      <c r="B61" s="777" t="s">
        <v>622</v>
      </c>
      <c r="C61" s="831">
        <v>252.55</v>
      </c>
      <c r="D61" s="698"/>
      <c r="E61" s="777"/>
      <c r="F61" s="777" t="s">
        <v>91</v>
      </c>
      <c r="G61" s="695">
        <v>70.95</v>
      </c>
      <c r="H61" s="1690" t="s">
        <v>659</v>
      </c>
      <c r="I61" s="1691"/>
      <c r="J61" s="930">
        <v>947.33</v>
      </c>
      <c r="K61" s="1690" t="s">
        <v>623</v>
      </c>
      <c r="L61" s="1691"/>
      <c r="M61" s="930">
        <v>13.21</v>
      </c>
      <c r="N61" s="1690" t="s">
        <v>93</v>
      </c>
      <c r="O61" s="1691"/>
      <c r="P61" s="930">
        <v>-2.2000000000000002</v>
      </c>
      <c r="Q61" s="1690" t="s">
        <v>62</v>
      </c>
      <c r="R61" s="1691"/>
      <c r="S61" s="930">
        <v>29.6</v>
      </c>
      <c r="T61" s="1702"/>
      <c r="U61" s="1703"/>
      <c r="V61" s="1704"/>
      <c r="W61" s="1702"/>
      <c r="X61" s="1703"/>
      <c r="Y61" s="1704"/>
      <c r="Z61" s="1702"/>
      <c r="AA61" s="1703"/>
      <c r="AB61" s="1704"/>
      <c r="AC61" s="1702"/>
      <c r="AD61" s="1703"/>
      <c r="AE61" s="1704"/>
      <c r="AF61" s="1702"/>
      <c r="AG61" s="1703"/>
      <c r="AH61" s="1704"/>
      <c r="AI61" s="1702"/>
      <c r="AJ61" s="1703"/>
      <c r="AK61" s="1704"/>
      <c r="AL61" s="1702"/>
      <c r="AM61" s="1703"/>
      <c r="AN61" s="1704"/>
      <c r="AO61" s="1702"/>
      <c r="AP61" s="1703"/>
      <c r="AQ61" s="1704"/>
      <c r="AR61" s="1702"/>
      <c r="AS61" s="1703"/>
      <c r="AT61" s="1704"/>
      <c r="AU61" s="1702"/>
      <c r="AV61" s="1703"/>
      <c r="AW61" s="1704"/>
      <c r="AX61" s="1702"/>
      <c r="AY61" s="1703"/>
      <c r="AZ61" s="1704"/>
      <c r="BA61" s="1702"/>
      <c r="BB61" s="1703"/>
      <c r="BC61" s="1704"/>
      <c r="BD61" s="1702"/>
      <c r="BE61" s="1703"/>
      <c r="BF61" s="1704"/>
      <c r="BG61" s="1702"/>
      <c r="BH61" s="1703"/>
      <c r="BI61" s="1704"/>
      <c r="BJ61" s="1702"/>
      <c r="BK61" s="1703"/>
      <c r="BL61" s="1704"/>
      <c r="BM61" s="1702"/>
      <c r="BN61" s="1703"/>
      <c r="BO61" s="1704"/>
      <c r="BP61" s="1702"/>
      <c r="BQ61" s="1703"/>
      <c r="BR61" s="1704"/>
      <c r="BS61" s="1702"/>
      <c r="BT61" s="1703"/>
      <c r="BU61" s="1704"/>
      <c r="BV61" s="1702"/>
      <c r="BW61" s="1703"/>
      <c r="BX61" s="1704"/>
      <c r="BY61" s="1702"/>
      <c r="BZ61" s="1703"/>
      <c r="CA61" s="1704"/>
    </row>
    <row r="62" spans="1:81" s="790" customFormat="1" ht="16.5" customHeight="1" thickBot="1" x14ac:dyDescent="0.3">
      <c r="A62" s="1694"/>
      <c r="B62" s="1696" t="s">
        <v>63</v>
      </c>
      <c r="C62" s="1697"/>
      <c r="D62" s="1697"/>
      <c r="E62" s="1697"/>
      <c r="F62" s="1697"/>
      <c r="G62" s="1698"/>
      <c r="H62" s="787">
        <f>I15</f>
        <v>22.62</v>
      </c>
      <c r="I62" s="788" t="s">
        <v>56</v>
      </c>
      <c r="J62" s="789">
        <f>J15</f>
        <v>-5.0599999999999996</v>
      </c>
      <c r="K62" s="787">
        <f>L15</f>
        <v>20.11</v>
      </c>
      <c r="L62" s="788" t="s">
        <v>56</v>
      </c>
      <c r="M62" s="789">
        <f>M15</f>
        <v>-4.55</v>
      </c>
      <c r="N62" s="787">
        <f>O15</f>
        <v>16.5</v>
      </c>
      <c r="O62" s="788" t="s">
        <v>56</v>
      </c>
      <c r="P62" s="789">
        <f>P15</f>
        <v>-4.66</v>
      </c>
      <c r="Q62" s="787">
        <f>R15</f>
        <v>15.69</v>
      </c>
      <c r="R62" s="788" t="s">
        <v>56</v>
      </c>
      <c r="S62" s="789">
        <f>S15</f>
        <v>-4.49</v>
      </c>
      <c r="T62" s="787">
        <f>U15</f>
        <v>15.95</v>
      </c>
      <c r="U62" s="788" t="s">
        <v>56</v>
      </c>
      <c r="V62" s="789">
        <f>V15</f>
        <v>-4.4000000000000004</v>
      </c>
      <c r="W62" s="787">
        <f>X15</f>
        <v>16.02</v>
      </c>
      <c r="X62" s="788" t="s">
        <v>56</v>
      </c>
      <c r="Y62" s="789">
        <f>Y15</f>
        <v>-4.16</v>
      </c>
      <c r="Z62" s="787">
        <f>AA15</f>
        <v>21.71</v>
      </c>
      <c r="AA62" s="788" t="s">
        <v>56</v>
      </c>
      <c r="AB62" s="789">
        <f>AB15</f>
        <v>-5.19</v>
      </c>
      <c r="AC62" s="787">
        <f>AD15</f>
        <v>25.67</v>
      </c>
      <c r="AD62" s="788" t="s">
        <v>56</v>
      </c>
      <c r="AE62" s="789">
        <f>AE15</f>
        <v>-4.62</v>
      </c>
      <c r="AF62" s="787">
        <f>AG15</f>
        <v>26.31</v>
      </c>
      <c r="AG62" s="788" t="s">
        <v>56</v>
      </c>
      <c r="AH62" s="789">
        <f>AH15</f>
        <v>-4.25</v>
      </c>
      <c r="AI62" s="787">
        <f>AJ15</f>
        <v>26.18</v>
      </c>
      <c r="AJ62" s="788" t="s">
        <v>56</v>
      </c>
      <c r="AK62" s="789">
        <f>AK15</f>
        <v>-4.29</v>
      </c>
      <c r="AL62" s="787">
        <f>AM15</f>
        <v>26.75</v>
      </c>
      <c r="AM62" s="788" t="s">
        <v>56</v>
      </c>
      <c r="AN62" s="789">
        <f>AN15</f>
        <v>-4.29</v>
      </c>
      <c r="AO62" s="787">
        <f>AP15</f>
        <v>26.64</v>
      </c>
      <c r="AP62" s="788" t="s">
        <v>56</v>
      </c>
      <c r="AQ62" s="789">
        <f>AQ15</f>
        <v>-4.2699999999999996</v>
      </c>
      <c r="AR62" s="787">
        <f>AS15</f>
        <v>26.64</v>
      </c>
      <c r="AS62" s="788" t="s">
        <v>56</v>
      </c>
      <c r="AT62" s="789">
        <f>AT15</f>
        <v>-4.33</v>
      </c>
      <c r="AU62" s="787">
        <f>AV15</f>
        <v>26.4</v>
      </c>
      <c r="AV62" s="788" t="s">
        <v>56</v>
      </c>
      <c r="AW62" s="789">
        <f>AW15</f>
        <v>-4.2699999999999996</v>
      </c>
      <c r="AX62" s="787">
        <f>AY15</f>
        <v>26.53</v>
      </c>
      <c r="AY62" s="788" t="s">
        <v>56</v>
      </c>
      <c r="AZ62" s="789">
        <f>AZ15</f>
        <v>-4.4000000000000004</v>
      </c>
      <c r="BA62" s="787">
        <f>BB15</f>
        <v>27.35</v>
      </c>
      <c r="BB62" s="788" t="s">
        <v>56</v>
      </c>
      <c r="BC62" s="789">
        <f>BC15</f>
        <v>-3.98</v>
      </c>
      <c r="BD62" s="787">
        <f>BE15</f>
        <v>28.07</v>
      </c>
      <c r="BE62" s="788" t="s">
        <v>56</v>
      </c>
      <c r="BF62" s="789">
        <f>BF15</f>
        <v>-3.94</v>
      </c>
      <c r="BG62" s="787">
        <f>BH15</f>
        <v>27.74</v>
      </c>
      <c r="BH62" s="788" t="s">
        <v>56</v>
      </c>
      <c r="BI62" s="789">
        <f>BI15</f>
        <v>-3.92</v>
      </c>
      <c r="BJ62" s="787">
        <f>BK15</f>
        <v>27.41</v>
      </c>
      <c r="BK62" s="788" t="s">
        <v>56</v>
      </c>
      <c r="BL62" s="789">
        <f>BL15</f>
        <v>-3.96</v>
      </c>
      <c r="BM62" s="787">
        <f>BN15</f>
        <v>27.35</v>
      </c>
      <c r="BN62" s="788" t="s">
        <v>56</v>
      </c>
      <c r="BO62" s="789">
        <f>BO15</f>
        <v>-4.03</v>
      </c>
      <c r="BP62" s="787">
        <f>BQ15</f>
        <v>26.86</v>
      </c>
      <c r="BQ62" s="788" t="s">
        <v>56</v>
      </c>
      <c r="BR62" s="789">
        <f>BR15</f>
        <v>-4.1100000000000003</v>
      </c>
      <c r="BS62" s="787">
        <f>BT15</f>
        <v>25.94</v>
      </c>
      <c r="BT62" s="788" t="s">
        <v>56</v>
      </c>
      <c r="BU62" s="789">
        <f>BU15</f>
        <v>-4.2</v>
      </c>
      <c r="BV62" s="787">
        <f>BW15</f>
        <v>25.15</v>
      </c>
      <c r="BW62" s="788" t="s">
        <v>56</v>
      </c>
      <c r="BX62" s="789">
        <f>BX15</f>
        <v>-4.55</v>
      </c>
      <c r="BY62" s="787">
        <f>BZ15</f>
        <v>23.87</v>
      </c>
      <c r="BZ62" s="788" t="s">
        <v>56</v>
      </c>
      <c r="CA62" s="789">
        <f>CA15</f>
        <v>-4.82</v>
      </c>
      <c r="CC62" s="791"/>
    </row>
    <row r="63" spans="1:81" s="665" customFormat="1" ht="16.5" customHeight="1" x14ac:dyDescent="0.25">
      <c r="A63" s="1681" t="s">
        <v>64</v>
      </c>
      <c r="B63" s="1682"/>
      <c r="C63" s="1682"/>
      <c r="D63" s="1682"/>
      <c r="E63" s="1682"/>
      <c r="F63" s="1682"/>
      <c r="G63" s="1683"/>
      <c r="H63" s="792"/>
      <c r="I63" s="793"/>
      <c r="J63" s="928"/>
      <c r="K63" s="792"/>
      <c r="L63" s="793"/>
      <c r="M63" s="928"/>
      <c r="N63" s="792"/>
      <c r="O63" s="793"/>
      <c r="P63" s="928"/>
      <c r="Q63" s="792"/>
      <c r="R63" s="793"/>
      <c r="S63" s="928"/>
      <c r="T63" s="792"/>
      <c r="U63" s="793"/>
      <c r="V63" s="928"/>
      <c r="W63" s="792"/>
      <c r="X63" s="793"/>
      <c r="Y63" s="928"/>
      <c r="Z63" s="792"/>
      <c r="AA63" s="793"/>
      <c r="AB63" s="928"/>
      <c r="AC63" s="792"/>
      <c r="AD63" s="793"/>
      <c r="AE63" s="928"/>
      <c r="AF63" s="792"/>
      <c r="AG63" s="793"/>
      <c r="AH63" s="928"/>
      <c r="AI63" s="792"/>
      <c r="AJ63" s="793"/>
      <c r="AK63" s="928"/>
      <c r="AL63" s="792"/>
      <c r="AM63" s="793"/>
      <c r="AN63" s="928"/>
      <c r="AO63" s="792"/>
      <c r="AP63" s="793"/>
      <c r="AQ63" s="928"/>
      <c r="AR63" s="792"/>
      <c r="AS63" s="793"/>
      <c r="AT63" s="928"/>
      <c r="AU63" s="792"/>
      <c r="AV63" s="793"/>
      <c r="AW63" s="928"/>
      <c r="AX63" s="792"/>
      <c r="AY63" s="793"/>
      <c r="AZ63" s="928"/>
      <c r="BA63" s="792"/>
      <c r="BB63" s="793"/>
      <c r="BC63" s="928"/>
      <c r="BD63" s="792"/>
      <c r="BE63" s="793"/>
      <c r="BF63" s="928"/>
      <c r="BG63" s="792"/>
      <c r="BH63" s="793"/>
      <c r="BI63" s="928"/>
      <c r="BJ63" s="792"/>
      <c r="BK63" s="793"/>
      <c r="BL63" s="928"/>
      <c r="BM63" s="792"/>
      <c r="BN63" s="793"/>
      <c r="BO63" s="928"/>
      <c r="BP63" s="792"/>
      <c r="BQ63" s="793"/>
      <c r="BR63" s="928"/>
      <c r="BS63" s="792"/>
      <c r="BT63" s="793"/>
      <c r="BU63" s="928"/>
      <c r="BV63" s="792"/>
      <c r="BW63" s="793"/>
      <c r="BX63" s="928"/>
      <c r="BY63" s="792"/>
      <c r="BZ63" s="793"/>
      <c r="CA63" s="928"/>
    </row>
    <row r="64" spans="1:81" s="665" customFormat="1" ht="16.5" customHeight="1" thickBot="1" x14ac:dyDescent="0.3">
      <c r="A64" s="794" t="s">
        <v>65</v>
      </c>
      <c r="B64" s="795"/>
      <c r="C64" s="796"/>
      <c r="D64" s="795"/>
      <c r="E64" s="698"/>
      <c r="F64" s="795" t="s">
        <v>66</v>
      </c>
      <c r="G64" s="697"/>
      <c r="H64" s="797">
        <f>SUM(H57,H62)</f>
        <v>45.19</v>
      </c>
      <c r="I64" s="798" t="str">
        <f>I62</f>
        <v>+j</v>
      </c>
      <c r="J64" s="799">
        <f>SUM(J57,J62)</f>
        <v>-10.1</v>
      </c>
      <c r="K64" s="797">
        <f>SUM(K57,K62)</f>
        <v>40.239999999999995</v>
      </c>
      <c r="L64" s="798" t="s">
        <v>56</v>
      </c>
      <c r="M64" s="799">
        <f>SUM(M57,M62)</f>
        <v>-9.1</v>
      </c>
      <c r="N64" s="797">
        <f>SUM(N57,N62)</f>
        <v>33</v>
      </c>
      <c r="O64" s="798" t="s">
        <v>56</v>
      </c>
      <c r="P64" s="799">
        <f>SUM(P57,P62)</f>
        <v>-9.32</v>
      </c>
      <c r="Q64" s="797">
        <f>SUM(Q57,Q62)</f>
        <v>31.31</v>
      </c>
      <c r="R64" s="798" t="s">
        <v>56</v>
      </c>
      <c r="S64" s="799">
        <f>SUM(S57,S62)</f>
        <v>-9</v>
      </c>
      <c r="T64" s="797">
        <f>SUM(T57,T62)</f>
        <v>31.9</v>
      </c>
      <c r="U64" s="798" t="s">
        <v>56</v>
      </c>
      <c r="V64" s="799">
        <f>SUM(V57,V62)</f>
        <v>-8.8000000000000007</v>
      </c>
      <c r="W64" s="797">
        <f>SUM(W57,W62)</f>
        <v>32.01</v>
      </c>
      <c r="X64" s="798" t="s">
        <v>56</v>
      </c>
      <c r="Y64" s="799">
        <f>SUM(Y57,Y62)</f>
        <v>-8.32</v>
      </c>
      <c r="Z64" s="797">
        <f>SUM(Z57,Z62)</f>
        <v>43.34</v>
      </c>
      <c r="AA64" s="798" t="s">
        <v>56</v>
      </c>
      <c r="AB64" s="799">
        <f>SUM(AB57,AB62)</f>
        <v>-10.38</v>
      </c>
      <c r="AC64" s="797">
        <f>SUM(AC57,AC62)</f>
        <v>51.34</v>
      </c>
      <c r="AD64" s="798" t="s">
        <v>56</v>
      </c>
      <c r="AE64" s="799">
        <f>SUM(AE57,AE62)</f>
        <v>-9.1999999999999993</v>
      </c>
      <c r="AF64" s="797">
        <f>SUM(AF57,AF62)</f>
        <v>52.64</v>
      </c>
      <c r="AG64" s="798" t="s">
        <v>56</v>
      </c>
      <c r="AH64" s="799">
        <f>SUM(AH57,AH62)</f>
        <v>-8.43</v>
      </c>
      <c r="AI64" s="797">
        <f>SUM(AI57,AI62)</f>
        <v>52.32</v>
      </c>
      <c r="AJ64" s="798" t="s">
        <v>56</v>
      </c>
      <c r="AK64" s="799">
        <f>SUM(AK57,AK62)</f>
        <v>-8.5399999999999991</v>
      </c>
      <c r="AL64" s="797">
        <f>SUM(AL57,AL62)</f>
        <v>53.5</v>
      </c>
      <c r="AM64" s="798" t="s">
        <v>56</v>
      </c>
      <c r="AN64" s="799">
        <f>SUM(AN57,AN62)</f>
        <v>-8.5399999999999991</v>
      </c>
      <c r="AO64" s="797">
        <f>SUM(AO57,AO62)</f>
        <v>53.28</v>
      </c>
      <c r="AP64" s="798" t="s">
        <v>56</v>
      </c>
      <c r="AQ64" s="799">
        <f>SUM(AQ57,AQ62)</f>
        <v>-8.4899999999999984</v>
      </c>
      <c r="AR64" s="797">
        <f>SUM(AR57,AR62)</f>
        <v>53.24</v>
      </c>
      <c r="AS64" s="798" t="s">
        <v>56</v>
      </c>
      <c r="AT64" s="799">
        <f>SUM(AT57,AT62)</f>
        <v>-8.64</v>
      </c>
      <c r="AU64" s="797">
        <f>SUM(AU57,AU62)</f>
        <v>52.8</v>
      </c>
      <c r="AV64" s="798" t="s">
        <v>56</v>
      </c>
      <c r="AW64" s="799">
        <f>SUM(AW57,AW62)</f>
        <v>-8.4899999999999984</v>
      </c>
      <c r="AX64" s="797">
        <f>SUM(AX57,AX62)</f>
        <v>53.06</v>
      </c>
      <c r="AY64" s="798" t="s">
        <v>56</v>
      </c>
      <c r="AZ64" s="799">
        <f>SUM(AZ57,AZ62)</f>
        <v>-8.7600000000000016</v>
      </c>
      <c r="BA64" s="797">
        <f>SUM(BA57,BA62)</f>
        <v>54.63</v>
      </c>
      <c r="BB64" s="798" t="s">
        <v>56</v>
      </c>
      <c r="BC64" s="799">
        <f>SUM(BC57,BC62)</f>
        <v>-7.92</v>
      </c>
      <c r="BD64" s="797">
        <f>SUM(BD57,BD62)</f>
        <v>56.16</v>
      </c>
      <c r="BE64" s="798" t="s">
        <v>56</v>
      </c>
      <c r="BF64" s="799">
        <f>SUM(BF57,BF62)</f>
        <v>-7.83</v>
      </c>
      <c r="BG64" s="797">
        <f>SUM(BG57,BG62)</f>
        <v>55.5</v>
      </c>
      <c r="BH64" s="798" t="s">
        <v>56</v>
      </c>
      <c r="BI64" s="799">
        <f>SUM(BI57,BI62)</f>
        <v>-7.79</v>
      </c>
      <c r="BJ64" s="797">
        <f>SUM(BJ57,BJ62)</f>
        <v>54.760000000000005</v>
      </c>
      <c r="BK64" s="798" t="s">
        <v>56</v>
      </c>
      <c r="BL64" s="799">
        <f>SUM(BL57,BL62)</f>
        <v>-7.9</v>
      </c>
      <c r="BM64" s="797">
        <f>SUM(BM57,BM62)</f>
        <v>54.72</v>
      </c>
      <c r="BN64" s="798" t="s">
        <v>56</v>
      </c>
      <c r="BO64" s="799">
        <f>SUM(BO57,BO62)</f>
        <v>-8.01</v>
      </c>
      <c r="BP64" s="797">
        <f>SUM(BP57,BP62)</f>
        <v>53.72</v>
      </c>
      <c r="BQ64" s="798" t="s">
        <v>56</v>
      </c>
      <c r="BR64" s="799">
        <f>SUM(BR57,BR62)</f>
        <v>-8.18</v>
      </c>
      <c r="BS64" s="797">
        <f>SUM(BS57,BS62)</f>
        <v>51.81</v>
      </c>
      <c r="BT64" s="798" t="s">
        <v>56</v>
      </c>
      <c r="BU64" s="799">
        <f>SUM(BU57,BU62)</f>
        <v>-8.36</v>
      </c>
      <c r="BV64" s="797">
        <f>SUM(BV57,BV62)</f>
        <v>50.3</v>
      </c>
      <c r="BW64" s="798" t="s">
        <v>56</v>
      </c>
      <c r="BX64" s="799">
        <f>SUM(BX57,BX62)</f>
        <v>-9.0599999999999987</v>
      </c>
      <c r="BY64" s="797">
        <f>SUM(BY57,BY62)</f>
        <v>47.760000000000005</v>
      </c>
      <c r="BZ64" s="798" t="s">
        <v>56</v>
      </c>
      <c r="CA64" s="799">
        <f>SUM(CA57,CA62)</f>
        <v>-9.64</v>
      </c>
    </row>
    <row r="65" spans="1:79" s="665" customFormat="1" ht="16.5" customHeight="1" x14ac:dyDescent="0.25">
      <c r="A65" s="790"/>
      <c r="B65" s="790"/>
      <c r="C65" s="790"/>
      <c r="D65" s="790"/>
      <c r="E65" s="790" t="s">
        <v>67</v>
      </c>
      <c r="F65" s="790"/>
      <c r="G65" s="790"/>
      <c r="H65" s="790"/>
      <c r="I65" s="801">
        <f>J64/H64</f>
        <v>-0.22350077450763445</v>
      </c>
      <c r="J65" s="790"/>
      <c r="K65" s="790"/>
      <c r="L65" s="801">
        <f>M64/K64</f>
        <v>-0.22614314115308154</v>
      </c>
      <c r="M65" s="790"/>
      <c r="N65" s="790"/>
      <c r="O65" s="801">
        <f>P64/N64</f>
        <v>-0.28242424242424241</v>
      </c>
      <c r="P65" s="790"/>
      <c r="Q65" s="790"/>
      <c r="R65" s="801">
        <f>S64/Q64</f>
        <v>-0.28744809964867457</v>
      </c>
      <c r="S65" s="790"/>
      <c r="T65" s="790"/>
      <c r="U65" s="801">
        <f>V64/T64</f>
        <v>-0.27586206896551729</v>
      </c>
      <c r="V65" s="790"/>
      <c r="W65" s="790"/>
      <c r="X65" s="801">
        <f>Y64/W64</f>
        <v>-0.25991877538269292</v>
      </c>
      <c r="Y65" s="790"/>
      <c r="Z65" s="790"/>
      <c r="AA65" s="801">
        <f>AB64/Z64</f>
        <v>-0.23950161513613291</v>
      </c>
      <c r="AB65" s="790"/>
      <c r="AC65" s="790"/>
      <c r="AD65" s="801">
        <f>AE64/AC64</f>
        <v>-0.17919750681729643</v>
      </c>
      <c r="AE65" s="790"/>
      <c r="AF65" s="790"/>
      <c r="AG65" s="801">
        <f>AH64/AF64</f>
        <v>-0.16014437689969604</v>
      </c>
      <c r="AH65" s="790"/>
      <c r="AI65" s="790"/>
      <c r="AJ65" s="801">
        <f>AK64/AI64</f>
        <v>-0.16322629969418959</v>
      </c>
      <c r="AK65" s="790"/>
      <c r="AL65" s="790"/>
      <c r="AM65" s="801">
        <f>AN64/AL64</f>
        <v>-0.15962616822429904</v>
      </c>
      <c r="AN65" s="790"/>
      <c r="AO65" s="790"/>
      <c r="AP65" s="801">
        <f>AQ64/AO64</f>
        <v>-0.1593468468468468</v>
      </c>
      <c r="AQ65" s="790"/>
      <c r="AR65" s="790"/>
      <c r="AS65" s="801">
        <f>AT64/AR64</f>
        <v>-0.1622839969947408</v>
      </c>
      <c r="AT65" s="790"/>
      <c r="AU65" s="790"/>
      <c r="AV65" s="801">
        <f>AW64/AU64</f>
        <v>-0.16079545454545452</v>
      </c>
      <c r="AW65" s="790"/>
      <c r="AX65" s="790"/>
      <c r="AY65" s="801">
        <f>AZ64/AX64</f>
        <v>-0.16509611760271392</v>
      </c>
      <c r="AZ65" s="790"/>
      <c r="BA65" s="790"/>
      <c r="BB65" s="801">
        <f>BC64/BA64</f>
        <v>-0.14497528830313014</v>
      </c>
      <c r="BC65" s="790"/>
      <c r="BD65" s="790"/>
      <c r="BE65" s="801">
        <f>BF64/BD64</f>
        <v>-0.13942307692307693</v>
      </c>
      <c r="BF65" s="790"/>
      <c r="BG65" s="790"/>
      <c r="BH65" s="801">
        <f>BI64/BG64</f>
        <v>-0.14036036036036037</v>
      </c>
      <c r="BI65" s="790"/>
      <c r="BJ65" s="790"/>
      <c r="BK65" s="801">
        <f>BL64/BJ64</f>
        <v>-0.14426588750913075</v>
      </c>
      <c r="BL65" s="790"/>
      <c r="BM65" s="790"/>
      <c r="BN65" s="801">
        <f>BO64/BM64</f>
        <v>-0.14638157894736842</v>
      </c>
      <c r="BO65" s="790"/>
      <c r="BP65" s="790"/>
      <c r="BQ65" s="801">
        <f>BR64/BP64</f>
        <v>-0.15227103499627698</v>
      </c>
      <c r="BR65" s="790"/>
      <c r="BS65" s="790"/>
      <c r="BT65" s="801">
        <f>BU64/BS64</f>
        <v>-0.16135881104033969</v>
      </c>
      <c r="BU65" s="790"/>
      <c r="BV65" s="790"/>
      <c r="BW65" s="801">
        <f>BX64/BV64</f>
        <v>-0.18011928429423457</v>
      </c>
      <c r="BX65" s="790"/>
      <c r="BY65" s="790"/>
      <c r="BZ65" s="801">
        <f>CA64/BY64</f>
        <v>-0.20184254606365157</v>
      </c>
      <c r="CA65" s="790"/>
    </row>
    <row r="66" spans="1:79" s="802" customFormat="1" ht="16.5" customHeight="1" x14ac:dyDescent="0.25">
      <c r="B66" s="2709" t="s">
        <v>660</v>
      </c>
      <c r="C66" s="2709"/>
      <c r="D66" s="2709"/>
      <c r="E66" s="2709"/>
      <c r="F66" s="2709"/>
      <c r="T66" s="803"/>
      <c r="U66" s="804"/>
    </row>
    <row r="67" spans="1:79" s="546" customFormat="1" x14ac:dyDescent="0.2">
      <c r="I67" s="549">
        <f>H64-I25</f>
        <v>0</v>
      </c>
      <c r="L67" s="549">
        <f>K64-L25</f>
        <v>0</v>
      </c>
      <c r="O67" s="549">
        <f>N64-O25</f>
        <v>0</v>
      </c>
      <c r="R67" s="549">
        <f>Q64-R25</f>
        <v>0</v>
      </c>
      <c r="U67" s="549">
        <f>T64-U25</f>
        <v>0</v>
      </c>
      <c r="X67" s="549">
        <f>W64-X25</f>
        <v>0</v>
      </c>
      <c r="AA67" s="549">
        <f>Z64-AA25</f>
        <v>0</v>
      </c>
      <c r="AD67" s="549">
        <f>AC64-AD25</f>
        <v>0</v>
      </c>
      <c r="AG67" s="549">
        <f>AF64-AG25</f>
        <v>0</v>
      </c>
      <c r="AJ67" s="549">
        <f>AI64-AJ25</f>
        <v>0</v>
      </c>
      <c r="AM67" s="549">
        <f>AL64-AM25</f>
        <v>0</v>
      </c>
      <c r="AP67" s="549">
        <f>AO64-AP25</f>
        <v>0</v>
      </c>
      <c r="AS67" s="549">
        <f>AR64-AS25</f>
        <v>0</v>
      </c>
      <c r="AV67" s="549">
        <f>AU64-AV25</f>
        <v>0</v>
      </c>
      <c r="AY67" s="549">
        <f>AX64-AY25</f>
        <v>0</v>
      </c>
      <c r="BB67" s="549">
        <f>BA64-BB25</f>
        <v>0</v>
      </c>
      <c r="BE67" s="549">
        <f>BD64-BE25</f>
        <v>0</v>
      </c>
      <c r="BH67" s="549">
        <f>BG64-BH25</f>
        <v>0</v>
      </c>
      <c r="BK67" s="549">
        <f>BJ64-BK25</f>
        <v>0</v>
      </c>
      <c r="BN67" s="549">
        <f>BM64-BN25</f>
        <v>0</v>
      </c>
      <c r="BQ67" s="549">
        <f>BP64-BQ25</f>
        <v>0</v>
      </c>
      <c r="BT67" s="549">
        <f>BS64-BT25</f>
        <v>0</v>
      </c>
      <c r="BW67" s="549">
        <f>BV64-BW25</f>
        <v>0</v>
      </c>
      <c r="BZ67" s="549">
        <f>BY64-BZ25</f>
        <v>0</v>
      </c>
    </row>
    <row r="68" spans="1:79" s="546" customFormat="1" x14ac:dyDescent="0.2"/>
    <row r="69" spans="1:79" s="546" customFormat="1" x14ac:dyDescent="0.2"/>
    <row r="71" spans="1:79" ht="15" x14ac:dyDescent="0.2">
      <c r="S71" s="550"/>
    </row>
    <row r="74" spans="1:79" ht="15" x14ac:dyDescent="0.2">
      <c r="S74" s="550"/>
    </row>
  </sheetData>
  <mergeCells count="288">
    <mergeCell ref="B66:F66"/>
    <mergeCell ref="BV60:BX61"/>
    <mergeCell ref="BY60:CA61"/>
    <mergeCell ref="H61:I61"/>
    <mergeCell ref="K61:L61"/>
    <mergeCell ref="N61:O61"/>
    <mergeCell ref="Q61:R61"/>
    <mergeCell ref="BG60:BI61"/>
    <mergeCell ref="BJ60:BL61"/>
    <mergeCell ref="BM60:BO61"/>
    <mergeCell ref="BP60:BR61"/>
    <mergeCell ref="BS60:BU61"/>
    <mergeCell ref="AR60:AT61"/>
    <mergeCell ref="AU60:AW61"/>
    <mergeCell ref="AX60:AZ61"/>
    <mergeCell ref="BA60:BC61"/>
    <mergeCell ref="BD60:BF61"/>
    <mergeCell ref="AC60:AE61"/>
    <mergeCell ref="AF60:AH61"/>
    <mergeCell ref="AI60:AK61"/>
    <mergeCell ref="AL60:AN61"/>
    <mergeCell ref="AO60:AQ61"/>
    <mergeCell ref="BS55:BU56"/>
    <mergeCell ref="BV55:BX56"/>
    <mergeCell ref="BY55:CA56"/>
    <mergeCell ref="H56:I56"/>
    <mergeCell ref="K56:L56"/>
    <mergeCell ref="N56:O56"/>
    <mergeCell ref="Q56:R56"/>
    <mergeCell ref="BD55:BF56"/>
    <mergeCell ref="BG55:BI56"/>
    <mergeCell ref="BJ55:BL56"/>
    <mergeCell ref="BM55:BO56"/>
    <mergeCell ref="BP55:BR56"/>
    <mergeCell ref="AO55:AQ56"/>
    <mergeCell ref="AR55:AT56"/>
    <mergeCell ref="AU55:AW56"/>
    <mergeCell ref="AX55:AZ56"/>
    <mergeCell ref="BA55:BC56"/>
    <mergeCell ref="Z55:AB56"/>
    <mergeCell ref="AC55:AE56"/>
    <mergeCell ref="AF55:AH56"/>
    <mergeCell ref="AI55:AK56"/>
    <mergeCell ref="AL55:AN56"/>
    <mergeCell ref="BP38:BR39"/>
    <mergeCell ref="BS38:BU39"/>
    <mergeCell ref="BV38:BX39"/>
    <mergeCell ref="BY38:CA39"/>
    <mergeCell ref="A39:C39"/>
    <mergeCell ref="BA38:BC39"/>
    <mergeCell ref="BD38:BF39"/>
    <mergeCell ref="BG38:BI39"/>
    <mergeCell ref="BJ38:BL39"/>
    <mergeCell ref="BM38:BO39"/>
    <mergeCell ref="AL38:AN39"/>
    <mergeCell ref="AO38:AQ39"/>
    <mergeCell ref="AR38:AT39"/>
    <mergeCell ref="AU38:AW39"/>
    <mergeCell ref="AX38:AZ39"/>
    <mergeCell ref="W38:Y39"/>
    <mergeCell ref="Z38:AB39"/>
    <mergeCell ref="AC38:AE39"/>
    <mergeCell ref="AF38:AH39"/>
    <mergeCell ref="AI38:AK39"/>
    <mergeCell ref="H38:J39"/>
    <mergeCell ref="K38:M39"/>
    <mergeCell ref="N38:P39"/>
    <mergeCell ref="Q38:S39"/>
    <mergeCell ref="T38:V39"/>
    <mergeCell ref="BP32:BR33"/>
    <mergeCell ref="BS32:BU33"/>
    <mergeCell ref="BV32:BX33"/>
    <mergeCell ref="BY32:CA33"/>
    <mergeCell ref="A33:C33"/>
    <mergeCell ref="BA32:BC33"/>
    <mergeCell ref="BD32:BF33"/>
    <mergeCell ref="BG32:BI33"/>
    <mergeCell ref="BJ32:BL33"/>
    <mergeCell ref="BM32:BO33"/>
    <mergeCell ref="AL32:AN33"/>
    <mergeCell ref="AO32:AQ33"/>
    <mergeCell ref="AR32:AT33"/>
    <mergeCell ref="AU32:AW33"/>
    <mergeCell ref="AX32:AZ33"/>
    <mergeCell ref="W32:Y33"/>
    <mergeCell ref="Z32:AB33"/>
    <mergeCell ref="AC32:AE33"/>
    <mergeCell ref="AF32:AH33"/>
    <mergeCell ref="AI32:AK33"/>
    <mergeCell ref="H32:J33"/>
    <mergeCell ref="K32:M33"/>
    <mergeCell ref="N32:P33"/>
    <mergeCell ref="Q32:S33"/>
    <mergeCell ref="T32:V33"/>
    <mergeCell ref="BP24:BR24"/>
    <mergeCell ref="BS24:BU24"/>
    <mergeCell ref="BV24:BX24"/>
    <mergeCell ref="BY24:CA24"/>
    <mergeCell ref="A25:C27"/>
    <mergeCell ref="D25:E27"/>
    <mergeCell ref="F25:G25"/>
    <mergeCell ref="BA24:BC24"/>
    <mergeCell ref="BD24:BF24"/>
    <mergeCell ref="BG24:BI24"/>
    <mergeCell ref="BJ24:BL24"/>
    <mergeCell ref="BM24:BO24"/>
    <mergeCell ref="AL24:AN24"/>
    <mergeCell ref="AO24:AQ24"/>
    <mergeCell ref="AR24:AT24"/>
    <mergeCell ref="AU24:AW24"/>
    <mergeCell ref="AX24:AZ24"/>
    <mergeCell ref="BP23:BR23"/>
    <mergeCell ref="BS23:BU23"/>
    <mergeCell ref="BV23:BX23"/>
    <mergeCell ref="BY23:CA23"/>
    <mergeCell ref="A24:B24"/>
    <mergeCell ref="D24:E24"/>
    <mergeCell ref="H24:J24"/>
    <mergeCell ref="K24:M24"/>
    <mergeCell ref="N24:P24"/>
    <mergeCell ref="Q24:S24"/>
    <mergeCell ref="T24:V24"/>
    <mergeCell ref="W24:Y24"/>
    <mergeCell ref="Z24:AB24"/>
    <mergeCell ref="AC24:AE24"/>
    <mergeCell ref="AF24:AH24"/>
    <mergeCell ref="AI24:AK24"/>
    <mergeCell ref="BA23:BC23"/>
    <mergeCell ref="BD23:BF23"/>
    <mergeCell ref="BG23:BI23"/>
    <mergeCell ref="BJ23:BL23"/>
    <mergeCell ref="BM23:BO23"/>
    <mergeCell ref="AL23:AN23"/>
    <mergeCell ref="AO23:AQ23"/>
    <mergeCell ref="AR23:AT23"/>
    <mergeCell ref="AU23:AW23"/>
    <mergeCell ref="AX23:AZ23"/>
    <mergeCell ref="BP22:BR22"/>
    <mergeCell ref="BS22:BU22"/>
    <mergeCell ref="BV22:BX22"/>
    <mergeCell ref="BY22:CA22"/>
    <mergeCell ref="A23:B23"/>
    <mergeCell ref="D23:E23"/>
    <mergeCell ref="H23:J23"/>
    <mergeCell ref="K23:M23"/>
    <mergeCell ref="N23:P23"/>
    <mergeCell ref="Q23:S23"/>
    <mergeCell ref="T23:V23"/>
    <mergeCell ref="W23:Y23"/>
    <mergeCell ref="Z23:AB23"/>
    <mergeCell ref="AC23:AE23"/>
    <mergeCell ref="AF23:AH23"/>
    <mergeCell ref="AI23:AK23"/>
    <mergeCell ref="BA22:BC22"/>
    <mergeCell ref="BD22:BF22"/>
    <mergeCell ref="BG22:BI22"/>
    <mergeCell ref="BJ22:BL22"/>
    <mergeCell ref="BM22:BO22"/>
    <mergeCell ref="AL22:AN22"/>
    <mergeCell ref="AO22:AQ22"/>
    <mergeCell ref="AR22:AT22"/>
    <mergeCell ref="AU22:AW22"/>
    <mergeCell ref="AX22:AZ22"/>
    <mergeCell ref="W22:Y22"/>
    <mergeCell ref="Z22:AB22"/>
    <mergeCell ref="AC22:AE22"/>
    <mergeCell ref="AF22:AH22"/>
    <mergeCell ref="AI22:AK22"/>
    <mergeCell ref="BP14:BR14"/>
    <mergeCell ref="BS14:BU14"/>
    <mergeCell ref="BV14:BX14"/>
    <mergeCell ref="BY14:CA14"/>
    <mergeCell ref="A15:B22"/>
    <mergeCell ref="D15:E17"/>
    <mergeCell ref="F17:G17"/>
    <mergeCell ref="D18:G18"/>
    <mergeCell ref="D19:E21"/>
    <mergeCell ref="F21:G21"/>
    <mergeCell ref="D22:G22"/>
    <mergeCell ref="H22:J22"/>
    <mergeCell ref="K22:M22"/>
    <mergeCell ref="N22:P22"/>
    <mergeCell ref="Q22:S22"/>
    <mergeCell ref="T22:V22"/>
    <mergeCell ref="BA14:BC14"/>
    <mergeCell ref="BD14:BF14"/>
    <mergeCell ref="BG14:BI14"/>
    <mergeCell ref="BJ14:BL14"/>
    <mergeCell ref="BM14:BO14"/>
    <mergeCell ref="AL14:AN14"/>
    <mergeCell ref="AO14:AQ14"/>
    <mergeCell ref="AR14:AT14"/>
    <mergeCell ref="AU14:AW14"/>
    <mergeCell ref="AX14:AZ14"/>
    <mergeCell ref="W14:Y14"/>
    <mergeCell ref="Z14:AB14"/>
    <mergeCell ref="AC14:AE14"/>
    <mergeCell ref="AF14:AH14"/>
    <mergeCell ref="AI14:AK14"/>
    <mergeCell ref="H14:J14"/>
    <mergeCell ref="K14:M14"/>
    <mergeCell ref="N14:P14"/>
    <mergeCell ref="Q14:S14"/>
    <mergeCell ref="T14:V14"/>
    <mergeCell ref="A7:B14"/>
    <mergeCell ref="D7:E9"/>
    <mergeCell ref="F7:G7"/>
    <mergeCell ref="F8:G8"/>
    <mergeCell ref="F9:G9"/>
    <mergeCell ref="D10:G10"/>
    <mergeCell ref="D11:E13"/>
    <mergeCell ref="F13:G13"/>
    <mergeCell ref="D14:G14"/>
    <mergeCell ref="BS4:BU4"/>
    <mergeCell ref="BV4:BX4"/>
    <mergeCell ref="BY4:CA4"/>
    <mergeCell ref="A5:B6"/>
    <mergeCell ref="C5:C6"/>
    <mergeCell ref="D5:G6"/>
    <mergeCell ref="BD4:BF4"/>
    <mergeCell ref="BG4:BI4"/>
    <mergeCell ref="BJ4:BL4"/>
    <mergeCell ref="BM4:BO4"/>
    <mergeCell ref="BP4:BR4"/>
    <mergeCell ref="AO4:AQ4"/>
    <mergeCell ref="AR4:AT4"/>
    <mergeCell ref="AU4:AW4"/>
    <mergeCell ref="AX4:AZ4"/>
    <mergeCell ref="BA4:BC4"/>
    <mergeCell ref="J1:L1"/>
    <mergeCell ref="BZ2:CA2"/>
    <mergeCell ref="A4:G4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I4:AK4"/>
    <mergeCell ref="AL4:AN4"/>
    <mergeCell ref="A58:A62"/>
    <mergeCell ref="E60:F60"/>
    <mergeCell ref="T60:V61"/>
    <mergeCell ref="W60:Y61"/>
    <mergeCell ref="Z60:AB61"/>
    <mergeCell ref="B62:G62"/>
    <mergeCell ref="A63:G63"/>
    <mergeCell ref="A53:A57"/>
    <mergeCell ref="E55:F55"/>
    <mergeCell ref="T55:V56"/>
    <mergeCell ref="W55:Y56"/>
    <mergeCell ref="A48:G48"/>
    <mergeCell ref="A49:G49"/>
    <mergeCell ref="A50:G50"/>
    <mergeCell ref="B43:C43"/>
    <mergeCell ref="B44:C44"/>
    <mergeCell ref="B45:C45"/>
    <mergeCell ref="B46:C46"/>
    <mergeCell ref="B47:C47"/>
    <mergeCell ref="B41:C41"/>
    <mergeCell ref="B42:C42"/>
    <mergeCell ref="A38:C38"/>
    <mergeCell ref="D38:E38"/>
    <mergeCell ref="F38:G38"/>
    <mergeCell ref="B40:C40"/>
    <mergeCell ref="B35:C35"/>
    <mergeCell ref="A36:G36"/>
    <mergeCell ref="A32:C32"/>
    <mergeCell ref="D32:E32"/>
    <mergeCell ref="F32:G32"/>
    <mergeCell ref="B34:C34"/>
    <mergeCell ref="E29:F29"/>
    <mergeCell ref="E30:F30"/>
    <mergeCell ref="F27:G27"/>
    <mergeCell ref="F26:G26"/>
    <mergeCell ref="F19:G19"/>
    <mergeCell ref="F20:G20"/>
    <mergeCell ref="F23:G23"/>
    <mergeCell ref="F24:G24"/>
    <mergeCell ref="F11:G11"/>
    <mergeCell ref="F12:G12"/>
    <mergeCell ref="F15:G15"/>
    <mergeCell ref="F16:G16"/>
    <mergeCell ref="E28:F28"/>
    <mergeCell ref="B57:G57"/>
  </mergeCells>
  <pageMargins left="0.27559055118110237" right="0.19685039370078741" top="0.39370078740157483" bottom="3.937007874015748E-2" header="0.35433070866141736" footer="0.11811023622047245"/>
  <pageSetup paperSize="9" scale="70" orientation="portrait" r:id="rId1"/>
  <headerFooter alignWithMargins="0">
    <oddFooter xml:space="preserve">&amp;R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C62"/>
  <sheetViews>
    <sheetView view="pageBreakPreview" zoomScaleNormal="100" zoomScaleSheetLayoutView="100" workbookViewId="0">
      <selection sqref="A1:XFD1048576"/>
    </sheetView>
  </sheetViews>
  <sheetFormatPr defaultColWidth="9.140625" defaultRowHeight="12.75" x14ac:dyDescent="0.2"/>
  <cols>
    <col min="1" max="1" width="4.42578125" style="1" customWidth="1"/>
    <col min="2" max="2" width="8.140625" style="1" customWidth="1"/>
    <col min="3" max="3" width="8" style="1" customWidth="1"/>
    <col min="4" max="4" width="7.28515625" style="1" customWidth="1"/>
    <col min="5" max="5" width="4.85546875" style="1" customWidth="1"/>
    <col min="6" max="6" width="5.140625" style="1" customWidth="1"/>
    <col min="7" max="7" width="6.28515625" style="1" customWidth="1"/>
    <col min="8" max="18" width="8.28515625" style="1" customWidth="1"/>
    <col min="19" max="34" width="8.140625" style="1" customWidth="1"/>
    <col min="35" max="35" width="8" style="1" customWidth="1"/>
    <col min="36" max="79" width="8.140625" style="1" customWidth="1"/>
    <col min="80" max="80" width="7.85546875" style="1" customWidth="1"/>
    <col min="81" max="90" width="8.140625" style="1" customWidth="1"/>
    <col min="91" max="16384" width="9.140625" style="1"/>
  </cols>
  <sheetData>
    <row r="1" spans="1:79" ht="18" x14ac:dyDescent="0.25">
      <c r="C1" s="2" t="s">
        <v>0</v>
      </c>
      <c r="D1" s="3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BY1" s="5" t="s">
        <v>1</v>
      </c>
    </row>
    <row r="2" spans="1:79" ht="16.149999999999999" customHeight="1" x14ac:dyDescent="0.2">
      <c r="C2" s="6"/>
      <c r="D2" s="7"/>
      <c r="E2" s="7"/>
      <c r="F2" s="7"/>
    </row>
    <row r="3" spans="1:79" ht="18.75" thickBot="1" x14ac:dyDescent="0.3">
      <c r="B3" s="8"/>
      <c r="C3" s="9" t="s">
        <v>2</v>
      </c>
      <c r="D3" s="9"/>
      <c r="E3" s="9"/>
      <c r="F3" s="10"/>
      <c r="G3" s="9"/>
      <c r="H3" s="9"/>
      <c r="K3" s="1899" t="s">
        <v>3</v>
      </c>
      <c r="L3" s="1899"/>
      <c r="M3" s="1899"/>
      <c r="N3" s="11"/>
      <c r="O3" s="11"/>
      <c r="P3" s="8"/>
      <c r="BY3" s="12" t="s">
        <v>4</v>
      </c>
      <c r="BZ3" s="1897">
        <v>44545</v>
      </c>
      <c r="CA3" s="1897"/>
    </row>
    <row r="4" spans="1:79" ht="13.5" thickBot="1" x14ac:dyDescent="0.25">
      <c r="B4" s="8"/>
      <c r="C4" s="8"/>
      <c r="D4" s="8"/>
      <c r="E4" s="8"/>
      <c r="F4" s="8"/>
      <c r="G4" s="8"/>
      <c r="H4" s="8"/>
      <c r="I4" s="8"/>
      <c r="J4" s="8"/>
      <c r="K4" s="13"/>
      <c r="L4" s="8"/>
      <c r="M4" s="8"/>
    </row>
    <row r="5" spans="1:79" s="28" customFormat="1" ht="13.5" thickBot="1" x14ac:dyDescent="0.25">
      <c r="A5" s="14" t="s">
        <v>5</v>
      </c>
      <c r="B5" s="15"/>
      <c r="C5" s="15"/>
      <c r="D5" s="16"/>
      <c r="E5" s="16"/>
      <c r="F5" s="17"/>
      <c r="G5" s="18"/>
      <c r="H5" s="19"/>
      <c r="I5" s="20">
        <v>1</v>
      </c>
      <c r="J5" s="21" t="s">
        <v>6</v>
      </c>
      <c r="K5" s="22"/>
      <c r="L5" s="23">
        <v>2</v>
      </c>
      <c r="M5" s="24" t="s">
        <v>6</v>
      </c>
      <c r="N5" s="19"/>
      <c r="O5" s="20">
        <v>3</v>
      </c>
      <c r="P5" s="21" t="s">
        <v>6</v>
      </c>
      <c r="Q5" s="19"/>
      <c r="R5" s="20">
        <v>4</v>
      </c>
      <c r="S5" s="21" t="s">
        <v>6</v>
      </c>
      <c r="T5" s="19"/>
      <c r="U5" s="20">
        <v>5</v>
      </c>
      <c r="V5" s="21" t="s">
        <v>6</v>
      </c>
      <c r="W5" s="19"/>
      <c r="X5" s="20">
        <v>6</v>
      </c>
      <c r="Y5" s="21" t="s">
        <v>6</v>
      </c>
      <c r="Z5" s="19"/>
      <c r="AA5" s="20">
        <v>7</v>
      </c>
      <c r="AB5" s="21" t="s">
        <v>6</v>
      </c>
      <c r="AC5" s="19"/>
      <c r="AD5" s="20">
        <v>8</v>
      </c>
      <c r="AE5" s="21" t="s">
        <v>6</v>
      </c>
      <c r="AF5" s="19"/>
      <c r="AG5" s="20">
        <v>9</v>
      </c>
      <c r="AH5" s="21" t="s">
        <v>6</v>
      </c>
      <c r="AI5" s="19"/>
      <c r="AJ5" s="20">
        <v>10</v>
      </c>
      <c r="AK5" s="21" t="s">
        <v>6</v>
      </c>
      <c r="AL5" s="19"/>
      <c r="AM5" s="20">
        <v>11</v>
      </c>
      <c r="AN5" s="21" t="s">
        <v>6</v>
      </c>
      <c r="AO5" s="19"/>
      <c r="AP5" s="20">
        <v>12</v>
      </c>
      <c r="AQ5" s="21" t="s">
        <v>6</v>
      </c>
      <c r="AR5" s="19"/>
      <c r="AS5" s="20">
        <v>13</v>
      </c>
      <c r="AT5" s="21" t="s">
        <v>6</v>
      </c>
      <c r="AU5" s="19"/>
      <c r="AV5" s="20">
        <v>14</v>
      </c>
      <c r="AW5" s="21" t="s">
        <v>6</v>
      </c>
      <c r="AX5" s="19"/>
      <c r="AY5" s="20">
        <v>15</v>
      </c>
      <c r="AZ5" s="21" t="s">
        <v>6</v>
      </c>
      <c r="BA5" s="19"/>
      <c r="BB5" s="20">
        <v>16</v>
      </c>
      <c r="BC5" s="21" t="s">
        <v>6</v>
      </c>
      <c r="BD5" s="19"/>
      <c r="BE5" s="20">
        <v>17</v>
      </c>
      <c r="BF5" s="21" t="s">
        <v>6</v>
      </c>
      <c r="BG5" s="19"/>
      <c r="BH5" s="20">
        <v>18</v>
      </c>
      <c r="BI5" s="21" t="s">
        <v>6</v>
      </c>
      <c r="BJ5" s="19"/>
      <c r="BK5" s="20">
        <v>19</v>
      </c>
      <c r="BL5" s="21" t="s">
        <v>6</v>
      </c>
      <c r="BM5" s="19"/>
      <c r="BN5" s="20">
        <v>20</v>
      </c>
      <c r="BO5" s="21" t="s">
        <v>6</v>
      </c>
      <c r="BP5" s="19"/>
      <c r="BQ5" s="20">
        <v>21</v>
      </c>
      <c r="BR5" s="21" t="s">
        <v>6</v>
      </c>
      <c r="BS5" s="19"/>
      <c r="BT5" s="20">
        <v>22</v>
      </c>
      <c r="BU5" s="21" t="s">
        <v>6</v>
      </c>
      <c r="BV5" s="25"/>
      <c r="BW5" s="23">
        <v>23</v>
      </c>
      <c r="BX5" s="24" t="s">
        <v>6</v>
      </c>
      <c r="BY5" s="26"/>
      <c r="BZ5" s="23">
        <v>24</v>
      </c>
      <c r="CA5" s="27" t="s">
        <v>6</v>
      </c>
    </row>
    <row r="6" spans="1:79" s="28" customFormat="1" ht="13.5" customHeight="1" x14ac:dyDescent="0.2">
      <c r="A6" s="14" t="s">
        <v>7</v>
      </c>
      <c r="B6" s="29"/>
      <c r="C6" s="29" t="s">
        <v>8</v>
      </c>
      <c r="D6" s="30"/>
      <c r="E6" s="30"/>
      <c r="F6" s="31"/>
      <c r="G6" s="31"/>
      <c r="H6" s="32" t="s">
        <v>9</v>
      </c>
      <c r="I6" s="33" t="s">
        <v>10</v>
      </c>
      <c r="J6" s="34" t="s">
        <v>11</v>
      </c>
      <c r="K6" s="32" t="s">
        <v>9</v>
      </c>
      <c r="L6" s="33" t="s">
        <v>10</v>
      </c>
      <c r="M6" s="34" t="s">
        <v>11</v>
      </c>
      <c r="N6" s="32" t="s">
        <v>9</v>
      </c>
      <c r="O6" s="33" t="s">
        <v>10</v>
      </c>
      <c r="P6" s="34" t="s">
        <v>11</v>
      </c>
      <c r="Q6" s="32" t="s">
        <v>9</v>
      </c>
      <c r="R6" s="33" t="s">
        <v>10</v>
      </c>
      <c r="S6" s="34" t="s">
        <v>11</v>
      </c>
      <c r="T6" s="32" t="s">
        <v>9</v>
      </c>
      <c r="U6" s="33" t="s">
        <v>10</v>
      </c>
      <c r="V6" s="34" t="s">
        <v>11</v>
      </c>
      <c r="W6" s="32" t="s">
        <v>9</v>
      </c>
      <c r="X6" s="33" t="s">
        <v>10</v>
      </c>
      <c r="Y6" s="34" t="s">
        <v>11</v>
      </c>
      <c r="Z6" s="32" t="s">
        <v>9</v>
      </c>
      <c r="AA6" s="33" t="s">
        <v>10</v>
      </c>
      <c r="AB6" s="34" t="s">
        <v>11</v>
      </c>
      <c r="AC6" s="32" t="s">
        <v>9</v>
      </c>
      <c r="AD6" s="33" t="s">
        <v>10</v>
      </c>
      <c r="AE6" s="34" t="s">
        <v>11</v>
      </c>
      <c r="AF6" s="32" t="s">
        <v>9</v>
      </c>
      <c r="AG6" s="33" t="s">
        <v>10</v>
      </c>
      <c r="AH6" s="34" t="s">
        <v>11</v>
      </c>
      <c r="AI6" s="32" t="s">
        <v>9</v>
      </c>
      <c r="AJ6" s="33" t="s">
        <v>10</v>
      </c>
      <c r="AK6" s="34" t="s">
        <v>11</v>
      </c>
      <c r="AL6" s="32" t="s">
        <v>9</v>
      </c>
      <c r="AM6" s="33" t="s">
        <v>10</v>
      </c>
      <c r="AN6" s="34" t="s">
        <v>11</v>
      </c>
      <c r="AO6" s="32" t="s">
        <v>9</v>
      </c>
      <c r="AP6" s="33" t="s">
        <v>10</v>
      </c>
      <c r="AQ6" s="34" t="s">
        <v>11</v>
      </c>
      <c r="AR6" s="32" t="s">
        <v>9</v>
      </c>
      <c r="AS6" s="33" t="s">
        <v>10</v>
      </c>
      <c r="AT6" s="34" t="s">
        <v>11</v>
      </c>
      <c r="AU6" s="32" t="s">
        <v>9</v>
      </c>
      <c r="AV6" s="33" t="s">
        <v>10</v>
      </c>
      <c r="AW6" s="34" t="s">
        <v>11</v>
      </c>
      <c r="AX6" s="32" t="s">
        <v>9</v>
      </c>
      <c r="AY6" s="33" t="s">
        <v>10</v>
      </c>
      <c r="AZ6" s="34" t="s">
        <v>11</v>
      </c>
      <c r="BA6" s="32" t="s">
        <v>9</v>
      </c>
      <c r="BB6" s="33" t="s">
        <v>10</v>
      </c>
      <c r="BC6" s="34" t="s">
        <v>11</v>
      </c>
      <c r="BD6" s="32" t="s">
        <v>9</v>
      </c>
      <c r="BE6" s="33" t="s">
        <v>10</v>
      </c>
      <c r="BF6" s="34" t="s">
        <v>11</v>
      </c>
      <c r="BG6" s="32" t="s">
        <v>9</v>
      </c>
      <c r="BH6" s="33" t="s">
        <v>10</v>
      </c>
      <c r="BI6" s="34" t="s">
        <v>11</v>
      </c>
      <c r="BJ6" s="32" t="s">
        <v>9</v>
      </c>
      <c r="BK6" s="33" t="s">
        <v>10</v>
      </c>
      <c r="BL6" s="34" t="s">
        <v>11</v>
      </c>
      <c r="BM6" s="32" t="s">
        <v>9</v>
      </c>
      <c r="BN6" s="33" t="s">
        <v>10</v>
      </c>
      <c r="BO6" s="34" t="s">
        <v>11</v>
      </c>
      <c r="BP6" s="32" t="s">
        <v>9</v>
      </c>
      <c r="BQ6" s="33" t="s">
        <v>10</v>
      </c>
      <c r="BR6" s="34" t="s">
        <v>11</v>
      </c>
      <c r="BS6" s="32" t="s">
        <v>9</v>
      </c>
      <c r="BT6" s="33" t="s">
        <v>10</v>
      </c>
      <c r="BU6" s="34" t="s">
        <v>11</v>
      </c>
      <c r="BV6" s="32" t="s">
        <v>9</v>
      </c>
      <c r="BW6" s="33" t="s">
        <v>10</v>
      </c>
      <c r="BX6" s="34" t="s">
        <v>11</v>
      </c>
      <c r="BY6" s="32" t="s">
        <v>9</v>
      </c>
      <c r="BZ6" s="33" t="s">
        <v>10</v>
      </c>
      <c r="CA6" s="34" t="s">
        <v>11</v>
      </c>
    </row>
    <row r="7" spans="1:79" s="28" customFormat="1" ht="13.5" thickBot="1" x14ac:dyDescent="0.25">
      <c r="A7" s="39" t="s">
        <v>12</v>
      </c>
      <c r="B7" s="40"/>
      <c r="C7" s="41" t="s">
        <v>13</v>
      </c>
      <c r="D7" s="42"/>
      <c r="E7" s="42"/>
      <c r="F7" s="43"/>
      <c r="G7" s="43"/>
      <c r="H7" s="44" t="s">
        <v>14</v>
      </c>
      <c r="I7" s="45" t="s">
        <v>15</v>
      </c>
      <c r="J7" s="46" t="s">
        <v>16</v>
      </c>
      <c r="K7" s="44" t="s">
        <v>14</v>
      </c>
      <c r="L7" s="45" t="s">
        <v>15</v>
      </c>
      <c r="M7" s="46" t="s">
        <v>16</v>
      </c>
      <c r="N7" s="44" t="s">
        <v>14</v>
      </c>
      <c r="O7" s="45" t="s">
        <v>15</v>
      </c>
      <c r="P7" s="46" t="s">
        <v>16</v>
      </c>
      <c r="Q7" s="44" t="s">
        <v>14</v>
      </c>
      <c r="R7" s="45" t="s">
        <v>15</v>
      </c>
      <c r="S7" s="46" t="s">
        <v>16</v>
      </c>
      <c r="T7" s="44" t="s">
        <v>14</v>
      </c>
      <c r="U7" s="45" t="s">
        <v>15</v>
      </c>
      <c r="V7" s="46" t="s">
        <v>16</v>
      </c>
      <c r="W7" s="44" t="s">
        <v>14</v>
      </c>
      <c r="X7" s="45" t="s">
        <v>15</v>
      </c>
      <c r="Y7" s="46" t="s">
        <v>16</v>
      </c>
      <c r="Z7" s="44" t="s">
        <v>14</v>
      </c>
      <c r="AA7" s="45" t="s">
        <v>15</v>
      </c>
      <c r="AB7" s="46" t="s">
        <v>16</v>
      </c>
      <c r="AC7" s="44" t="s">
        <v>14</v>
      </c>
      <c r="AD7" s="45" t="s">
        <v>15</v>
      </c>
      <c r="AE7" s="46" t="s">
        <v>16</v>
      </c>
      <c r="AF7" s="44" t="s">
        <v>14</v>
      </c>
      <c r="AG7" s="45" t="s">
        <v>15</v>
      </c>
      <c r="AH7" s="46" t="s">
        <v>16</v>
      </c>
      <c r="AI7" s="44" t="s">
        <v>14</v>
      </c>
      <c r="AJ7" s="45" t="s">
        <v>15</v>
      </c>
      <c r="AK7" s="46" t="s">
        <v>16</v>
      </c>
      <c r="AL7" s="44" t="s">
        <v>14</v>
      </c>
      <c r="AM7" s="45" t="s">
        <v>15</v>
      </c>
      <c r="AN7" s="46" t="s">
        <v>16</v>
      </c>
      <c r="AO7" s="44" t="s">
        <v>14</v>
      </c>
      <c r="AP7" s="45" t="s">
        <v>15</v>
      </c>
      <c r="AQ7" s="46" t="s">
        <v>16</v>
      </c>
      <c r="AR7" s="44" t="s">
        <v>14</v>
      </c>
      <c r="AS7" s="45" t="s">
        <v>15</v>
      </c>
      <c r="AT7" s="46" t="s">
        <v>16</v>
      </c>
      <c r="AU7" s="44" t="s">
        <v>14</v>
      </c>
      <c r="AV7" s="45" t="s">
        <v>15</v>
      </c>
      <c r="AW7" s="46" t="s">
        <v>16</v>
      </c>
      <c r="AX7" s="44" t="s">
        <v>14</v>
      </c>
      <c r="AY7" s="45" t="s">
        <v>15</v>
      </c>
      <c r="AZ7" s="46" t="s">
        <v>16</v>
      </c>
      <c r="BA7" s="44" t="s">
        <v>14</v>
      </c>
      <c r="BB7" s="45" t="s">
        <v>15</v>
      </c>
      <c r="BC7" s="46" t="s">
        <v>16</v>
      </c>
      <c r="BD7" s="44" t="s">
        <v>14</v>
      </c>
      <c r="BE7" s="45" t="s">
        <v>15</v>
      </c>
      <c r="BF7" s="46" t="s">
        <v>16</v>
      </c>
      <c r="BG7" s="44" t="s">
        <v>14</v>
      </c>
      <c r="BH7" s="45" t="s">
        <v>15</v>
      </c>
      <c r="BI7" s="46" t="s">
        <v>16</v>
      </c>
      <c r="BJ7" s="44" t="s">
        <v>14</v>
      </c>
      <c r="BK7" s="45" t="s">
        <v>15</v>
      </c>
      <c r="BL7" s="46" t="s">
        <v>16</v>
      </c>
      <c r="BM7" s="44" t="s">
        <v>14</v>
      </c>
      <c r="BN7" s="45" t="s">
        <v>15</v>
      </c>
      <c r="BO7" s="46" t="s">
        <v>16</v>
      </c>
      <c r="BP7" s="44" t="s">
        <v>14</v>
      </c>
      <c r="BQ7" s="45" t="s">
        <v>15</v>
      </c>
      <c r="BR7" s="46" t="s">
        <v>16</v>
      </c>
      <c r="BS7" s="44" t="s">
        <v>14</v>
      </c>
      <c r="BT7" s="45" t="s">
        <v>15</v>
      </c>
      <c r="BU7" s="46" t="s">
        <v>16</v>
      </c>
      <c r="BV7" s="44" t="s">
        <v>14</v>
      </c>
      <c r="BW7" s="45" t="s">
        <v>15</v>
      </c>
      <c r="BX7" s="46" t="s">
        <v>16</v>
      </c>
      <c r="BY7" s="44" t="s">
        <v>14</v>
      </c>
      <c r="BZ7" s="45" t="s">
        <v>15</v>
      </c>
      <c r="CA7" s="46" t="s">
        <v>16</v>
      </c>
    </row>
    <row r="8" spans="1:79" x14ac:dyDescent="0.2">
      <c r="A8" s="50"/>
      <c r="B8" s="51"/>
      <c r="C8" s="52"/>
      <c r="D8" s="53"/>
      <c r="E8" s="54"/>
      <c r="F8" s="53" t="s">
        <v>17</v>
      </c>
      <c r="G8" s="55"/>
      <c r="H8" s="56">
        <f>SQRT(I8^2+J8^2)*1000/(1.73*I11)</f>
        <v>23.926936608533165</v>
      </c>
      <c r="I8" s="57">
        <f>I9</f>
        <v>5.0479799999999999</v>
      </c>
      <c r="J8" s="58">
        <f>J9</f>
        <v>0.14349999999999999</v>
      </c>
      <c r="K8" s="56">
        <f t="shared" ref="K8:K9" si="0">SQRT(L8^2+M8^2)*1000/(1.73*L11)</f>
        <v>22.438436450848659</v>
      </c>
      <c r="L8" s="57">
        <f t="shared" ref="L8:M8" si="1">L9</f>
        <v>4.7336799999999997</v>
      </c>
      <c r="M8" s="58">
        <f t="shared" si="1"/>
        <v>0.14355999999999999</v>
      </c>
      <c r="N8" s="56">
        <f t="shared" ref="N8:N9" si="2">SQRT(O8^2+P8^2)*1000/(1.73*O11)</f>
        <v>21.755218689969308</v>
      </c>
      <c r="O8" s="57">
        <f t="shared" ref="O8:P8" si="3">O9</f>
        <v>4.5889199999999999</v>
      </c>
      <c r="P8" s="58">
        <f t="shared" si="3"/>
        <v>0.1585</v>
      </c>
      <c r="Q8" s="56">
        <f t="shared" ref="Q8:Q9" si="4">SQRT(R8^2+S8^2)*1000/(1.73*R11)</f>
        <v>21.307031853288681</v>
      </c>
      <c r="R8" s="57">
        <f t="shared" ref="R8:S8" si="5">R9</f>
        <v>4.4947400000000002</v>
      </c>
      <c r="S8" s="58">
        <f t="shared" si="5"/>
        <v>0.14449999999999999</v>
      </c>
      <c r="T8" s="56">
        <f t="shared" ref="T8:T9" si="6">SQRT(U8^2+V8^2)*1000/(1.73*U11)</f>
        <v>21.262682606131861</v>
      </c>
      <c r="U8" s="57">
        <f t="shared" ref="U8:V8" si="7">U9</f>
        <v>4.4855</v>
      </c>
      <c r="V8" s="58">
        <f t="shared" si="7"/>
        <v>0.14055999999999999</v>
      </c>
      <c r="W8" s="56">
        <f t="shared" ref="W8:W9" si="8">SQRT(X8^2+Y8^2)*1000/(1.73*X11)</f>
        <v>21.962440422114437</v>
      </c>
      <c r="X8" s="57">
        <f t="shared" ref="X8:Y8" si="9">X9</f>
        <v>4.6326799999999997</v>
      </c>
      <c r="Y8" s="58">
        <f t="shared" si="9"/>
        <v>0.15856000000000001</v>
      </c>
      <c r="Z8" s="56">
        <f t="shared" ref="Z8:Z9" si="10">SQRT(AA8^2+AB8^2)*1000/(1.73*AA11)</f>
        <v>25.01087239038927</v>
      </c>
      <c r="AA8" s="57">
        <f t="shared" ref="AA8:AB8" si="11">AA9</f>
        <v>5.2763200000000001</v>
      </c>
      <c r="AB8" s="58">
        <f t="shared" si="11"/>
        <v>0.16162000000000001</v>
      </c>
      <c r="AC8" s="56">
        <f t="shared" ref="AC8:AC9" si="12">SQRT(AD8^2+AE8^2)*1000/(1.73*AD11)</f>
        <v>28.680799139290066</v>
      </c>
      <c r="AD8" s="57">
        <f t="shared" ref="AD8:AE8" si="13">AD9</f>
        <v>6.04732</v>
      </c>
      <c r="AE8" s="58">
        <f t="shared" si="13"/>
        <v>0.27056000000000002</v>
      </c>
      <c r="AF8" s="56">
        <f t="shared" ref="AF8:AF9" si="14">SQRT(AG8^2+AH8^2)*1000/(1.73*AG11)</f>
        <v>30.398597184785455</v>
      </c>
      <c r="AG8" s="57">
        <f t="shared" ref="AG8:AH8" si="15">AG9</f>
        <v>6.3936200000000003</v>
      </c>
      <c r="AH8" s="58">
        <f t="shared" si="15"/>
        <v>0.53456000000000004</v>
      </c>
      <c r="AI8" s="56">
        <f t="shared" ref="AI8:AI9" si="16">SQRT(AJ8^2+AK8^2)*1000/(1.73*AJ11)</f>
        <v>30.669052258950931</v>
      </c>
      <c r="AJ8" s="57">
        <f t="shared" ref="AJ8:AK8" si="17">AJ9</f>
        <v>6.4573800000000006</v>
      </c>
      <c r="AK8" s="58">
        <f t="shared" si="17"/>
        <v>0.44956000000000002</v>
      </c>
      <c r="AL8" s="56">
        <f t="shared" ref="AL8:AL9" si="18">SQRT(AM8^2+AN8^2)*1000/(1.73*AM11)</f>
        <v>30.289492669658685</v>
      </c>
      <c r="AM8" s="57">
        <f t="shared" ref="AM8:AN8" si="19">AM9</f>
        <v>6.3814399999999996</v>
      </c>
      <c r="AN8" s="58">
        <f t="shared" si="19"/>
        <v>0.38262000000000002</v>
      </c>
      <c r="AO8" s="56">
        <f t="shared" ref="AO8:AO9" si="20">SQRT(AP8^2+AQ8^2)*1000/(1.73*AP11)</f>
        <v>29.870114370257415</v>
      </c>
      <c r="AP8" s="57">
        <f t="shared" ref="AP8:AQ8" si="21">AP9</f>
        <v>6.2926599999999997</v>
      </c>
      <c r="AQ8" s="58">
        <f t="shared" si="21"/>
        <v>0.38434000000000001</v>
      </c>
      <c r="AR8" s="56">
        <f t="shared" ref="AR8:AR9" si="22">SQRT(AS8^2+AT8^2)*1000/(1.73*AS11)</f>
        <v>29.87161060554962</v>
      </c>
      <c r="AS8" s="57">
        <f t="shared" ref="AS8:AT8" si="23">AS9</f>
        <v>6.2895000000000003</v>
      </c>
      <c r="AT8" s="58">
        <f t="shared" si="23"/>
        <v>0.43756</v>
      </c>
      <c r="AU8" s="56">
        <f t="shared" ref="AU8:AU9" si="24">SQRT(AV8^2+AW8^2)*1000/(1.73*AV11)</f>
        <v>29.902013882881569</v>
      </c>
      <c r="AV8" s="57">
        <f t="shared" ref="AV8:AW8" si="25">AV9</f>
        <v>6.2920199999999999</v>
      </c>
      <c r="AW8" s="58">
        <f t="shared" si="25"/>
        <v>0.49062</v>
      </c>
      <c r="AX8" s="56">
        <f t="shared" ref="AX8:AX9" si="26">SQRT(AY8^2+AZ8^2)*1000/(1.73*AY11)</f>
        <v>29.468610577027043</v>
      </c>
      <c r="AY8" s="57">
        <f t="shared" ref="AY8:AZ8" si="27">AY9</f>
        <v>6.1971400000000001</v>
      </c>
      <c r="AZ8" s="58">
        <f t="shared" si="27"/>
        <v>0.52861999999999998</v>
      </c>
      <c r="BA8" s="56">
        <f t="shared" ref="BA8:BA9" si="28">SQRT(BB8^2+BC8^2)*1000/(1.73*BB11)</f>
        <v>30.363735914457788</v>
      </c>
      <c r="BB8" s="57">
        <f t="shared" ref="BB8:BC8" si="29">BB9</f>
        <v>6.3882000000000003</v>
      </c>
      <c r="BC8" s="58">
        <f t="shared" si="29"/>
        <v>0.51056000000000001</v>
      </c>
      <c r="BD8" s="56">
        <f t="shared" ref="BD8:BD9" si="30">SQRT(BE8^2+BF8^2)*1000/(1.73*BE11)</f>
        <v>31.523467041713445</v>
      </c>
      <c r="BE8" s="57">
        <f t="shared" ref="BE8:BF8" si="31">BE9</f>
        <v>6.6332599999999999</v>
      </c>
      <c r="BF8" s="58">
        <f t="shared" si="31"/>
        <v>0.51656000000000002</v>
      </c>
      <c r="BG8" s="56">
        <f t="shared" ref="BG8:BG9" si="32">SQRT(BH8^2+BI8^2)*1000/(1.73*BH11)</f>
        <v>31.709132976975951</v>
      </c>
      <c r="BH8" s="57">
        <f t="shared" ref="BH8:BI8" si="33">BH9</f>
        <v>6.6716200000000008</v>
      </c>
      <c r="BI8" s="58">
        <f t="shared" si="33"/>
        <v>0.52861999999999987</v>
      </c>
      <c r="BJ8" s="56">
        <f t="shared" ref="BJ8:BJ9" si="34">SQRT(BK8^2+BL8^2)*1000/(1.73*BK11)</f>
        <v>31.021477468123638</v>
      </c>
      <c r="BK8" s="57">
        <f t="shared" ref="BK8:BL8" si="35">BK9</f>
        <v>6.5364400000000007</v>
      </c>
      <c r="BL8" s="58">
        <f t="shared" si="35"/>
        <v>0.37856000000000001</v>
      </c>
      <c r="BM8" s="56">
        <f t="shared" ref="BM8:BM9" si="36">SQRT(BN8^2+BO8^2)*1000/(1.73*BN11)</f>
        <v>30.576074781879118</v>
      </c>
      <c r="BN8" s="57">
        <f t="shared" ref="BN8:BO8" si="37">BN9</f>
        <v>6.4484399999999997</v>
      </c>
      <c r="BO8" s="58">
        <f t="shared" si="37"/>
        <v>0.25262000000000001</v>
      </c>
      <c r="BP8" s="56">
        <f t="shared" ref="BP8:BP9" si="38">SQRT(BQ8^2+BR8^2)*1000/(1.73*BQ11)</f>
        <v>30.008577360740638</v>
      </c>
      <c r="BQ8" s="57">
        <f t="shared" ref="BQ8:BR8" si="39">BQ9</f>
        <v>6.2807400000000007</v>
      </c>
      <c r="BR8" s="58">
        <f t="shared" si="39"/>
        <v>0.10956000000000002</v>
      </c>
      <c r="BS8" s="56">
        <f t="shared" ref="BS8:BS9" si="40">SQRT(BT8^2+BU8^2)*1000/(1.73*BT11)</f>
        <v>27.596474507129692</v>
      </c>
      <c r="BT8" s="57">
        <f t="shared" ref="BT8:BU8" si="41">BT9</f>
        <v>5.7767400000000002</v>
      </c>
      <c r="BU8" s="58">
        <f t="shared" si="41"/>
        <v>1.8620000000000005E-2</v>
      </c>
      <c r="BV8" s="56">
        <f t="shared" ref="BV8:BV9" si="42">SQRT(BW8^2+BX8^2)*1000/(1.73*BW11)</f>
        <v>25.181574451536719</v>
      </c>
      <c r="BW8" s="57">
        <f t="shared" ref="BW8:BX8" si="43">BW9</f>
        <v>5.2707999999999995</v>
      </c>
      <c r="BX8" s="58">
        <f t="shared" si="43"/>
        <v>6.9559999999999997E-2</v>
      </c>
      <c r="BY8" s="56">
        <f t="shared" ref="BY8:BY9" si="44">SQRT(BZ8^2+CA8^2)*1000/(1.73*BZ11)</f>
        <v>23.240165185486397</v>
      </c>
      <c r="BZ8" s="57">
        <f t="shared" ref="BZ8:CA8" si="45">BZ9</f>
        <v>4.86374</v>
      </c>
      <c r="CA8" s="58">
        <f t="shared" si="45"/>
        <v>0.10456000000000001</v>
      </c>
    </row>
    <row r="9" spans="1:79" ht="13.5" thickBot="1" x14ac:dyDescent="0.25">
      <c r="A9" s="59"/>
      <c r="B9" s="60"/>
      <c r="C9" s="8"/>
      <c r="D9" s="61" t="s">
        <v>18</v>
      </c>
      <c r="E9" s="8"/>
      <c r="F9" s="62" t="s">
        <v>19</v>
      </c>
      <c r="G9" s="63"/>
      <c r="H9" s="64">
        <f>SQRT(I9^2+J9^2)*1000/(1.73*I12)</f>
        <v>286.18492806284775</v>
      </c>
      <c r="I9" s="65">
        <f>-I43</f>
        <v>5.0479799999999999</v>
      </c>
      <c r="J9" s="58">
        <f>-J43</f>
        <v>0.14349999999999999</v>
      </c>
      <c r="K9" s="64">
        <f t="shared" si="0"/>
        <v>268.38129872583693</v>
      </c>
      <c r="L9" s="65">
        <f t="shared" ref="L9:M9" si="46">-L43</f>
        <v>4.7336799999999997</v>
      </c>
      <c r="M9" s="58">
        <f t="shared" si="46"/>
        <v>0.14355999999999999</v>
      </c>
      <c r="N9" s="64">
        <f t="shared" si="2"/>
        <v>260.20947844865253</v>
      </c>
      <c r="O9" s="65">
        <f t="shared" ref="O9:P9" si="47">-O43</f>
        <v>4.5889199999999999</v>
      </c>
      <c r="P9" s="58">
        <f t="shared" si="47"/>
        <v>0.1585</v>
      </c>
      <c r="Q9" s="64">
        <f t="shared" si="4"/>
        <v>254.84881236286466</v>
      </c>
      <c r="R9" s="65">
        <f t="shared" ref="R9:S9" si="48">-R43</f>
        <v>4.4947400000000002</v>
      </c>
      <c r="S9" s="58">
        <f t="shared" si="48"/>
        <v>0.14449999999999999</v>
      </c>
      <c r="T9" s="64">
        <f t="shared" si="6"/>
        <v>254.31836058314582</v>
      </c>
      <c r="U9" s="65">
        <f t="shared" ref="U9:V9" si="49">-U43</f>
        <v>4.4855</v>
      </c>
      <c r="V9" s="58">
        <f t="shared" si="49"/>
        <v>0.14055999999999999</v>
      </c>
      <c r="W9" s="64">
        <f t="shared" si="8"/>
        <v>262.68801289195704</v>
      </c>
      <c r="X9" s="65">
        <f t="shared" ref="X9:Y9" si="50">-X43</f>
        <v>4.6326799999999997</v>
      </c>
      <c r="Y9" s="58">
        <f t="shared" si="50"/>
        <v>0.15856000000000001</v>
      </c>
      <c r="Z9" s="64">
        <f t="shared" si="10"/>
        <v>299.14965015955801</v>
      </c>
      <c r="AA9" s="65">
        <f t="shared" ref="AA9:AB9" si="51">-AA43</f>
        <v>5.2763200000000001</v>
      </c>
      <c r="AB9" s="58">
        <f t="shared" si="51"/>
        <v>0.16162000000000001</v>
      </c>
      <c r="AC9" s="64">
        <f t="shared" si="12"/>
        <v>343.0448524503322</v>
      </c>
      <c r="AD9" s="65">
        <f t="shared" ref="AD9:AE9" si="52">-AD43</f>
        <v>6.04732</v>
      </c>
      <c r="AE9" s="58">
        <f t="shared" si="52"/>
        <v>0.27056000000000002</v>
      </c>
      <c r="AF9" s="64">
        <f t="shared" si="14"/>
        <v>363.59106436704178</v>
      </c>
      <c r="AG9" s="65">
        <f t="shared" ref="AG9:AH9" si="53">-AG43</f>
        <v>6.3936200000000003</v>
      </c>
      <c r="AH9" s="58">
        <f t="shared" si="53"/>
        <v>0.53456000000000004</v>
      </c>
      <c r="AI9" s="64">
        <f t="shared" si="16"/>
        <v>366.82591917568766</v>
      </c>
      <c r="AJ9" s="65">
        <f t="shared" ref="AJ9:AK9" si="54">-AJ43</f>
        <v>6.4573800000000006</v>
      </c>
      <c r="AK9" s="58">
        <f t="shared" si="54"/>
        <v>0.44956000000000002</v>
      </c>
      <c r="AL9" s="64">
        <f t="shared" si="18"/>
        <v>362.28608879395688</v>
      </c>
      <c r="AM9" s="65">
        <f t="shared" ref="AM9:AN9" si="55">-AM43</f>
        <v>6.3814399999999996</v>
      </c>
      <c r="AN9" s="58">
        <f t="shared" si="55"/>
        <v>0.38262000000000002</v>
      </c>
      <c r="AO9" s="64">
        <f t="shared" si="20"/>
        <v>357.26999540896128</v>
      </c>
      <c r="AP9" s="65">
        <f t="shared" ref="AP9:AQ9" si="56">-AP43</f>
        <v>6.2926599999999997</v>
      </c>
      <c r="AQ9" s="58">
        <f t="shared" si="56"/>
        <v>0.38434000000000001</v>
      </c>
      <c r="AR9" s="64">
        <f t="shared" si="22"/>
        <v>357.28789155657392</v>
      </c>
      <c r="AS9" s="65">
        <f t="shared" ref="AS9:AT9" si="57">-AS43</f>
        <v>6.2895000000000003</v>
      </c>
      <c r="AT9" s="58">
        <f t="shared" si="57"/>
        <v>0.43756</v>
      </c>
      <c r="AU9" s="64">
        <f t="shared" si="24"/>
        <v>357.65153859917177</v>
      </c>
      <c r="AV9" s="65">
        <f t="shared" ref="AV9:AW9" si="58">-AV43</f>
        <v>6.2920199999999999</v>
      </c>
      <c r="AW9" s="58">
        <f t="shared" si="58"/>
        <v>0.49062</v>
      </c>
      <c r="AX9" s="64">
        <f t="shared" si="26"/>
        <v>352.46769513699019</v>
      </c>
      <c r="AY9" s="65">
        <f t="shared" ref="AY9:AZ9" si="59">-AY43</f>
        <v>6.1971400000000001</v>
      </c>
      <c r="AZ9" s="58">
        <f t="shared" si="59"/>
        <v>0.52861999999999998</v>
      </c>
      <c r="BA9" s="64">
        <f t="shared" si="28"/>
        <v>363.17409623175007</v>
      </c>
      <c r="BB9" s="65">
        <f t="shared" ref="BB9:BC9" si="60">-BB43</f>
        <v>6.3882000000000003</v>
      </c>
      <c r="BC9" s="58">
        <f t="shared" si="60"/>
        <v>0.51056000000000001</v>
      </c>
      <c r="BD9" s="64">
        <f t="shared" si="30"/>
        <v>377.04539010676871</v>
      </c>
      <c r="BE9" s="65">
        <f t="shared" ref="BE9:BF9" si="61">-BE43</f>
        <v>6.6332599999999999</v>
      </c>
      <c r="BF9" s="58">
        <f t="shared" si="61"/>
        <v>0.51656000000000002</v>
      </c>
      <c r="BG9" s="64">
        <f t="shared" si="32"/>
        <v>379.26610031284969</v>
      </c>
      <c r="BH9" s="65">
        <f t="shared" ref="BH9:BI9" si="62">-BH43</f>
        <v>6.6716200000000008</v>
      </c>
      <c r="BI9" s="58">
        <f t="shared" si="62"/>
        <v>0.52861999999999987</v>
      </c>
      <c r="BJ9" s="64">
        <f t="shared" si="34"/>
        <v>371.04120108932204</v>
      </c>
      <c r="BK9" s="65">
        <f t="shared" ref="BK9:BL9" si="63">-BK43</f>
        <v>6.5364400000000007</v>
      </c>
      <c r="BL9" s="58">
        <f t="shared" si="63"/>
        <v>0.37856000000000001</v>
      </c>
      <c r="BM9" s="64">
        <f t="shared" si="36"/>
        <v>365.71383562639738</v>
      </c>
      <c r="BN9" s="65">
        <f t="shared" ref="BN9:BO9" si="64">-BN43</f>
        <v>6.4484399999999997</v>
      </c>
      <c r="BO9" s="58">
        <f t="shared" si="64"/>
        <v>0.25262000000000001</v>
      </c>
      <c r="BP9" s="64">
        <f t="shared" si="38"/>
        <v>355.98410398525664</v>
      </c>
      <c r="BQ9" s="65">
        <f t="shared" ref="BQ9:BR9" si="65">-BQ43</f>
        <v>6.2807400000000007</v>
      </c>
      <c r="BR9" s="58">
        <f t="shared" si="65"/>
        <v>0.10956000000000002</v>
      </c>
      <c r="BS9" s="64">
        <f t="shared" si="40"/>
        <v>327.36994268261697</v>
      </c>
      <c r="BT9" s="65">
        <f t="shared" ref="BT9:BU9" si="66">-BT43</f>
        <v>5.7767400000000002</v>
      </c>
      <c r="BU9" s="58">
        <f t="shared" si="66"/>
        <v>1.8620000000000005E-2</v>
      </c>
      <c r="BV9" s="64">
        <f t="shared" si="42"/>
        <v>298.72259888587678</v>
      </c>
      <c r="BW9" s="65">
        <f t="shared" ref="BW9:BX9" si="67">-BW43</f>
        <v>5.2707999999999995</v>
      </c>
      <c r="BX9" s="58">
        <f t="shared" si="67"/>
        <v>6.9559999999999997E-2</v>
      </c>
      <c r="BY9" s="64">
        <f t="shared" si="44"/>
        <v>275.69215563175038</v>
      </c>
      <c r="BZ9" s="65">
        <f t="shared" ref="BZ9:CA9" si="68">-BZ43</f>
        <v>4.86374</v>
      </c>
      <c r="CA9" s="58">
        <f t="shared" si="68"/>
        <v>0.10456000000000001</v>
      </c>
    </row>
    <row r="10" spans="1:79" s="72" customFormat="1" ht="13.5" customHeight="1" thickBot="1" x14ac:dyDescent="0.25">
      <c r="A10" s="66"/>
      <c r="B10" s="67" t="s">
        <v>20</v>
      </c>
      <c r="C10" s="68">
        <v>25</v>
      </c>
      <c r="D10" s="69" t="s">
        <v>21</v>
      </c>
      <c r="E10" s="70"/>
      <c r="F10" s="70"/>
      <c r="G10" s="71"/>
      <c r="H10" s="640"/>
      <c r="I10" s="641" t="s">
        <v>661</v>
      </c>
      <c r="J10" s="642"/>
      <c r="K10" s="640"/>
      <c r="L10" s="641" t="s">
        <v>661</v>
      </c>
      <c r="M10" s="642"/>
      <c r="N10" s="640"/>
      <c r="O10" s="641" t="s">
        <v>661</v>
      </c>
      <c r="P10" s="642"/>
      <c r="Q10" s="640"/>
      <c r="R10" s="641" t="s">
        <v>661</v>
      </c>
      <c r="S10" s="642"/>
      <c r="T10" s="640"/>
      <c r="U10" s="641" t="s">
        <v>661</v>
      </c>
      <c r="V10" s="642"/>
      <c r="W10" s="640"/>
      <c r="X10" s="641" t="s">
        <v>661</v>
      </c>
      <c r="Y10" s="642"/>
      <c r="Z10" s="640"/>
      <c r="AA10" s="641" t="s">
        <v>661</v>
      </c>
      <c r="AB10" s="642"/>
      <c r="AC10" s="640"/>
      <c r="AD10" s="641" t="s">
        <v>661</v>
      </c>
      <c r="AE10" s="642"/>
      <c r="AF10" s="640"/>
      <c r="AG10" s="641" t="s">
        <v>661</v>
      </c>
      <c r="AH10" s="642"/>
      <c r="AI10" s="640"/>
      <c r="AJ10" s="641" t="s">
        <v>661</v>
      </c>
      <c r="AK10" s="642"/>
      <c r="AL10" s="640"/>
      <c r="AM10" s="641" t="s">
        <v>661</v>
      </c>
      <c r="AN10" s="642"/>
      <c r="AO10" s="640"/>
      <c r="AP10" s="641" t="s">
        <v>661</v>
      </c>
      <c r="AQ10" s="642"/>
      <c r="AR10" s="640"/>
      <c r="AS10" s="641" t="s">
        <v>661</v>
      </c>
      <c r="AT10" s="642"/>
      <c r="AU10" s="640"/>
      <c r="AV10" s="641" t="s">
        <v>661</v>
      </c>
      <c r="AW10" s="642"/>
      <c r="AX10" s="640"/>
      <c r="AY10" s="641" t="s">
        <v>661</v>
      </c>
      <c r="AZ10" s="642"/>
      <c r="BA10" s="640"/>
      <c r="BB10" s="641" t="s">
        <v>661</v>
      </c>
      <c r="BC10" s="642"/>
      <c r="BD10" s="640"/>
      <c r="BE10" s="641" t="s">
        <v>661</v>
      </c>
      <c r="BF10" s="642"/>
      <c r="BG10" s="640"/>
      <c r="BH10" s="641" t="s">
        <v>661</v>
      </c>
      <c r="BI10" s="642"/>
      <c r="BJ10" s="640"/>
      <c r="BK10" s="641" t="s">
        <v>661</v>
      </c>
      <c r="BL10" s="642"/>
      <c r="BM10" s="640"/>
      <c r="BN10" s="641" t="s">
        <v>661</v>
      </c>
      <c r="BO10" s="642"/>
      <c r="BP10" s="640"/>
      <c r="BQ10" s="641" t="s">
        <v>661</v>
      </c>
      <c r="BR10" s="642"/>
      <c r="BS10" s="640"/>
      <c r="BT10" s="641" t="s">
        <v>661</v>
      </c>
      <c r="BU10" s="642"/>
      <c r="BV10" s="640"/>
      <c r="BW10" s="641" t="s">
        <v>661</v>
      </c>
      <c r="BX10" s="642"/>
      <c r="BY10" s="640"/>
      <c r="BZ10" s="641" t="s">
        <v>661</v>
      </c>
      <c r="CA10" s="642"/>
    </row>
    <row r="11" spans="1:79" s="80" customFormat="1" ht="13.5" customHeight="1" x14ac:dyDescent="0.2">
      <c r="A11" s="73"/>
      <c r="B11" s="74"/>
      <c r="C11" s="75"/>
      <c r="D11" s="76"/>
      <c r="E11" s="77"/>
      <c r="F11" s="78" t="s">
        <v>17</v>
      </c>
      <c r="G11" s="79"/>
      <c r="H11" s="643"/>
      <c r="I11" s="104">
        <v>122</v>
      </c>
      <c r="J11" s="644"/>
      <c r="K11" s="643"/>
      <c r="L11" s="104">
        <v>122</v>
      </c>
      <c r="M11" s="644"/>
      <c r="N11" s="643"/>
      <c r="O11" s="104">
        <v>122</v>
      </c>
      <c r="P11" s="644"/>
      <c r="Q11" s="643"/>
      <c r="R11" s="104">
        <v>122</v>
      </c>
      <c r="S11" s="644"/>
      <c r="T11" s="643"/>
      <c r="U11" s="104">
        <v>122</v>
      </c>
      <c r="V11" s="644"/>
      <c r="W11" s="643"/>
      <c r="X11" s="104">
        <v>122</v>
      </c>
      <c r="Y11" s="644"/>
      <c r="Z11" s="643"/>
      <c r="AA11" s="104">
        <v>122</v>
      </c>
      <c r="AB11" s="644"/>
      <c r="AC11" s="643"/>
      <c r="AD11" s="104">
        <v>122</v>
      </c>
      <c r="AE11" s="644"/>
      <c r="AF11" s="643"/>
      <c r="AG11" s="104">
        <v>122</v>
      </c>
      <c r="AH11" s="644"/>
      <c r="AI11" s="643"/>
      <c r="AJ11" s="104">
        <v>122</v>
      </c>
      <c r="AK11" s="644"/>
      <c r="AL11" s="643"/>
      <c r="AM11" s="104">
        <v>122</v>
      </c>
      <c r="AN11" s="644"/>
      <c r="AO11" s="643"/>
      <c r="AP11" s="104">
        <v>122</v>
      </c>
      <c r="AQ11" s="644"/>
      <c r="AR11" s="643"/>
      <c r="AS11" s="104">
        <v>122</v>
      </c>
      <c r="AT11" s="644"/>
      <c r="AU11" s="643"/>
      <c r="AV11" s="104">
        <v>122</v>
      </c>
      <c r="AW11" s="644"/>
      <c r="AX11" s="643"/>
      <c r="AY11" s="104">
        <v>122</v>
      </c>
      <c r="AZ11" s="644"/>
      <c r="BA11" s="643"/>
      <c r="BB11" s="104">
        <v>122</v>
      </c>
      <c r="BC11" s="644"/>
      <c r="BD11" s="643"/>
      <c r="BE11" s="104">
        <v>122</v>
      </c>
      <c r="BF11" s="644"/>
      <c r="BG11" s="643"/>
      <c r="BH11" s="104">
        <v>122</v>
      </c>
      <c r="BI11" s="644"/>
      <c r="BJ11" s="643"/>
      <c r="BK11" s="104">
        <v>122</v>
      </c>
      <c r="BL11" s="644"/>
      <c r="BM11" s="643"/>
      <c r="BN11" s="104">
        <v>122</v>
      </c>
      <c r="BO11" s="644"/>
      <c r="BP11" s="643"/>
      <c r="BQ11" s="104">
        <v>121</v>
      </c>
      <c r="BR11" s="644"/>
      <c r="BS11" s="643"/>
      <c r="BT11" s="104">
        <v>121</v>
      </c>
      <c r="BU11" s="644"/>
      <c r="BV11" s="643"/>
      <c r="BW11" s="104">
        <v>121</v>
      </c>
      <c r="BX11" s="644"/>
      <c r="BY11" s="643"/>
      <c r="BZ11" s="104">
        <v>121</v>
      </c>
      <c r="CA11" s="644"/>
    </row>
    <row r="12" spans="1:79" s="80" customFormat="1" ht="13.5" thickBot="1" x14ac:dyDescent="0.25">
      <c r="A12" s="76"/>
      <c r="B12" s="81"/>
      <c r="C12" s="82"/>
      <c r="D12" s="76" t="s">
        <v>22</v>
      </c>
      <c r="E12" s="81"/>
      <c r="F12" s="83" t="s">
        <v>19</v>
      </c>
      <c r="G12" s="84"/>
      <c r="H12" s="643"/>
      <c r="I12" s="85">
        <v>10.199999999999999</v>
      </c>
      <c r="J12" s="86"/>
      <c r="K12" s="643"/>
      <c r="L12" s="85">
        <v>10.199999999999999</v>
      </c>
      <c r="M12" s="86"/>
      <c r="N12" s="643"/>
      <c r="O12" s="85">
        <v>10.199999999999999</v>
      </c>
      <c r="P12" s="86"/>
      <c r="Q12" s="643"/>
      <c r="R12" s="85">
        <v>10.199999999999999</v>
      </c>
      <c r="S12" s="86"/>
      <c r="T12" s="643"/>
      <c r="U12" s="85">
        <v>10.199999999999999</v>
      </c>
      <c r="V12" s="86"/>
      <c r="W12" s="643"/>
      <c r="X12" s="85">
        <v>10.199999999999999</v>
      </c>
      <c r="Y12" s="86"/>
      <c r="Z12" s="643"/>
      <c r="AA12" s="85">
        <v>10.199999999999999</v>
      </c>
      <c r="AB12" s="86"/>
      <c r="AC12" s="643"/>
      <c r="AD12" s="85">
        <v>10.199999999999999</v>
      </c>
      <c r="AE12" s="86"/>
      <c r="AF12" s="643"/>
      <c r="AG12" s="85">
        <v>10.199999999999999</v>
      </c>
      <c r="AH12" s="86"/>
      <c r="AI12" s="643"/>
      <c r="AJ12" s="85">
        <v>10.199999999999999</v>
      </c>
      <c r="AK12" s="86"/>
      <c r="AL12" s="643"/>
      <c r="AM12" s="85">
        <v>10.199999999999999</v>
      </c>
      <c r="AN12" s="86"/>
      <c r="AO12" s="643"/>
      <c r="AP12" s="85">
        <v>10.199999999999999</v>
      </c>
      <c r="AQ12" s="86"/>
      <c r="AR12" s="643"/>
      <c r="AS12" s="85">
        <v>10.199999999999999</v>
      </c>
      <c r="AT12" s="86"/>
      <c r="AU12" s="643"/>
      <c r="AV12" s="85">
        <v>10.199999999999999</v>
      </c>
      <c r="AW12" s="86"/>
      <c r="AX12" s="643"/>
      <c r="AY12" s="85">
        <v>10.199999999999999</v>
      </c>
      <c r="AZ12" s="86"/>
      <c r="BA12" s="643"/>
      <c r="BB12" s="85">
        <v>10.199999999999999</v>
      </c>
      <c r="BC12" s="86"/>
      <c r="BD12" s="643"/>
      <c r="BE12" s="85">
        <v>10.199999999999999</v>
      </c>
      <c r="BF12" s="86"/>
      <c r="BG12" s="643"/>
      <c r="BH12" s="85">
        <v>10.199999999999999</v>
      </c>
      <c r="BI12" s="86"/>
      <c r="BJ12" s="643"/>
      <c r="BK12" s="85">
        <v>10.199999999999999</v>
      </c>
      <c r="BL12" s="86"/>
      <c r="BM12" s="643"/>
      <c r="BN12" s="85">
        <v>10.199999999999999</v>
      </c>
      <c r="BO12" s="86"/>
      <c r="BP12" s="643"/>
      <c r="BQ12" s="85">
        <v>10.199999999999999</v>
      </c>
      <c r="BR12" s="86"/>
      <c r="BS12" s="643"/>
      <c r="BT12" s="85">
        <v>10.199999999999999</v>
      </c>
      <c r="BU12" s="86"/>
      <c r="BV12" s="643"/>
      <c r="BW12" s="85">
        <v>10.199999999999999</v>
      </c>
      <c r="BX12" s="86"/>
      <c r="BY12" s="643"/>
      <c r="BZ12" s="85">
        <v>10.199999999999999</v>
      </c>
      <c r="CA12" s="86"/>
    </row>
    <row r="13" spans="1:79" s="80" customFormat="1" ht="13.5" thickBot="1" x14ac:dyDescent="0.25">
      <c r="A13" s="76"/>
      <c r="B13" s="81"/>
      <c r="C13" s="87"/>
      <c r="D13" s="88" t="s">
        <v>23</v>
      </c>
      <c r="E13" s="89"/>
      <c r="F13" s="89"/>
      <c r="G13" s="90"/>
      <c r="H13" s="91"/>
      <c r="I13" s="92"/>
      <c r="J13" s="93"/>
      <c r="K13" s="91"/>
      <c r="L13" s="92"/>
      <c r="M13" s="93"/>
      <c r="N13" s="91"/>
      <c r="O13" s="92"/>
      <c r="P13" s="93"/>
      <c r="Q13" s="91"/>
      <c r="R13" s="92"/>
      <c r="S13" s="93"/>
      <c r="T13" s="91"/>
      <c r="U13" s="92"/>
      <c r="V13" s="93"/>
      <c r="W13" s="91"/>
      <c r="X13" s="92"/>
      <c r="Y13" s="93"/>
      <c r="Z13" s="91"/>
      <c r="AA13" s="92"/>
      <c r="AB13" s="93"/>
      <c r="AC13" s="91"/>
      <c r="AD13" s="92"/>
      <c r="AE13" s="93"/>
      <c r="AF13" s="91"/>
      <c r="AG13" s="92"/>
      <c r="AH13" s="93"/>
      <c r="AI13" s="91"/>
      <c r="AJ13" s="92"/>
      <c r="AK13" s="93"/>
      <c r="AL13" s="91"/>
      <c r="AM13" s="92"/>
      <c r="AN13" s="93"/>
      <c r="AO13" s="91"/>
      <c r="AP13" s="92"/>
      <c r="AQ13" s="93"/>
      <c r="AR13" s="91"/>
      <c r="AS13" s="92"/>
      <c r="AT13" s="93"/>
      <c r="AU13" s="91"/>
      <c r="AV13" s="92"/>
      <c r="AW13" s="93"/>
      <c r="AX13" s="91"/>
      <c r="AY13" s="92"/>
      <c r="AZ13" s="93"/>
      <c r="BA13" s="91"/>
      <c r="BB13" s="92"/>
      <c r="BC13" s="93"/>
      <c r="BD13" s="91"/>
      <c r="BE13" s="92"/>
      <c r="BF13" s="93"/>
      <c r="BG13" s="91"/>
      <c r="BH13" s="92"/>
      <c r="BI13" s="93"/>
      <c r="BJ13" s="91"/>
      <c r="BK13" s="92"/>
      <c r="BL13" s="93"/>
      <c r="BM13" s="91"/>
      <c r="BN13" s="92"/>
      <c r="BO13" s="93"/>
      <c r="BP13" s="91"/>
      <c r="BQ13" s="92"/>
      <c r="BR13" s="93"/>
      <c r="BS13" s="91"/>
      <c r="BT13" s="92"/>
      <c r="BU13" s="93"/>
      <c r="BV13" s="91"/>
      <c r="BW13" s="92"/>
      <c r="BX13" s="93"/>
      <c r="BY13" s="91"/>
      <c r="BZ13" s="92"/>
      <c r="CA13" s="93"/>
    </row>
    <row r="14" spans="1:79" s="80" customFormat="1" x14ac:dyDescent="0.2">
      <c r="A14" s="94"/>
      <c r="B14" s="95"/>
      <c r="C14" s="96"/>
      <c r="D14" s="78"/>
      <c r="E14" s="97"/>
      <c r="F14" s="78" t="s">
        <v>17</v>
      </c>
      <c r="G14" s="98"/>
      <c r="H14" s="99">
        <f>SQRT(I14^2+J14^2)*1000/(1.73*I17)</f>
        <v>21.507274802308412</v>
      </c>
      <c r="I14" s="57">
        <f>I15</f>
        <v>4.3811400000000003</v>
      </c>
      <c r="J14" s="58">
        <f>J15</f>
        <v>0.28646000000000005</v>
      </c>
      <c r="K14" s="99">
        <f t="shared" ref="K14:K15" si="69">SQRT(L14^2+M14^2)*1000/(1.73*L17)</f>
        <v>20.147840724005654</v>
      </c>
      <c r="L14" s="57">
        <f t="shared" ref="L14:M14" si="70">L15</f>
        <v>4.1041400000000001</v>
      </c>
      <c r="M14" s="58">
        <f t="shared" si="70"/>
        <v>0.26952000000000004</v>
      </c>
      <c r="N14" s="99">
        <f t="shared" ref="N14:N15" si="71">SQRT(O14^2+P14^2)*1000/(1.73*O17)</f>
        <v>19.34367911846584</v>
      </c>
      <c r="O14" s="57">
        <f t="shared" ref="O14:P14" si="72">O15</f>
        <v>3.9400199999999996</v>
      </c>
      <c r="P14" s="58">
        <f t="shared" si="72"/>
        <v>0.26346000000000003</v>
      </c>
      <c r="Q14" s="99">
        <f t="shared" ref="Q14:Q15" si="73">SQRT(R14^2+S14^2)*1000/(1.73*R17)</f>
        <v>19.128646257233338</v>
      </c>
      <c r="R14" s="57">
        <f t="shared" ref="R14:S14" si="74">R15</f>
        <v>3.89602</v>
      </c>
      <c r="S14" s="58">
        <f t="shared" si="74"/>
        <v>0.26352000000000003</v>
      </c>
      <c r="T14" s="99">
        <f t="shared" ref="T14:T15" si="75">SQRT(U14^2+V14^2)*1000/(1.73*U17)</f>
        <v>19.090632650501803</v>
      </c>
      <c r="U14" s="57">
        <f t="shared" ref="U14:V14" si="76">U15</f>
        <v>3.8887800000000001</v>
      </c>
      <c r="V14" s="58">
        <f t="shared" si="76"/>
        <v>0.25546000000000002</v>
      </c>
      <c r="W14" s="99">
        <f t="shared" ref="W14:W15" si="77">SQRT(X14^2+Y14^2)*1000/(1.73*X17)</f>
        <v>19.618218808297669</v>
      </c>
      <c r="X14" s="57">
        <f t="shared" ref="X14:Y14" si="78">X15</f>
        <v>3.99702</v>
      </c>
      <c r="Y14" s="58">
        <f t="shared" si="78"/>
        <v>0.25052000000000002</v>
      </c>
      <c r="Z14" s="99">
        <f t="shared" ref="Z14:Z15" si="79">SQRT(AA14^2+AB14^2)*1000/(1.73*AA17)</f>
        <v>22.187670672504076</v>
      </c>
      <c r="AA14" s="57">
        <f t="shared" ref="AA14:AB14" si="80">AA15</f>
        <v>4.5228400000000004</v>
      </c>
      <c r="AB14" s="58">
        <f t="shared" si="80"/>
        <v>0.24352000000000001</v>
      </c>
      <c r="AC14" s="99">
        <f t="shared" ref="AC14:AC15" si="81">SQRT(AD14^2+AE14^2)*1000/(1.73*AD17)</f>
        <v>25.147799132856836</v>
      </c>
      <c r="AD14" s="57">
        <f t="shared" ref="AD14:AE14" si="82">AD15</f>
        <v>5.1258400000000002</v>
      </c>
      <c r="AE14" s="58">
        <f t="shared" si="82"/>
        <v>0.28346000000000005</v>
      </c>
      <c r="AF14" s="99">
        <f t="shared" ref="AF14:AF15" si="83">SQRT(AG14^2+AH14^2)*1000/(1.73*AG17)</f>
        <v>26.400120201227558</v>
      </c>
      <c r="AG14" s="57">
        <f t="shared" ref="AG14:AH14" si="84">AG15</f>
        <v>5.3717800000000002</v>
      </c>
      <c r="AH14" s="58">
        <f t="shared" si="84"/>
        <v>0.43446000000000001</v>
      </c>
      <c r="AI14" s="99">
        <f t="shared" ref="AI14:AI15" si="85">SQRT(AJ14^2+AK14^2)*1000/(1.73*AJ17)</f>
        <v>26.10568702515317</v>
      </c>
      <c r="AJ14" s="57">
        <f t="shared" ref="AJ14:AK14" si="86">AJ15</f>
        <v>5.3138400000000008</v>
      </c>
      <c r="AK14" s="58">
        <f t="shared" si="86"/>
        <v>0.40452000000000005</v>
      </c>
      <c r="AL14" s="99">
        <f t="shared" ref="AL14:AL15" si="87">SQRT(AM14^2+AN14^2)*1000/(1.73*AM17)</f>
        <v>26.173831365697485</v>
      </c>
      <c r="AM14" s="57">
        <f t="shared" ref="AM14:AN14" si="88">AM15</f>
        <v>5.3288399999999996</v>
      </c>
      <c r="AN14" s="58">
        <f t="shared" si="88"/>
        <v>0.39046000000000003</v>
      </c>
      <c r="AO14" s="99">
        <f t="shared" ref="AO14:AO15" si="89">SQRT(AP14^2+AQ14^2)*1000/(1.73*AP17)</f>
        <v>26.267381557663665</v>
      </c>
      <c r="AP14" s="57">
        <f t="shared" ref="AP14:AQ14" si="90">AP15</f>
        <v>5.3467200000000004</v>
      </c>
      <c r="AQ14" s="58">
        <f t="shared" si="90"/>
        <v>0.40746000000000004</v>
      </c>
      <c r="AR14" s="99">
        <f t="shared" ref="AR14:AR15" si="91">SQRT(AS14^2+AT14^2)*1000/(1.73*AS17)</f>
        <v>25.894662278183088</v>
      </c>
      <c r="AS14" s="57">
        <f t="shared" ref="AS14:AT14" si="92">AS15</f>
        <v>5.3196599999999998</v>
      </c>
      <c r="AT14" s="58">
        <f t="shared" si="92"/>
        <v>0.34652000000000005</v>
      </c>
      <c r="AU14" s="99">
        <f t="shared" ref="AU14:AU15" si="93">SQRT(AV14^2+AW14^2)*1000/(1.73*AV17)</f>
        <v>26.250261305712367</v>
      </c>
      <c r="AV14" s="57">
        <f t="shared" ref="AV14:AW14" si="94">AV15</f>
        <v>5.3891999999999998</v>
      </c>
      <c r="AW14" s="58">
        <f t="shared" si="94"/>
        <v>0.40158000000000005</v>
      </c>
      <c r="AX14" s="99">
        <f t="shared" ref="AX14:AX15" si="95">SQRT(AY14^2+AZ14^2)*1000/(1.73*AY17)</f>
        <v>25.313587686785713</v>
      </c>
      <c r="AY14" s="57">
        <f t="shared" ref="AY14:AZ14" si="96">AY15</f>
        <v>5.1966599999999996</v>
      </c>
      <c r="AZ14" s="58">
        <f t="shared" si="96"/>
        <v>0.39046000000000003</v>
      </c>
      <c r="BA14" s="99">
        <f t="shared" ref="BA14:BA15" si="97">SQRT(BB14^2+BC14^2)*1000/(1.73*BB17)</f>
        <v>26.23360121300648</v>
      </c>
      <c r="BB14" s="57">
        <f t="shared" ref="BB14:BC14" si="98">BB15</f>
        <v>5.3817199999999996</v>
      </c>
      <c r="BC14" s="58">
        <f t="shared" si="98"/>
        <v>0.45252000000000003</v>
      </c>
      <c r="BD14" s="99">
        <f t="shared" ref="BD14:BD15" si="99">SQRT(BE14^2+BF14^2)*1000/(1.73*BE17)</f>
        <v>27.045986720332738</v>
      </c>
      <c r="BE14" s="57">
        <f t="shared" ref="BE14:BF14" si="100">BE15</f>
        <v>5.5457800000000006</v>
      </c>
      <c r="BF14" s="58">
        <f t="shared" si="100"/>
        <v>0.49646000000000001</v>
      </c>
      <c r="BG14" s="99">
        <f t="shared" ref="BG14:BG15" si="101">SQRT(BH14^2+BI14^2)*1000/(1.73*BH17)</f>
        <v>27.249380213837746</v>
      </c>
      <c r="BH14" s="57">
        <f t="shared" ref="BH14:BI14" si="102">BH15</f>
        <v>5.5887799999999999</v>
      </c>
      <c r="BI14" s="58">
        <f t="shared" si="102"/>
        <v>0.48552000000000006</v>
      </c>
      <c r="BJ14" s="99">
        <f t="shared" ref="BJ14:BJ15" si="103">SQRT(BK14^2+BL14^2)*1000/(1.73*BK17)</f>
        <v>27.418127683341442</v>
      </c>
      <c r="BK14" s="57">
        <f t="shared" ref="BK14:BL14" si="104">BK15</f>
        <v>5.6308399999999992</v>
      </c>
      <c r="BL14" s="58">
        <f t="shared" si="104"/>
        <v>0.39346000000000003</v>
      </c>
      <c r="BM14" s="99">
        <f t="shared" ref="BM14:BM15" si="105">SQRT(BN14^2+BO14^2)*1000/(1.73*BN17)</f>
        <v>27.676764671175984</v>
      </c>
      <c r="BN14" s="57">
        <f t="shared" ref="BN14:BO14" si="106">BN15</f>
        <v>5.6869000000000005</v>
      </c>
      <c r="BO14" s="58">
        <f t="shared" si="106"/>
        <v>0.35252000000000006</v>
      </c>
      <c r="BP14" s="99">
        <f t="shared" ref="BP14:BP15" si="107">SQRT(BQ14^2+BR14^2)*1000/(1.73*BQ17)</f>
        <v>26.812669269203305</v>
      </c>
      <c r="BQ14" s="57">
        <f t="shared" ref="BQ14:BR14" si="108">BQ15</f>
        <v>5.5148999999999999</v>
      </c>
      <c r="BR14" s="58">
        <f t="shared" si="108"/>
        <v>0.23546</v>
      </c>
      <c r="BS14" s="99">
        <f t="shared" ref="BS14:BS15" si="109">SQRT(BT14^2+BU14^2)*1000/(1.73*BT17)</f>
        <v>26.726008565120093</v>
      </c>
      <c r="BT14" s="57">
        <f t="shared" ref="BT14:BU14" si="110">BT15</f>
        <v>5.4950799999999997</v>
      </c>
      <c r="BU14" s="58">
        <f t="shared" si="110"/>
        <v>0.27752000000000004</v>
      </c>
      <c r="BV14" s="99">
        <f t="shared" ref="BV14:BV15" si="111">SQRT(BW14^2+BX14^2)*1000/(1.73*BW17)</f>
        <v>25.931430543148817</v>
      </c>
      <c r="BW14" s="57">
        <f t="shared" ref="BW14:BX14" si="112">BW15</f>
        <v>5.3281999999999998</v>
      </c>
      <c r="BX14" s="58">
        <f t="shared" si="112"/>
        <v>0.33151999999999998</v>
      </c>
      <c r="BY14" s="99">
        <f t="shared" ref="BY14:BY15" si="113">SQRT(BZ14^2+CA14^2)*1000/(1.73*BZ17)</f>
        <v>23.563428079332411</v>
      </c>
      <c r="BZ14" s="57">
        <f t="shared" ref="BZ14:CA14" si="114">BZ15</f>
        <v>4.8401400000000008</v>
      </c>
      <c r="CA14" s="58">
        <f t="shared" si="114"/>
        <v>0.32445999999999997</v>
      </c>
    </row>
    <row r="15" spans="1:79" s="80" customFormat="1" ht="13.5" thickBot="1" x14ac:dyDescent="0.25">
      <c r="A15" s="73"/>
      <c r="B15" s="77"/>
      <c r="C15" s="100"/>
      <c r="D15" s="76" t="s">
        <v>18</v>
      </c>
      <c r="E15" s="77"/>
      <c r="F15" s="83" t="s">
        <v>19</v>
      </c>
      <c r="G15" s="101"/>
      <c r="H15" s="102">
        <f>SQRT(I15^2+J15^2)*1000/(1.73*I18)</f>
        <v>248.809649673764</v>
      </c>
      <c r="I15" s="65">
        <f>-I44</f>
        <v>4.3811400000000003</v>
      </c>
      <c r="J15" s="58">
        <f>-J44</f>
        <v>0.28646000000000005</v>
      </c>
      <c r="K15" s="102">
        <f t="shared" si="69"/>
        <v>233.08286327771251</v>
      </c>
      <c r="L15" s="65">
        <f t="shared" ref="L15:M15" si="115">-L44</f>
        <v>4.1041400000000001</v>
      </c>
      <c r="M15" s="58">
        <f t="shared" si="115"/>
        <v>0.26952000000000004</v>
      </c>
      <c r="N15" s="102">
        <f t="shared" si="71"/>
        <v>223.7798172528401</v>
      </c>
      <c r="O15" s="65">
        <f t="shared" ref="O15:P15" si="116">-O44</f>
        <v>3.9400199999999996</v>
      </c>
      <c r="P15" s="58">
        <f t="shared" si="116"/>
        <v>0.26346000000000003</v>
      </c>
      <c r="Q15" s="102">
        <f t="shared" si="73"/>
        <v>221.29218219152295</v>
      </c>
      <c r="R15" s="65">
        <f t="shared" ref="R15:S15" si="117">-R44</f>
        <v>3.89602</v>
      </c>
      <c r="S15" s="58">
        <f t="shared" si="117"/>
        <v>0.26352000000000003</v>
      </c>
      <c r="T15" s="102">
        <f t="shared" si="75"/>
        <v>220.85241693717776</v>
      </c>
      <c r="U15" s="65">
        <f t="shared" ref="U15:V15" si="118">-U44</f>
        <v>3.8887800000000001</v>
      </c>
      <c r="V15" s="58">
        <f t="shared" si="118"/>
        <v>0.25546000000000002</v>
      </c>
      <c r="W15" s="102">
        <f t="shared" si="77"/>
        <v>226.95586464501227</v>
      </c>
      <c r="X15" s="65">
        <f t="shared" ref="X15:Y15" si="119">-X44</f>
        <v>3.99702</v>
      </c>
      <c r="Y15" s="58">
        <f t="shared" si="119"/>
        <v>0.25052000000000002</v>
      </c>
      <c r="Z15" s="102">
        <f t="shared" si="79"/>
        <v>256.68089601524326</v>
      </c>
      <c r="AA15" s="65">
        <f t="shared" ref="AA15:AB15" si="120">-AA44</f>
        <v>4.5228400000000004</v>
      </c>
      <c r="AB15" s="58">
        <f t="shared" si="120"/>
        <v>0.24352000000000001</v>
      </c>
      <c r="AC15" s="102">
        <f t="shared" si="81"/>
        <v>290.92551938010848</v>
      </c>
      <c r="AD15" s="65">
        <f t="shared" ref="AD15:AE15" si="121">-AD44</f>
        <v>5.1258400000000002</v>
      </c>
      <c r="AE15" s="58">
        <f t="shared" si="121"/>
        <v>0.28346000000000005</v>
      </c>
      <c r="AF15" s="102">
        <f t="shared" si="83"/>
        <v>305.41315526910313</v>
      </c>
      <c r="AG15" s="65">
        <f t="shared" ref="AG15:AH15" si="122">-AG44</f>
        <v>5.3717800000000002</v>
      </c>
      <c r="AH15" s="58">
        <f t="shared" si="122"/>
        <v>0.43446000000000001</v>
      </c>
      <c r="AI15" s="102">
        <f t="shared" si="85"/>
        <v>302.00696754588967</v>
      </c>
      <c r="AJ15" s="65">
        <f t="shared" ref="AJ15:AK15" si="123">-AJ44</f>
        <v>5.3138400000000008</v>
      </c>
      <c r="AK15" s="58">
        <f t="shared" si="123"/>
        <v>0.40452000000000005</v>
      </c>
      <c r="AL15" s="102">
        <f t="shared" si="87"/>
        <v>302.79530403453958</v>
      </c>
      <c r="AM15" s="65">
        <f t="shared" ref="AM15:AN15" si="124">-AM44</f>
        <v>5.3288399999999996</v>
      </c>
      <c r="AN15" s="58">
        <f t="shared" si="124"/>
        <v>0.39046000000000003</v>
      </c>
      <c r="AO15" s="102">
        <f t="shared" si="89"/>
        <v>303.87755135336403</v>
      </c>
      <c r="AP15" s="65">
        <f t="shared" ref="AP15:AQ15" si="125">-AP44</f>
        <v>5.3467200000000004</v>
      </c>
      <c r="AQ15" s="58">
        <f t="shared" si="125"/>
        <v>0.40746000000000004</v>
      </c>
      <c r="AR15" s="102">
        <f t="shared" si="91"/>
        <v>302.1043932454694</v>
      </c>
      <c r="AS15" s="65">
        <f t="shared" ref="AS15:AT15" si="126">-AS44</f>
        <v>5.3196599999999998</v>
      </c>
      <c r="AT15" s="58">
        <f t="shared" si="126"/>
        <v>0.34652000000000005</v>
      </c>
      <c r="AU15" s="102">
        <f t="shared" si="93"/>
        <v>306.25304856664434</v>
      </c>
      <c r="AV15" s="65">
        <f t="shared" ref="AV15:AW15" si="127">-AV44</f>
        <v>5.3891999999999998</v>
      </c>
      <c r="AW15" s="58">
        <f t="shared" si="127"/>
        <v>0.40158000000000005</v>
      </c>
      <c r="AX15" s="102">
        <f t="shared" si="95"/>
        <v>295.32518967916667</v>
      </c>
      <c r="AY15" s="65">
        <f t="shared" ref="AY15:AZ15" si="128">-AY44</f>
        <v>5.1966599999999996</v>
      </c>
      <c r="AZ15" s="58">
        <f t="shared" si="128"/>
        <v>0.39046000000000003</v>
      </c>
      <c r="BA15" s="102">
        <f t="shared" si="97"/>
        <v>306.05868081840902</v>
      </c>
      <c r="BB15" s="65">
        <f t="shared" ref="BB15:BC15" si="129">-BB44</f>
        <v>5.3817199999999996</v>
      </c>
      <c r="BC15" s="58">
        <f t="shared" si="129"/>
        <v>0.45252000000000003</v>
      </c>
      <c r="BD15" s="102">
        <f t="shared" si="99"/>
        <v>315.53651173721533</v>
      </c>
      <c r="BE15" s="65">
        <f t="shared" ref="BE15:BF15" si="130">-BE44</f>
        <v>5.5457800000000006</v>
      </c>
      <c r="BF15" s="58">
        <f t="shared" si="130"/>
        <v>0.49646000000000001</v>
      </c>
      <c r="BG15" s="102">
        <f t="shared" si="101"/>
        <v>317.90943582810706</v>
      </c>
      <c r="BH15" s="65">
        <f t="shared" ref="BH15:BI15" si="131">-BH44</f>
        <v>5.5887799999999999</v>
      </c>
      <c r="BI15" s="58">
        <f t="shared" si="131"/>
        <v>0.48552000000000006</v>
      </c>
      <c r="BJ15" s="102">
        <f t="shared" si="103"/>
        <v>319.87815630565024</v>
      </c>
      <c r="BK15" s="65">
        <f t="shared" ref="BK15:BL15" si="132">-BK44</f>
        <v>5.6308399999999992</v>
      </c>
      <c r="BL15" s="58">
        <f t="shared" si="132"/>
        <v>0.39346000000000003</v>
      </c>
      <c r="BM15" s="102">
        <f t="shared" si="105"/>
        <v>322.89558783038655</v>
      </c>
      <c r="BN15" s="65">
        <f t="shared" ref="BN15:BO15" si="133">-BN44</f>
        <v>5.6869000000000005</v>
      </c>
      <c r="BO15" s="58">
        <f t="shared" si="133"/>
        <v>0.35252000000000006</v>
      </c>
      <c r="BP15" s="102">
        <f t="shared" si="107"/>
        <v>312.81447480737194</v>
      </c>
      <c r="BQ15" s="65">
        <f t="shared" ref="BQ15:BR15" si="134">-BQ44</f>
        <v>5.5148999999999999</v>
      </c>
      <c r="BR15" s="58">
        <f t="shared" si="134"/>
        <v>0.23546</v>
      </c>
      <c r="BS15" s="102">
        <f t="shared" si="109"/>
        <v>311.8034332597345</v>
      </c>
      <c r="BT15" s="65">
        <f t="shared" ref="BT15:BU15" si="135">-BT44</f>
        <v>5.4950799999999997</v>
      </c>
      <c r="BU15" s="58">
        <f t="shared" si="135"/>
        <v>0.27752000000000004</v>
      </c>
      <c r="BV15" s="102">
        <f t="shared" si="111"/>
        <v>302.53335633673629</v>
      </c>
      <c r="BW15" s="65">
        <f t="shared" ref="BW15:BX15" si="136">-BW44</f>
        <v>5.3281999999999998</v>
      </c>
      <c r="BX15" s="58">
        <f t="shared" si="136"/>
        <v>0.33151999999999998</v>
      </c>
      <c r="BY15" s="102">
        <f t="shared" si="113"/>
        <v>274.90666092554483</v>
      </c>
      <c r="BZ15" s="65">
        <f t="shared" ref="BZ15:CA15" si="137">-BZ44</f>
        <v>4.8401400000000008</v>
      </c>
      <c r="CA15" s="58">
        <f t="shared" si="137"/>
        <v>0.32445999999999997</v>
      </c>
    </row>
    <row r="16" spans="1:79" s="72" customFormat="1" ht="13.5" customHeight="1" thickBot="1" x14ac:dyDescent="0.25">
      <c r="A16" s="66"/>
      <c r="B16" s="103" t="s">
        <v>24</v>
      </c>
      <c r="C16" s="68">
        <v>25</v>
      </c>
      <c r="D16" s="69" t="s">
        <v>21</v>
      </c>
      <c r="E16" s="70"/>
      <c r="F16" s="70"/>
      <c r="G16" s="71"/>
      <c r="H16" s="640"/>
      <c r="I16" s="641" t="s">
        <v>661</v>
      </c>
      <c r="J16" s="642"/>
      <c r="K16" s="640"/>
      <c r="L16" s="641" t="s">
        <v>661</v>
      </c>
      <c r="M16" s="642"/>
      <c r="N16" s="640"/>
      <c r="O16" s="641" t="s">
        <v>661</v>
      </c>
      <c r="P16" s="642"/>
      <c r="Q16" s="640"/>
      <c r="R16" s="641" t="s">
        <v>661</v>
      </c>
      <c r="S16" s="642"/>
      <c r="T16" s="640"/>
      <c r="U16" s="641" t="s">
        <v>661</v>
      </c>
      <c r="V16" s="642"/>
      <c r="W16" s="640"/>
      <c r="X16" s="641" t="s">
        <v>661</v>
      </c>
      <c r="Y16" s="642"/>
      <c r="Z16" s="640"/>
      <c r="AA16" s="641" t="s">
        <v>661</v>
      </c>
      <c r="AB16" s="642"/>
      <c r="AC16" s="640"/>
      <c r="AD16" s="641" t="s">
        <v>661</v>
      </c>
      <c r="AE16" s="642"/>
      <c r="AF16" s="640"/>
      <c r="AG16" s="641" t="s">
        <v>661</v>
      </c>
      <c r="AH16" s="642"/>
      <c r="AI16" s="640"/>
      <c r="AJ16" s="641" t="s">
        <v>661</v>
      </c>
      <c r="AK16" s="642"/>
      <c r="AL16" s="640"/>
      <c r="AM16" s="641" t="s">
        <v>661</v>
      </c>
      <c r="AN16" s="642"/>
      <c r="AO16" s="640"/>
      <c r="AP16" s="641" t="s">
        <v>661</v>
      </c>
      <c r="AQ16" s="642"/>
      <c r="AR16" s="640"/>
      <c r="AS16" s="641" t="s">
        <v>661</v>
      </c>
      <c r="AT16" s="642"/>
      <c r="AU16" s="640"/>
      <c r="AV16" s="641" t="s">
        <v>661</v>
      </c>
      <c r="AW16" s="642"/>
      <c r="AX16" s="640"/>
      <c r="AY16" s="641" t="s">
        <v>661</v>
      </c>
      <c r="AZ16" s="642"/>
      <c r="BA16" s="640"/>
      <c r="BB16" s="641" t="s">
        <v>661</v>
      </c>
      <c r="BC16" s="642"/>
      <c r="BD16" s="640"/>
      <c r="BE16" s="641" t="s">
        <v>661</v>
      </c>
      <c r="BF16" s="642"/>
      <c r="BG16" s="640"/>
      <c r="BH16" s="641" t="s">
        <v>661</v>
      </c>
      <c r="BI16" s="642"/>
      <c r="BJ16" s="640"/>
      <c r="BK16" s="641" t="s">
        <v>661</v>
      </c>
      <c r="BL16" s="642"/>
      <c r="BM16" s="640"/>
      <c r="BN16" s="641" t="s">
        <v>661</v>
      </c>
      <c r="BO16" s="642"/>
      <c r="BP16" s="640"/>
      <c r="BQ16" s="641" t="s">
        <v>661</v>
      </c>
      <c r="BR16" s="642"/>
      <c r="BS16" s="640"/>
      <c r="BT16" s="641" t="s">
        <v>661</v>
      </c>
      <c r="BU16" s="642"/>
      <c r="BV16" s="640"/>
      <c r="BW16" s="641" t="s">
        <v>661</v>
      </c>
      <c r="BX16" s="642"/>
      <c r="BY16" s="640"/>
      <c r="BZ16" s="641" t="s">
        <v>661</v>
      </c>
      <c r="CA16" s="642"/>
    </row>
    <row r="17" spans="1:81" s="80" customFormat="1" ht="13.5" customHeight="1" x14ac:dyDescent="0.2">
      <c r="A17" s="73"/>
      <c r="B17" s="74"/>
      <c r="C17" s="75"/>
      <c r="D17" s="76"/>
      <c r="E17" s="77"/>
      <c r="F17" s="78" t="s">
        <v>17</v>
      </c>
      <c r="G17" s="79"/>
      <c r="H17" s="609"/>
      <c r="I17" s="104">
        <v>118</v>
      </c>
      <c r="J17" s="556"/>
      <c r="K17" s="609"/>
      <c r="L17" s="104">
        <v>118</v>
      </c>
      <c r="M17" s="556"/>
      <c r="N17" s="609"/>
      <c r="O17" s="104">
        <v>118</v>
      </c>
      <c r="P17" s="556"/>
      <c r="Q17" s="609"/>
      <c r="R17" s="104">
        <v>118</v>
      </c>
      <c r="S17" s="556"/>
      <c r="T17" s="609"/>
      <c r="U17" s="104">
        <v>118</v>
      </c>
      <c r="V17" s="556"/>
      <c r="W17" s="609"/>
      <c r="X17" s="104">
        <v>118</v>
      </c>
      <c r="Y17" s="556"/>
      <c r="Z17" s="609"/>
      <c r="AA17" s="104">
        <v>118</v>
      </c>
      <c r="AB17" s="556"/>
      <c r="AC17" s="609"/>
      <c r="AD17" s="104">
        <v>118</v>
      </c>
      <c r="AE17" s="556"/>
      <c r="AF17" s="609"/>
      <c r="AG17" s="104">
        <v>118</v>
      </c>
      <c r="AH17" s="556"/>
      <c r="AI17" s="609"/>
      <c r="AJ17" s="104">
        <v>118</v>
      </c>
      <c r="AK17" s="556"/>
      <c r="AL17" s="609"/>
      <c r="AM17" s="104">
        <v>118</v>
      </c>
      <c r="AN17" s="556"/>
      <c r="AO17" s="609"/>
      <c r="AP17" s="104">
        <v>118</v>
      </c>
      <c r="AQ17" s="556"/>
      <c r="AR17" s="609"/>
      <c r="AS17" s="104">
        <v>119</v>
      </c>
      <c r="AT17" s="556"/>
      <c r="AU17" s="609"/>
      <c r="AV17" s="104">
        <v>119</v>
      </c>
      <c r="AW17" s="556"/>
      <c r="AX17" s="609"/>
      <c r="AY17" s="104">
        <v>119</v>
      </c>
      <c r="AZ17" s="556"/>
      <c r="BA17" s="609"/>
      <c r="BB17" s="104">
        <v>119</v>
      </c>
      <c r="BC17" s="556"/>
      <c r="BD17" s="609"/>
      <c r="BE17" s="104">
        <v>119</v>
      </c>
      <c r="BF17" s="556"/>
      <c r="BG17" s="609"/>
      <c r="BH17" s="104">
        <v>119</v>
      </c>
      <c r="BI17" s="556"/>
      <c r="BJ17" s="609"/>
      <c r="BK17" s="104">
        <v>119</v>
      </c>
      <c r="BL17" s="556"/>
      <c r="BM17" s="609"/>
      <c r="BN17" s="104">
        <v>119</v>
      </c>
      <c r="BO17" s="556"/>
      <c r="BP17" s="609"/>
      <c r="BQ17" s="104">
        <v>119</v>
      </c>
      <c r="BR17" s="556"/>
      <c r="BS17" s="609"/>
      <c r="BT17" s="104">
        <v>119</v>
      </c>
      <c r="BU17" s="556"/>
      <c r="BV17" s="609"/>
      <c r="BW17" s="104">
        <v>119</v>
      </c>
      <c r="BX17" s="556"/>
      <c r="BY17" s="609"/>
      <c r="BZ17" s="104">
        <v>119</v>
      </c>
      <c r="CA17" s="556"/>
      <c r="CB17" s="105"/>
    </row>
    <row r="18" spans="1:81" s="80" customFormat="1" ht="13.5" thickBot="1" x14ac:dyDescent="0.25">
      <c r="A18" s="76"/>
      <c r="B18" s="77"/>
      <c r="C18" s="100"/>
      <c r="D18" s="76" t="s">
        <v>22</v>
      </c>
      <c r="E18" s="81"/>
      <c r="F18" s="83" t="s">
        <v>19</v>
      </c>
      <c r="G18" s="106"/>
      <c r="H18" s="643"/>
      <c r="I18" s="85">
        <v>10.199999999999999</v>
      </c>
      <c r="J18" s="86"/>
      <c r="K18" s="643"/>
      <c r="L18" s="85">
        <v>10.199999999999999</v>
      </c>
      <c r="M18" s="86"/>
      <c r="N18" s="643"/>
      <c r="O18" s="85">
        <v>10.199999999999999</v>
      </c>
      <c r="P18" s="86"/>
      <c r="Q18" s="643"/>
      <c r="R18" s="85">
        <v>10.199999999999999</v>
      </c>
      <c r="S18" s="86"/>
      <c r="T18" s="643"/>
      <c r="U18" s="85">
        <v>10.199999999999999</v>
      </c>
      <c r="V18" s="86"/>
      <c r="W18" s="643"/>
      <c r="X18" s="85">
        <v>10.199999999999999</v>
      </c>
      <c r="Y18" s="86"/>
      <c r="Z18" s="643"/>
      <c r="AA18" s="85">
        <v>10.199999999999999</v>
      </c>
      <c r="AB18" s="86"/>
      <c r="AC18" s="643"/>
      <c r="AD18" s="85">
        <v>10.199999999999999</v>
      </c>
      <c r="AE18" s="86"/>
      <c r="AF18" s="643"/>
      <c r="AG18" s="85">
        <v>10.199999999999999</v>
      </c>
      <c r="AH18" s="86"/>
      <c r="AI18" s="643"/>
      <c r="AJ18" s="85">
        <v>10.199999999999999</v>
      </c>
      <c r="AK18" s="86"/>
      <c r="AL18" s="643"/>
      <c r="AM18" s="85">
        <v>10.199999999999999</v>
      </c>
      <c r="AN18" s="86"/>
      <c r="AO18" s="643"/>
      <c r="AP18" s="85">
        <v>10.199999999999999</v>
      </c>
      <c r="AQ18" s="86"/>
      <c r="AR18" s="643"/>
      <c r="AS18" s="85">
        <v>10.199999999999999</v>
      </c>
      <c r="AT18" s="86"/>
      <c r="AU18" s="643"/>
      <c r="AV18" s="85">
        <v>10.199999999999999</v>
      </c>
      <c r="AW18" s="86"/>
      <c r="AX18" s="643"/>
      <c r="AY18" s="85">
        <v>10.199999999999999</v>
      </c>
      <c r="AZ18" s="86"/>
      <c r="BA18" s="643"/>
      <c r="BB18" s="85">
        <v>10.199999999999999</v>
      </c>
      <c r="BC18" s="86"/>
      <c r="BD18" s="643"/>
      <c r="BE18" s="85">
        <v>10.199999999999999</v>
      </c>
      <c r="BF18" s="86"/>
      <c r="BG18" s="643"/>
      <c r="BH18" s="85">
        <v>10.199999999999999</v>
      </c>
      <c r="BI18" s="86"/>
      <c r="BJ18" s="643"/>
      <c r="BK18" s="85">
        <v>10.199999999999999</v>
      </c>
      <c r="BL18" s="86"/>
      <c r="BM18" s="643"/>
      <c r="BN18" s="85">
        <v>10.199999999999999</v>
      </c>
      <c r="BO18" s="86"/>
      <c r="BP18" s="643"/>
      <c r="BQ18" s="85">
        <v>10.199999999999999</v>
      </c>
      <c r="BR18" s="86"/>
      <c r="BS18" s="643"/>
      <c r="BT18" s="85">
        <v>10.199999999999999</v>
      </c>
      <c r="BU18" s="86"/>
      <c r="BV18" s="643"/>
      <c r="BW18" s="85">
        <v>10.199999999999999</v>
      </c>
      <c r="BX18" s="86"/>
      <c r="BY18" s="643"/>
      <c r="BZ18" s="85">
        <v>10.199999999999999</v>
      </c>
      <c r="CA18" s="86"/>
      <c r="CB18" s="105"/>
    </row>
    <row r="19" spans="1:81" ht="13.5" thickBot="1" x14ac:dyDescent="0.25">
      <c r="A19" s="61"/>
      <c r="B19" s="8"/>
      <c r="C19" s="107"/>
      <c r="D19" s="108" t="s">
        <v>23</v>
      </c>
      <c r="E19" s="109"/>
      <c r="F19" s="109"/>
      <c r="G19" s="110"/>
      <c r="H19" s="111"/>
      <c r="I19" s="112"/>
      <c r="J19" s="113"/>
      <c r="K19" s="111"/>
      <c r="L19" s="112"/>
      <c r="M19" s="113"/>
      <c r="N19" s="111"/>
      <c r="O19" s="112"/>
      <c r="P19" s="113"/>
      <c r="Q19" s="111"/>
      <c r="R19" s="112"/>
      <c r="S19" s="113"/>
      <c r="T19" s="111"/>
      <c r="U19" s="112"/>
      <c r="V19" s="113"/>
      <c r="W19" s="111"/>
      <c r="X19" s="112"/>
      <c r="Y19" s="113"/>
      <c r="Z19" s="111"/>
      <c r="AA19" s="112"/>
      <c r="AB19" s="113"/>
      <c r="AC19" s="111"/>
      <c r="AD19" s="112"/>
      <c r="AE19" s="113"/>
      <c r="AF19" s="111"/>
      <c r="AG19" s="112"/>
      <c r="AH19" s="113"/>
      <c r="AI19" s="111"/>
      <c r="AJ19" s="112"/>
      <c r="AK19" s="113"/>
      <c r="AL19" s="111"/>
      <c r="AM19" s="112"/>
      <c r="AN19" s="113"/>
      <c r="AO19" s="111"/>
      <c r="AP19" s="112"/>
      <c r="AQ19" s="113"/>
      <c r="AR19" s="111"/>
      <c r="AS19" s="112"/>
      <c r="AT19" s="113"/>
      <c r="AU19" s="111"/>
      <c r="AV19" s="112"/>
      <c r="AW19" s="113"/>
      <c r="AX19" s="111"/>
      <c r="AY19" s="112"/>
      <c r="AZ19" s="113"/>
      <c r="BA19" s="111"/>
      <c r="BB19" s="112"/>
      <c r="BC19" s="113"/>
      <c r="BD19" s="111"/>
      <c r="BE19" s="112"/>
      <c r="BF19" s="113"/>
      <c r="BG19" s="111"/>
      <c r="BH19" s="112"/>
      <c r="BI19" s="113"/>
      <c r="BJ19" s="111"/>
      <c r="BK19" s="112"/>
      <c r="BL19" s="113"/>
      <c r="BM19" s="111"/>
      <c r="BN19" s="112"/>
      <c r="BO19" s="113"/>
      <c r="BP19" s="111"/>
      <c r="BQ19" s="112"/>
      <c r="BR19" s="113"/>
      <c r="BS19" s="111"/>
      <c r="BT19" s="112"/>
      <c r="BU19" s="113"/>
      <c r="BV19" s="111"/>
      <c r="BW19" s="112"/>
      <c r="BX19" s="113"/>
      <c r="BY19" s="111"/>
      <c r="BZ19" s="112"/>
      <c r="CA19" s="113"/>
    </row>
    <row r="20" spans="1:81" x14ac:dyDescent="0.2">
      <c r="A20" s="53"/>
      <c r="B20" s="54"/>
      <c r="C20" s="54"/>
      <c r="D20" s="53"/>
      <c r="E20" s="54"/>
      <c r="F20" s="114" t="s">
        <v>17</v>
      </c>
      <c r="G20" s="115"/>
      <c r="H20" s="116">
        <f t="shared" ref="H20:J21" si="138">H8+H14</f>
        <v>45.434211410841577</v>
      </c>
      <c r="I20" s="117">
        <f>I14+I8</f>
        <v>9.4291200000000011</v>
      </c>
      <c r="J20" s="118">
        <f t="shared" si="138"/>
        <v>0.42996000000000001</v>
      </c>
      <c r="K20" s="116">
        <f>K8+K14</f>
        <v>42.586277174854317</v>
      </c>
      <c r="L20" s="117">
        <f>L14+L8</f>
        <v>8.8378200000000007</v>
      </c>
      <c r="M20" s="118">
        <f>M8+M14</f>
        <v>0.41308</v>
      </c>
      <c r="N20" s="116">
        <f t="shared" ref="N20:N21" si="139">N8+N14</f>
        <v>41.098897808435147</v>
      </c>
      <c r="O20" s="117">
        <f>O14+O8</f>
        <v>8.5289399999999986</v>
      </c>
      <c r="P20" s="118">
        <f t="shared" ref="P20:P21" si="140">P8+P14</f>
        <v>0.42196</v>
      </c>
      <c r="Q20" s="116">
        <f>Q8+Q14</f>
        <v>40.435678110522019</v>
      </c>
      <c r="R20" s="117">
        <f>R14+R8</f>
        <v>8.3907600000000002</v>
      </c>
      <c r="S20" s="118">
        <f>S8+S14</f>
        <v>0.40802000000000005</v>
      </c>
      <c r="T20" s="116">
        <f>T8+T14</f>
        <v>40.353315256633664</v>
      </c>
      <c r="U20" s="117">
        <f>U14+U8</f>
        <v>8.3742800000000006</v>
      </c>
      <c r="V20" s="118">
        <f>V8+V14</f>
        <v>0.39602000000000004</v>
      </c>
      <c r="W20" s="116">
        <f>W8+W14</f>
        <v>41.58065923041211</v>
      </c>
      <c r="X20" s="117">
        <f>X14+X8</f>
        <v>8.6296999999999997</v>
      </c>
      <c r="Y20" s="118">
        <f>Y8+Y14</f>
        <v>0.40908</v>
      </c>
      <c r="Z20" s="116">
        <f>Z8+Z14</f>
        <v>47.19854306289335</v>
      </c>
      <c r="AA20" s="117">
        <f>AA14+AA8</f>
        <v>9.7991600000000005</v>
      </c>
      <c r="AB20" s="118">
        <f>AB8+AB14</f>
        <v>0.40514000000000006</v>
      </c>
      <c r="AC20" s="116">
        <f>AC8+AC14</f>
        <v>53.828598272146905</v>
      </c>
      <c r="AD20" s="117">
        <f>AD14+AD8</f>
        <v>11.173159999999999</v>
      </c>
      <c r="AE20" s="118">
        <f>AE8+AE14</f>
        <v>0.55402000000000007</v>
      </c>
      <c r="AF20" s="116">
        <f>AF8+AF14</f>
        <v>56.79871738601301</v>
      </c>
      <c r="AG20" s="117">
        <f>AG14+AG8</f>
        <v>11.7654</v>
      </c>
      <c r="AH20" s="118">
        <f>AH8+AH14</f>
        <v>0.96901999999999999</v>
      </c>
      <c r="AI20" s="116">
        <f>AI8+AI14</f>
        <v>56.774739284104101</v>
      </c>
      <c r="AJ20" s="117">
        <f>AJ14+AJ8</f>
        <v>11.771220000000001</v>
      </c>
      <c r="AK20" s="118">
        <f>AK8+AK14</f>
        <v>0.85408000000000006</v>
      </c>
      <c r="AL20" s="116">
        <f>AL8+AL14</f>
        <v>56.463324035356166</v>
      </c>
      <c r="AM20" s="117">
        <f>AM14+AM8</f>
        <v>11.710279999999999</v>
      </c>
      <c r="AN20" s="118">
        <f>AN8+AN14</f>
        <v>0.77307999999999999</v>
      </c>
      <c r="AO20" s="116">
        <f>AO8+AO14</f>
        <v>56.13749592792108</v>
      </c>
      <c r="AP20" s="117">
        <f>AP14+AP8</f>
        <v>11.639379999999999</v>
      </c>
      <c r="AQ20" s="118">
        <f>AQ8+AQ14</f>
        <v>0.79180000000000006</v>
      </c>
      <c r="AR20" s="116">
        <f>AR8+AR14</f>
        <v>55.766272883732711</v>
      </c>
      <c r="AS20" s="117">
        <f>AS14+AS8</f>
        <v>11.609159999999999</v>
      </c>
      <c r="AT20" s="118">
        <f>AT8+AT14</f>
        <v>0.78408000000000011</v>
      </c>
      <c r="AU20" s="116">
        <f>AU8+AU14</f>
        <v>56.152275188593933</v>
      </c>
      <c r="AV20" s="117">
        <f>AV14+AV8</f>
        <v>11.68122</v>
      </c>
      <c r="AW20" s="118">
        <f>AW8+AW14</f>
        <v>0.8922000000000001</v>
      </c>
      <c r="AX20" s="116">
        <f>AX8+AX14</f>
        <v>54.782198263812759</v>
      </c>
      <c r="AY20" s="117">
        <f>AY14+AY8</f>
        <v>11.393799999999999</v>
      </c>
      <c r="AZ20" s="118">
        <f>AZ8+AZ14</f>
        <v>0.91908000000000001</v>
      </c>
      <c r="BA20" s="116">
        <f>BA8+BA14</f>
        <v>56.597337127464272</v>
      </c>
      <c r="BB20" s="117">
        <f>BB14+BB8</f>
        <v>11.769919999999999</v>
      </c>
      <c r="BC20" s="118">
        <f>BC8+BC14</f>
        <v>0.96308000000000005</v>
      </c>
      <c r="BD20" s="116">
        <f>BD8+BD14</f>
        <v>58.56945376204618</v>
      </c>
      <c r="BE20" s="117">
        <f>BE14+BE8</f>
        <v>12.179040000000001</v>
      </c>
      <c r="BF20" s="118">
        <f>BF8+BF14</f>
        <v>1.01302</v>
      </c>
      <c r="BG20" s="116">
        <f>BG8+BG14</f>
        <v>58.958513190813697</v>
      </c>
      <c r="BH20" s="117">
        <f>BH14+BH8</f>
        <v>12.260400000000001</v>
      </c>
      <c r="BI20" s="118">
        <f>BI8+BI14</f>
        <v>1.0141399999999998</v>
      </c>
      <c r="BJ20" s="116">
        <f>BJ8+BJ14</f>
        <v>58.439605151465081</v>
      </c>
      <c r="BK20" s="117">
        <f>BK14+BK8</f>
        <v>12.16728</v>
      </c>
      <c r="BL20" s="118">
        <f>BL8+BL14</f>
        <v>0.77202000000000004</v>
      </c>
      <c r="BM20" s="116">
        <f>BM8+BM14</f>
        <v>58.252839453055103</v>
      </c>
      <c r="BN20" s="117">
        <f>BN14+BN8</f>
        <v>12.135339999999999</v>
      </c>
      <c r="BO20" s="118">
        <f>BO8+BO14</f>
        <v>0.60514000000000001</v>
      </c>
      <c r="BP20" s="116">
        <f>BP8+BP14</f>
        <v>56.821246629943943</v>
      </c>
      <c r="BQ20" s="117">
        <f>BQ14+BQ8</f>
        <v>11.795640000000001</v>
      </c>
      <c r="BR20" s="118">
        <f>BR8+BR14</f>
        <v>0.34501999999999999</v>
      </c>
      <c r="BS20" s="116">
        <f>BS8+BS14</f>
        <v>54.322483072249781</v>
      </c>
      <c r="BT20" s="117">
        <f>BT14+BT8</f>
        <v>11.27182</v>
      </c>
      <c r="BU20" s="118">
        <f>BU8+BU14</f>
        <v>0.29614000000000007</v>
      </c>
      <c r="BV20" s="116">
        <f>BV8+BV14</f>
        <v>51.113004994685539</v>
      </c>
      <c r="BW20" s="117">
        <f>BW14+BW8</f>
        <v>10.599</v>
      </c>
      <c r="BX20" s="118">
        <f>BX8+BX14</f>
        <v>0.40107999999999999</v>
      </c>
      <c r="BY20" s="116">
        <f>BY8+BY14</f>
        <v>46.803593264818808</v>
      </c>
      <c r="BZ20" s="117">
        <f>BZ14+BZ8</f>
        <v>9.7038800000000016</v>
      </c>
      <c r="CA20" s="118">
        <f>CA8+CA14</f>
        <v>0.42901999999999996</v>
      </c>
    </row>
    <row r="21" spans="1:81" ht="13.5" thickBot="1" x14ac:dyDescent="0.25">
      <c r="A21" s="119"/>
      <c r="B21" s="120" t="s">
        <v>25</v>
      </c>
      <c r="C21" s="120"/>
      <c r="D21" s="119"/>
      <c r="E21" s="120"/>
      <c r="F21" s="121" t="s">
        <v>19</v>
      </c>
      <c r="G21" s="122"/>
      <c r="H21" s="123">
        <f t="shared" si="138"/>
        <v>534.99457773661175</v>
      </c>
      <c r="I21" s="124">
        <f>I9+I15</f>
        <v>9.4291200000000011</v>
      </c>
      <c r="J21" s="125">
        <f t="shared" si="138"/>
        <v>0.42996000000000001</v>
      </c>
      <c r="K21" s="123">
        <f>K9+K15</f>
        <v>501.4641620035494</v>
      </c>
      <c r="L21" s="124">
        <f>L9+L15</f>
        <v>8.8378200000000007</v>
      </c>
      <c r="M21" s="125">
        <f>M9+M15</f>
        <v>0.41308</v>
      </c>
      <c r="N21" s="123">
        <f t="shared" si="139"/>
        <v>483.98929570149267</v>
      </c>
      <c r="O21" s="124">
        <f>O9+O15</f>
        <v>8.5289399999999986</v>
      </c>
      <c r="P21" s="125">
        <f t="shared" si="140"/>
        <v>0.42196</v>
      </c>
      <c r="Q21" s="123">
        <f>Q9+Q15</f>
        <v>476.14099455438759</v>
      </c>
      <c r="R21" s="124">
        <f>R9+R15</f>
        <v>8.3907600000000002</v>
      </c>
      <c r="S21" s="125">
        <f>S9+S15</f>
        <v>0.40802000000000005</v>
      </c>
      <c r="T21" s="123">
        <f>T9+T15</f>
        <v>475.17077752032355</v>
      </c>
      <c r="U21" s="124">
        <f>U9+U15</f>
        <v>8.3742800000000006</v>
      </c>
      <c r="V21" s="125">
        <f>V9+V15</f>
        <v>0.39602000000000004</v>
      </c>
      <c r="W21" s="123">
        <f>W9+W15</f>
        <v>489.64387753696928</v>
      </c>
      <c r="X21" s="124">
        <f>X9+X15</f>
        <v>8.6296999999999997</v>
      </c>
      <c r="Y21" s="125">
        <f>Y9+Y15</f>
        <v>0.40908</v>
      </c>
      <c r="Z21" s="123">
        <f>Z9+Z15</f>
        <v>555.83054617480127</v>
      </c>
      <c r="AA21" s="124">
        <f>AA9+AA15</f>
        <v>9.7991600000000005</v>
      </c>
      <c r="AB21" s="125">
        <f>AB9+AB15</f>
        <v>0.40514000000000006</v>
      </c>
      <c r="AC21" s="123">
        <f>AC9+AC15</f>
        <v>633.97037183044063</v>
      </c>
      <c r="AD21" s="124">
        <f>AD9+AD15</f>
        <v>11.173159999999999</v>
      </c>
      <c r="AE21" s="125">
        <f>AE9+AE15</f>
        <v>0.55402000000000007</v>
      </c>
      <c r="AF21" s="123">
        <f>AF9+AF15</f>
        <v>669.00421963614485</v>
      </c>
      <c r="AG21" s="124">
        <f>AG9+AG15</f>
        <v>11.7654</v>
      </c>
      <c r="AH21" s="125">
        <f>AH9+AH15</f>
        <v>0.96901999999999999</v>
      </c>
      <c r="AI21" s="123">
        <f>AI9+AI15</f>
        <v>668.83288672157732</v>
      </c>
      <c r="AJ21" s="124">
        <f>AJ9+AJ15</f>
        <v>11.771220000000001</v>
      </c>
      <c r="AK21" s="125">
        <f>AK9+AK15</f>
        <v>0.85408000000000006</v>
      </c>
      <c r="AL21" s="123">
        <f>AL9+AL15</f>
        <v>665.08139282849652</v>
      </c>
      <c r="AM21" s="124">
        <f>AM9+AM15</f>
        <v>11.710279999999999</v>
      </c>
      <c r="AN21" s="125">
        <f>AN9+AN15</f>
        <v>0.77307999999999999</v>
      </c>
      <c r="AO21" s="123">
        <f>AO9+AO15</f>
        <v>661.14754676232531</v>
      </c>
      <c r="AP21" s="124">
        <f>AP9+AP15</f>
        <v>11.639379999999999</v>
      </c>
      <c r="AQ21" s="125">
        <f>AQ9+AQ15</f>
        <v>0.79180000000000006</v>
      </c>
      <c r="AR21" s="123">
        <f>AR9+AR15</f>
        <v>659.39228480204338</v>
      </c>
      <c r="AS21" s="124">
        <f>AS9+AS15</f>
        <v>11.609159999999999</v>
      </c>
      <c r="AT21" s="125">
        <f>AT9+AT15</f>
        <v>0.78408000000000011</v>
      </c>
      <c r="AU21" s="123">
        <f>AU9+AU15</f>
        <v>663.90458716581611</v>
      </c>
      <c r="AV21" s="124">
        <f>AV9+AV15</f>
        <v>11.68122</v>
      </c>
      <c r="AW21" s="125">
        <f>AW9+AW15</f>
        <v>0.8922000000000001</v>
      </c>
      <c r="AX21" s="123">
        <f>AX9+AX15</f>
        <v>647.79288481615686</v>
      </c>
      <c r="AY21" s="124">
        <f>AY9+AY15</f>
        <v>11.393799999999999</v>
      </c>
      <c r="AZ21" s="125">
        <f>AZ9+AZ15</f>
        <v>0.91908000000000001</v>
      </c>
      <c r="BA21" s="123">
        <f>BA9+BA15</f>
        <v>669.23277705015903</v>
      </c>
      <c r="BB21" s="124">
        <f>BB9+BB15</f>
        <v>11.769919999999999</v>
      </c>
      <c r="BC21" s="125">
        <f>BC9+BC15</f>
        <v>0.96308000000000005</v>
      </c>
      <c r="BD21" s="123">
        <f>BD9+BD15</f>
        <v>692.58190184398404</v>
      </c>
      <c r="BE21" s="124">
        <f>BE9+BE15</f>
        <v>12.179040000000001</v>
      </c>
      <c r="BF21" s="125">
        <f>BF9+BF15</f>
        <v>1.01302</v>
      </c>
      <c r="BG21" s="123">
        <f>BG9+BG15</f>
        <v>697.17553614095675</v>
      </c>
      <c r="BH21" s="124">
        <f>BH9+BH15</f>
        <v>12.260400000000001</v>
      </c>
      <c r="BI21" s="125">
        <f>BI9+BI15</f>
        <v>1.0141399999999998</v>
      </c>
      <c r="BJ21" s="123">
        <f>BJ9+BJ15</f>
        <v>690.91935739497228</v>
      </c>
      <c r="BK21" s="124">
        <f>BK9+BK15</f>
        <v>12.16728</v>
      </c>
      <c r="BL21" s="125">
        <f>BL9+BL15</f>
        <v>0.77202000000000004</v>
      </c>
      <c r="BM21" s="123">
        <f>BM9+BM15</f>
        <v>688.60942345678393</v>
      </c>
      <c r="BN21" s="124">
        <f>BN9+BN15</f>
        <v>12.135339999999999</v>
      </c>
      <c r="BO21" s="125">
        <f>BO9+BO15</f>
        <v>0.60514000000000001</v>
      </c>
      <c r="BP21" s="123">
        <f>BP9+BP15</f>
        <v>668.79857879262863</v>
      </c>
      <c r="BQ21" s="124">
        <f>BQ9+BQ15</f>
        <v>11.795640000000001</v>
      </c>
      <c r="BR21" s="125">
        <f>BR9+BR15</f>
        <v>0.34501999999999999</v>
      </c>
      <c r="BS21" s="123">
        <f>BS9+BS15</f>
        <v>639.17337594235141</v>
      </c>
      <c r="BT21" s="124">
        <f>BT9+BT15</f>
        <v>11.27182</v>
      </c>
      <c r="BU21" s="125">
        <f>BU9+BU15</f>
        <v>0.29614000000000007</v>
      </c>
      <c r="BV21" s="123">
        <f>BV9+BV15</f>
        <v>601.25595522261301</v>
      </c>
      <c r="BW21" s="124">
        <f>BW9+BW15</f>
        <v>10.599</v>
      </c>
      <c r="BX21" s="125">
        <f>BX9+BX15</f>
        <v>0.40107999999999999</v>
      </c>
      <c r="BY21" s="123">
        <f>BY9+BY15</f>
        <v>550.59881655729521</v>
      </c>
      <c r="BZ21" s="124">
        <f>BZ9+BZ15</f>
        <v>9.7038800000000016</v>
      </c>
      <c r="CA21" s="125">
        <f>CA9+CA15</f>
        <v>0.42901999999999996</v>
      </c>
    </row>
    <row r="22" spans="1:81" x14ac:dyDescent="0.2">
      <c r="A22" s="127" t="s">
        <v>126</v>
      </c>
      <c r="B22" s="54"/>
      <c r="C22" s="610">
        <f>(I20+L20+O20+R20+U20+X20+AA20+AD20+AG20+AJ20+AM20+AP20+AS20+AV20+AY20+BB20+BE20+BH20+BK20+BN20+BQ20+BT20+BW20+BZ20)/SQRT((I20+L20+O20+R20+U20+X20+AA20+AD20+AG20+AJ20+AM20+AP20+AS20+AV20+AY20+BB20+BE20+BH20+BK20+BN20+BQ20+BT20+BW20+BZ20)^2+(J20+M20+P20+S20+V20+Y20+AB20+AE20+AH20+AK20+AN20+AQ20+AT20+AW20+AZ20+BC20+BF20++BI20+BL20+BO20+BR20+BU20+BX20+CA20)^2)</f>
        <v>0.99826381468631065</v>
      </c>
      <c r="D22" s="126" t="s">
        <v>127</v>
      </c>
      <c r="E22" s="1900">
        <f>(CA20+BX20+BU20+BR20+BO20+BL20+BI20+BF20+BC20+AZ20+AW20+AT20+AQ20+AN20+AK20+AH20+AE20+AB20++Y20+V20+S20+P20+M20+J20)/(I20+L20+O20+R20+U20+X20+AA20+AD20+AG20+AJ20+AM20+AP20+AS20+AV20+AY20+BB20+BE20+BH20+BK20+BN20+BQ20+BT20+BW20+BZ20)</f>
        <v>5.9003683148108714E-2</v>
      </c>
      <c r="F22" s="1900"/>
      <c r="G22" s="55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</row>
    <row r="23" spans="1:81" x14ac:dyDescent="0.2">
      <c r="A23" s="127" t="s">
        <v>26</v>
      </c>
      <c r="B23" s="8"/>
      <c r="C23" s="128">
        <f>(I21+L21+O21+R21+U21+X21+AA21+AD21+AG21+AJ21+AM21+AP21+AS21+AV21+AY21+BB21+BE21+BH21+BK21+BN21+BQ21+BT21+BW21+BZ21)/SQRT((I21+L21+O21+R21+U21+X21+AA21+AD21+AG21+AJ21+AM21+AP21+AS21+AV21+AY21+BB21+BE21+BH21+BK21+BN21+BQ21+BT21+BW21+BZ21)^2+(J21+M21+P21+S21+V21+Y21+AB21+AE21+AH21+AK21+AN21+AQ21+AT21+AW21+AZ21+BC21+BF21++BI21+BL21+BO21+BR21+BU21+BX21+CA21)^2)</f>
        <v>0.99826381468631065</v>
      </c>
      <c r="D23" s="127" t="s">
        <v>27</v>
      </c>
      <c r="E23" s="1901">
        <f>(CA21+BX21+BU21+BR21+BO21+BL21+BI21+BF21+BC21+AZ21+AW21+AT21+AQ21+AN21+AK21+AH21+AE21+AB21++Y21+V21+S21+P21+M21+J21)/(I21+L21+O21+R21+U21+X21+AA21+AD21+AG21+AJ21+AM21+AP21+AS21+AV21+AY21+BB21+BE21+BH21+BK21+BN21+BQ21+BT21+BW21+BZ21)</f>
        <v>5.9003683148108714E-2</v>
      </c>
      <c r="F23" s="1901"/>
      <c r="G23" s="60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</row>
    <row r="24" spans="1:81" ht="13.5" thickBot="1" x14ac:dyDescent="0.25">
      <c r="A24" s="127"/>
      <c r="B24" s="120"/>
      <c r="C24" s="128"/>
      <c r="D24" s="129"/>
      <c r="G24" s="13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</row>
    <row r="25" spans="1:81" x14ac:dyDescent="0.2">
      <c r="A25" s="50" t="s">
        <v>28</v>
      </c>
      <c r="B25" s="131"/>
      <c r="C25" s="132"/>
      <c r="D25" s="650" t="s">
        <v>29</v>
      </c>
      <c r="E25" s="651"/>
      <c r="F25" s="650" t="s">
        <v>30</v>
      </c>
      <c r="G25" s="652"/>
      <c r="H25" s="133"/>
      <c r="I25" s="134"/>
      <c r="J25" s="134"/>
      <c r="K25" s="133"/>
      <c r="L25" s="134"/>
      <c r="M25" s="134"/>
      <c r="N25" s="133"/>
      <c r="O25" s="134"/>
      <c r="P25" s="134"/>
      <c r="Q25" s="133"/>
      <c r="R25" s="134"/>
      <c r="S25" s="134"/>
      <c r="T25" s="133"/>
      <c r="U25" s="134"/>
      <c r="V25" s="134"/>
      <c r="W25" s="133"/>
      <c r="X25" s="134"/>
      <c r="Y25" s="134"/>
      <c r="Z25" s="133"/>
      <c r="AA25" s="134"/>
      <c r="AB25" s="134"/>
      <c r="AC25" s="133"/>
      <c r="AD25" s="134"/>
      <c r="AE25" s="134"/>
      <c r="AF25" s="133"/>
      <c r="AG25" s="134"/>
      <c r="AH25" s="134"/>
      <c r="AI25" s="133"/>
      <c r="AJ25" s="134"/>
      <c r="AK25" s="134"/>
      <c r="AL25" s="133"/>
      <c r="AM25" s="134"/>
      <c r="AN25" s="134"/>
      <c r="AO25" s="133"/>
      <c r="AP25" s="134"/>
      <c r="AQ25" s="134"/>
      <c r="AR25" s="133"/>
      <c r="AS25" s="134"/>
      <c r="AT25" s="134"/>
      <c r="AU25" s="133"/>
      <c r="AV25" s="134"/>
      <c r="AW25" s="134"/>
      <c r="AX25" s="133"/>
      <c r="AY25" s="134"/>
      <c r="AZ25" s="134"/>
      <c r="BA25" s="133"/>
      <c r="BB25" s="134"/>
      <c r="BC25" s="134"/>
      <c r="BD25" s="133"/>
      <c r="BE25" s="134"/>
      <c r="BF25" s="134"/>
      <c r="BG25" s="133"/>
      <c r="BH25" s="134"/>
      <c r="BI25" s="134"/>
      <c r="BJ25" s="133"/>
      <c r="BK25" s="134"/>
      <c r="BL25" s="134"/>
      <c r="BM25" s="133"/>
      <c r="BN25" s="134"/>
      <c r="BO25" s="134"/>
      <c r="BP25" s="133"/>
      <c r="BQ25" s="134"/>
      <c r="BR25" s="134"/>
      <c r="BS25" s="133"/>
      <c r="BT25" s="134"/>
      <c r="BU25" s="134"/>
      <c r="BV25" s="133"/>
      <c r="BW25" s="134"/>
      <c r="BX25" s="134"/>
      <c r="BY25" s="133"/>
      <c r="BZ25" s="134"/>
      <c r="CA25" s="134"/>
    </row>
    <row r="26" spans="1:81" ht="13.5" thickBot="1" x14ac:dyDescent="0.25">
      <c r="A26" s="119"/>
      <c r="B26" s="135" t="s">
        <v>31</v>
      </c>
      <c r="C26" s="136"/>
      <c r="D26" s="653" t="s">
        <v>32</v>
      </c>
      <c r="E26" s="654" t="s">
        <v>33</v>
      </c>
      <c r="F26" s="654" t="s">
        <v>32</v>
      </c>
      <c r="G26" s="655" t="s">
        <v>33</v>
      </c>
      <c r="H26" s="133"/>
      <c r="I26" s="134"/>
      <c r="J26" s="134"/>
      <c r="K26" s="133"/>
      <c r="L26" s="134"/>
      <c r="M26" s="134"/>
      <c r="N26" s="133"/>
      <c r="O26" s="134"/>
      <c r="P26" s="134"/>
      <c r="Q26" s="133"/>
      <c r="R26" s="134"/>
      <c r="S26" s="134"/>
      <c r="T26" s="133"/>
      <c r="U26" s="134"/>
      <c r="V26" s="134"/>
      <c r="W26" s="133"/>
      <c r="X26" s="134"/>
      <c r="Y26" s="134"/>
      <c r="Z26" s="133"/>
      <c r="AA26" s="134"/>
      <c r="AB26" s="134"/>
      <c r="AC26" s="133"/>
      <c r="AD26" s="134"/>
      <c r="AE26" s="134"/>
      <c r="AF26" s="133"/>
      <c r="AG26" s="134"/>
      <c r="AH26" s="134"/>
      <c r="AI26" s="133"/>
      <c r="AJ26" s="134"/>
      <c r="AK26" s="134"/>
      <c r="AL26" s="133"/>
      <c r="AM26" s="134"/>
      <c r="AN26" s="134"/>
      <c r="AO26" s="133"/>
      <c r="AP26" s="134"/>
      <c r="AQ26" s="134"/>
      <c r="AR26" s="133"/>
      <c r="AS26" s="134"/>
      <c r="AT26" s="134"/>
      <c r="AU26" s="133"/>
      <c r="AV26" s="134"/>
      <c r="AW26" s="134"/>
      <c r="AX26" s="133"/>
      <c r="AY26" s="134"/>
      <c r="AZ26" s="134"/>
      <c r="BA26" s="133"/>
      <c r="BB26" s="134"/>
      <c r="BC26" s="134"/>
      <c r="BD26" s="133"/>
      <c r="BE26" s="134"/>
      <c r="BF26" s="134"/>
      <c r="BG26" s="133"/>
      <c r="BH26" s="134"/>
      <c r="BI26" s="134"/>
      <c r="BJ26" s="133"/>
      <c r="BK26" s="134"/>
      <c r="BL26" s="134"/>
      <c r="BM26" s="133"/>
      <c r="BN26" s="134"/>
      <c r="BO26" s="134"/>
      <c r="BP26" s="133"/>
      <c r="BQ26" s="134"/>
      <c r="BR26" s="134"/>
      <c r="BS26" s="133"/>
      <c r="BT26" s="134"/>
      <c r="BU26" s="134"/>
      <c r="BV26" s="133"/>
      <c r="BW26" s="134"/>
      <c r="BX26" s="134"/>
      <c r="BY26" s="133"/>
      <c r="BZ26" s="134"/>
      <c r="CA26" s="134"/>
      <c r="CB26" s="649"/>
    </row>
    <row r="27" spans="1:81" x14ac:dyDescent="0.2">
      <c r="A27" s="137">
        <v>1</v>
      </c>
      <c r="B27" s="656" t="s">
        <v>34</v>
      </c>
      <c r="C27" s="138"/>
      <c r="D27" s="139"/>
      <c r="E27" s="140"/>
      <c r="F27" s="141"/>
      <c r="G27" s="142"/>
      <c r="H27" s="143">
        <f>SQRT(I27^2+J27^2)*1000/(1.73*I12)</f>
        <v>5.0359892469769694</v>
      </c>
      <c r="I27" s="144">
        <v>-8.4000000000000005E-2</v>
      </c>
      <c r="J27" s="145">
        <v>-2.9000000000000001E-2</v>
      </c>
      <c r="K27" s="143">
        <f t="shared" ref="K27" si="141">SQRT(L27^2+M27^2)*1000/(1.73*L12)</f>
        <v>4.9824559991688258</v>
      </c>
      <c r="L27" s="144">
        <v>-8.3000000000000004E-2</v>
      </c>
      <c r="M27" s="145">
        <v>-2.9000000000000001E-2</v>
      </c>
      <c r="N27" s="143">
        <f>SQRT(O27^2+P27^2)*1000/(1.73*O12)</f>
        <v>5.0359892469769694</v>
      </c>
      <c r="O27" s="144">
        <v>-8.4000000000000005E-2</v>
      </c>
      <c r="P27" s="145">
        <v>-2.9000000000000001E-2</v>
      </c>
      <c r="Q27" s="143">
        <f t="shared" ref="Q27" si="142">SQRT(R27^2+S27^2)*1000/(1.73*R12)</f>
        <v>5.0001500067503386</v>
      </c>
      <c r="R27" s="144">
        <v>-8.4000000000000005E-2</v>
      </c>
      <c r="S27" s="145">
        <v>-2.7E-2</v>
      </c>
      <c r="T27" s="143">
        <f t="shared" ref="T27" si="143">SQRT(U27^2+V27^2)*1000/(1.73*U12)</f>
        <v>5.0715752287952816</v>
      </c>
      <c r="U27" s="144">
        <v>-8.5000000000000006E-2</v>
      </c>
      <c r="V27" s="145">
        <v>-2.8000000000000001E-2</v>
      </c>
      <c r="W27" s="143">
        <f t="shared" ref="W27" si="144">SQRT(X27^2+Y27^2)*1000/(1.73*X12)</f>
        <v>5.1254308305995764</v>
      </c>
      <c r="X27" s="144">
        <v>-8.5999999999999993E-2</v>
      </c>
      <c r="Y27" s="145">
        <v>-2.8000000000000001E-2</v>
      </c>
      <c r="Z27" s="143">
        <f t="shared" ref="Z27" si="145">SQRT(AA27^2+AB27^2)*1000/(1.73*AA12)</f>
        <v>4.9666391509929708</v>
      </c>
      <c r="AA27" s="144">
        <v>-8.4000000000000005E-2</v>
      </c>
      <c r="AB27" s="145">
        <v>-2.5000000000000001E-2</v>
      </c>
      <c r="AC27" s="143">
        <f t="shared" ref="AC27" si="146">SQRT(AD27^2+AE27^2)*1000/(1.73*AD12)</f>
        <v>4.767027279794422</v>
      </c>
      <c r="AD27" s="144">
        <v>-0.08</v>
      </c>
      <c r="AE27" s="145">
        <v>-2.5999999999999999E-2</v>
      </c>
      <c r="AF27" s="143">
        <f t="shared" ref="AF27" si="147">SQRT(AG27^2+AH27^2)*1000/(1.73*AG12)</f>
        <v>5.0541312799508793</v>
      </c>
      <c r="AG27" s="144">
        <v>-8.5000000000000006E-2</v>
      </c>
      <c r="AH27" s="145">
        <v>-2.7E-2</v>
      </c>
      <c r="AI27" s="143">
        <f t="shared" ref="AI27" si="148">SQRT(AJ27^2+AK27^2)*1000/(1.73*AJ12)</f>
        <v>5.233320358433728</v>
      </c>
      <c r="AJ27" s="144">
        <v>-8.7999999999999995E-2</v>
      </c>
      <c r="AK27" s="145">
        <v>-2.8000000000000001E-2</v>
      </c>
      <c r="AL27" s="143">
        <f t="shared" ref="AL27" si="149">SQRT(AM27^2+AN27^2)*1000/(1.73*AM12)</f>
        <v>5.4931976951389023</v>
      </c>
      <c r="AM27" s="144">
        <v>-0.09</v>
      </c>
      <c r="AN27" s="145">
        <v>-3.5999999999999997E-2</v>
      </c>
      <c r="AO27" s="143">
        <f t="shared" ref="AO27" si="150">SQRT(AP27^2+AQ27^2)*1000/(1.73*AP12)</f>
        <v>5.6514009311780562</v>
      </c>
      <c r="AP27" s="144">
        <v>-9.2999999999999999E-2</v>
      </c>
      <c r="AQ27" s="145">
        <v>-3.5999999999999997E-2</v>
      </c>
      <c r="AR27" s="143">
        <f t="shared" ref="AR27" si="151">SQRT(AS27^2+AT27^2)*1000/(1.73*AS12)</f>
        <v>5.0914830432316007</v>
      </c>
      <c r="AS27" s="144">
        <v>-8.5999999999999993E-2</v>
      </c>
      <c r="AT27" s="145">
        <v>-2.5999999999999999E-2</v>
      </c>
      <c r="AU27" s="143">
        <f t="shared" ref="AU27" si="152">SQRT(AV27^2+AW27^2)*1000/(1.73*AV12)</f>
        <v>5.1354463376217589</v>
      </c>
      <c r="AV27" s="144">
        <v>-8.4000000000000005E-2</v>
      </c>
      <c r="AW27" s="145">
        <v>-3.4000000000000002E-2</v>
      </c>
      <c r="AX27" s="143">
        <f t="shared" ref="AX27" si="153">SQRT(AY27^2+AZ27^2)*1000/(1.73*AY12)</f>
        <v>6.9158381316830777</v>
      </c>
      <c r="AY27" s="144">
        <v>-0.10199999999999999</v>
      </c>
      <c r="AZ27" s="145">
        <v>-6.7000000000000004E-2</v>
      </c>
      <c r="BA27" s="143">
        <f t="shared" ref="BA27" si="154">SQRT(BB27^2+BC27^2)*1000/(1.73*BB12)</f>
        <v>6.6287023486817258</v>
      </c>
      <c r="BB27" s="144">
        <v>-0.10100000000000001</v>
      </c>
      <c r="BC27" s="145">
        <v>-5.8999999999999997E-2</v>
      </c>
      <c r="BD27" s="143">
        <f t="shared" ref="BD27" si="155">SQRT(BE27^2+BF27^2)*1000/(1.73*BE12)</f>
        <v>5.7572437121483784</v>
      </c>
      <c r="BE27" s="144">
        <v>-9.5000000000000001E-2</v>
      </c>
      <c r="BF27" s="145">
        <v>-3.5999999999999997E-2</v>
      </c>
      <c r="BG27" s="143">
        <f t="shared" ref="BG27" si="156">SQRT(BH27^2+BI27^2)*1000/(1.73*BH12)</f>
        <v>5.324875812093107</v>
      </c>
      <c r="BH27" s="144">
        <v>-0.09</v>
      </c>
      <c r="BI27" s="145">
        <v>-2.7E-2</v>
      </c>
      <c r="BJ27" s="143">
        <f t="shared" ref="BJ27" si="157">SQRT(BK27^2+BL27^2)*1000/(1.73*BK12)</f>
        <v>4.8209542644007417</v>
      </c>
      <c r="BK27" s="144">
        <v>-8.1000000000000003E-2</v>
      </c>
      <c r="BL27" s="145">
        <v>-2.5999999999999999E-2</v>
      </c>
      <c r="BM27" s="143">
        <f t="shared" ref="BM27" si="158">SQRT(BN27^2+BO27^2)*1000/(1.73*BN12)</f>
        <v>4.6957571088896302</v>
      </c>
      <c r="BN27" s="144">
        <v>-7.9000000000000001E-2</v>
      </c>
      <c r="BO27" s="145">
        <v>-2.5000000000000001E-2</v>
      </c>
      <c r="BP27" s="143">
        <f t="shared" ref="BP27" si="159">SQRT(BQ27^2+BR27^2)*1000/(1.73*BQ12)</f>
        <v>4.7498171297291769</v>
      </c>
      <c r="BQ27" s="144">
        <v>-0.08</v>
      </c>
      <c r="BR27" s="145">
        <v>-2.5000000000000001E-2</v>
      </c>
      <c r="BS27" s="143">
        <f t="shared" ref="BS27" si="160">SQRT(BT27^2+BU27^2)*1000/(1.73*BT12)</f>
        <v>4.7498171297291769</v>
      </c>
      <c r="BT27" s="144">
        <v>-0.08</v>
      </c>
      <c r="BU27" s="145">
        <v>-2.5000000000000001E-2</v>
      </c>
      <c r="BV27" s="143">
        <f t="shared" ref="BV27" si="161">SQRT(BW27^2+BX27^2)*1000/(1.73*BW12)</f>
        <v>4.8923699020960356</v>
      </c>
      <c r="BW27" s="144">
        <v>-8.2000000000000003E-2</v>
      </c>
      <c r="BX27" s="145">
        <v>-2.7E-2</v>
      </c>
      <c r="BY27" s="143">
        <f t="shared" ref="BY27" si="162">SQRT(BZ27^2+CA27^2)*1000/(1.73*BZ12)</f>
        <v>4.9462288845130455</v>
      </c>
      <c r="BZ27" s="144">
        <v>-8.3000000000000004E-2</v>
      </c>
      <c r="CA27" s="145">
        <v>-2.7E-2</v>
      </c>
      <c r="CB27" s="638"/>
      <c r="CC27" s="638"/>
    </row>
    <row r="28" spans="1:81" x14ac:dyDescent="0.2">
      <c r="A28" s="146">
        <v>2</v>
      </c>
      <c r="B28" s="246" t="s">
        <v>35</v>
      </c>
      <c r="C28" s="147"/>
      <c r="D28" s="148"/>
      <c r="E28" s="149"/>
      <c r="F28" s="150"/>
      <c r="G28" s="151"/>
      <c r="H28" s="152">
        <f>SQRT(I28^2+J28^2)*1000/(1.73*I18)</f>
        <v>26.382335603984011</v>
      </c>
      <c r="I28" s="153">
        <v>-0.44900000000000001</v>
      </c>
      <c r="J28" s="154">
        <v>-0.123</v>
      </c>
      <c r="K28" s="152">
        <f t="shared" ref="K28" si="163">SQRT(L28^2+M28^2)*1000/(1.73*L18)</f>
        <v>25.761205133480154</v>
      </c>
      <c r="L28" s="153">
        <v>-0.439</v>
      </c>
      <c r="M28" s="154">
        <v>-0.11799999999999999</v>
      </c>
      <c r="N28" s="152">
        <f>SQRT(O28^2+P28^2)*1000/(1.73*O18)</f>
        <v>26.159052644982975</v>
      </c>
      <c r="O28" s="153">
        <v>-0.44600000000000001</v>
      </c>
      <c r="P28" s="154">
        <v>-0.11899999999999999</v>
      </c>
      <c r="Q28" s="152">
        <f t="shared" ref="Q28" si="164">SQRT(R28^2+S28^2)*1000/(1.73*R18)</f>
        <v>26.392680544474711</v>
      </c>
      <c r="R28" s="153">
        <v>-0.45</v>
      </c>
      <c r="S28" s="154">
        <v>-0.12</v>
      </c>
      <c r="T28" s="152">
        <f t="shared" ref="T28" si="165">SQRT(U28^2+V28^2)*1000/(1.73*U18)</f>
        <v>25.841612631186099</v>
      </c>
      <c r="U28" s="153">
        <v>-0.441</v>
      </c>
      <c r="V28" s="154">
        <v>-0.11600000000000001</v>
      </c>
      <c r="W28" s="152">
        <f t="shared" ref="W28" si="166">SQRT(X28^2+Y28^2)*1000/(1.73*X18)</f>
        <v>26.059605627795712</v>
      </c>
      <c r="X28" s="153">
        <v>-0.44600000000000001</v>
      </c>
      <c r="Y28" s="154">
        <v>-0.112</v>
      </c>
      <c r="Z28" s="152">
        <f t="shared" ref="Z28" si="167">SQRT(AA28^2+AB28^2)*1000/(1.73*AA18)</f>
        <v>26.650661770775134</v>
      </c>
      <c r="AA28" s="153">
        <v>-0.45600000000000002</v>
      </c>
      <c r="AB28" s="154">
        <v>-0.115</v>
      </c>
      <c r="AC28" s="152">
        <f t="shared" ref="AC28" si="168">SQRT(AD28^2+AE28^2)*1000/(1.73*AD18)</f>
        <v>27.341824407082157</v>
      </c>
      <c r="AD28" s="153">
        <v>-0.46600000000000003</v>
      </c>
      <c r="AE28" s="154">
        <v>-0.125</v>
      </c>
      <c r="AF28" s="152">
        <f t="shared" ref="AF28" si="169">SQRT(AG28^2+AH28^2)*1000/(1.73*AG18)</f>
        <v>28.733288714739707</v>
      </c>
      <c r="AG28" s="153">
        <v>-0.48899999999999999</v>
      </c>
      <c r="AH28" s="154">
        <v>-0.13400000000000001</v>
      </c>
      <c r="AI28" s="152">
        <f t="shared" ref="AI28" si="170">SQRT(AJ28^2+AK28^2)*1000/(1.73*AJ18)</f>
        <v>29.985963311564927</v>
      </c>
      <c r="AJ28" s="153">
        <v>-0.51</v>
      </c>
      <c r="AK28" s="154">
        <v>-0.14099999999999999</v>
      </c>
      <c r="AL28" s="152">
        <f t="shared" ref="AL28" si="171">SQRT(AM28^2+AN28^2)*1000/(1.73*AM18)</f>
        <v>29.802205728224614</v>
      </c>
      <c r="AM28" s="153">
        <v>-0.50800000000000001</v>
      </c>
      <c r="AN28" s="154">
        <v>-0.13600000000000001</v>
      </c>
      <c r="AO28" s="152">
        <f t="shared" ref="AO28" si="172">SQRT(AP28^2+AQ28^2)*1000/(1.73*AP18)</f>
        <v>29.262888317644947</v>
      </c>
      <c r="AP28" s="153">
        <v>-0.5</v>
      </c>
      <c r="AQ28" s="154">
        <v>-0.129</v>
      </c>
      <c r="AR28" s="152">
        <f t="shared" ref="AR28" si="173">SQRT(AS28^2+AT28^2)*1000/(1.73*AS18)</f>
        <v>29.525050453712904</v>
      </c>
      <c r="AS28" s="153">
        <v>-0.504</v>
      </c>
      <c r="AT28" s="154">
        <v>-0.13200000000000001</v>
      </c>
      <c r="AU28" s="152">
        <f t="shared" ref="AU28" si="174">SQRT(AV28^2+AW28^2)*1000/(1.73*AV18)</f>
        <v>29.339227107856559</v>
      </c>
      <c r="AV28" s="153">
        <v>-0.497</v>
      </c>
      <c r="AW28" s="154">
        <v>-0.14499999999999999</v>
      </c>
      <c r="AX28" s="152">
        <f t="shared" ref="AX28" si="175">SQRT(AY28^2+AZ28^2)*1000/(1.73*AY18)</f>
        <v>29.416623298754555</v>
      </c>
      <c r="AY28" s="153">
        <v>-0.499</v>
      </c>
      <c r="AZ28" s="154">
        <v>-0.14299999999999999</v>
      </c>
      <c r="BA28" s="152">
        <f t="shared" ref="BA28" si="176">SQRT(BB28^2+BC28^2)*1000/(1.73*BB18)</f>
        <v>29.370242862292617</v>
      </c>
      <c r="BB28" s="153">
        <v>-0.499</v>
      </c>
      <c r="BC28" s="154">
        <v>-0.14000000000000001</v>
      </c>
      <c r="BD28" s="152">
        <f t="shared" ref="BD28" si="177">SQRT(BE28^2+BF28^2)*1000/(1.73*BE18)</f>
        <v>30.492761733226267</v>
      </c>
      <c r="BE28" s="153">
        <v>-0.51900000000000002</v>
      </c>
      <c r="BF28" s="154">
        <v>-0.14199999999999999</v>
      </c>
      <c r="BG28" s="152">
        <f t="shared" ref="BG28" si="178">SQRT(BH28^2+BI28^2)*1000/(1.73*BH18)</f>
        <v>29.66768660576551</v>
      </c>
      <c r="BH28" s="153">
        <v>-0.505</v>
      </c>
      <c r="BI28" s="154">
        <v>-0.13800000000000001</v>
      </c>
      <c r="BJ28" s="152">
        <f t="shared" ref="BJ28" si="179">SQRT(BK28^2+BL28^2)*1000/(1.73*BK18)</f>
        <v>28.17801900435828</v>
      </c>
      <c r="BK28" s="153">
        <v>-0.48099999999999998</v>
      </c>
      <c r="BL28" s="154">
        <v>-0.126</v>
      </c>
      <c r="BM28" s="152">
        <f t="shared" ref="BM28" si="180">SQRT(BN28^2+BO28^2)*1000/(1.73*BN18)</f>
        <v>27.283738808791139</v>
      </c>
      <c r="BN28" s="153">
        <v>-0.46800000000000003</v>
      </c>
      <c r="BO28" s="154">
        <v>-0.113</v>
      </c>
      <c r="BP28" s="152">
        <f t="shared" ref="BP28" si="181">SQRT(BQ28^2+BR28^2)*1000/(1.73*BQ18)</f>
        <v>27.477094229157824</v>
      </c>
      <c r="BQ28" s="153">
        <v>-0.46899999999999997</v>
      </c>
      <c r="BR28" s="154">
        <v>-0.123</v>
      </c>
      <c r="BS28" s="152">
        <f t="shared" ref="BS28" si="182">SQRT(BT28^2+BU28^2)*1000/(1.73*BT18)</f>
        <v>26.239709690648681</v>
      </c>
      <c r="BT28" s="153">
        <v>-0.44800000000000001</v>
      </c>
      <c r="BU28" s="154">
        <v>-0.11700000000000001</v>
      </c>
      <c r="BV28" s="152">
        <f t="shared" ref="BV28" si="183">SQRT(BW28^2+BX28^2)*1000/(1.73*BW18)</f>
        <v>25.910865934024336</v>
      </c>
      <c r="BW28" s="153">
        <v>-0.442</v>
      </c>
      <c r="BX28" s="154">
        <v>-0.11700000000000001</v>
      </c>
      <c r="BY28" s="152">
        <f t="shared" ref="BY28" si="184">SQRT(BZ28^2+CA28^2)*1000/(1.73*BZ18)</f>
        <v>25.169804616871986</v>
      </c>
      <c r="BZ28" s="153">
        <v>-0.42899999999999999</v>
      </c>
      <c r="CA28" s="154">
        <v>-0.115</v>
      </c>
      <c r="CB28" s="638"/>
    </row>
    <row r="29" spans="1:81" x14ac:dyDescent="0.2">
      <c r="A29" s="146">
        <v>3</v>
      </c>
      <c r="B29" s="597" t="s">
        <v>36</v>
      </c>
      <c r="C29" s="147"/>
      <c r="D29" s="139"/>
      <c r="E29" s="140"/>
      <c r="F29" s="141"/>
      <c r="G29" s="142"/>
      <c r="H29" s="152">
        <f>SQRT(I29^2+J29^2)*1000/(1.73*I12)</f>
        <v>159.9354390105419</v>
      </c>
      <c r="I29" s="153">
        <v>-2.8210000000000002</v>
      </c>
      <c r="J29" s="154">
        <v>-8.3000000000000004E-2</v>
      </c>
      <c r="K29" s="152">
        <f t="shared" ref="K29" si="185">SQRT(L29^2+M29^2)*1000/(1.73*L12)</f>
        <v>148.21947383736298</v>
      </c>
      <c r="L29" s="153">
        <v>-2.6139999999999999</v>
      </c>
      <c r="M29" s="154">
        <v>-8.7999999999999995E-2</v>
      </c>
      <c r="N29" s="152">
        <f>SQRT(O29^2+P29^2)*1000/(1.73*O12)</f>
        <v>143.49174269836666</v>
      </c>
      <c r="O29" s="153">
        <v>-2.5299999999999998</v>
      </c>
      <c r="P29" s="154">
        <v>-0.10199999999999999</v>
      </c>
      <c r="Q29" s="152">
        <f t="shared" ref="Q29" si="186">SQRT(R29^2+S29^2)*1000/(1.73*R12)</f>
        <v>139.85204624440607</v>
      </c>
      <c r="R29" s="153">
        <v>-2.4660000000000002</v>
      </c>
      <c r="S29" s="154">
        <v>-9.5000000000000001E-2</v>
      </c>
      <c r="T29" s="152">
        <f t="shared" ref="T29" si="187">SQRT(U29^2+V29^2)*1000/(1.73*U12)</f>
        <v>138.59139606080316</v>
      </c>
      <c r="U29" s="153">
        <v>-2.444</v>
      </c>
      <c r="V29" s="154">
        <v>-8.7999999999999995E-2</v>
      </c>
      <c r="W29" s="152">
        <f t="shared" ref="W29" si="188">SQRT(X29^2+Y29^2)*1000/(1.73*X12)</f>
        <v>142.65901165666324</v>
      </c>
      <c r="X29" s="153">
        <v>-2.5150000000000001</v>
      </c>
      <c r="Y29" s="154">
        <v>-0.109</v>
      </c>
      <c r="Z29" s="152">
        <f t="shared" ref="Z29" si="189">SQRT(AA29^2+AB29^2)*1000/(1.73*AA12)</f>
        <v>165.8667124920344</v>
      </c>
      <c r="AA29" s="153">
        <v>-2.9249999999999998</v>
      </c>
      <c r="AB29" s="154">
        <v>-0.105</v>
      </c>
      <c r="AC29" s="152">
        <f t="shared" ref="AC29" si="190">SQRT(AD29^2+AE29^2)*1000/(1.73*AD12)</f>
        <v>194.73644178610525</v>
      </c>
      <c r="AD29" s="153">
        <v>-3.4329999999999998</v>
      </c>
      <c r="AE29" s="154">
        <v>-0.151</v>
      </c>
      <c r="AF29" s="152">
        <f t="shared" ref="AF29" si="191">SQRT(AG29^2+AH29^2)*1000/(1.73*AG12)</f>
        <v>200.86565904902182</v>
      </c>
      <c r="AG29" s="153">
        <v>-3.5350000000000001</v>
      </c>
      <c r="AH29" s="154">
        <v>-0.25900000000000001</v>
      </c>
      <c r="AI29" s="152">
        <f t="shared" ref="AI29" si="192">SQRT(AJ29^2+AK29^2)*1000/(1.73*AJ12)</f>
        <v>196.00995673422801</v>
      </c>
      <c r="AJ29" s="153">
        <v>-3.4540000000000002</v>
      </c>
      <c r="AK29" s="154">
        <v>-0.182</v>
      </c>
      <c r="AL29" s="152">
        <f t="shared" ref="AL29" si="193">SQRT(AM29^2+AN29^2)*1000/(1.73*AM12)</f>
        <v>191.93503287073327</v>
      </c>
      <c r="AM29" s="153">
        <v>-3.3849999999999998</v>
      </c>
      <c r="AN29" s="154">
        <v>-0.113</v>
      </c>
      <c r="AO29" s="152">
        <f t="shared" ref="AO29" si="194">SQRT(AP29^2+AQ29^2)*1000/(1.73*AP12)</f>
        <v>190.30831965337271</v>
      </c>
      <c r="AP29" s="153">
        <v>-3.3559999999999999</v>
      </c>
      <c r="AQ29" s="154">
        <v>-0.121</v>
      </c>
      <c r="AR29" s="152">
        <f t="shared" ref="AR29" si="195">SQRT(AS29^2+AT29^2)*1000/(1.73*AS12)</f>
        <v>191.12585601486143</v>
      </c>
      <c r="AS29" s="153">
        <v>-3.3660000000000001</v>
      </c>
      <c r="AT29" s="154">
        <v>-0.21099999999999999</v>
      </c>
      <c r="AU29" s="152">
        <f t="shared" ref="AU29" si="196">SQRT(AV29^2+AW29^2)*1000/(1.73*AV12)</f>
        <v>192.39127147392455</v>
      </c>
      <c r="AV29" s="153">
        <v>-3.387</v>
      </c>
      <c r="AW29" s="154">
        <v>-0.23200000000000001</v>
      </c>
      <c r="AX29" s="152">
        <f t="shared" ref="AX29" si="197">SQRT(AY29^2+AZ29^2)*1000/(1.73*AY12)</f>
        <v>189.68446616733547</v>
      </c>
      <c r="AY29" s="153">
        <v>-3.34</v>
      </c>
      <c r="AZ29" s="154">
        <v>-0.219</v>
      </c>
      <c r="BA29" s="152">
        <f t="shared" ref="BA29" si="198">SQRT(BB29^2+BC29^2)*1000/(1.73*BB12)</f>
        <v>195.10450586981347</v>
      </c>
      <c r="BB29" s="153">
        <v>-3.4369999999999998</v>
      </c>
      <c r="BC29" s="154">
        <v>-0.2</v>
      </c>
      <c r="BD29" s="152">
        <f t="shared" ref="BD29" si="199">SQRT(BE29^2+BF29^2)*1000/(1.73*BE12)</f>
        <v>205.30598544226979</v>
      </c>
      <c r="BE29" s="153">
        <v>-3.6179999999999999</v>
      </c>
      <c r="BF29" s="154">
        <v>-0.187</v>
      </c>
      <c r="BG29" s="152">
        <f t="shared" ref="BG29" si="200">SQRT(BH29^2+BI29^2)*1000/(1.73*BH12)</f>
        <v>207.26754482231922</v>
      </c>
      <c r="BH29" s="153">
        <v>-3.6509999999999998</v>
      </c>
      <c r="BI29" s="154">
        <v>-0.217</v>
      </c>
      <c r="BJ29" s="152">
        <f t="shared" ref="BJ29" si="201">SQRT(BK29^2+BL29^2)*1000/(1.73*BK12)</f>
        <v>207.6696386132449</v>
      </c>
      <c r="BK29" s="153">
        <v>-3.661</v>
      </c>
      <c r="BL29" s="154">
        <v>-0.161</v>
      </c>
      <c r="BM29" s="152">
        <f t="shared" ref="BM29" si="202">SQRT(BN29^2+BO29^2)*1000/(1.73*BN12)</f>
        <v>206.02862455988989</v>
      </c>
      <c r="BN29" s="153">
        <v>-3.6349999999999998</v>
      </c>
      <c r="BO29" s="154">
        <v>-6.5000000000000002E-2</v>
      </c>
      <c r="BP29" s="152">
        <f t="shared" ref="BP29" si="203">SQRT(BQ29^2+BR29^2)*1000/(1.73*BQ12)</f>
        <v>201.75881716407872</v>
      </c>
      <c r="BQ29" s="153">
        <v>-3.56</v>
      </c>
      <c r="BR29" s="154">
        <v>-4.1000000000000002E-2</v>
      </c>
      <c r="BS29" s="152">
        <f t="shared" ref="BS29" si="204">SQRT(BT29^2+BU29^2)*1000/(1.73*BT12)</f>
        <v>195.74078178055231</v>
      </c>
      <c r="BT29" s="153">
        <v>-3.4540000000000002</v>
      </c>
      <c r="BU29" s="154">
        <v>-1.7000000000000001E-2</v>
      </c>
      <c r="BV29" s="152">
        <f t="shared" ref="BV29" si="205">SQRT(BW29^2+BX29^2)*1000/(1.73*BW12)</f>
        <v>185.81309534292018</v>
      </c>
      <c r="BW29" s="153">
        <v>-3.278</v>
      </c>
      <c r="BX29" s="154">
        <v>-7.4999999999999997E-2</v>
      </c>
      <c r="BY29" s="152">
        <f t="shared" ref="BY29" si="206">SQRT(BZ29^2+CA29^2)*1000/(1.73*BZ12)</f>
        <v>172.21984838162118</v>
      </c>
      <c r="BZ29" s="153">
        <v>-3.0369999999999999</v>
      </c>
      <c r="CA29" s="154">
        <v>-0.11</v>
      </c>
      <c r="CB29" s="638"/>
    </row>
    <row r="30" spans="1:81" x14ac:dyDescent="0.2">
      <c r="A30" s="146">
        <v>4</v>
      </c>
      <c r="B30" s="597" t="s">
        <v>37</v>
      </c>
      <c r="C30" s="147"/>
      <c r="D30" s="139"/>
      <c r="E30" s="140"/>
      <c r="F30" s="141"/>
      <c r="G30" s="142"/>
      <c r="H30" s="152">
        <f>SQRT(I30^2+J30^2)*1000/(1.73*I18)</f>
        <v>122.51519306419419</v>
      </c>
      <c r="I30" s="153">
        <v>-2.153</v>
      </c>
      <c r="J30" s="154">
        <v>-0.19600000000000001</v>
      </c>
      <c r="K30" s="152">
        <f t="shared" ref="K30" si="207">SQRT(L30^2+M30^2)*1000/(1.73*L18)</f>
        <v>113.9880748259398</v>
      </c>
      <c r="L30" s="153">
        <v>-2.0030000000000001</v>
      </c>
      <c r="M30" s="154">
        <v>-0.184</v>
      </c>
      <c r="N30" s="152">
        <f>SQRT(O30^2+P30^2)*1000/(1.73*O18)</f>
        <v>108.82169838334229</v>
      </c>
      <c r="O30" s="153">
        <v>-1.9119999999999999</v>
      </c>
      <c r="P30" s="154">
        <v>-0.17799999999999999</v>
      </c>
      <c r="Q30" s="152">
        <f t="shared" ref="Q30" si="208">SQRT(R30^2+S30^2)*1000/(1.73*R18)</f>
        <v>106.8310276028658</v>
      </c>
      <c r="R30" s="153">
        <v>-1.877</v>
      </c>
      <c r="S30" s="154">
        <v>-0.17499999999999999</v>
      </c>
      <c r="T30" s="152">
        <f t="shared" ref="T30" si="209">SQRT(U30^2+V30^2)*1000/(1.73*U18)</f>
        <v>107.14884557533168</v>
      </c>
      <c r="U30" s="153">
        <v>-1.883</v>
      </c>
      <c r="V30" s="154">
        <v>-0.17100000000000001</v>
      </c>
      <c r="W30" s="152">
        <f t="shared" ref="W30" si="210">SQRT(X30^2+Y30^2)*1000/(1.73*X18)</f>
        <v>110.0225084831697</v>
      </c>
      <c r="X30" s="153">
        <v>-1.9339999999999999</v>
      </c>
      <c r="Y30" s="154">
        <v>-0.17</v>
      </c>
      <c r="Z30" s="152">
        <f t="shared" ref="Z30" si="211">SQRT(AA30^2+AB30^2)*1000/(1.73*AA18)</f>
        <v>125.68991583323172</v>
      </c>
      <c r="AA30" s="153">
        <v>-2.2120000000000002</v>
      </c>
      <c r="AB30" s="154">
        <v>-0.16200000000000001</v>
      </c>
      <c r="AC30" s="152">
        <f t="shared" ref="AC30" si="212">SQRT(AD30^2+AE30^2)*1000/(1.73*AD18)</f>
        <v>140.13659637440065</v>
      </c>
      <c r="AD30" s="153">
        <v>-2.4670000000000001</v>
      </c>
      <c r="AE30" s="154">
        <v>-0.17</v>
      </c>
      <c r="AF30" s="152">
        <f t="shared" ref="AF30" si="213">SQRT(AG30^2+AH30^2)*1000/(1.73*AG18)</f>
        <v>138.78852258431178</v>
      </c>
      <c r="AG30" s="153">
        <v>-2.4449999999999998</v>
      </c>
      <c r="AH30" s="154">
        <v>-0.14099999999999999</v>
      </c>
      <c r="AI30" s="152">
        <f t="shared" ref="AI30" si="214">SQRT(AJ30^2+AK30^2)*1000/(1.73*AJ18)</f>
        <v>134.11329025277837</v>
      </c>
      <c r="AJ30" s="153">
        <v>-2.3650000000000002</v>
      </c>
      <c r="AK30" s="154">
        <v>-8.5999999999999993E-2</v>
      </c>
      <c r="AL30" s="152">
        <f t="shared" ref="AL30" si="215">SQRT(AM30^2+AN30^2)*1000/(1.73*AM18)</f>
        <v>135.72055096024781</v>
      </c>
      <c r="AM30" s="153">
        <v>-2.3929999999999998</v>
      </c>
      <c r="AN30" s="154">
        <v>-9.6000000000000002E-2</v>
      </c>
      <c r="AO30" s="152">
        <f t="shared" ref="AO30" si="216">SQRT(AP30^2+AQ30^2)*1000/(1.73*AP18)</f>
        <v>138.41751709190734</v>
      </c>
      <c r="AP30" s="153">
        <v>-2.4390000000000001</v>
      </c>
      <c r="AQ30" s="154">
        <v>-0.13100000000000001</v>
      </c>
      <c r="AR30" s="152">
        <f t="shared" ref="AR30" si="217">SQRT(AS30^2+AT30^2)*1000/(1.73*AS18)</f>
        <v>139.32165076033363</v>
      </c>
      <c r="AS30" s="153">
        <v>-2.4569999999999999</v>
      </c>
      <c r="AT30" s="154">
        <v>-8.5000000000000006E-2</v>
      </c>
      <c r="AU30" s="152">
        <f t="shared" ref="AU30" si="218">SQRT(AV30^2+AW30^2)*1000/(1.73*AV18)</f>
        <v>138.95496929924124</v>
      </c>
      <c r="AV30" s="153">
        <v>-2.4500000000000002</v>
      </c>
      <c r="AW30" s="154">
        <v>-9.9000000000000005E-2</v>
      </c>
      <c r="AX30" s="152">
        <f t="shared" ref="AX30" si="219">SQRT(AY30^2+AZ30^2)*1000/(1.73*AY18)</f>
        <v>135.3493099752628</v>
      </c>
      <c r="AY30" s="153">
        <v>-2.387</v>
      </c>
      <c r="AZ30" s="154">
        <v>-8.1000000000000003E-2</v>
      </c>
      <c r="BA30" s="152">
        <f t="shared" ref="BA30" si="220">SQRT(BB30^2+BC30^2)*1000/(1.73*BB18)</f>
        <v>141.03277232136676</v>
      </c>
      <c r="BB30" s="153">
        <v>-2.4849999999999999</v>
      </c>
      <c r="BC30" s="154">
        <v>-0.13500000000000001</v>
      </c>
      <c r="BD30" s="152">
        <f t="shared" ref="BD30" si="221">SQRT(BE30^2+BF30^2)*1000/(1.73*BE18)</f>
        <v>146.90696980332422</v>
      </c>
      <c r="BE30" s="153">
        <v>-2.5870000000000002</v>
      </c>
      <c r="BF30" s="154">
        <v>-0.16600000000000001</v>
      </c>
      <c r="BG30" s="152">
        <f t="shared" ref="BG30" si="222">SQRT(BH30^2+BI30^2)*1000/(1.73*BH18)</f>
        <v>150.12209839763921</v>
      </c>
      <c r="BH30" s="153">
        <v>-2.6429999999999998</v>
      </c>
      <c r="BI30" s="154">
        <v>-0.17899999999999999</v>
      </c>
      <c r="BJ30" s="152">
        <f t="shared" ref="BJ30" si="223">SQRT(BK30^2+BL30^2)*1000/(1.73*BK18)</f>
        <v>156.30378038008118</v>
      </c>
      <c r="BK30" s="153">
        <v>-2.754</v>
      </c>
      <c r="BL30" s="154">
        <v>-0.151</v>
      </c>
      <c r="BM30" s="152">
        <f t="shared" ref="BM30" si="224">SQRT(BN30^2+BO30^2)*1000/(1.73*BN18)</f>
        <v>160.58306176687242</v>
      </c>
      <c r="BN30" s="153">
        <v>-2.827</v>
      </c>
      <c r="BO30" s="154">
        <v>-0.19400000000000001</v>
      </c>
      <c r="BP30" s="152">
        <f t="shared" ref="BP30" si="225">SQRT(BQ30^2+BR30^2)*1000/(1.73*BQ18)</f>
        <v>156.7294482907412</v>
      </c>
      <c r="BQ30" s="153">
        <v>-2.762</v>
      </c>
      <c r="BR30" s="154">
        <v>-0.14199999999999999</v>
      </c>
      <c r="BS30" s="152">
        <f t="shared" ref="BS30" si="226">SQRT(BT30^2+BU30^2)*1000/(1.73*BT18)</f>
        <v>152.56298781098934</v>
      </c>
      <c r="BT30" s="153">
        <v>-2.6880000000000002</v>
      </c>
      <c r="BU30" s="154">
        <v>-0.14899999999999999</v>
      </c>
      <c r="BV30" s="152">
        <f t="shared" ref="BV30" si="227">SQRT(BW30^2+BX30^2)*1000/(1.73*BW18)</f>
        <v>144.53308103437561</v>
      </c>
      <c r="BW30" s="153">
        <v>-2.544</v>
      </c>
      <c r="BX30" s="154">
        <v>-0.18099999999999999</v>
      </c>
      <c r="BY30" s="152">
        <f t="shared" ref="BY30" si="228">SQRT(BZ30^2+CA30^2)*1000/(1.73*BZ18)</f>
        <v>133.43066829125513</v>
      </c>
      <c r="BZ30" s="153">
        <v>-2.347</v>
      </c>
      <c r="CA30" s="154">
        <v>-0.188</v>
      </c>
      <c r="CB30" s="638"/>
    </row>
    <row r="31" spans="1:81" x14ac:dyDescent="0.2">
      <c r="A31" s="146">
        <v>5</v>
      </c>
      <c r="B31" s="212" t="s">
        <v>38</v>
      </c>
      <c r="C31" s="147"/>
      <c r="D31" s="139"/>
      <c r="E31" s="140"/>
      <c r="F31" s="141"/>
      <c r="G31" s="142"/>
      <c r="H31" s="152">
        <f>SQRT(I31^2+J31^2)*1000/(1.73*I12)</f>
        <v>1.8213939340347047</v>
      </c>
      <c r="I31" s="153">
        <v>3.0000000000000001E-3</v>
      </c>
      <c r="J31" s="154">
        <v>3.2000000000000001E-2</v>
      </c>
      <c r="K31" s="152">
        <f t="shared" ref="K31" si="229">SQRT(L31^2+M31^2)*1000/(1.73*L12)</f>
        <v>1.8778240423643762</v>
      </c>
      <c r="L31" s="153">
        <v>3.0000000000000001E-3</v>
      </c>
      <c r="M31" s="154">
        <v>3.3000000000000002E-2</v>
      </c>
      <c r="N31" s="152">
        <f>SQRT(O31^2+P31^2)*1000/(1.73*O12)</f>
        <v>1.8169805669139065</v>
      </c>
      <c r="O31" s="153">
        <v>2E-3</v>
      </c>
      <c r="P31" s="154">
        <v>3.2000000000000001E-2</v>
      </c>
      <c r="Q31" s="152">
        <f t="shared" ref="Q31" si="230">SQRT(R31^2+S31^2)*1000/(1.73*R12)</f>
        <v>1.7713362357574278</v>
      </c>
      <c r="R31" s="153">
        <v>4.0000000000000001E-3</v>
      </c>
      <c r="S31" s="154">
        <v>3.1E-2</v>
      </c>
      <c r="T31" s="152">
        <f t="shared" ref="T31" si="231">SQRT(U31^2+V31^2)*1000/(1.73*U12)</f>
        <v>1.8735436081623646</v>
      </c>
      <c r="U31" s="153">
        <v>2E-3</v>
      </c>
      <c r="V31" s="154">
        <v>3.3000000000000002E-2</v>
      </c>
      <c r="W31" s="152">
        <f t="shared" ref="W31" si="232">SQRT(X31^2+Y31^2)*1000/(1.73*X12)</f>
        <v>1.8275547428989121</v>
      </c>
      <c r="X31" s="153">
        <v>4.0000000000000001E-3</v>
      </c>
      <c r="Y31" s="154">
        <v>3.2000000000000001E-2</v>
      </c>
      <c r="Z31" s="152">
        <f t="shared" ref="Z31" si="233">SQRT(AA31^2+AB31^2)*1000/(1.73*AA12)</f>
        <v>1.7604244097256114</v>
      </c>
      <c r="AA31" s="153">
        <v>2E-3</v>
      </c>
      <c r="AB31" s="154">
        <v>3.1E-2</v>
      </c>
      <c r="AC31" s="152">
        <f t="shared" ref="AC31" si="234">SQRT(AD31^2+AE31^2)*1000/(1.73*AD12)</f>
        <v>1.7649792023571844</v>
      </c>
      <c r="AD31" s="153">
        <v>3.0000000000000001E-3</v>
      </c>
      <c r="AE31" s="154">
        <v>3.1E-2</v>
      </c>
      <c r="AF31" s="152">
        <f t="shared" ref="AF31" si="235">SQRT(AG31^2+AH31^2)*1000/(1.73*AG12)</f>
        <v>1.8778240423643762</v>
      </c>
      <c r="AG31" s="153">
        <v>3.0000000000000001E-3</v>
      </c>
      <c r="AH31" s="154">
        <v>3.3000000000000002E-2</v>
      </c>
      <c r="AI31" s="152">
        <f t="shared" ref="AI31" si="236">SQRT(AJ31^2+AK31^2)*1000/(1.73*AJ12)</f>
        <v>1.7649792023571844</v>
      </c>
      <c r="AJ31" s="153">
        <v>3.0000000000000001E-3</v>
      </c>
      <c r="AK31" s="154">
        <v>3.1E-2</v>
      </c>
      <c r="AL31" s="152">
        <f t="shared" ref="AL31" si="237">SQRT(AM31^2+AN31^2)*1000/(1.73*AM12)</f>
        <v>1.7604244097256114</v>
      </c>
      <c r="AM31" s="153">
        <v>2E-3</v>
      </c>
      <c r="AN31" s="154">
        <v>3.1E-2</v>
      </c>
      <c r="AO31" s="152">
        <f t="shared" ref="AO31" si="238">SQRT(AP31^2+AQ31^2)*1000/(1.73*AP12)</f>
        <v>1.7713362357574278</v>
      </c>
      <c r="AP31" s="153">
        <v>4.0000000000000001E-3</v>
      </c>
      <c r="AQ31" s="154">
        <v>3.1E-2</v>
      </c>
      <c r="AR31" s="152">
        <f t="shared" ref="AR31" si="239">SQRT(AS31^2+AT31^2)*1000/(1.73*AS12)</f>
        <v>1.8735436081623646</v>
      </c>
      <c r="AS31" s="153">
        <v>2E-3</v>
      </c>
      <c r="AT31" s="154">
        <v>3.3000000000000002E-2</v>
      </c>
      <c r="AU31" s="152">
        <f t="shared" ref="AU31" si="240">SQRT(AV31^2+AW31^2)*1000/(1.73*AV12)</f>
        <v>1.7713362357574278</v>
      </c>
      <c r="AV31" s="153">
        <v>4.0000000000000001E-3</v>
      </c>
      <c r="AW31" s="154">
        <v>3.1E-2</v>
      </c>
      <c r="AX31" s="152">
        <f t="shared" ref="AX31" si="241">SQRT(AY31^2+AZ31^2)*1000/(1.73*AY12)</f>
        <v>1.7604244097256114</v>
      </c>
      <c r="AY31" s="153">
        <v>2E-3</v>
      </c>
      <c r="AZ31" s="154">
        <v>3.1E-2</v>
      </c>
      <c r="BA31" s="152">
        <f t="shared" ref="BA31" si="242">SQRT(BB31^2+BC31^2)*1000/(1.73*BB12)</f>
        <v>1.7604244097256114</v>
      </c>
      <c r="BB31" s="153">
        <v>2E-3</v>
      </c>
      <c r="BC31" s="154">
        <v>3.1E-2</v>
      </c>
      <c r="BD31" s="152">
        <f t="shared" ref="BD31" si="243">SQRT(BE31^2+BF31^2)*1000/(1.73*BE12)</f>
        <v>1.8275547428989121</v>
      </c>
      <c r="BE31" s="153">
        <v>4.0000000000000001E-3</v>
      </c>
      <c r="BF31" s="154">
        <v>3.2000000000000001E-2</v>
      </c>
      <c r="BG31" s="152">
        <f t="shared" ref="BG31" si="244">SQRT(BH31^2+BI31^2)*1000/(1.73*BH12)</f>
        <v>1.7604244097256114</v>
      </c>
      <c r="BH31" s="153">
        <v>2E-3</v>
      </c>
      <c r="BI31" s="154">
        <v>3.1E-2</v>
      </c>
      <c r="BJ31" s="152">
        <f t="shared" ref="BJ31" si="245">SQRT(BK31^2+BL31^2)*1000/(1.73*BK12)</f>
        <v>1.7713362357574278</v>
      </c>
      <c r="BK31" s="153">
        <v>4.0000000000000001E-3</v>
      </c>
      <c r="BL31" s="154">
        <v>3.1E-2</v>
      </c>
      <c r="BM31" s="152">
        <f t="shared" ref="BM31" si="246">SQRT(BN31^2+BO31^2)*1000/(1.73*BN12)</f>
        <v>1.7604244097256114</v>
      </c>
      <c r="BN31" s="153">
        <v>2E-3</v>
      </c>
      <c r="BO31" s="154">
        <v>3.1E-2</v>
      </c>
      <c r="BP31" s="152">
        <f t="shared" ref="BP31" si="247">SQRT(BQ31^2+BR31^2)*1000/(1.73*BQ12)</f>
        <v>1.7649792023571844</v>
      </c>
      <c r="BQ31" s="153">
        <v>3.0000000000000001E-3</v>
      </c>
      <c r="BR31" s="154">
        <v>3.1E-2</v>
      </c>
      <c r="BS31" s="152">
        <f t="shared" ref="BS31" si="248">SQRT(BT31^2+BU31^2)*1000/(1.73*BT12)</f>
        <v>1.8778240423643762</v>
      </c>
      <c r="BT31" s="153">
        <v>3.0000000000000001E-3</v>
      </c>
      <c r="BU31" s="154">
        <v>3.3000000000000002E-2</v>
      </c>
      <c r="BV31" s="152">
        <f t="shared" ref="BV31" si="249">SQRT(BW31^2+BX31^2)*1000/(1.73*BW12)</f>
        <v>1.7649792023571844</v>
      </c>
      <c r="BW31" s="153">
        <v>3.0000000000000001E-3</v>
      </c>
      <c r="BX31" s="154">
        <v>3.1E-2</v>
      </c>
      <c r="BY31" s="152">
        <f t="shared" ref="BY31" si="250">SQRT(BZ31^2+CA31^2)*1000/(1.73*BZ12)</f>
        <v>1.7649792023571844</v>
      </c>
      <c r="BZ31" s="153">
        <v>3.0000000000000001E-3</v>
      </c>
      <c r="CA31" s="154">
        <v>3.1E-2</v>
      </c>
      <c r="CB31" s="638"/>
    </row>
    <row r="32" spans="1:81" x14ac:dyDescent="0.2">
      <c r="A32" s="146">
        <v>6</v>
      </c>
      <c r="B32" s="656" t="s">
        <v>39</v>
      </c>
      <c r="C32" s="147"/>
      <c r="D32" s="139"/>
      <c r="E32" s="140"/>
      <c r="F32" s="141"/>
      <c r="G32" s="142"/>
      <c r="H32" s="152">
        <f>SQRT(I32^2+J32^2)*1000/(1.73*I18)</f>
        <v>1.8275547428989121</v>
      </c>
      <c r="I32" s="153">
        <v>4.0000000000000001E-3</v>
      </c>
      <c r="J32" s="154">
        <v>3.2000000000000001E-2</v>
      </c>
      <c r="K32" s="152">
        <f t="shared" ref="K32" si="251">SQRT(L32^2+M32^2)*1000/(1.73*L18)</f>
        <v>1.8275547428989121</v>
      </c>
      <c r="L32" s="153">
        <v>4.0000000000000001E-3</v>
      </c>
      <c r="M32" s="154">
        <v>3.2000000000000001E-2</v>
      </c>
      <c r="N32" s="152">
        <f>SQRT(O32^2+P32^2)*1000/(1.73*O18)</f>
        <v>1.8838003103926859</v>
      </c>
      <c r="O32" s="153">
        <v>4.0000000000000001E-3</v>
      </c>
      <c r="P32" s="154">
        <v>3.3000000000000002E-2</v>
      </c>
      <c r="Q32" s="152">
        <f t="shared" ref="Q32" si="252">SQRT(R32^2+S32^2)*1000/(1.73*R18)</f>
        <v>1.7649792023571844</v>
      </c>
      <c r="R32" s="153">
        <v>3.0000000000000001E-3</v>
      </c>
      <c r="S32" s="154">
        <v>3.1E-2</v>
      </c>
      <c r="T32" s="152">
        <f t="shared" ref="T32" si="253">SQRT(U32^2+V32^2)*1000/(1.73*U18)</f>
        <v>1.7713362357574278</v>
      </c>
      <c r="U32" s="153">
        <v>4.0000000000000001E-3</v>
      </c>
      <c r="V32" s="154">
        <v>3.1E-2</v>
      </c>
      <c r="W32" s="152">
        <f t="shared" ref="W32" si="254">SQRT(X32^2+Y32^2)*1000/(1.73*X18)</f>
        <v>1.7794761949572238</v>
      </c>
      <c r="X32" s="153">
        <v>5.0000000000000001E-3</v>
      </c>
      <c r="Y32" s="154">
        <v>3.1E-2</v>
      </c>
      <c r="Z32" s="152">
        <f t="shared" ref="Z32" si="255">SQRT(AA32^2+AB32^2)*1000/(1.73*AA18)</f>
        <v>1.8778240423643762</v>
      </c>
      <c r="AA32" s="153">
        <v>3.0000000000000001E-3</v>
      </c>
      <c r="AB32" s="154">
        <v>3.3000000000000002E-2</v>
      </c>
      <c r="AC32" s="152">
        <f t="shared" ref="AC32" si="256">SQRT(AD32^2+AE32^2)*1000/(1.73*AD18)</f>
        <v>1.7713362357574278</v>
      </c>
      <c r="AD32" s="153">
        <v>4.0000000000000001E-3</v>
      </c>
      <c r="AE32" s="154">
        <v>3.1E-2</v>
      </c>
      <c r="AF32" s="152">
        <f t="shared" ref="AF32" si="257">SQRT(AG32^2+AH32^2)*1000/(1.73*AG18)</f>
        <v>1.7649792023571844</v>
      </c>
      <c r="AG32" s="153">
        <v>3.0000000000000001E-3</v>
      </c>
      <c r="AH32" s="154">
        <v>3.1E-2</v>
      </c>
      <c r="AI32" s="152">
        <f t="shared" ref="AI32" si="258">SQRT(AJ32^2+AK32^2)*1000/(1.73*AJ18)</f>
        <v>1.7794761949572238</v>
      </c>
      <c r="AJ32" s="153">
        <v>5.0000000000000001E-3</v>
      </c>
      <c r="AK32" s="154">
        <v>3.1E-2</v>
      </c>
      <c r="AL32" s="152">
        <f t="shared" ref="AL32" si="259">SQRT(AM32^2+AN32^2)*1000/(1.73*AM18)</f>
        <v>1.7151474498947701</v>
      </c>
      <c r="AM32" s="153">
        <v>4.0000000000000001E-3</v>
      </c>
      <c r="AN32" s="154">
        <v>0.03</v>
      </c>
      <c r="AO32" s="152">
        <f t="shared" ref="AO32" si="260">SQRT(AP32^2+AQ32^2)*1000/(1.73*AP18)</f>
        <v>1.8213939340347047</v>
      </c>
      <c r="AP32" s="153">
        <v>3.0000000000000001E-3</v>
      </c>
      <c r="AQ32" s="154">
        <v>3.2000000000000001E-2</v>
      </c>
      <c r="AR32" s="152">
        <f t="shared" ref="AR32" si="261">SQRT(AS32^2+AT32^2)*1000/(1.73*AS18)</f>
        <v>1.7713362357574278</v>
      </c>
      <c r="AS32" s="153">
        <v>4.0000000000000001E-3</v>
      </c>
      <c r="AT32" s="154">
        <v>3.1E-2</v>
      </c>
      <c r="AU32" s="152">
        <f t="shared" ref="AU32" si="262">SQRT(AV32^2+AW32^2)*1000/(1.73*AV18)</f>
        <v>1.7713362357574278</v>
      </c>
      <c r="AV32" s="153">
        <v>4.0000000000000001E-3</v>
      </c>
      <c r="AW32" s="154">
        <v>3.1E-2</v>
      </c>
      <c r="AX32" s="152">
        <f t="shared" ref="AX32" si="263">SQRT(AY32^2+AZ32^2)*1000/(1.73*AY18)</f>
        <v>1.7713362357574278</v>
      </c>
      <c r="AY32" s="153">
        <v>4.0000000000000001E-3</v>
      </c>
      <c r="AZ32" s="154">
        <v>3.1E-2</v>
      </c>
      <c r="BA32" s="152">
        <f t="shared" ref="BA32" si="264">SQRT(BB32^2+BC32^2)*1000/(1.73*BB18)</f>
        <v>1.7713362357574278</v>
      </c>
      <c r="BB32" s="153">
        <v>4.0000000000000001E-3</v>
      </c>
      <c r="BC32" s="154">
        <v>3.1E-2</v>
      </c>
      <c r="BD32" s="152">
        <f t="shared" ref="BD32" si="265">SQRT(BE32^2+BF32^2)*1000/(1.73*BE18)</f>
        <v>1.8275547428989121</v>
      </c>
      <c r="BE32" s="153">
        <v>4.0000000000000001E-3</v>
      </c>
      <c r="BF32" s="154">
        <v>3.2000000000000001E-2</v>
      </c>
      <c r="BG32" s="152">
        <f t="shared" ref="BG32" si="266">SQRT(BH32^2+BI32^2)*1000/(1.73*BH18)</f>
        <v>1.7085813704727801</v>
      </c>
      <c r="BH32" s="153">
        <v>3.0000000000000001E-3</v>
      </c>
      <c r="BI32" s="154">
        <v>0.03</v>
      </c>
      <c r="BJ32" s="152">
        <f t="shared" ref="BJ32" si="267">SQRT(BK32^2+BL32^2)*1000/(1.73*BK18)</f>
        <v>1.7713362357574278</v>
      </c>
      <c r="BK32" s="153">
        <v>4.0000000000000001E-3</v>
      </c>
      <c r="BL32" s="154">
        <v>3.1E-2</v>
      </c>
      <c r="BM32" s="152">
        <f t="shared" ref="BM32" si="268">SQRT(BN32^2+BO32^2)*1000/(1.73*BN18)</f>
        <v>1.7794761949572238</v>
      </c>
      <c r="BN32" s="153">
        <v>5.0000000000000001E-3</v>
      </c>
      <c r="BO32" s="154">
        <v>3.1E-2</v>
      </c>
      <c r="BP32" s="152">
        <f t="shared" ref="BP32" si="269">SQRT(BQ32^2+BR32^2)*1000/(1.73*BQ18)</f>
        <v>1.7085813704727801</v>
      </c>
      <c r="BQ32" s="153">
        <v>3.0000000000000001E-3</v>
      </c>
      <c r="BR32" s="154">
        <v>0.03</v>
      </c>
      <c r="BS32" s="152">
        <f t="shared" ref="BS32" si="270">SQRT(BT32^2+BU32^2)*1000/(1.73*BT18)</f>
        <v>1.7713362357574278</v>
      </c>
      <c r="BT32" s="153">
        <v>4.0000000000000001E-3</v>
      </c>
      <c r="BU32" s="154">
        <v>3.1E-2</v>
      </c>
      <c r="BV32" s="152">
        <f t="shared" ref="BV32" si="271">SQRT(BW32^2+BX32^2)*1000/(1.73*BW18)</f>
        <v>1.7649792023571844</v>
      </c>
      <c r="BW32" s="153">
        <v>3.0000000000000001E-3</v>
      </c>
      <c r="BX32" s="154">
        <v>3.1E-2</v>
      </c>
      <c r="BY32" s="152">
        <f t="shared" ref="BY32" si="272">SQRT(BZ32^2+CA32^2)*1000/(1.73*BZ18)</f>
        <v>1.835445397336694</v>
      </c>
      <c r="BZ32" s="153">
        <v>5.0000000000000001E-3</v>
      </c>
      <c r="CA32" s="154">
        <v>3.2000000000000001E-2</v>
      </c>
      <c r="CB32" s="638"/>
    </row>
    <row r="33" spans="1:80" x14ac:dyDescent="0.2">
      <c r="A33" s="146">
        <v>7</v>
      </c>
      <c r="B33" s="597" t="s">
        <v>40</v>
      </c>
      <c r="C33" s="147"/>
      <c r="D33" s="139"/>
      <c r="E33" s="140"/>
      <c r="F33" s="141"/>
      <c r="G33" s="142"/>
      <c r="H33" s="152">
        <f>SQRT(I33^2+J33^2)*1000/(1.73*I12)</f>
        <v>88.688654652612499</v>
      </c>
      <c r="I33" s="153">
        <v>-1.5649999999999999</v>
      </c>
      <c r="J33" s="154">
        <v>0</v>
      </c>
      <c r="K33" s="152">
        <f t="shared" ref="K33" si="273">SQRT(L33^2+M33^2)*1000/(1.73*L12)</f>
        <v>84.09837923608751</v>
      </c>
      <c r="L33" s="153">
        <v>-1.484</v>
      </c>
      <c r="M33" s="154">
        <v>0</v>
      </c>
      <c r="N33" s="152">
        <f>SQRT(O33^2+P33^2)*1000/(1.73*O12)</f>
        <v>81.944916695001709</v>
      </c>
      <c r="O33" s="153">
        <v>-1.446</v>
      </c>
      <c r="P33" s="154">
        <v>0</v>
      </c>
      <c r="Q33" s="152">
        <f t="shared" ref="Q33" si="274">SQRT(R33^2+S33^2)*1000/(1.73*R12)</f>
        <v>80.868185424458815</v>
      </c>
      <c r="R33" s="153">
        <v>-1.427</v>
      </c>
      <c r="S33" s="154">
        <v>0</v>
      </c>
      <c r="T33" s="152">
        <f t="shared" ref="T33" si="275">SQRT(U33^2+V33^2)*1000/(1.73*U12)</f>
        <v>81.264875892553562</v>
      </c>
      <c r="U33" s="153">
        <v>-1.4339999999999999</v>
      </c>
      <c r="V33" s="154">
        <v>0</v>
      </c>
      <c r="W33" s="152">
        <f t="shared" ref="W33" si="276">SQRT(X33^2+Y33^2)*1000/(1.73*X12)</f>
        <v>84.551739771052937</v>
      </c>
      <c r="X33" s="153">
        <v>-1.492</v>
      </c>
      <c r="Y33" s="154">
        <v>0</v>
      </c>
      <c r="Z33" s="152">
        <f t="shared" ref="Z33" si="277">SQRT(AA33^2+AB33^2)*1000/(1.73*AA12)</f>
        <v>95.715893930426176</v>
      </c>
      <c r="AA33" s="153">
        <v>-1.6890000000000001</v>
      </c>
      <c r="AB33" s="154">
        <v>-3.0000000000000001E-3</v>
      </c>
      <c r="AC33" s="152">
        <f t="shared" ref="AC33" si="278">SQRT(AD33^2+AE33^2)*1000/(1.73*AD12)</f>
        <v>107.68954520877496</v>
      </c>
      <c r="AD33" s="153">
        <v>-1.899</v>
      </c>
      <c r="AE33" s="154">
        <v>-7.0000000000000007E-2</v>
      </c>
      <c r="AF33" s="152">
        <f t="shared" ref="AF33" si="279">SQRT(AG33^2+AH33^2)*1000/(1.73*AG12)</f>
        <v>119.99696308486088</v>
      </c>
      <c r="AG33" s="153">
        <v>-2.1080000000000001</v>
      </c>
      <c r="AH33" s="154">
        <v>-0.2</v>
      </c>
      <c r="AI33" s="152">
        <f t="shared" ref="AI33" si="280">SQRT(AJ33^2+AK33^2)*1000/(1.73*AJ12)</f>
        <v>130.88411712879315</v>
      </c>
      <c r="AJ33" s="153">
        <v>-2.298</v>
      </c>
      <c r="AK33" s="154">
        <v>-0.23100000000000001</v>
      </c>
      <c r="AL33" s="152">
        <f t="shared" ref="AL33" si="281">SQRT(AM33^2+AN33^2)*1000/(1.73*AM12)</f>
        <v>130.66614569614498</v>
      </c>
      <c r="AM33" s="153">
        <v>-2.2930000000000001</v>
      </c>
      <c r="AN33" s="154">
        <v>-0.24199999999999999</v>
      </c>
      <c r="AO33" s="152">
        <f t="shared" ref="AO33" si="282">SQRT(AP33^2+AQ33^2)*1000/(1.73*AP12)</f>
        <v>129.53092692836711</v>
      </c>
      <c r="AP33" s="153">
        <v>-2.274</v>
      </c>
      <c r="AQ33" s="154">
        <v>-0.23100000000000001</v>
      </c>
      <c r="AR33" s="152">
        <f t="shared" ref="AR33" si="283">SQRT(AS33^2+AT33^2)*1000/(1.73*AS12)</f>
        <v>128.30808992846357</v>
      </c>
      <c r="AS33" s="153">
        <v>-2.2519999999999998</v>
      </c>
      <c r="AT33" s="154">
        <v>-0.23400000000000001</v>
      </c>
      <c r="AU33" s="152">
        <f t="shared" ref="AU33" si="284">SQRT(AV33^2+AW33^2)*1000/(1.73*AV12)</f>
        <v>127.52334080549545</v>
      </c>
      <c r="AV33" s="153">
        <v>-2.2389999999999999</v>
      </c>
      <c r="AW33" s="154">
        <v>-0.22500000000000001</v>
      </c>
      <c r="AX33" s="152">
        <f t="shared" ref="AX33" si="285">SQRT(AY33^2+AZ33^2)*1000/(1.73*AY12)</f>
        <v>124.2887358821079</v>
      </c>
      <c r="AY33" s="153">
        <v>-2.181</v>
      </c>
      <c r="AZ33" s="154">
        <v>-0.23100000000000001</v>
      </c>
      <c r="BA33" s="152">
        <f t="shared" ref="BA33" si="286">SQRT(BB33^2+BC33^2)*1000/(1.73*BB12)</f>
        <v>126.40372428407055</v>
      </c>
      <c r="BB33" s="153">
        <v>-2.218</v>
      </c>
      <c r="BC33" s="154">
        <v>-0.23599999999999999</v>
      </c>
      <c r="BD33" s="152">
        <f t="shared" ref="BD33" si="287">SQRT(BE33^2+BF33^2)*1000/(1.73*BE12)</f>
        <v>127.1808119837367</v>
      </c>
      <c r="BE33" s="153">
        <v>-2.2320000000000002</v>
      </c>
      <c r="BF33" s="154">
        <v>-0.23400000000000001</v>
      </c>
      <c r="BG33" s="152">
        <f t="shared" ref="BG33" si="288">SQRT(BH33^2+BI33^2)*1000/(1.73*BH12)</f>
        <v>126.44067287127632</v>
      </c>
      <c r="BH33" s="153">
        <v>-2.2200000000000002</v>
      </c>
      <c r="BI33" s="154">
        <v>-0.223</v>
      </c>
      <c r="BJ33" s="152">
        <f t="shared" ref="BJ33" si="289">SQRT(BK33^2+BL33^2)*1000/(1.73*BK12)</f>
        <v>118.20851617225946</v>
      </c>
      <c r="BK33" s="153">
        <v>-2.081</v>
      </c>
      <c r="BL33" s="154">
        <v>-0.14299999999999999</v>
      </c>
      <c r="BM33" s="152">
        <f t="shared" ref="BM33" si="290">SQRT(BN33^2+BO33^2)*1000/(1.73*BN12)</f>
        <v>113.37087308417708</v>
      </c>
      <c r="BN33" s="153">
        <v>-1.9970000000000001</v>
      </c>
      <c r="BO33" s="154">
        <v>-0.11899999999999999</v>
      </c>
      <c r="BP33" s="152">
        <f t="shared" ref="BP33" si="291">SQRT(BQ33^2+BR33^2)*1000/(1.73*BQ12)</f>
        <v>109.03320865918623</v>
      </c>
      <c r="BQ33" s="153">
        <v>-1.9239999999999999</v>
      </c>
      <c r="BR33" s="154">
        <v>0</v>
      </c>
      <c r="BS33" s="152">
        <f t="shared" ref="BS33" si="292">SQRT(BT33^2+BU33^2)*1000/(1.73*BT12)</f>
        <v>102.62949110279952</v>
      </c>
      <c r="BT33" s="153">
        <v>-1.8109999999999999</v>
      </c>
      <c r="BU33" s="154">
        <v>0</v>
      </c>
      <c r="BV33" s="152">
        <f t="shared" ref="BV33" si="293">SQRT(BW33^2+BX33^2)*1000/(1.73*BW12)</f>
        <v>98.209225886886557</v>
      </c>
      <c r="BW33" s="153">
        <v>-1.7330000000000001</v>
      </c>
      <c r="BX33" s="154">
        <v>0</v>
      </c>
      <c r="BY33" s="152">
        <f t="shared" ref="BY33" si="294">SQRT(BZ33^2+CA33^2)*1000/(1.73*BZ12)</f>
        <v>89.425365521931326</v>
      </c>
      <c r="BZ33" s="153">
        <v>-1.5780000000000001</v>
      </c>
      <c r="CA33" s="154">
        <v>0</v>
      </c>
      <c r="CB33" s="638"/>
    </row>
    <row r="34" spans="1:80" x14ac:dyDescent="0.2">
      <c r="A34" s="146">
        <v>8</v>
      </c>
      <c r="B34" s="597" t="s">
        <v>41</v>
      </c>
      <c r="C34" s="147"/>
      <c r="D34" s="139"/>
      <c r="E34" s="140"/>
      <c r="F34" s="141"/>
      <c r="G34" s="142"/>
      <c r="H34" s="152">
        <f>SQRT(I34^2+J34^2)*1000/(1.73*I18)</f>
        <v>70.55423325399525</v>
      </c>
      <c r="I34" s="153">
        <v>-1.2450000000000001</v>
      </c>
      <c r="J34" s="154">
        <v>0</v>
      </c>
      <c r="K34" s="152">
        <f t="shared" ref="K34" si="295">SQRT(L34^2+M34^2)*1000/(1.73*L18)</f>
        <v>66.473988439306368</v>
      </c>
      <c r="L34" s="153">
        <v>-1.173</v>
      </c>
      <c r="M34" s="154">
        <v>0</v>
      </c>
      <c r="N34" s="152">
        <f>SQRT(O34^2+P34^2)*1000/(1.73*O18)</f>
        <v>63.640485095772426</v>
      </c>
      <c r="O34" s="153">
        <v>-1.123</v>
      </c>
      <c r="P34" s="154">
        <v>0</v>
      </c>
      <c r="Q34" s="152">
        <f t="shared" ref="Q34" si="296">SQRT(R34^2+S34^2)*1000/(1.73*R18)</f>
        <v>63.527144962031066</v>
      </c>
      <c r="R34" s="153">
        <v>-1.121</v>
      </c>
      <c r="S34" s="154">
        <v>0</v>
      </c>
      <c r="T34" s="152">
        <f t="shared" ref="T34" si="297">SQRT(U34^2+V34^2)*1000/(1.73*U18)</f>
        <v>63.697155162643099</v>
      </c>
      <c r="U34" s="153">
        <v>-1.1240000000000001</v>
      </c>
      <c r="V34" s="154">
        <v>0</v>
      </c>
      <c r="W34" s="152">
        <f t="shared" ref="W34" si="298">SQRT(X34^2+Y34^2)*1000/(1.73*X18)</f>
        <v>66.360648305565007</v>
      </c>
      <c r="X34" s="153">
        <v>-1.171</v>
      </c>
      <c r="Y34" s="154">
        <v>0</v>
      </c>
      <c r="Z34" s="152">
        <f t="shared" ref="Z34" si="299">SQRT(AA34^2+AB34^2)*1000/(1.73*AA18)</f>
        <v>75.654539272356359</v>
      </c>
      <c r="AA34" s="153">
        <v>-1.335</v>
      </c>
      <c r="AB34" s="154">
        <v>0</v>
      </c>
      <c r="AC34" s="152">
        <f t="shared" ref="AC34" si="300">SQRT(AD34^2+AE34^2)*1000/(1.73*AD18)</f>
        <v>90.452527958969569</v>
      </c>
      <c r="AD34" s="153">
        <v>-1.5960000000000001</v>
      </c>
      <c r="AE34" s="154">
        <v>-0.02</v>
      </c>
      <c r="AF34" s="152">
        <f t="shared" ref="AF34" si="301">SQRT(AG34^2+AH34^2)*1000/(1.73*AG18)</f>
        <v>100.58074809053404</v>
      </c>
      <c r="AG34" s="153">
        <v>-1.766</v>
      </c>
      <c r="AH34" s="154">
        <v>-0.17699999999999999</v>
      </c>
      <c r="AI34" s="152">
        <f t="shared" ref="AI34" si="302">SQRT(AJ34^2+AK34^2)*1000/(1.73*AJ18)</f>
        <v>103.00956573945997</v>
      </c>
      <c r="AJ34" s="153">
        <v>-1.8069999999999999</v>
      </c>
      <c r="AK34" s="154">
        <v>-0.19700000000000001</v>
      </c>
      <c r="AL34" s="152">
        <f t="shared" ref="AL34" si="303">SQRT(AM34^2+AN34^2)*1000/(1.73*AM18)</f>
        <v>102.83695170894099</v>
      </c>
      <c r="AM34" s="153">
        <v>-1.8049999999999999</v>
      </c>
      <c r="AN34" s="154">
        <v>-0.187</v>
      </c>
      <c r="AO34" s="152">
        <f t="shared" ref="AO34" si="304">SQRT(AP34^2+AQ34^2)*1000/(1.73*AP18)</f>
        <v>101.92857883689426</v>
      </c>
      <c r="AP34" s="153">
        <v>-1.79</v>
      </c>
      <c r="AQ34" s="154">
        <v>-0.17599999999999999</v>
      </c>
      <c r="AR34" s="152">
        <f t="shared" ref="AR34" si="305">SQRT(AS34^2+AT34^2)*1000/(1.73*AS18)</f>
        <v>101.05874686924945</v>
      </c>
      <c r="AS34" s="153">
        <v>-1.776</v>
      </c>
      <c r="AT34" s="154">
        <v>-0.161</v>
      </c>
      <c r="AU34" s="152">
        <f t="shared" ref="AU34" si="306">SQRT(AV34^2+AW34^2)*1000/(1.73*AV18)</f>
        <v>102.96040396887261</v>
      </c>
      <c r="AV34" s="153">
        <v>-1.8080000000000001</v>
      </c>
      <c r="AW34" s="154">
        <v>-0.17899999999999999</v>
      </c>
      <c r="AX34" s="152">
        <f t="shared" ref="AX34" si="307">SQRT(AY34^2+AZ34^2)*1000/(1.73*AY18)</f>
        <v>98.0153327317379</v>
      </c>
      <c r="AY34" s="153">
        <v>-1.7190000000000001</v>
      </c>
      <c r="AZ34" s="154">
        <v>-0.191</v>
      </c>
      <c r="BA34" s="152">
        <f t="shared" ref="BA34" si="308">SQRT(BB34^2+BC34^2)*1000/(1.73*BB18)</f>
        <v>101.36412187264918</v>
      </c>
      <c r="BB34" s="153">
        <v>-1.7769999999999999</v>
      </c>
      <c r="BC34" s="154">
        <v>-0.20399999999999999</v>
      </c>
      <c r="BD34" s="152">
        <f t="shared" ref="BD34" si="309">SQRT(BE34^2+BF34^2)*1000/(1.73*BE18)</f>
        <v>103.2111439925842</v>
      </c>
      <c r="BE34" s="153">
        <v>-1.8089999999999999</v>
      </c>
      <c r="BF34" s="154">
        <v>-0.21099999999999999</v>
      </c>
      <c r="BG34" s="152">
        <f t="shared" ref="BG34" si="310">SQRT(BH34^2+BI34^2)*1000/(1.73*BH18)</f>
        <v>104.57508491771817</v>
      </c>
      <c r="BH34" s="153">
        <v>-1.835</v>
      </c>
      <c r="BI34" s="154">
        <v>-0.19500000000000001</v>
      </c>
      <c r="BJ34" s="152">
        <f t="shared" ref="BJ34" si="311">SQRT(BK34^2+BL34^2)*1000/(1.73*BK18)</f>
        <v>99.950447820519827</v>
      </c>
      <c r="BK34" s="153">
        <v>-1.758</v>
      </c>
      <c r="BL34" s="154">
        <v>-0.14199999999999999</v>
      </c>
      <c r="BM34" s="152">
        <f t="shared" ref="BM34" si="312">SQRT(BN34^2+BO34^2)*1000/(1.73*BN18)</f>
        <v>97.107313840185682</v>
      </c>
      <c r="BN34" s="153">
        <v>-1.712</v>
      </c>
      <c r="BO34" s="154">
        <v>-7.2999999999999995E-2</v>
      </c>
      <c r="BP34" s="152">
        <f t="shared" ref="BP34" si="313">SQRT(BQ34^2+BR34^2)*1000/(1.73*BQ18)</f>
        <v>91.805508330499848</v>
      </c>
      <c r="BQ34" s="153">
        <v>-1.62</v>
      </c>
      <c r="BR34" s="154">
        <v>0</v>
      </c>
      <c r="BS34" s="152">
        <f t="shared" ref="BS34" si="314">SQRT(BT34^2+BU34^2)*1000/(1.73*BT18)</f>
        <v>89.992084033856401</v>
      </c>
      <c r="BT34" s="153">
        <v>-1.5880000000000001</v>
      </c>
      <c r="BU34" s="154">
        <v>-1E-3</v>
      </c>
      <c r="BV34" s="152">
        <f t="shared" ref="BV34" si="315">SQRT(BW34^2+BX34^2)*1000/(1.73*BW18)</f>
        <v>87.555253315198925</v>
      </c>
      <c r="BW34" s="153">
        <v>-1.5449999999999999</v>
      </c>
      <c r="BX34" s="154">
        <v>0</v>
      </c>
      <c r="BY34" s="152">
        <f t="shared" ref="BY34" si="316">SQRT(BZ34^2+CA34^2)*1000/(1.73*BZ18)</f>
        <v>77.071290944123319</v>
      </c>
      <c r="BZ34" s="153">
        <v>-1.36</v>
      </c>
      <c r="CA34" s="154">
        <v>0</v>
      </c>
      <c r="CB34" s="638"/>
    </row>
    <row r="35" spans="1:80" x14ac:dyDescent="0.2">
      <c r="A35" s="146">
        <v>9</v>
      </c>
      <c r="B35" s="596" t="s">
        <v>42</v>
      </c>
      <c r="C35" s="147"/>
      <c r="D35" s="139"/>
      <c r="E35" s="140"/>
      <c r="F35" s="141"/>
      <c r="G35" s="142"/>
      <c r="H35" s="152">
        <f>SQRT(I35^2+J35^2)*1000/(1.73*I12)</f>
        <v>0</v>
      </c>
      <c r="I35" s="153">
        <v>0</v>
      </c>
      <c r="J35" s="154">
        <v>0</v>
      </c>
      <c r="K35" s="152">
        <f t="shared" ref="K35" si="317">SQRT(L35^2+M35^2)*1000/(1.73*L12)</f>
        <v>0</v>
      </c>
      <c r="L35" s="153">
        <v>0</v>
      </c>
      <c r="M35" s="154">
        <v>0</v>
      </c>
      <c r="N35" s="152">
        <f>SQRT(O35^2+P35^2)*1000/(1.73*O12)</f>
        <v>0</v>
      </c>
      <c r="O35" s="153">
        <v>0</v>
      </c>
      <c r="P35" s="154">
        <v>0</v>
      </c>
      <c r="Q35" s="152">
        <f t="shared" ref="Q35" si="318">SQRT(R35^2+S35^2)*1000/(1.73*R12)</f>
        <v>0</v>
      </c>
      <c r="R35" s="153">
        <v>0</v>
      </c>
      <c r="S35" s="154">
        <v>0</v>
      </c>
      <c r="T35" s="152">
        <f t="shared" ref="T35" si="319">SQRT(U35^2+V35^2)*1000/(1.73*U12)</f>
        <v>0</v>
      </c>
      <c r="U35" s="153">
        <v>0</v>
      </c>
      <c r="V35" s="154">
        <v>0</v>
      </c>
      <c r="W35" s="152">
        <f t="shared" ref="W35" si="320">SQRT(X35^2+Y35^2)*1000/(1.73*X12)</f>
        <v>0</v>
      </c>
      <c r="X35" s="153">
        <v>0</v>
      </c>
      <c r="Y35" s="154">
        <v>0</v>
      </c>
      <c r="Z35" s="152">
        <f t="shared" ref="Z35" si="321">SQRT(AA35^2+AB35^2)*1000/(1.73*AA12)</f>
        <v>0</v>
      </c>
      <c r="AA35" s="153">
        <v>0</v>
      </c>
      <c r="AB35" s="154">
        <v>0</v>
      </c>
      <c r="AC35" s="152">
        <f t="shared" ref="AC35" si="322">SQRT(AD35^2+AE35^2)*1000/(1.73*AD12)</f>
        <v>0</v>
      </c>
      <c r="AD35" s="153">
        <v>0</v>
      </c>
      <c r="AE35" s="154">
        <v>0</v>
      </c>
      <c r="AF35" s="152">
        <f t="shared" ref="AF35" si="323">SQRT(AG35^2+AH35^2)*1000/(1.73*AG12)</f>
        <v>0</v>
      </c>
      <c r="AG35" s="153">
        <v>0</v>
      </c>
      <c r="AH35" s="154">
        <v>0</v>
      </c>
      <c r="AI35" s="152">
        <f t="shared" ref="AI35" si="324">SQRT(AJ35^2+AK35^2)*1000/(1.73*AJ12)</f>
        <v>0</v>
      </c>
      <c r="AJ35" s="153">
        <v>0</v>
      </c>
      <c r="AK35" s="154">
        <v>0</v>
      </c>
      <c r="AL35" s="152">
        <f t="shared" ref="AL35" si="325">SQRT(AM35^2+AN35^2)*1000/(1.73*AM12)</f>
        <v>0</v>
      </c>
      <c r="AM35" s="153">
        <v>0</v>
      </c>
      <c r="AN35" s="154">
        <v>0</v>
      </c>
      <c r="AO35" s="152">
        <f t="shared" ref="AO35" si="326">SQRT(AP35^2+AQ35^2)*1000/(1.73*AP12)</f>
        <v>0</v>
      </c>
      <c r="AP35" s="153">
        <v>0</v>
      </c>
      <c r="AQ35" s="154">
        <v>0</v>
      </c>
      <c r="AR35" s="152">
        <f t="shared" ref="AR35" si="327">SQRT(AS35^2+AT35^2)*1000/(1.73*AS12)</f>
        <v>0</v>
      </c>
      <c r="AS35" s="153">
        <v>0</v>
      </c>
      <c r="AT35" s="154">
        <v>0</v>
      </c>
      <c r="AU35" s="152">
        <f t="shared" ref="AU35" si="328">SQRT(AV35^2+AW35^2)*1000/(1.73*AV12)</f>
        <v>0</v>
      </c>
      <c r="AV35" s="153">
        <v>0</v>
      </c>
      <c r="AW35" s="154">
        <v>0</v>
      </c>
      <c r="AX35" s="152">
        <f t="shared" ref="AX35" si="329">SQRT(AY35^2+AZ35^2)*1000/(1.73*AY12)</f>
        <v>0</v>
      </c>
      <c r="AY35" s="153">
        <v>0</v>
      </c>
      <c r="AZ35" s="154">
        <v>0</v>
      </c>
      <c r="BA35" s="152">
        <f t="shared" ref="BA35" si="330">SQRT(BB35^2+BC35^2)*1000/(1.73*BB12)</f>
        <v>0</v>
      </c>
      <c r="BB35" s="153">
        <v>0</v>
      </c>
      <c r="BC35" s="154">
        <v>0</v>
      </c>
      <c r="BD35" s="152">
        <f t="shared" ref="BD35" si="331">SQRT(BE35^2+BF35^2)*1000/(1.73*BE12)</f>
        <v>0</v>
      </c>
      <c r="BE35" s="153">
        <v>0</v>
      </c>
      <c r="BF35" s="154">
        <v>0</v>
      </c>
      <c r="BG35" s="152">
        <f t="shared" ref="BG35" si="332">SQRT(BH35^2+BI35^2)*1000/(1.73*BH12)</f>
        <v>0</v>
      </c>
      <c r="BH35" s="153">
        <v>0</v>
      </c>
      <c r="BI35" s="154">
        <v>0</v>
      </c>
      <c r="BJ35" s="152">
        <f t="shared" ref="BJ35" si="333">SQRT(BK35^2+BL35^2)*1000/(1.73*BK12)</f>
        <v>0</v>
      </c>
      <c r="BK35" s="153">
        <v>0</v>
      </c>
      <c r="BL35" s="154">
        <v>0</v>
      </c>
      <c r="BM35" s="152">
        <f t="shared" ref="BM35" si="334">SQRT(BN35^2+BO35^2)*1000/(1.73*BN12)</f>
        <v>0</v>
      </c>
      <c r="BN35" s="153">
        <v>0</v>
      </c>
      <c r="BO35" s="154">
        <v>0</v>
      </c>
      <c r="BP35" s="152">
        <f t="shared" ref="BP35" si="335">SQRT(BQ35^2+BR35^2)*1000/(1.73*BQ12)</f>
        <v>0</v>
      </c>
      <c r="BQ35" s="153">
        <v>0</v>
      </c>
      <c r="BR35" s="154">
        <v>0</v>
      </c>
      <c r="BS35" s="152">
        <f t="shared" ref="BS35" si="336">SQRT(BT35^2+BU35^2)*1000/(1.73*BT12)</f>
        <v>0</v>
      </c>
      <c r="BT35" s="153">
        <v>0</v>
      </c>
      <c r="BU35" s="154">
        <v>0</v>
      </c>
      <c r="BV35" s="152">
        <f t="shared" ref="BV35" si="337">SQRT(BW35^2+BX35^2)*1000/(1.73*BW12)</f>
        <v>0</v>
      </c>
      <c r="BW35" s="153">
        <v>0</v>
      </c>
      <c r="BX35" s="154">
        <v>0</v>
      </c>
      <c r="BY35" s="152">
        <f t="shared" ref="BY35" si="338">SQRT(BZ35^2+CA35^2)*1000/(1.73*BZ12)</f>
        <v>0</v>
      </c>
      <c r="BZ35" s="153">
        <v>0</v>
      </c>
      <c r="CA35" s="154">
        <v>0</v>
      </c>
      <c r="CB35" s="638"/>
    </row>
    <row r="36" spans="1:80" x14ac:dyDescent="0.2">
      <c r="A36" s="146">
        <v>10</v>
      </c>
      <c r="B36" s="597" t="s">
        <v>43</v>
      </c>
      <c r="C36" s="147"/>
      <c r="D36" s="139"/>
      <c r="E36" s="140"/>
      <c r="F36" s="141"/>
      <c r="G36" s="142"/>
      <c r="H36" s="152">
        <f>SQRT(I36^2+J36^2)*1000/(1.73*I18)</f>
        <v>0</v>
      </c>
      <c r="I36" s="153">
        <v>0</v>
      </c>
      <c r="J36" s="154">
        <v>0</v>
      </c>
      <c r="K36" s="152">
        <f t="shared" ref="K36" si="339">SQRT(L36^2+M36^2)*1000/(1.73*L18)</f>
        <v>0</v>
      </c>
      <c r="L36" s="153">
        <v>0</v>
      </c>
      <c r="M36" s="154">
        <v>0</v>
      </c>
      <c r="N36" s="152">
        <f>SQRT(O36^2+P36^2)*1000/(1.73*O18)</f>
        <v>0</v>
      </c>
      <c r="O36" s="153">
        <v>0</v>
      </c>
      <c r="P36" s="154">
        <v>0</v>
      </c>
      <c r="Q36" s="152">
        <f t="shared" ref="Q36" si="340">SQRT(R36^2+S36^2)*1000/(1.73*R18)</f>
        <v>0</v>
      </c>
      <c r="R36" s="153">
        <v>0</v>
      </c>
      <c r="S36" s="154">
        <v>0</v>
      </c>
      <c r="T36" s="152">
        <f t="shared" ref="T36" si="341">SQRT(U36^2+V36^2)*1000/(1.73*U18)</f>
        <v>0</v>
      </c>
      <c r="U36" s="153">
        <v>0</v>
      </c>
      <c r="V36" s="154">
        <v>0</v>
      </c>
      <c r="W36" s="152">
        <f t="shared" ref="W36" si="342">SQRT(X36^2+Y36^2)*1000/(1.73*X18)</f>
        <v>0</v>
      </c>
      <c r="X36" s="153">
        <v>0</v>
      </c>
      <c r="Y36" s="154">
        <v>0</v>
      </c>
      <c r="Z36" s="152">
        <f t="shared" ref="Z36" si="343">SQRT(AA36^2+AB36^2)*1000/(1.73*AA18)</f>
        <v>0</v>
      </c>
      <c r="AA36" s="153">
        <v>0</v>
      </c>
      <c r="AB36" s="154">
        <v>0</v>
      </c>
      <c r="AC36" s="152">
        <f t="shared" ref="AC36" si="344">SQRT(AD36^2+AE36^2)*1000/(1.73*AD18)</f>
        <v>0</v>
      </c>
      <c r="AD36" s="153">
        <v>0</v>
      </c>
      <c r="AE36" s="154">
        <v>0</v>
      </c>
      <c r="AF36" s="152">
        <f t="shared" ref="AF36" si="345">SQRT(AG36^2+AH36^2)*1000/(1.73*AG18)</f>
        <v>0</v>
      </c>
      <c r="AG36" s="153">
        <v>0</v>
      </c>
      <c r="AH36" s="154">
        <v>0</v>
      </c>
      <c r="AI36" s="152">
        <f t="shared" ref="AI36" si="346">SQRT(AJ36^2+AK36^2)*1000/(1.73*AJ18)</f>
        <v>0</v>
      </c>
      <c r="AJ36" s="153">
        <v>0</v>
      </c>
      <c r="AK36" s="154">
        <v>0</v>
      </c>
      <c r="AL36" s="152">
        <f t="shared" ref="AL36" si="347">SQRT(AM36^2+AN36^2)*1000/(1.73*AM18)</f>
        <v>0</v>
      </c>
      <c r="AM36" s="153">
        <v>0</v>
      </c>
      <c r="AN36" s="154">
        <v>0</v>
      </c>
      <c r="AO36" s="152">
        <f t="shared" ref="AO36" si="348">SQRT(AP36^2+AQ36^2)*1000/(1.73*AP18)</f>
        <v>0</v>
      </c>
      <c r="AP36" s="153">
        <v>0</v>
      </c>
      <c r="AQ36" s="154">
        <v>0</v>
      </c>
      <c r="AR36" s="152">
        <f t="shared" ref="AR36" si="349">SQRT(AS36^2+AT36^2)*1000/(1.73*AS18)</f>
        <v>0</v>
      </c>
      <c r="AS36" s="153">
        <v>0</v>
      </c>
      <c r="AT36" s="154">
        <v>0</v>
      </c>
      <c r="AU36" s="152">
        <f t="shared" ref="AU36" si="350">SQRT(AV36^2+AW36^2)*1000/(1.73*AV18)</f>
        <v>0</v>
      </c>
      <c r="AV36" s="153">
        <v>0</v>
      </c>
      <c r="AW36" s="154">
        <v>0</v>
      </c>
      <c r="AX36" s="152">
        <f t="shared" ref="AX36" si="351">SQRT(AY36^2+AZ36^2)*1000/(1.73*AY18)</f>
        <v>0</v>
      </c>
      <c r="AY36" s="153">
        <v>0</v>
      </c>
      <c r="AZ36" s="154">
        <v>0</v>
      </c>
      <c r="BA36" s="152">
        <f t="shared" ref="BA36" si="352">SQRT(BB36^2+BC36^2)*1000/(1.73*BB18)</f>
        <v>0</v>
      </c>
      <c r="BB36" s="153">
        <v>0</v>
      </c>
      <c r="BC36" s="154">
        <v>0</v>
      </c>
      <c r="BD36" s="152">
        <f t="shared" ref="BD36" si="353">SQRT(BE36^2+BF36^2)*1000/(1.73*BE18)</f>
        <v>0</v>
      </c>
      <c r="BE36" s="153">
        <v>0</v>
      </c>
      <c r="BF36" s="154">
        <v>0</v>
      </c>
      <c r="BG36" s="152">
        <f t="shared" ref="BG36" si="354">SQRT(BH36^2+BI36^2)*1000/(1.73*BH18)</f>
        <v>0</v>
      </c>
      <c r="BH36" s="153">
        <v>0</v>
      </c>
      <c r="BI36" s="154">
        <v>0</v>
      </c>
      <c r="BJ36" s="152">
        <f t="shared" ref="BJ36" si="355">SQRT(BK36^2+BL36^2)*1000/(1.73*BK18)</f>
        <v>0</v>
      </c>
      <c r="BK36" s="153">
        <v>0</v>
      </c>
      <c r="BL36" s="154">
        <v>0</v>
      </c>
      <c r="BM36" s="152">
        <f t="shared" ref="BM36" si="356">SQRT(BN36^2+BO36^2)*1000/(1.73*BN18)</f>
        <v>0</v>
      </c>
      <c r="BN36" s="153">
        <v>0</v>
      </c>
      <c r="BO36" s="154">
        <v>0</v>
      </c>
      <c r="BP36" s="152">
        <f t="shared" ref="BP36" si="357">SQRT(BQ36^2+BR36^2)*1000/(1.73*BQ18)</f>
        <v>0</v>
      </c>
      <c r="BQ36" s="153">
        <v>0</v>
      </c>
      <c r="BR36" s="154">
        <v>0</v>
      </c>
      <c r="BS36" s="152">
        <f t="shared" ref="BS36" si="358">SQRT(BT36^2+BU36^2)*1000/(1.73*BT18)</f>
        <v>0</v>
      </c>
      <c r="BT36" s="153">
        <v>0</v>
      </c>
      <c r="BU36" s="154">
        <v>0</v>
      </c>
      <c r="BV36" s="152">
        <f t="shared" ref="BV36" si="359">SQRT(BW36^2+BX36^2)*1000/(1.73*BW18)</f>
        <v>0</v>
      </c>
      <c r="BW36" s="153">
        <v>0</v>
      </c>
      <c r="BX36" s="154">
        <v>0</v>
      </c>
      <c r="BY36" s="152">
        <f t="shared" ref="BY36" si="360">SQRT(BZ36^2+CA36^2)*1000/(1.73*BZ18)</f>
        <v>0</v>
      </c>
      <c r="BZ36" s="153">
        <v>0</v>
      </c>
      <c r="CA36" s="154">
        <v>0</v>
      </c>
      <c r="CB36" s="638"/>
    </row>
    <row r="37" spans="1:80" x14ac:dyDescent="0.2">
      <c r="A37" s="146">
        <v>11</v>
      </c>
      <c r="B37" s="597" t="s">
        <v>44</v>
      </c>
      <c r="C37" s="147"/>
      <c r="D37" s="155"/>
      <c r="E37" s="156"/>
      <c r="F37" s="144"/>
      <c r="G37" s="157"/>
      <c r="H37" s="152">
        <f>SQRT(I37^2+J37^2)*1000/(1.73*I12)</f>
        <v>31.32916888348198</v>
      </c>
      <c r="I37" s="153">
        <v>-0.54900000000000004</v>
      </c>
      <c r="J37" s="154">
        <v>-6.5000000000000002E-2</v>
      </c>
      <c r="K37" s="152">
        <f t="shared" ref="K37" si="361">SQRT(L37^2+M37^2)*1000/(1.73*L12)</f>
        <v>29.895649109053782</v>
      </c>
      <c r="L37" s="153">
        <v>-0.52400000000000002</v>
      </c>
      <c r="M37" s="154">
        <v>-6.0999999999999999E-2</v>
      </c>
      <c r="N37" s="152">
        <f>SQRT(O37^2+P37^2)*1000/(1.73*O12)</f>
        <v>28.488871743155947</v>
      </c>
      <c r="O37" s="153">
        <v>-0.499</v>
      </c>
      <c r="P37" s="154">
        <v>-6.0999999999999999E-2</v>
      </c>
      <c r="Q37" s="152">
        <f t="shared" ref="Q37" si="362">SQRT(R37^2+S37^2)*1000/(1.73*R12)</f>
        <v>27.942710704006604</v>
      </c>
      <c r="R37" s="153">
        <v>-0.49</v>
      </c>
      <c r="S37" s="154">
        <v>-5.5E-2</v>
      </c>
      <c r="T37" s="152">
        <f t="shared" ref="T37" si="363">SQRT(U37^2+V37^2)*1000/(1.73*U12)</f>
        <v>28.137701167636877</v>
      </c>
      <c r="U37" s="153">
        <v>-0.49299999999999999</v>
      </c>
      <c r="V37" s="154">
        <v>-5.8999999999999997E-2</v>
      </c>
      <c r="W37" s="152">
        <f t="shared" ref="W37" si="364">SQRT(X37^2+Y37^2)*1000/(1.73*X12)</f>
        <v>29.182003184731609</v>
      </c>
      <c r="X37" s="153">
        <v>-0.51200000000000001</v>
      </c>
      <c r="Y37" s="154">
        <v>-5.5E-2</v>
      </c>
      <c r="Z37" s="152">
        <f t="shared" ref="Z37" si="365">SQRT(AA37^2+AB37^2)*1000/(1.73*AA12)</f>
        <v>31.303326160397965</v>
      </c>
      <c r="AA37" s="153">
        <v>-0.54900000000000004</v>
      </c>
      <c r="AB37" s="154">
        <v>-6.0999999999999999E-2</v>
      </c>
      <c r="AC37" s="152">
        <f t="shared" ref="AC37" si="366">SQRT(AD37^2+AE37^2)*1000/(1.73*AD12)</f>
        <v>34.544810307721882</v>
      </c>
      <c r="AD37" s="153">
        <v>-0.60699999999999998</v>
      </c>
      <c r="AE37" s="154">
        <v>-5.6000000000000001E-2</v>
      </c>
      <c r="AF37" s="152">
        <f t="shared" ref="AF37" si="367">SQRT(AG37^2+AH37^2)*1000/(1.73*AG12)</f>
        <v>36.403979371542341</v>
      </c>
      <c r="AG37" s="153">
        <v>-0.63700000000000001</v>
      </c>
      <c r="AH37" s="154">
        <v>-8.3000000000000004E-2</v>
      </c>
      <c r="AI37" s="152">
        <f t="shared" ref="AI37" si="368">SQRT(AJ37^2+AK37^2)*1000/(1.73*AJ12)</f>
        <v>33.459439559214189</v>
      </c>
      <c r="AJ37" s="153">
        <v>-0.58899999999999997</v>
      </c>
      <c r="AK37" s="154">
        <v>-4.1000000000000002E-2</v>
      </c>
      <c r="AL37" s="152">
        <f t="shared" ref="AL37" si="369">SQRT(AM37^2+AN37^2)*1000/(1.73*AM12)</f>
        <v>33.123254145044235</v>
      </c>
      <c r="AM37" s="153">
        <v>-0.58399999999999996</v>
      </c>
      <c r="AN37" s="154">
        <v>-2.4E-2</v>
      </c>
      <c r="AO37" s="152">
        <f t="shared" ref="AO37" si="370">SQRT(AP37^2+AQ37^2)*1000/(1.73*AP12)</f>
        <v>31.661683514409077</v>
      </c>
      <c r="AP37" s="153">
        <v>-0.55800000000000005</v>
      </c>
      <c r="AQ37" s="154">
        <v>-2.8000000000000001E-2</v>
      </c>
      <c r="AR37" s="152">
        <f t="shared" ref="AR37" si="371">SQRT(AS37^2+AT37^2)*1000/(1.73*AS12)</f>
        <v>31.508608142346617</v>
      </c>
      <c r="AS37" s="153">
        <v>-0.55600000000000005</v>
      </c>
      <c r="AT37" s="154">
        <v>-1E-3</v>
      </c>
      <c r="AU37" s="152">
        <f t="shared" ref="AU37" si="372">SQRT(AV37^2+AW37^2)*1000/(1.73*AV12)</f>
        <v>31.504123148848123</v>
      </c>
      <c r="AV37" s="153">
        <v>-0.55500000000000005</v>
      </c>
      <c r="AW37" s="154">
        <v>-3.2000000000000001E-2</v>
      </c>
      <c r="AX37" s="152">
        <f t="shared" ref="AX37" si="373">SQRT(AY37^2+AZ37^2)*1000/(1.73*AY12)</f>
        <v>30.98567731866375</v>
      </c>
      <c r="AY37" s="153">
        <v>-0.54500000000000004</v>
      </c>
      <c r="AZ37" s="154">
        <v>-4.3999999999999997E-2</v>
      </c>
      <c r="BA37" s="152">
        <f t="shared" ref="BA37" si="374">SQRT(BB37^2+BC37^2)*1000/(1.73*BB12)</f>
        <v>34.280144561639155</v>
      </c>
      <c r="BB37" s="153">
        <v>-0.60299999999999998</v>
      </c>
      <c r="BC37" s="154">
        <v>-4.8000000000000001E-2</v>
      </c>
      <c r="BD37" s="152">
        <f t="shared" ref="BD37" si="375">SQRT(BE37^2+BF37^2)*1000/(1.73*BE12)</f>
        <v>37.827853312139133</v>
      </c>
      <c r="BE37" s="153">
        <v>-0.66100000000000003</v>
      </c>
      <c r="BF37" s="154">
        <v>-9.2999999999999999E-2</v>
      </c>
      <c r="BG37" s="152">
        <f t="shared" ref="BG37" si="376">SQRT(BH37^2+BI37^2)*1000/(1.73*BH12)</f>
        <v>38.958228932358907</v>
      </c>
      <c r="BH37" s="153">
        <v>-0.68100000000000005</v>
      </c>
      <c r="BI37" s="154">
        <v>-9.4E-2</v>
      </c>
      <c r="BJ37" s="152">
        <f t="shared" ref="BJ37" si="377">SQRT(BK37^2+BL37^2)*1000/(1.73*BK12)</f>
        <v>39.145728061832074</v>
      </c>
      <c r="BK37" s="153">
        <v>-0.68600000000000005</v>
      </c>
      <c r="BL37" s="154">
        <v>-8.1000000000000003E-2</v>
      </c>
      <c r="BM37" s="152">
        <f t="shared" ref="BM37" si="378">SQRT(BN37^2+BO37^2)*1000/(1.73*BN12)</f>
        <v>40.352907885016982</v>
      </c>
      <c r="BN37" s="153">
        <v>-0.70799999999999996</v>
      </c>
      <c r="BO37" s="154">
        <v>-7.5999999999999998E-2</v>
      </c>
      <c r="BP37" s="152">
        <f t="shared" ref="BP37" si="379">SQRT(BQ37^2+BR37^2)*1000/(1.73*BQ12)</f>
        <v>39.22616719843316</v>
      </c>
      <c r="BQ37" s="153">
        <v>-0.68799999999999994</v>
      </c>
      <c r="BR37" s="154">
        <v>-7.5999999999999998E-2</v>
      </c>
      <c r="BS37" s="152">
        <f t="shared" ref="BS37" si="380">SQRT(BT37^2+BU37^2)*1000/(1.73*BT12)</f>
        <v>22.846542905931024</v>
      </c>
      <c r="BT37" s="153">
        <v>-0.40300000000000002</v>
      </c>
      <c r="BU37" s="154">
        <v>-1.0999999999999999E-2</v>
      </c>
      <c r="BV37" s="152">
        <f t="shared" ref="BV37" si="381">SQRT(BW37^2+BX37^2)*1000/(1.73*BW12)</f>
        <v>8.4438399637311576</v>
      </c>
      <c r="BW37" s="153">
        <v>-0.14899999999999999</v>
      </c>
      <c r="BX37" s="154">
        <v>0</v>
      </c>
      <c r="BY37" s="152">
        <f t="shared" ref="BY37" si="382">SQRT(BZ37^2+CA37^2)*1000/(1.73*BZ12)</f>
        <v>7.7637991612830115</v>
      </c>
      <c r="BZ37" s="153">
        <v>-0.13700000000000001</v>
      </c>
      <c r="CA37" s="154">
        <v>0</v>
      </c>
      <c r="CB37" s="638"/>
    </row>
    <row r="38" spans="1:80" x14ac:dyDescent="0.2">
      <c r="A38" s="146">
        <v>12</v>
      </c>
      <c r="B38" s="597" t="s">
        <v>45</v>
      </c>
      <c r="C38" s="147"/>
      <c r="D38" s="155"/>
      <c r="E38" s="156"/>
      <c r="F38" s="144"/>
      <c r="G38" s="157"/>
      <c r="H38" s="152">
        <f>SQRT(I38^2+J38^2)*1000/(1.73*I18)</f>
        <v>28.221693301598101</v>
      </c>
      <c r="I38" s="153">
        <v>-0.498</v>
      </c>
      <c r="J38" s="154">
        <v>0</v>
      </c>
      <c r="K38" s="152">
        <f t="shared" ref="K38" si="383">SQRT(L38^2+M38^2)*1000/(1.73*L18)</f>
        <v>25.67154029241755</v>
      </c>
      <c r="L38" s="153">
        <v>-0.45300000000000001</v>
      </c>
      <c r="M38" s="154">
        <v>0</v>
      </c>
      <c r="N38" s="152">
        <f>SQRT(O38^2+P38^2)*1000/(1.73*O18)</f>
        <v>23.971438286297182</v>
      </c>
      <c r="O38" s="153">
        <v>-0.42299999999999999</v>
      </c>
      <c r="P38" s="154">
        <v>0</v>
      </c>
      <c r="Q38" s="152">
        <f t="shared" ref="Q38" si="384">SQRT(R38^2+S38^2)*1000/(1.73*R18)</f>
        <v>23.291397483849035</v>
      </c>
      <c r="R38" s="153">
        <v>-0.41099999999999998</v>
      </c>
      <c r="S38" s="154">
        <v>0</v>
      </c>
      <c r="T38" s="152">
        <f t="shared" ref="T38" si="385">SQRT(U38^2+V38^2)*1000/(1.73*U18)</f>
        <v>22.951377082624962</v>
      </c>
      <c r="U38" s="153">
        <v>-0.40500000000000003</v>
      </c>
      <c r="V38" s="154">
        <v>0</v>
      </c>
      <c r="W38" s="152">
        <f t="shared" ref="W38" si="386">SQRT(X38^2+Y38^2)*1000/(1.73*X18)</f>
        <v>23.291397483849035</v>
      </c>
      <c r="X38" s="153">
        <v>-0.41099999999999998</v>
      </c>
      <c r="Y38" s="154">
        <v>0</v>
      </c>
      <c r="Z38" s="152">
        <f t="shared" ref="Z38" si="387">SQRT(AA38^2+AB38^2)*1000/(1.73*AA18)</f>
        <v>27.371642298537918</v>
      </c>
      <c r="AA38" s="153">
        <v>-0.48299999999999998</v>
      </c>
      <c r="AB38" s="154">
        <v>0</v>
      </c>
      <c r="AC38" s="152">
        <f t="shared" ref="AC38" si="388">SQRT(AD38^2+AE38^2)*1000/(1.73*AD18)</f>
        <v>31.791907514450873</v>
      </c>
      <c r="AD38" s="153">
        <v>-0.56100000000000005</v>
      </c>
      <c r="AE38" s="154">
        <v>0</v>
      </c>
      <c r="AF38" s="152">
        <f t="shared" ref="AF38" si="389">SQRT(AG38^2+AH38^2)*1000/(1.73*AG18)</f>
        <v>35.994237331911641</v>
      </c>
      <c r="AG38" s="153">
        <v>-0.63500000000000001</v>
      </c>
      <c r="AH38" s="154">
        <v>-1.4E-2</v>
      </c>
      <c r="AI38" s="152">
        <f t="shared" ref="AI38" si="390">SQRT(AJ38^2+AK38^2)*1000/(1.73*AJ18)</f>
        <v>33.838863812519591</v>
      </c>
      <c r="AJ38" s="153">
        <v>-0.59699999999999998</v>
      </c>
      <c r="AK38" s="154">
        <v>-1.2E-2</v>
      </c>
      <c r="AL38" s="152">
        <f t="shared" ref="AL38" si="391">SQRT(AM38^2+AN38^2)*1000/(1.73*AM18)</f>
        <v>33.2655223362313</v>
      </c>
      <c r="AM38" s="153">
        <v>-0.58699999999999997</v>
      </c>
      <c r="AN38" s="154">
        <v>-2E-3</v>
      </c>
      <c r="AO38" s="152">
        <f t="shared" ref="AO38" si="392">SQRT(AP38^2+AQ38^2)*1000/(1.73*AP18)</f>
        <v>32.92608915334965</v>
      </c>
      <c r="AP38" s="153">
        <v>-0.58099999999999996</v>
      </c>
      <c r="AQ38" s="154">
        <v>-4.0000000000000001E-3</v>
      </c>
      <c r="AR38" s="152">
        <f t="shared" ref="AR38" si="393">SQRT(AS38^2+AT38^2)*1000/(1.73*AS18)</f>
        <v>30.998526578261366</v>
      </c>
      <c r="AS38" s="153">
        <v>-0.54700000000000004</v>
      </c>
      <c r="AT38" s="154">
        <v>0</v>
      </c>
      <c r="AU38" s="152">
        <f t="shared" ref="AU38" si="394">SQRT(AV38^2+AW38^2)*1000/(1.73*AV18)</f>
        <v>33.893437957364597</v>
      </c>
      <c r="AV38" s="153">
        <v>-0.59799999999999998</v>
      </c>
      <c r="AW38" s="154">
        <v>-0.01</v>
      </c>
      <c r="AX38" s="152">
        <f t="shared" ref="AX38" si="395">SQRT(AY38^2+AZ38^2)*1000/(1.73*AY18)</f>
        <v>31.511054233378957</v>
      </c>
      <c r="AY38" s="153">
        <v>-0.55600000000000005</v>
      </c>
      <c r="AZ38" s="154">
        <v>-7.0000000000000001E-3</v>
      </c>
      <c r="BA38" s="152">
        <f t="shared" ref="BA38" si="396">SQRT(BB38^2+BC38^2)*1000/(1.73*BB18)</f>
        <v>33.15319999609828</v>
      </c>
      <c r="BB38" s="153">
        <v>-0.58499999999999996</v>
      </c>
      <c r="BC38" s="154">
        <v>-5.0000000000000001E-3</v>
      </c>
      <c r="BD38" s="152">
        <f t="shared" ref="BD38" si="397">SQRT(BE38^2+BF38^2)*1000/(1.73*BE18)</f>
        <v>33.723451642305633</v>
      </c>
      <c r="BE38" s="153">
        <v>-0.59499999999999997</v>
      </c>
      <c r="BF38" s="154">
        <v>-0.01</v>
      </c>
      <c r="BG38" s="152">
        <f t="shared" ref="BG38" si="398">SQRT(BH38^2+BI38^2)*1000/(1.73*BH18)</f>
        <v>32.246064806769425</v>
      </c>
      <c r="BH38" s="153">
        <v>-0.56899999999999995</v>
      </c>
      <c r="BI38" s="154">
        <v>-4.0000000000000001E-3</v>
      </c>
      <c r="BJ38" s="152">
        <f t="shared" ref="BJ38" si="399">SQRT(BK38^2+BL38^2)*1000/(1.73*BK18)</f>
        <v>34.11707466789715</v>
      </c>
      <c r="BK38" s="153">
        <v>-0.60199999999999998</v>
      </c>
      <c r="BL38" s="154">
        <v>-6.0000000000000001E-3</v>
      </c>
      <c r="BM38" s="152">
        <f t="shared" ref="BM38" si="400">SQRT(BN38^2+BO38^2)*1000/(1.73*BN18)</f>
        <v>36.552896009380262</v>
      </c>
      <c r="BN38" s="153">
        <v>-0.64500000000000002</v>
      </c>
      <c r="BO38" s="154">
        <v>-4.0000000000000001E-3</v>
      </c>
      <c r="BP38" s="152">
        <f t="shared" ref="BP38" si="401">SQRT(BQ38^2+BR38^2)*1000/(1.73*BQ18)</f>
        <v>35.532177119327827</v>
      </c>
      <c r="BQ38" s="153">
        <v>-0.627</v>
      </c>
      <c r="BR38" s="154">
        <v>-1E-3</v>
      </c>
      <c r="BS38" s="152">
        <f t="shared" ref="BS38" si="402">SQRT(BT38^2+BU38^2)*1000/(1.73*BT18)</f>
        <v>41.720447807108727</v>
      </c>
      <c r="BT38" s="153">
        <v>-0.73499999999999999</v>
      </c>
      <c r="BU38" s="154">
        <v>-4.2000000000000003E-2</v>
      </c>
      <c r="BV38" s="152">
        <f t="shared" ref="BV38" si="403">SQRT(BW38^2+BX38^2)*1000/(1.73*BW18)</f>
        <v>43.226484230945672</v>
      </c>
      <c r="BW38" s="153">
        <v>-0.76</v>
      </c>
      <c r="BX38" s="154">
        <v>-6.5000000000000002E-2</v>
      </c>
      <c r="BY38" s="152">
        <f t="shared" ref="BY38" si="404">SQRT(BZ38^2+CA38^2)*1000/(1.73*BZ18)</f>
        <v>38.035579388617087</v>
      </c>
      <c r="BZ38" s="153">
        <v>-0.66900000000000004</v>
      </c>
      <c r="CA38" s="154">
        <v>-5.3999999999999999E-2</v>
      </c>
      <c r="CB38" s="638"/>
    </row>
    <row r="39" spans="1:80" x14ac:dyDescent="0.2">
      <c r="A39" s="146">
        <v>13</v>
      </c>
      <c r="B39" s="597" t="s">
        <v>46</v>
      </c>
      <c r="C39" s="147"/>
      <c r="D39" s="155"/>
      <c r="E39" s="156"/>
      <c r="F39" s="144"/>
      <c r="G39" s="157"/>
      <c r="H39" s="158">
        <f>SQRT(I39^2+J39^2)*1000/(1.73*I12)</f>
        <v>0</v>
      </c>
      <c r="I39" s="153">
        <v>0</v>
      </c>
      <c r="J39" s="154">
        <v>0</v>
      </c>
      <c r="K39" s="158">
        <f t="shared" ref="K39" si="405">SQRT(L39^2+M39^2)*1000/(1.73*L12)</f>
        <v>0</v>
      </c>
      <c r="L39" s="153">
        <v>0</v>
      </c>
      <c r="M39" s="154">
        <v>0</v>
      </c>
      <c r="N39" s="158">
        <f>SQRT(O39^2+P39^2)*1000/(1.73*O12)</f>
        <v>0</v>
      </c>
      <c r="O39" s="153">
        <v>0</v>
      </c>
      <c r="P39" s="154">
        <v>0</v>
      </c>
      <c r="Q39" s="158">
        <f t="shared" ref="Q39" si="406">SQRT(R39^2+S39^2)*1000/(1.73*R12)</f>
        <v>0</v>
      </c>
      <c r="R39" s="153">
        <v>0</v>
      </c>
      <c r="S39" s="154">
        <v>0</v>
      </c>
      <c r="T39" s="158">
        <f t="shared" ref="T39" si="407">SQRT(U39^2+V39^2)*1000/(1.73*U12)</f>
        <v>0</v>
      </c>
      <c r="U39" s="153">
        <v>0</v>
      </c>
      <c r="V39" s="154">
        <v>0</v>
      </c>
      <c r="W39" s="158">
        <f t="shared" ref="W39" si="408">SQRT(X39^2+Y39^2)*1000/(1.73*X12)</f>
        <v>0</v>
      </c>
      <c r="X39" s="153">
        <v>0</v>
      </c>
      <c r="Y39" s="154">
        <v>0</v>
      </c>
      <c r="Z39" s="158">
        <f t="shared" ref="Z39" si="409">SQRT(AA39^2+AB39^2)*1000/(1.73*AA12)</f>
        <v>0</v>
      </c>
      <c r="AA39" s="153">
        <v>0</v>
      </c>
      <c r="AB39" s="154">
        <v>0</v>
      </c>
      <c r="AC39" s="158">
        <f t="shared" ref="AC39" si="410">SQRT(AD39^2+AE39^2)*1000/(1.73*AD12)</f>
        <v>0</v>
      </c>
      <c r="AD39" s="153">
        <v>0</v>
      </c>
      <c r="AE39" s="154">
        <v>0</v>
      </c>
      <c r="AF39" s="158">
        <f t="shared" ref="AF39" si="411">SQRT(AG39^2+AH39^2)*1000/(1.73*AG12)</f>
        <v>0</v>
      </c>
      <c r="AG39" s="153">
        <v>0</v>
      </c>
      <c r="AH39" s="154">
        <v>0</v>
      </c>
      <c r="AI39" s="158">
        <f t="shared" ref="AI39" si="412">SQRT(AJ39^2+AK39^2)*1000/(1.73*AJ12)</f>
        <v>0</v>
      </c>
      <c r="AJ39" s="153">
        <v>0</v>
      </c>
      <c r="AK39" s="154">
        <v>0</v>
      </c>
      <c r="AL39" s="158">
        <f t="shared" ref="AL39" si="413">SQRT(AM39^2+AN39^2)*1000/(1.73*AM12)</f>
        <v>0</v>
      </c>
      <c r="AM39" s="153">
        <v>0</v>
      </c>
      <c r="AN39" s="154">
        <v>0</v>
      </c>
      <c r="AO39" s="158">
        <f t="shared" ref="AO39" si="414">SQRT(AP39^2+AQ39^2)*1000/(1.73*AP12)</f>
        <v>0</v>
      </c>
      <c r="AP39" s="153">
        <v>0</v>
      </c>
      <c r="AQ39" s="154">
        <v>0</v>
      </c>
      <c r="AR39" s="158">
        <f t="shared" ref="AR39" si="415">SQRT(AS39^2+AT39^2)*1000/(1.73*AS12)</f>
        <v>0</v>
      </c>
      <c r="AS39" s="153">
        <v>0</v>
      </c>
      <c r="AT39" s="154">
        <v>0</v>
      </c>
      <c r="AU39" s="158">
        <f t="shared" ref="AU39" si="416">SQRT(AV39^2+AW39^2)*1000/(1.73*AV12)</f>
        <v>0</v>
      </c>
      <c r="AV39" s="153">
        <v>0</v>
      </c>
      <c r="AW39" s="154">
        <v>0</v>
      </c>
      <c r="AX39" s="158">
        <f t="shared" ref="AX39" si="417">SQRT(AY39^2+AZ39^2)*1000/(1.73*AY12)</f>
        <v>0</v>
      </c>
      <c r="AY39" s="153">
        <v>0</v>
      </c>
      <c r="AZ39" s="154">
        <v>0</v>
      </c>
      <c r="BA39" s="158">
        <f t="shared" ref="BA39" si="418">SQRT(BB39^2+BC39^2)*1000/(1.73*BB12)</f>
        <v>0</v>
      </c>
      <c r="BB39" s="153">
        <v>0</v>
      </c>
      <c r="BC39" s="154">
        <v>0</v>
      </c>
      <c r="BD39" s="158">
        <f t="shared" ref="BD39" si="419">SQRT(BE39^2+BF39^2)*1000/(1.73*BE12)</f>
        <v>0</v>
      </c>
      <c r="BE39" s="153">
        <v>0</v>
      </c>
      <c r="BF39" s="154">
        <v>0</v>
      </c>
      <c r="BG39" s="158">
        <f t="shared" ref="BG39" si="420">SQRT(BH39^2+BI39^2)*1000/(1.73*BH12)</f>
        <v>0</v>
      </c>
      <c r="BH39" s="153">
        <v>0</v>
      </c>
      <c r="BI39" s="154">
        <v>0</v>
      </c>
      <c r="BJ39" s="158">
        <f t="shared" ref="BJ39" si="421">SQRT(BK39^2+BL39^2)*1000/(1.73*BK12)</f>
        <v>0</v>
      </c>
      <c r="BK39" s="153">
        <v>0</v>
      </c>
      <c r="BL39" s="154">
        <v>0</v>
      </c>
      <c r="BM39" s="158">
        <f t="shared" ref="BM39" si="422">SQRT(BN39^2+BO39^2)*1000/(1.73*BN12)</f>
        <v>0</v>
      </c>
      <c r="BN39" s="153">
        <v>0</v>
      </c>
      <c r="BO39" s="154">
        <v>0</v>
      </c>
      <c r="BP39" s="158">
        <f t="shared" ref="BP39" si="423">SQRT(BQ39^2+BR39^2)*1000/(1.73*BQ12)</f>
        <v>0</v>
      </c>
      <c r="BQ39" s="153">
        <v>0</v>
      </c>
      <c r="BR39" s="154">
        <v>0</v>
      </c>
      <c r="BS39" s="158">
        <f t="shared" ref="BS39" si="424">SQRT(BT39^2+BU39^2)*1000/(1.73*BT12)</f>
        <v>0</v>
      </c>
      <c r="BT39" s="153">
        <v>0</v>
      </c>
      <c r="BU39" s="154">
        <v>0</v>
      </c>
      <c r="BV39" s="158">
        <f t="shared" ref="BV39" si="425">SQRT(BW39^2+BX39^2)*1000/(1.73*BW12)</f>
        <v>0</v>
      </c>
      <c r="BW39" s="153">
        <v>0</v>
      </c>
      <c r="BX39" s="154">
        <v>0</v>
      </c>
      <c r="BY39" s="158">
        <f t="shared" ref="BY39" si="426">SQRT(BZ39^2+CA39^2)*1000/(1.73*BZ12)</f>
        <v>0</v>
      </c>
      <c r="BZ39" s="153">
        <v>0</v>
      </c>
      <c r="CA39" s="154">
        <v>0</v>
      </c>
      <c r="CB39" s="638"/>
    </row>
    <row r="40" spans="1:80" x14ac:dyDescent="0.2">
      <c r="A40" s="146">
        <v>14</v>
      </c>
      <c r="B40" s="597" t="s">
        <v>47</v>
      </c>
      <c r="C40" s="159"/>
      <c r="D40" s="155"/>
      <c r="E40" s="156"/>
      <c r="F40" s="144"/>
      <c r="G40" s="157"/>
      <c r="H40" s="158">
        <f>SQRT(I40^2+J40^2)*1000/(1.73*I18)</f>
        <v>0</v>
      </c>
      <c r="I40" s="153">
        <v>0</v>
      </c>
      <c r="J40" s="154">
        <v>0</v>
      </c>
      <c r="K40" s="158">
        <f t="shared" ref="K40" si="427">SQRT(L40^2+M40^2)*1000/(1.73*L18)</f>
        <v>0</v>
      </c>
      <c r="L40" s="153">
        <v>0</v>
      </c>
      <c r="M40" s="154">
        <v>0</v>
      </c>
      <c r="N40" s="158">
        <f>SQRT(O40^2+P40^2)*1000/(1.73*O18)</f>
        <v>0</v>
      </c>
      <c r="O40" s="153">
        <v>0</v>
      </c>
      <c r="P40" s="154">
        <v>0</v>
      </c>
      <c r="Q40" s="158">
        <f t="shared" ref="Q40" si="428">SQRT(R40^2+S40^2)*1000/(1.73*R18)</f>
        <v>0</v>
      </c>
      <c r="R40" s="153">
        <v>0</v>
      </c>
      <c r="S40" s="154">
        <v>0</v>
      </c>
      <c r="T40" s="158">
        <f t="shared" ref="T40" si="429">SQRT(U40^2+V40^2)*1000/(1.73*U18)</f>
        <v>0</v>
      </c>
      <c r="U40" s="153">
        <v>0</v>
      </c>
      <c r="V40" s="154">
        <v>0</v>
      </c>
      <c r="W40" s="158">
        <f t="shared" ref="W40" si="430">SQRT(X40^2+Y40^2)*1000/(1.73*X18)</f>
        <v>0</v>
      </c>
      <c r="X40" s="153">
        <v>0</v>
      </c>
      <c r="Y40" s="154">
        <v>0</v>
      </c>
      <c r="Z40" s="158">
        <f t="shared" ref="Z40" si="431">SQRT(AA40^2+AB40^2)*1000/(1.73*AA18)</f>
        <v>0</v>
      </c>
      <c r="AA40" s="153">
        <v>0</v>
      </c>
      <c r="AB40" s="154">
        <v>0</v>
      </c>
      <c r="AC40" s="158">
        <f t="shared" ref="AC40" si="432">SQRT(AD40^2+AE40^2)*1000/(1.73*AD18)</f>
        <v>0</v>
      </c>
      <c r="AD40" s="153">
        <v>0</v>
      </c>
      <c r="AE40" s="154">
        <v>0</v>
      </c>
      <c r="AF40" s="158">
        <f t="shared" ref="AF40" si="433">SQRT(AG40^2+AH40^2)*1000/(1.73*AG18)</f>
        <v>0</v>
      </c>
      <c r="AG40" s="153">
        <v>0</v>
      </c>
      <c r="AH40" s="154">
        <v>0</v>
      </c>
      <c r="AI40" s="158">
        <f t="shared" ref="AI40" si="434">SQRT(AJ40^2+AK40^2)*1000/(1.73*AJ18)</f>
        <v>0</v>
      </c>
      <c r="AJ40" s="153">
        <v>0</v>
      </c>
      <c r="AK40" s="154">
        <v>0</v>
      </c>
      <c r="AL40" s="158">
        <f t="shared" ref="AL40" si="435">SQRT(AM40^2+AN40^2)*1000/(1.73*AM18)</f>
        <v>0</v>
      </c>
      <c r="AM40" s="153">
        <v>0</v>
      </c>
      <c r="AN40" s="154">
        <v>0</v>
      </c>
      <c r="AO40" s="158">
        <f t="shared" ref="AO40" si="436">SQRT(AP40^2+AQ40^2)*1000/(1.73*AP18)</f>
        <v>0</v>
      </c>
      <c r="AP40" s="153">
        <v>0</v>
      </c>
      <c r="AQ40" s="154">
        <v>0</v>
      </c>
      <c r="AR40" s="158">
        <f t="shared" ref="AR40" si="437">SQRT(AS40^2+AT40^2)*1000/(1.73*AS18)</f>
        <v>0</v>
      </c>
      <c r="AS40" s="153">
        <v>0</v>
      </c>
      <c r="AT40" s="154">
        <v>0</v>
      </c>
      <c r="AU40" s="158">
        <f t="shared" ref="AU40" si="438">SQRT(AV40^2+AW40^2)*1000/(1.73*AV18)</f>
        <v>0</v>
      </c>
      <c r="AV40" s="153">
        <v>0</v>
      </c>
      <c r="AW40" s="154">
        <v>0</v>
      </c>
      <c r="AX40" s="158">
        <f t="shared" ref="AX40" si="439">SQRT(AY40^2+AZ40^2)*1000/(1.73*AY18)</f>
        <v>0</v>
      </c>
      <c r="AY40" s="153">
        <v>0</v>
      </c>
      <c r="AZ40" s="154">
        <v>0</v>
      </c>
      <c r="BA40" s="158">
        <f t="shared" ref="BA40" si="440">SQRT(BB40^2+BC40^2)*1000/(1.73*BB18)</f>
        <v>0</v>
      </c>
      <c r="BB40" s="153">
        <v>0</v>
      </c>
      <c r="BC40" s="154">
        <v>0</v>
      </c>
      <c r="BD40" s="158">
        <f t="shared" ref="BD40" si="441">SQRT(BE40^2+BF40^2)*1000/(1.73*BE18)</f>
        <v>0</v>
      </c>
      <c r="BE40" s="153">
        <v>0</v>
      </c>
      <c r="BF40" s="154">
        <v>0</v>
      </c>
      <c r="BG40" s="158">
        <f t="shared" ref="BG40" si="442">SQRT(BH40^2+BI40^2)*1000/(1.73*BH18)</f>
        <v>0</v>
      </c>
      <c r="BH40" s="153">
        <v>0</v>
      </c>
      <c r="BI40" s="154">
        <v>0</v>
      </c>
      <c r="BJ40" s="158">
        <f t="shared" ref="BJ40" si="443">SQRT(BK40^2+BL40^2)*1000/(1.73*BK18)</f>
        <v>0</v>
      </c>
      <c r="BK40" s="153">
        <v>0</v>
      </c>
      <c r="BL40" s="154">
        <v>0</v>
      </c>
      <c r="BM40" s="158">
        <f t="shared" ref="BM40" si="444">SQRT(BN40^2+BO40^2)*1000/(1.73*BN18)</f>
        <v>0</v>
      </c>
      <c r="BN40" s="153">
        <v>0</v>
      </c>
      <c r="BO40" s="154">
        <v>0</v>
      </c>
      <c r="BP40" s="158">
        <f t="shared" ref="BP40" si="445">SQRT(BQ40^2+BR40^2)*1000/(1.73*BQ18)</f>
        <v>0</v>
      </c>
      <c r="BQ40" s="153">
        <v>0</v>
      </c>
      <c r="BR40" s="154">
        <v>0</v>
      </c>
      <c r="BS40" s="158">
        <f t="shared" ref="BS40" si="446">SQRT(BT40^2+BU40^2)*1000/(1.73*BT18)</f>
        <v>0</v>
      </c>
      <c r="BT40" s="153">
        <v>0</v>
      </c>
      <c r="BU40" s="154">
        <v>0</v>
      </c>
      <c r="BV40" s="158">
        <f t="shared" ref="BV40" si="447">SQRT(BW40^2+BX40^2)*1000/(1.73*BW18)</f>
        <v>0</v>
      </c>
      <c r="BW40" s="153">
        <v>0</v>
      </c>
      <c r="BX40" s="154">
        <v>0</v>
      </c>
      <c r="BY40" s="158">
        <f t="shared" ref="BY40" si="448">SQRT(BZ40^2+CA40^2)*1000/(1.73*BZ18)</f>
        <v>0</v>
      </c>
      <c r="BZ40" s="153">
        <v>0</v>
      </c>
      <c r="CA40" s="154">
        <v>0</v>
      </c>
      <c r="CB40" s="638"/>
    </row>
    <row r="41" spans="1:80" x14ac:dyDescent="0.2">
      <c r="A41" s="160">
        <v>15</v>
      </c>
      <c r="B41" s="657" t="s">
        <v>48</v>
      </c>
      <c r="C41" s="147"/>
      <c r="D41" s="161"/>
      <c r="E41" s="162"/>
      <c r="F41" s="153"/>
      <c r="G41" s="163"/>
      <c r="H41" s="158">
        <f>SQRT(I41^2+J41^2)*1000/(SQRT(3)*I12)</f>
        <v>1.8121530014258467</v>
      </c>
      <c r="I41" s="153">
        <v>-3.1980000000000001E-2</v>
      </c>
      <c r="J41" s="154">
        <v>1.5E-3</v>
      </c>
      <c r="K41" s="158">
        <f t="shared" ref="K41" si="449">SQRT(L41^2+M41^2)*1000/(SQRT(3)*L12)</f>
        <v>1.7950335174362968</v>
      </c>
      <c r="L41" s="153">
        <v>-3.168E-2</v>
      </c>
      <c r="M41" s="154">
        <v>1.4399999999999999E-3</v>
      </c>
      <c r="N41" s="158">
        <f t="shared" ref="N41" si="450">SQRT(O41^2+P41^2)*1000/(SQRT(3)*O12)</f>
        <v>1.8087605600389682</v>
      </c>
      <c r="O41" s="153">
        <v>-3.1920000000000004E-2</v>
      </c>
      <c r="P41" s="154">
        <v>1.5E-3</v>
      </c>
      <c r="Q41" s="158">
        <f t="shared" ref="Q41" si="451">SQRT(R41^2+S41^2)*1000/(SQRT(3)*R12)</f>
        <v>1.7985833205009754</v>
      </c>
      <c r="R41" s="153">
        <v>-3.1739999999999997E-2</v>
      </c>
      <c r="S41" s="154">
        <v>1.5E-3</v>
      </c>
      <c r="T41" s="158">
        <f t="shared" ref="T41" si="452">SQRT(U41^2+V41^2)*1000/(SQRT(3)*U12)</f>
        <v>1.7848555522956349</v>
      </c>
      <c r="U41" s="153">
        <v>-3.15E-2</v>
      </c>
      <c r="V41" s="154">
        <v>1.4399999999999999E-3</v>
      </c>
      <c r="W41" s="158">
        <f t="shared" ref="W41" si="453">SQRT(X41^2+Y41^2)*1000/(SQRT(3)*X12)</f>
        <v>1.7950335174362968</v>
      </c>
      <c r="X41" s="153">
        <v>-3.168E-2</v>
      </c>
      <c r="Y41" s="154">
        <v>1.4399999999999999E-3</v>
      </c>
      <c r="Z41" s="158">
        <f t="shared" ref="Z41" si="454">SQRT(AA41^2+AB41^2)*1000/(SQRT(3)*AA12)</f>
        <v>1.774524970144268</v>
      </c>
      <c r="AA41" s="153">
        <v>-3.1320000000000001E-2</v>
      </c>
      <c r="AB41" s="154">
        <v>1.3799999999999999E-3</v>
      </c>
      <c r="AC41" s="158">
        <f t="shared" ref="AC41" si="455">SQRT(AD41^2+AE41^2)*1000/(SQRT(3)*AD12)</f>
        <v>1.7746777084468417</v>
      </c>
      <c r="AD41" s="153">
        <v>-3.1320000000000001E-2</v>
      </c>
      <c r="AE41" s="154">
        <v>1.4399999999999999E-3</v>
      </c>
      <c r="AF41" s="158">
        <f t="shared" ref="AF41" si="456">SQRT(AG41^2+AH41^2)*1000/(SQRT(3)*AG12)</f>
        <v>1.7916408490401341</v>
      </c>
      <c r="AG41" s="153">
        <v>-3.1620000000000002E-2</v>
      </c>
      <c r="AH41" s="154">
        <v>1.4399999999999999E-3</v>
      </c>
      <c r="AI41" s="158">
        <f t="shared" ref="AI41" si="457">SQRT(AJ41^2+AK41^2)*1000/(SQRT(3)*AJ12)</f>
        <v>1.7780703094576591</v>
      </c>
      <c r="AJ41" s="153">
        <v>-3.1379999999999998E-2</v>
      </c>
      <c r="AK41" s="154">
        <v>1.4399999999999999E-3</v>
      </c>
      <c r="AL41" s="158">
        <f t="shared" ref="AL41" si="458">SQRT(AM41^2+AN41^2)*1000/(SQRT(3)*AM12)</f>
        <v>1.7813107675949509</v>
      </c>
      <c r="AM41" s="153">
        <v>-3.1440000000000003E-2</v>
      </c>
      <c r="AN41" s="154">
        <v>1.3799999999999999E-3</v>
      </c>
      <c r="AO41" s="158">
        <f t="shared" ref="AO41" si="459">SQRT(AP41^2+AQ41^2)*1000/(SQRT(3)*AP12)</f>
        <v>0.8871893595117738</v>
      </c>
      <c r="AP41" s="153">
        <v>-1.566E-2</v>
      </c>
      <c r="AQ41" s="154">
        <v>6.6E-4</v>
      </c>
      <c r="AR41" s="158">
        <f t="shared" ref="AR41" si="460">SQRT(AS41^2+AT41^2)*1000/(SQRT(3)*AS12)</f>
        <v>1.7848555522956349</v>
      </c>
      <c r="AS41" s="153">
        <v>-3.15E-2</v>
      </c>
      <c r="AT41" s="154">
        <v>1.4399999999999999E-3</v>
      </c>
      <c r="AU41" s="158">
        <f t="shared" ref="AU41" si="461">SQRT(AV41^2+AW41^2)*1000/(SQRT(3)*AV12)</f>
        <v>1.7575606981959795</v>
      </c>
      <c r="AV41" s="153">
        <v>-3.1019999999999999E-2</v>
      </c>
      <c r="AW41" s="154">
        <v>1.3799999999999999E-3</v>
      </c>
      <c r="AX41" s="158">
        <f t="shared" ref="AX41" si="462">SQRT(AY41^2+AZ41^2)*1000/(SQRT(3)*AY12)</f>
        <v>1.7643463686078877</v>
      </c>
      <c r="AY41" s="153">
        <v>-3.1140000000000001E-2</v>
      </c>
      <c r="AZ41" s="154">
        <v>1.3799999999999999E-3</v>
      </c>
      <c r="BA41" s="158">
        <f t="shared" ref="BA41" si="463">SQRT(BB41^2+BC41^2)*1000/(SQRT(3)*BB12)</f>
        <v>1.7678925476331793</v>
      </c>
      <c r="BB41" s="153">
        <v>-3.1199999999999999E-2</v>
      </c>
      <c r="BC41" s="154">
        <v>1.4399999999999999E-3</v>
      </c>
      <c r="BD41" s="158">
        <f t="shared" ref="BD41" si="464">SQRT(BE41^2+BF41^2)*1000/(SQRT(3)*BE12)</f>
        <v>1.7712851211457061</v>
      </c>
      <c r="BE41" s="153">
        <v>-3.1260000000000003E-2</v>
      </c>
      <c r="BF41" s="154">
        <v>1.4399999999999999E-3</v>
      </c>
      <c r="BG41" s="158">
        <f t="shared" ref="BG41" si="465">SQRT(BH41^2+BI41^2)*1000/(SQRT(3)*BH12)</f>
        <v>1.7914895569767173</v>
      </c>
      <c r="BH41" s="153">
        <v>-3.1620000000000002E-2</v>
      </c>
      <c r="BI41" s="154">
        <v>1.3799999999999999E-3</v>
      </c>
      <c r="BJ41" s="158">
        <f t="shared" ref="BJ41" si="466">SQRT(BK41^2+BL41^2)*1000/(SQRT(3)*BK12)</f>
        <v>1.7814629240998341</v>
      </c>
      <c r="BK41" s="153">
        <v>-3.1440000000000003E-2</v>
      </c>
      <c r="BL41" s="154">
        <v>1.4399999999999999E-3</v>
      </c>
      <c r="BM41" s="158">
        <f t="shared" ref="BM41" si="467">SQRT(BN41^2+BO41^2)*1000/(SQRT(3)*BN12)</f>
        <v>1.7813107675949509</v>
      </c>
      <c r="BN41" s="153">
        <v>-3.1440000000000003E-2</v>
      </c>
      <c r="BO41" s="154">
        <v>1.3799999999999999E-3</v>
      </c>
      <c r="BP41" s="158">
        <f t="shared" ref="BP41" si="468">SQRT(BQ41^2+BR41^2)*1000/(SQRT(3)*BQ12)</f>
        <v>1.7984261990810038</v>
      </c>
      <c r="BQ41" s="153">
        <v>-3.1739999999999997E-2</v>
      </c>
      <c r="BR41" s="154">
        <v>1.4399999999999999E-3</v>
      </c>
      <c r="BS41" s="158">
        <f t="shared" ref="BS41" si="469">SQRT(BT41^2+BU41^2)*1000/(SQRT(3)*BT12)</f>
        <v>1.7982754778810528</v>
      </c>
      <c r="BT41" s="153">
        <v>-3.1739999999999997E-2</v>
      </c>
      <c r="BU41" s="154">
        <v>1.3799999999999999E-3</v>
      </c>
      <c r="BV41" s="158">
        <f t="shared" ref="BV41" si="470">SQRT(BW41^2+BX41^2)*1000/(SQRT(3)*BW12)</f>
        <v>1.8018188938994173</v>
      </c>
      <c r="BW41" s="153">
        <v>-3.1800000000000002E-2</v>
      </c>
      <c r="BX41" s="154">
        <v>1.4399999999999999E-3</v>
      </c>
      <c r="BY41" s="158">
        <f t="shared" ref="BY41" si="471">SQRT(BZ41^2+CA41^2)*1000/(SQRT(3)*BZ12)</f>
        <v>1.7984261990810038</v>
      </c>
      <c r="BZ41" s="153">
        <v>-3.1739999999999997E-2</v>
      </c>
      <c r="CA41" s="154">
        <v>1.4399999999999999E-3</v>
      </c>
      <c r="CB41" s="638"/>
    </row>
    <row r="42" spans="1:80" ht="13.5" thickBot="1" x14ac:dyDescent="0.25">
      <c r="A42" s="160">
        <v>16</v>
      </c>
      <c r="B42" s="657" t="s">
        <v>49</v>
      </c>
      <c r="C42" s="147"/>
      <c r="D42" s="155"/>
      <c r="E42" s="156"/>
      <c r="F42" s="144"/>
      <c r="G42" s="157"/>
      <c r="H42" s="158">
        <f>SQRT(I42^2+J42^2)*1000/(SQRT(3)*I18)</f>
        <v>2.2722487070853874</v>
      </c>
      <c r="I42" s="153">
        <v>-4.0140000000000002E-2</v>
      </c>
      <c r="J42" s="154">
        <v>5.4000000000000001E-4</v>
      </c>
      <c r="K42" s="158">
        <f t="shared" ref="K42" si="472">SQRT(L42^2+M42^2)*1000/(SQRT(3)*L18)</f>
        <v>2.2722055603355611</v>
      </c>
      <c r="L42" s="153">
        <v>-4.0140000000000002E-2</v>
      </c>
      <c r="M42" s="154">
        <v>4.7999999999999996E-4</v>
      </c>
      <c r="N42" s="158">
        <f t="shared" ref="N42" si="473">SQRT(O42^2+P42^2)*1000/(SQRT(3)*O18)</f>
        <v>2.265456967379782</v>
      </c>
      <c r="O42" s="153">
        <v>-4.002E-2</v>
      </c>
      <c r="P42" s="154">
        <v>5.4000000000000001E-4</v>
      </c>
      <c r="Q42" s="158">
        <f t="shared" ref="Q42" si="474">SQRT(R42^2+S42^2)*1000/(SQRT(3)*R18)</f>
        <v>2.2654136912754428</v>
      </c>
      <c r="R42" s="153">
        <v>-4.002E-2</v>
      </c>
      <c r="S42" s="154">
        <v>4.7999999999999996E-4</v>
      </c>
      <c r="T42" s="158">
        <f t="shared" ref="T42" si="475">SQRT(U42^2+V42^2)*1000/(SQRT(3)*U18)</f>
        <v>2.2518734991236444</v>
      </c>
      <c r="U42" s="153">
        <v>-3.9780000000000003E-2</v>
      </c>
      <c r="V42" s="154">
        <v>5.4000000000000001E-4</v>
      </c>
      <c r="W42" s="158">
        <f t="shared" ref="W42" si="476">SQRT(X42^2+Y42^2)*1000/(SQRT(3)*X18)</f>
        <v>2.2654136912754428</v>
      </c>
      <c r="X42" s="153">
        <v>-4.002E-2</v>
      </c>
      <c r="Y42" s="154">
        <v>4.7999999999999996E-4</v>
      </c>
      <c r="Z42" s="158">
        <f t="shared" ref="Z42" si="477">SQRT(AA42^2+AB42^2)*1000/(SQRT(3)*AA18)</f>
        <v>2.2552258931859637</v>
      </c>
      <c r="AA42" s="153">
        <v>-3.984E-2</v>
      </c>
      <c r="AB42" s="154">
        <v>4.7999999999999996E-4</v>
      </c>
      <c r="AC42" s="158">
        <f t="shared" ref="AC42" si="478">SQRT(AD42^2+AE42^2)*1000/(SQRT(3)*AD18)</f>
        <v>2.255269364782797</v>
      </c>
      <c r="AD42" s="153">
        <v>-3.984E-2</v>
      </c>
      <c r="AE42" s="154">
        <v>5.4000000000000001E-4</v>
      </c>
      <c r="AF42" s="158">
        <f t="shared" ref="AF42" si="479">SQRT(AG42^2+AH42^2)*1000/(SQRT(3)*AG18)</f>
        <v>2.2518734991236444</v>
      </c>
      <c r="AG42" s="153">
        <v>-3.9780000000000003E-2</v>
      </c>
      <c r="AH42" s="154">
        <v>5.4000000000000001E-4</v>
      </c>
      <c r="AI42" s="158">
        <f t="shared" ref="AI42" si="480">SQRT(AJ42^2+AK42^2)*1000/(SQRT(3)*AJ18)</f>
        <v>2.2552258931859637</v>
      </c>
      <c r="AJ42" s="153">
        <v>-3.984E-2</v>
      </c>
      <c r="AK42" s="154">
        <v>4.7999999999999996E-4</v>
      </c>
      <c r="AL42" s="158">
        <f t="shared" ref="AL42" si="481">SQRT(AM42^2+AN42^2)*1000/(SQRT(3)*AM18)</f>
        <v>2.255269364782797</v>
      </c>
      <c r="AM42" s="153">
        <v>-3.984E-2</v>
      </c>
      <c r="AN42" s="154">
        <v>5.4000000000000001E-4</v>
      </c>
      <c r="AO42" s="158">
        <f t="shared" ref="AO42" si="482">SQRT(AP42^2+AQ42^2)*1000/(SQRT(3)*AP18)</f>
        <v>2.2484776344081525</v>
      </c>
      <c r="AP42" s="153">
        <v>-3.9719999999999998E-2</v>
      </c>
      <c r="AQ42" s="154">
        <v>5.4000000000000001E-4</v>
      </c>
      <c r="AR42" s="158">
        <f t="shared" ref="AR42" si="483">SQRT(AS42^2+AT42^2)*1000/(SQRT(3)*AS18)</f>
        <v>2.2450381017772001</v>
      </c>
      <c r="AS42" s="153">
        <v>-3.9659999999999994E-2</v>
      </c>
      <c r="AT42" s="154">
        <v>4.7999999999999996E-4</v>
      </c>
      <c r="AU42" s="158">
        <f t="shared" ref="AU42" si="484">SQRT(AV42^2+AW42^2)*1000/(SQRT(3)*AV18)</f>
        <v>2.2755634814296331</v>
      </c>
      <c r="AV42" s="153">
        <v>-4.02E-2</v>
      </c>
      <c r="AW42" s="154">
        <v>4.1999999999999996E-4</v>
      </c>
      <c r="AX42" s="158">
        <f t="shared" ref="AX42" si="485">SQRT(AY42^2+AZ42^2)*1000/(SQRT(3)*AY18)</f>
        <v>2.2450817706406032</v>
      </c>
      <c r="AY42" s="153">
        <v>-3.9659999999999994E-2</v>
      </c>
      <c r="AZ42" s="154">
        <v>5.4000000000000001E-4</v>
      </c>
      <c r="BA42" s="158">
        <f t="shared" ref="BA42" si="486">SQRT(BB42^2+BC42^2)*1000/(SQRT(3)*BB18)</f>
        <v>2.24843403149888</v>
      </c>
      <c r="BB42" s="153">
        <v>-3.9719999999999998E-2</v>
      </c>
      <c r="BC42" s="154">
        <v>4.7999999999999996E-4</v>
      </c>
      <c r="BD42" s="158">
        <f t="shared" ref="BD42" si="487">SQRT(BE42^2+BF42^2)*1000/(SQRT(3)*BE18)</f>
        <v>2.2518734991236444</v>
      </c>
      <c r="BE42" s="153">
        <v>-3.9780000000000003E-2</v>
      </c>
      <c r="BF42" s="154">
        <v>5.4000000000000001E-4</v>
      </c>
      <c r="BG42" s="158">
        <f t="shared" ref="BG42" si="488">SQRT(BH42^2+BI42^2)*1000/(SQRT(3)*BH18)</f>
        <v>2.2518299619695963</v>
      </c>
      <c r="BH42" s="153">
        <v>-3.9780000000000003E-2</v>
      </c>
      <c r="BI42" s="154">
        <v>4.7999999999999996E-4</v>
      </c>
      <c r="BJ42" s="158">
        <f t="shared" ref="BJ42" si="489">SQRT(BK42^2+BL42^2)*1000/(SQRT(3)*BK18)</f>
        <v>2.255269364782797</v>
      </c>
      <c r="BK42" s="153">
        <v>-3.984E-2</v>
      </c>
      <c r="BL42" s="154">
        <v>5.4000000000000001E-4</v>
      </c>
      <c r="BM42" s="158">
        <f t="shared" ref="BM42" si="490">SQRT(BN42^2+BO42^2)*1000/(SQRT(3)*BN18)</f>
        <v>2.2586218251446186</v>
      </c>
      <c r="BN42" s="153">
        <v>-3.9899999999999998E-2</v>
      </c>
      <c r="BO42" s="154">
        <v>4.7999999999999996E-4</v>
      </c>
      <c r="BP42" s="158">
        <f t="shared" ref="BP42" si="491">SQRT(BQ42^2+BR42^2)*1000/(SQRT(3)*BQ18)</f>
        <v>2.2586652313813529</v>
      </c>
      <c r="BQ42" s="153">
        <v>-3.9899999999999998E-2</v>
      </c>
      <c r="BR42" s="154">
        <v>5.4000000000000001E-4</v>
      </c>
      <c r="BS42" s="158">
        <f t="shared" ref="BS42" si="492">SQRT(BT42^2+BU42^2)*1000/(SQRT(3)*BT18)</f>
        <v>2.2688096254409844</v>
      </c>
      <c r="BT42" s="153">
        <v>-4.0079999999999998E-2</v>
      </c>
      <c r="BU42" s="154">
        <v>4.7999999999999996E-4</v>
      </c>
      <c r="BV42" s="158">
        <f t="shared" ref="BV42" si="493">SQRT(BW42^2+BX42^2)*1000/(SQRT(3)*BW18)</f>
        <v>2.2756014959559092</v>
      </c>
      <c r="BW42" s="153">
        <v>-4.02E-2</v>
      </c>
      <c r="BX42" s="154">
        <v>4.7999999999999996E-4</v>
      </c>
      <c r="BY42" s="158">
        <f t="shared" ref="BY42" si="494">SQRT(BZ42^2+CA42^2)*1000/(SQRT(3)*BZ18)</f>
        <v>2.2722487070853874</v>
      </c>
      <c r="BZ42" s="153">
        <v>-4.0140000000000002E-2</v>
      </c>
      <c r="CA42" s="154">
        <v>5.4000000000000001E-4</v>
      </c>
      <c r="CB42" s="638"/>
    </row>
    <row r="43" spans="1:80" x14ac:dyDescent="0.2">
      <c r="A43" s="164" t="s">
        <v>50</v>
      </c>
      <c r="B43" s="165"/>
      <c r="C43" s="166"/>
      <c r="D43" s="167"/>
      <c r="E43" s="168"/>
      <c r="F43" s="167"/>
      <c r="G43" s="169"/>
      <c r="H43" s="170">
        <f t="shared" ref="H43:BS44" si="495">H27+H37+H29+H31+H33+H35+H39+H41</f>
        <v>288.62279872907391</v>
      </c>
      <c r="I43" s="171">
        <f t="shared" si="495"/>
        <v>-5.0479799999999999</v>
      </c>
      <c r="J43" s="172">
        <f t="shared" si="495"/>
        <v>-0.14349999999999999</v>
      </c>
      <c r="K43" s="170">
        <f t="shared" si="495"/>
        <v>270.86881574147378</v>
      </c>
      <c r="L43" s="171">
        <f t="shared" si="495"/>
        <v>-4.7336799999999997</v>
      </c>
      <c r="M43" s="172">
        <f t="shared" si="495"/>
        <v>-0.14355999999999999</v>
      </c>
      <c r="N43" s="170">
        <f t="shared" si="495"/>
        <v>262.5872615104542</v>
      </c>
      <c r="O43" s="171">
        <f t="shared" si="495"/>
        <v>-4.5889199999999999</v>
      </c>
      <c r="P43" s="172">
        <f t="shared" si="495"/>
        <v>-0.1585</v>
      </c>
      <c r="Q43" s="170">
        <f t="shared" si="495"/>
        <v>257.23301193588026</v>
      </c>
      <c r="R43" s="171">
        <f t="shared" si="495"/>
        <v>-4.4947400000000002</v>
      </c>
      <c r="S43" s="172">
        <f t="shared" si="495"/>
        <v>-0.14449999999999999</v>
      </c>
      <c r="T43" s="170">
        <f t="shared" si="495"/>
        <v>256.72394751024689</v>
      </c>
      <c r="U43" s="171">
        <f t="shared" si="495"/>
        <v>-4.4855</v>
      </c>
      <c r="V43" s="172">
        <f t="shared" si="495"/>
        <v>-0.14055999999999999</v>
      </c>
      <c r="W43" s="170">
        <f t="shared" si="495"/>
        <v>265.14077370338259</v>
      </c>
      <c r="X43" s="173">
        <f t="shared" si="495"/>
        <v>-4.6326799999999997</v>
      </c>
      <c r="Y43" s="174">
        <f t="shared" si="495"/>
        <v>-0.15856000000000001</v>
      </c>
      <c r="Z43" s="170">
        <f t="shared" si="495"/>
        <v>301.38752111372139</v>
      </c>
      <c r="AA43" s="171">
        <f t="shared" si="495"/>
        <v>-5.2763200000000001</v>
      </c>
      <c r="AB43" s="172">
        <f t="shared" si="495"/>
        <v>-0.16162000000000001</v>
      </c>
      <c r="AC43" s="170">
        <f t="shared" si="495"/>
        <v>345.27748149320053</v>
      </c>
      <c r="AD43" s="171">
        <f t="shared" si="495"/>
        <v>-6.04732</v>
      </c>
      <c r="AE43" s="172">
        <f t="shared" si="495"/>
        <v>-0.27056000000000002</v>
      </c>
      <c r="AF43" s="170">
        <f t="shared" si="495"/>
        <v>365.99019767678038</v>
      </c>
      <c r="AG43" s="171">
        <f t="shared" si="495"/>
        <v>-6.3936200000000003</v>
      </c>
      <c r="AH43" s="172">
        <f t="shared" si="495"/>
        <v>-0.53456000000000004</v>
      </c>
      <c r="AI43" s="170">
        <f t="shared" si="495"/>
        <v>369.1298832924839</v>
      </c>
      <c r="AJ43" s="171">
        <f t="shared" si="495"/>
        <v>-6.4573800000000006</v>
      </c>
      <c r="AK43" s="172">
        <f t="shared" si="495"/>
        <v>-0.44956000000000002</v>
      </c>
      <c r="AL43" s="170">
        <f t="shared" si="495"/>
        <v>364.75936558438195</v>
      </c>
      <c r="AM43" s="171">
        <f t="shared" si="495"/>
        <v>-6.3814399999999996</v>
      </c>
      <c r="AN43" s="172">
        <f t="shared" si="495"/>
        <v>-0.38262000000000002</v>
      </c>
      <c r="AO43" s="170">
        <f t="shared" si="495"/>
        <v>359.81085662259608</v>
      </c>
      <c r="AP43" s="171">
        <f t="shared" si="495"/>
        <v>-6.2926599999999997</v>
      </c>
      <c r="AQ43" s="172">
        <f t="shared" si="495"/>
        <v>-0.38434000000000001</v>
      </c>
      <c r="AR43" s="170">
        <f t="shared" si="495"/>
        <v>359.69243628936124</v>
      </c>
      <c r="AS43" s="171">
        <f t="shared" si="495"/>
        <v>-6.2895000000000003</v>
      </c>
      <c r="AT43" s="172">
        <f t="shared" si="495"/>
        <v>-0.43756</v>
      </c>
      <c r="AU43" s="170">
        <f t="shared" si="495"/>
        <v>360.08307869984327</v>
      </c>
      <c r="AV43" s="171">
        <f t="shared" si="495"/>
        <v>-6.2920199999999999</v>
      </c>
      <c r="AW43" s="172">
        <f t="shared" si="495"/>
        <v>-0.49062</v>
      </c>
      <c r="AX43" s="170">
        <f t="shared" si="495"/>
        <v>355.39948827812373</v>
      </c>
      <c r="AY43" s="171">
        <f t="shared" si="495"/>
        <v>-6.1971400000000001</v>
      </c>
      <c r="AZ43" s="172">
        <f t="shared" si="495"/>
        <v>-0.52861999999999998</v>
      </c>
      <c r="BA43" s="170">
        <f t="shared" si="495"/>
        <v>365.94539402156363</v>
      </c>
      <c r="BB43" s="171">
        <f t="shared" si="495"/>
        <v>-6.3882000000000003</v>
      </c>
      <c r="BC43" s="172">
        <f t="shared" si="495"/>
        <v>-0.51056000000000001</v>
      </c>
      <c r="BD43" s="170">
        <f t="shared" si="495"/>
        <v>379.67073431433863</v>
      </c>
      <c r="BE43" s="171">
        <f t="shared" si="495"/>
        <v>-6.6332599999999999</v>
      </c>
      <c r="BF43" s="172">
        <f t="shared" si="495"/>
        <v>-0.51656000000000002</v>
      </c>
      <c r="BG43" s="170">
        <f t="shared" si="495"/>
        <v>381.54323640474985</v>
      </c>
      <c r="BH43" s="171">
        <f t="shared" si="495"/>
        <v>-6.6716200000000008</v>
      </c>
      <c r="BI43" s="172">
        <f t="shared" si="495"/>
        <v>-0.52861999999999987</v>
      </c>
      <c r="BJ43" s="170">
        <f t="shared" si="495"/>
        <v>373.39763627159448</v>
      </c>
      <c r="BK43" s="171">
        <f t="shared" si="495"/>
        <v>-6.5364400000000007</v>
      </c>
      <c r="BL43" s="172">
        <f t="shared" si="495"/>
        <v>-0.37856000000000001</v>
      </c>
      <c r="BM43" s="170">
        <f t="shared" si="495"/>
        <v>367.98989781529417</v>
      </c>
      <c r="BN43" s="171">
        <f t="shared" si="495"/>
        <v>-6.4484399999999997</v>
      </c>
      <c r="BO43" s="172">
        <f t="shared" si="495"/>
        <v>-0.25262000000000001</v>
      </c>
      <c r="BP43" s="170">
        <f t="shared" si="495"/>
        <v>358.33141555286545</v>
      </c>
      <c r="BQ43" s="171">
        <f t="shared" si="495"/>
        <v>-6.2807400000000007</v>
      </c>
      <c r="BR43" s="172">
        <f t="shared" si="495"/>
        <v>-0.10956000000000002</v>
      </c>
      <c r="BS43" s="170">
        <f t="shared" si="495"/>
        <v>329.64273243925749</v>
      </c>
      <c r="BT43" s="171">
        <f t="shared" ref="BT43:EE44" si="496">BT27+BT37+BT29+BT31+BT33+BT35+BT39+BT41</f>
        <v>-5.7767400000000002</v>
      </c>
      <c r="BU43" s="172">
        <f t="shared" si="496"/>
        <v>-1.8620000000000005E-2</v>
      </c>
      <c r="BV43" s="170">
        <f t="shared" si="496"/>
        <v>300.92532919189051</v>
      </c>
      <c r="BW43" s="171">
        <f t="shared" si="496"/>
        <v>-5.2707999999999995</v>
      </c>
      <c r="BX43" s="172">
        <f t="shared" si="496"/>
        <v>-6.9559999999999997E-2</v>
      </c>
      <c r="BY43" s="170">
        <f t="shared" si="496"/>
        <v>277.91864735078678</v>
      </c>
      <c r="BZ43" s="171">
        <f t="shared" si="496"/>
        <v>-4.86374</v>
      </c>
      <c r="CA43" s="172">
        <f t="shared" si="496"/>
        <v>-0.10456000000000001</v>
      </c>
    </row>
    <row r="44" spans="1:80" ht="13.5" thickBot="1" x14ac:dyDescent="0.25">
      <c r="A44" s="175" t="s">
        <v>51</v>
      </c>
      <c r="B44" s="176"/>
      <c r="C44" s="177"/>
      <c r="D44" s="178"/>
      <c r="E44" s="179"/>
      <c r="F44" s="180"/>
      <c r="G44" s="181"/>
      <c r="H44" s="182">
        <f t="shared" si="495"/>
        <v>251.77325867375586</v>
      </c>
      <c r="I44" s="183">
        <f t="shared" si="495"/>
        <v>-4.3811400000000003</v>
      </c>
      <c r="J44" s="184">
        <f t="shared" si="495"/>
        <v>-0.28646000000000005</v>
      </c>
      <c r="K44" s="182">
        <f t="shared" si="495"/>
        <v>235.99456899437834</v>
      </c>
      <c r="L44" s="183">
        <f t="shared" si="495"/>
        <v>-4.1041400000000001</v>
      </c>
      <c r="M44" s="184">
        <f t="shared" si="495"/>
        <v>-0.26952000000000004</v>
      </c>
      <c r="N44" s="182">
        <f t="shared" si="495"/>
        <v>226.74193168816731</v>
      </c>
      <c r="O44" s="183">
        <f t="shared" si="495"/>
        <v>-3.9400199999999996</v>
      </c>
      <c r="P44" s="184">
        <f t="shared" si="495"/>
        <v>-0.26346000000000003</v>
      </c>
      <c r="Q44" s="182">
        <f t="shared" si="495"/>
        <v>224.07264348685325</v>
      </c>
      <c r="R44" s="183">
        <f t="shared" si="495"/>
        <v>-3.89602</v>
      </c>
      <c r="S44" s="184">
        <f t="shared" si="495"/>
        <v>-0.26352000000000003</v>
      </c>
      <c r="T44" s="182">
        <f t="shared" si="495"/>
        <v>223.66220018666689</v>
      </c>
      <c r="U44" s="183">
        <f t="shared" si="495"/>
        <v>-3.8887800000000001</v>
      </c>
      <c r="V44" s="184">
        <f t="shared" si="495"/>
        <v>-0.25546000000000002</v>
      </c>
      <c r="W44" s="182">
        <f t="shared" si="495"/>
        <v>229.77904978661212</v>
      </c>
      <c r="X44" s="183">
        <f t="shared" si="495"/>
        <v>-3.99702</v>
      </c>
      <c r="Y44" s="184">
        <f t="shared" si="495"/>
        <v>-0.25052000000000002</v>
      </c>
      <c r="Z44" s="182">
        <f t="shared" si="495"/>
        <v>259.49980911045151</v>
      </c>
      <c r="AA44" s="183">
        <f t="shared" si="495"/>
        <v>-4.5228400000000004</v>
      </c>
      <c r="AB44" s="184">
        <f t="shared" si="495"/>
        <v>-0.24352000000000001</v>
      </c>
      <c r="AC44" s="182">
        <f t="shared" si="495"/>
        <v>293.74946185544349</v>
      </c>
      <c r="AD44" s="183">
        <f t="shared" si="495"/>
        <v>-5.1258400000000002</v>
      </c>
      <c r="AE44" s="184">
        <f t="shared" si="495"/>
        <v>-0.28346000000000005</v>
      </c>
      <c r="AF44" s="182">
        <f t="shared" si="495"/>
        <v>308.11364942297797</v>
      </c>
      <c r="AG44" s="183">
        <f t="shared" si="495"/>
        <v>-5.3717800000000002</v>
      </c>
      <c r="AH44" s="184">
        <f t="shared" si="495"/>
        <v>-0.43446000000000001</v>
      </c>
      <c r="AI44" s="182">
        <f t="shared" si="495"/>
        <v>304.98238520446608</v>
      </c>
      <c r="AJ44" s="183">
        <f t="shared" si="495"/>
        <v>-5.3138400000000008</v>
      </c>
      <c r="AK44" s="184">
        <f t="shared" si="495"/>
        <v>-0.40452000000000005</v>
      </c>
      <c r="AL44" s="182">
        <f t="shared" si="495"/>
        <v>305.59564754832229</v>
      </c>
      <c r="AM44" s="183">
        <f t="shared" si="495"/>
        <v>-5.3288399999999996</v>
      </c>
      <c r="AN44" s="184">
        <f t="shared" si="495"/>
        <v>-0.39046000000000003</v>
      </c>
      <c r="AO44" s="182">
        <f t="shared" si="495"/>
        <v>306.60494496823912</v>
      </c>
      <c r="AP44" s="183">
        <f t="shared" si="495"/>
        <v>-5.3467200000000004</v>
      </c>
      <c r="AQ44" s="184">
        <f t="shared" si="495"/>
        <v>-0.40746000000000004</v>
      </c>
      <c r="AR44" s="182">
        <f t="shared" si="495"/>
        <v>304.92034899909197</v>
      </c>
      <c r="AS44" s="183">
        <f t="shared" si="495"/>
        <v>-5.3196599999999998</v>
      </c>
      <c r="AT44" s="184">
        <f t="shared" si="495"/>
        <v>-0.34652000000000005</v>
      </c>
      <c r="AU44" s="182">
        <f t="shared" si="495"/>
        <v>309.19493805052201</v>
      </c>
      <c r="AV44" s="183">
        <f t="shared" si="495"/>
        <v>-5.3891999999999998</v>
      </c>
      <c r="AW44" s="184">
        <f t="shared" si="495"/>
        <v>-0.40158000000000005</v>
      </c>
      <c r="AX44" s="182">
        <f t="shared" si="495"/>
        <v>298.3087382455322</v>
      </c>
      <c r="AY44" s="183">
        <f t="shared" si="495"/>
        <v>-5.1966599999999996</v>
      </c>
      <c r="AZ44" s="184">
        <f t="shared" si="495"/>
        <v>-0.39046000000000003</v>
      </c>
      <c r="BA44" s="182">
        <f t="shared" si="495"/>
        <v>308.94010731966313</v>
      </c>
      <c r="BB44" s="183">
        <f t="shared" si="495"/>
        <v>-5.3817199999999996</v>
      </c>
      <c r="BC44" s="184">
        <f t="shared" si="495"/>
        <v>-0.45252000000000003</v>
      </c>
      <c r="BD44" s="182">
        <f t="shared" si="495"/>
        <v>318.41375541346287</v>
      </c>
      <c r="BE44" s="183">
        <f t="shared" si="495"/>
        <v>-5.5457800000000006</v>
      </c>
      <c r="BF44" s="184">
        <f t="shared" si="495"/>
        <v>-0.49646000000000001</v>
      </c>
      <c r="BG44" s="182">
        <f t="shared" si="495"/>
        <v>320.57134606033469</v>
      </c>
      <c r="BH44" s="183">
        <f t="shared" si="495"/>
        <v>-5.5887799999999999</v>
      </c>
      <c r="BI44" s="184">
        <f t="shared" si="495"/>
        <v>-0.48552000000000006</v>
      </c>
      <c r="BJ44" s="182">
        <f t="shared" si="495"/>
        <v>322.57592747339669</v>
      </c>
      <c r="BK44" s="183">
        <f t="shared" si="495"/>
        <v>-5.6308399999999992</v>
      </c>
      <c r="BL44" s="184">
        <f t="shared" si="495"/>
        <v>-0.39346000000000003</v>
      </c>
      <c r="BM44" s="182">
        <f t="shared" si="495"/>
        <v>325.56510844533136</v>
      </c>
      <c r="BN44" s="183">
        <f t="shared" si="495"/>
        <v>-5.6869000000000005</v>
      </c>
      <c r="BO44" s="184">
        <f t="shared" si="495"/>
        <v>-0.35252000000000006</v>
      </c>
      <c r="BP44" s="182">
        <f t="shared" si="495"/>
        <v>315.51147457158089</v>
      </c>
      <c r="BQ44" s="183">
        <f t="shared" si="495"/>
        <v>-5.5148999999999999</v>
      </c>
      <c r="BR44" s="184">
        <f t="shared" si="495"/>
        <v>-0.23546</v>
      </c>
      <c r="BS44" s="182">
        <f t="shared" si="495"/>
        <v>314.55537520380153</v>
      </c>
      <c r="BT44" s="183">
        <f t="shared" si="496"/>
        <v>-5.4950799999999997</v>
      </c>
      <c r="BU44" s="184">
        <f t="shared" si="496"/>
        <v>-0.27752000000000004</v>
      </c>
      <c r="BV44" s="182">
        <f t="shared" si="496"/>
        <v>305.26626521285766</v>
      </c>
      <c r="BW44" s="183">
        <f t="shared" si="496"/>
        <v>-5.3281999999999998</v>
      </c>
      <c r="BX44" s="184">
        <f t="shared" si="496"/>
        <v>-0.33151999999999998</v>
      </c>
      <c r="BY44" s="182">
        <f t="shared" si="496"/>
        <v>277.81503734528962</v>
      </c>
      <c r="BZ44" s="183">
        <f t="shared" si="496"/>
        <v>-4.8401400000000008</v>
      </c>
      <c r="CA44" s="184">
        <f t="shared" si="496"/>
        <v>-0.32445999999999997</v>
      </c>
    </row>
    <row r="45" spans="1:80" ht="13.5" thickBot="1" x14ac:dyDescent="0.25">
      <c r="A45" s="185" t="s">
        <v>52</v>
      </c>
      <c r="B45" s="89"/>
      <c r="C45" s="186"/>
      <c r="D45" s="187"/>
      <c r="E45" s="188"/>
      <c r="F45" s="187"/>
      <c r="G45" s="189"/>
      <c r="H45" s="190">
        <f>H43+H44</f>
        <v>540.3960574028298</v>
      </c>
      <c r="I45" s="191">
        <f>I43+I44</f>
        <v>-9.4291200000000011</v>
      </c>
      <c r="J45" s="192">
        <f>J43+J44</f>
        <v>-0.42996000000000001</v>
      </c>
      <c r="K45" s="190">
        <f t="shared" ref="K45:M45" si="497">K43+K44</f>
        <v>506.86338473585215</v>
      </c>
      <c r="L45" s="191">
        <f t="shared" si="497"/>
        <v>-8.8378200000000007</v>
      </c>
      <c r="M45" s="192">
        <f t="shared" si="497"/>
        <v>-0.41308</v>
      </c>
      <c r="N45" s="190">
        <f>N43+N44</f>
        <v>489.32919319862151</v>
      </c>
      <c r="O45" s="191">
        <f>O43+O44</f>
        <v>-8.5289399999999986</v>
      </c>
      <c r="P45" s="192">
        <f>P43+P44</f>
        <v>-0.42196</v>
      </c>
      <c r="Q45" s="190">
        <f t="shared" ref="Q45:CA45" si="498">Q43+Q44</f>
        <v>481.30565542273348</v>
      </c>
      <c r="R45" s="191">
        <f t="shared" si="498"/>
        <v>-8.3907600000000002</v>
      </c>
      <c r="S45" s="192">
        <f t="shared" si="498"/>
        <v>-0.40802000000000005</v>
      </c>
      <c r="T45" s="190">
        <f t="shared" si="498"/>
        <v>480.38614769691378</v>
      </c>
      <c r="U45" s="191">
        <f t="shared" si="498"/>
        <v>-8.3742800000000006</v>
      </c>
      <c r="V45" s="192">
        <f t="shared" si="498"/>
        <v>-0.39602000000000004</v>
      </c>
      <c r="W45" s="190">
        <f t="shared" si="498"/>
        <v>494.91982348999471</v>
      </c>
      <c r="X45" s="191">
        <f t="shared" si="498"/>
        <v>-8.6296999999999997</v>
      </c>
      <c r="Y45" s="192">
        <f t="shared" si="498"/>
        <v>-0.40908</v>
      </c>
      <c r="Z45" s="190">
        <f t="shared" si="498"/>
        <v>560.88733022417296</v>
      </c>
      <c r="AA45" s="191">
        <f t="shared" si="498"/>
        <v>-9.7991600000000005</v>
      </c>
      <c r="AB45" s="192">
        <f t="shared" si="498"/>
        <v>-0.40514000000000006</v>
      </c>
      <c r="AC45" s="190">
        <f t="shared" si="498"/>
        <v>639.02694334864395</v>
      </c>
      <c r="AD45" s="191">
        <f t="shared" si="498"/>
        <v>-11.173159999999999</v>
      </c>
      <c r="AE45" s="192">
        <f t="shared" si="498"/>
        <v>-0.55402000000000007</v>
      </c>
      <c r="AF45" s="190">
        <f t="shared" si="498"/>
        <v>674.10384709975835</v>
      </c>
      <c r="AG45" s="191">
        <f t="shared" si="498"/>
        <v>-11.7654</v>
      </c>
      <c r="AH45" s="192">
        <f t="shared" si="498"/>
        <v>-0.96901999999999999</v>
      </c>
      <c r="AI45" s="190">
        <f t="shared" si="498"/>
        <v>674.11226849695004</v>
      </c>
      <c r="AJ45" s="191">
        <f t="shared" si="498"/>
        <v>-11.771220000000001</v>
      </c>
      <c r="AK45" s="192">
        <f t="shared" si="498"/>
        <v>-0.85408000000000006</v>
      </c>
      <c r="AL45" s="190">
        <f t="shared" si="498"/>
        <v>670.35501313270424</v>
      </c>
      <c r="AM45" s="191">
        <f t="shared" si="498"/>
        <v>-11.710279999999999</v>
      </c>
      <c r="AN45" s="192">
        <f t="shared" si="498"/>
        <v>-0.77307999999999999</v>
      </c>
      <c r="AO45" s="190">
        <f t="shared" si="498"/>
        <v>666.41580159083514</v>
      </c>
      <c r="AP45" s="191">
        <f t="shared" si="498"/>
        <v>-11.639379999999999</v>
      </c>
      <c r="AQ45" s="192">
        <f t="shared" si="498"/>
        <v>-0.79180000000000006</v>
      </c>
      <c r="AR45" s="190">
        <f t="shared" si="498"/>
        <v>664.61278528845321</v>
      </c>
      <c r="AS45" s="191">
        <f t="shared" si="498"/>
        <v>-11.609159999999999</v>
      </c>
      <c r="AT45" s="192">
        <f t="shared" si="498"/>
        <v>-0.78408000000000011</v>
      </c>
      <c r="AU45" s="190">
        <f t="shared" si="498"/>
        <v>669.27801675036528</v>
      </c>
      <c r="AV45" s="191">
        <f t="shared" si="498"/>
        <v>-11.68122</v>
      </c>
      <c r="AW45" s="192">
        <f t="shared" si="498"/>
        <v>-0.8922000000000001</v>
      </c>
      <c r="AX45" s="190">
        <f t="shared" si="498"/>
        <v>653.70822652365587</v>
      </c>
      <c r="AY45" s="191">
        <f t="shared" si="498"/>
        <v>-11.393799999999999</v>
      </c>
      <c r="AZ45" s="192">
        <f t="shared" si="498"/>
        <v>-0.91908000000000001</v>
      </c>
      <c r="BA45" s="190">
        <f t="shared" si="498"/>
        <v>674.8855013412267</v>
      </c>
      <c r="BB45" s="191">
        <f t="shared" si="498"/>
        <v>-11.769919999999999</v>
      </c>
      <c r="BC45" s="192">
        <f t="shared" si="498"/>
        <v>-0.96308000000000005</v>
      </c>
      <c r="BD45" s="190">
        <f t="shared" si="498"/>
        <v>698.0844897278015</v>
      </c>
      <c r="BE45" s="191">
        <f t="shared" si="498"/>
        <v>-12.179040000000001</v>
      </c>
      <c r="BF45" s="192">
        <f t="shared" si="498"/>
        <v>-1.01302</v>
      </c>
      <c r="BG45" s="190">
        <f t="shared" si="498"/>
        <v>702.1145824650846</v>
      </c>
      <c r="BH45" s="191">
        <f t="shared" si="498"/>
        <v>-12.260400000000001</v>
      </c>
      <c r="BI45" s="192">
        <f t="shared" si="498"/>
        <v>-1.0141399999999998</v>
      </c>
      <c r="BJ45" s="190">
        <f t="shared" si="498"/>
        <v>695.97356374499122</v>
      </c>
      <c r="BK45" s="191">
        <f t="shared" si="498"/>
        <v>-12.16728</v>
      </c>
      <c r="BL45" s="192">
        <f t="shared" si="498"/>
        <v>-0.77202000000000004</v>
      </c>
      <c r="BM45" s="190">
        <f t="shared" si="498"/>
        <v>693.55500626062553</v>
      </c>
      <c r="BN45" s="191">
        <f t="shared" si="498"/>
        <v>-12.135339999999999</v>
      </c>
      <c r="BO45" s="192">
        <f t="shared" si="498"/>
        <v>-0.60514000000000001</v>
      </c>
      <c r="BP45" s="190">
        <f t="shared" si="498"/>
        <v>673.84289012444628</v>
      </c>
      <c r="BQ45" s="191">
        <f t="shared" si="498"/>
        <v>-11.795640000000001</v>
      </c>
      <c r="BR45" s="192">
        <f t="shared" si="498"/>
        <v>-0.34501999999999999</v>
      </c>
      <c r="BS45" s="190">
        <f t="shared" si="498"/>
        <v>644.19810764305907</v>
      </c>
      <c r="BT45" s="191">
        <f t="shared" si="498"/>
        <v>-11.27182</v>
      </c>
      <c r="BU45" s="192">
        <f t="shared" si="498"/>
        <v>-0.29614000000000007</v>
      </c>
      <c r="BV45" s="190">
        <f t="shared" si="498"/>
        <v>606.19159440474823</v>
      </c>
      <c r="BW45" s="191">
        <f t="shared" si="498"/>
        <v>-10.599</v>
      </c>
      <c r="BX45" s="192">
        <f t="shared" si="498"/>
        <v>-0.40107999999999999</v>
      </c>
      <c r="BY45" s="190">
        <f t="shared" si="498"/>
        <v>555.73368469607635</v>
      </c>
      <c r="BZ45" s="191">
        <f t="shared" si="498"/>
        <v>-9.7038800000000016</v>
      </c>
      <c r="CA45" s="192">
        <f t="shared" si="498"/>
        <v>-0.42901999999999996</v>
      </c>
      <c r="CB45" s="638"/>
    </row>
    <row r="46" spans="1:80" x14ac:dyDescent="0.2">
      <c r="A46" s="193"/>
      <c r="B46" s="77"/>
      <c r="C46" s="194"/>
      <c r="D46" s="195"/>
      <c r="E46" s="196"/>
      <c r="F46" s="195"/>
      <c r="G46" s="196"/>
      <c r="H46" s="197"/>
      <c r="I46" s="195"/>
      <c r="J46" s="195"/>
      <c r="K46" s="197"/>
      <c r="L46" s="195"/>
      <c r="M46" s="195"/>
      <c r="N46" s="197"/>
      <c r="O46" s="195"/>
      <c r="P46" s="195"/>
      <c r="Q46" s="197"/>
      <c r="R46" s="195"/>
      <c r="S46" s="195"/>
      <c r="T46" s="197"/>
      <c r="U46" s="195"/>
      <c r="V46" s="195"/>
      <c r="W46" s="197"/>
      <c r="X46" s="195"/>
      <c r="Y46" s="195"/>
      <c r="Z46" s="197"/>
      <c r="AA46" s="195"/>
      <c r="AB46" s="195"/>
      <c r="AC46" s="197"/>
      <c r="AD46" s="195"/>
      <c r="AE46" s="195"/>
      <c r="AF46" s="197"/>
      <c r="AG46" s="195"/>
      <c r="AH46" s="195"/>
      <c r="AI46" s="197"/>
      <c r="AJ46" s="195"/>
      <c r="AK46" s="195"/>
      <c r="AL46" s="197"/>
      <c r="AM46" s="195"/>
      <c r="AN46" s="195"/>
      <c r="AO46" s="197"/>
      <c r="AP46" s="195"/>
      <c r="AQ46" s="195"/>
      <c r="AR46" s="197"/>
      <c r="AS46" s="195"/>
      <c r="AT46" s="195"/>
      <c r="AU46" s="197"/>
      <c r="AV46" s="195"/>
      <c r="AW46" s="195"/>
      <c r="AX46" s="197"/>
      <c r="AY46" s="195"/>
      <c r="AZ46" s="195"/>
      <c r="BA46" s="197"/>
      <c r="BB46" s="195"/>
      <c r="BC46" s="195"/>
      <c r="BD46" s="197"/>
      <c r="BE46" s="195"/>
      <c r="BF46" s="195"/>
      <c r="BG46" s="197"/>
      <c r="BH46" s="195"/>
      <c r="BI46" s="195"/>
      <c r="BJ46" s="197"/>
      <c r="BK46" s="195"/>
      <c r="BL46" s="195"/>
      <c r="BM46" s="197"/>
      <c r="BN46" s="195"/>
      <c r="BO46" s="195"/>
      <c r="BP46" s="197"/>
      <c r="BQ46" s="195"/>
      <c r="BR46" s="195"/>
      <c r="BS46" s="197"/>
      <c r="BT46" s="195"/>
      <c r="BU46" s="195"/>
      <c r="BV46" s="197"/>
      <c r="BW46" s="195"/>
      <c r="BX46" s="195"/>
      <c r="BY46" s="197"/>
      <c r="BZ46" s="195"/>
      <c r="CA46" s="195"/>
    </row>
    <row r="47" spans="1:80" ht="13.5" thickBot="1" x14ac:dyDescent="0.25">
      <c r="A47" s="119"/>
      <c r="B47" s="8"/>
      <c r="C47" s="8"/>
      <c r="D47" s="8"/>
      <c r="E47" s="198"/>
      <c r="F47" s="8"/>
      <c r="G47" s="199"/>
      <c r="H47" s="200" t="s">
        <v>53</v>
      </c>
      <c r="I47" s="201"/>
      <c r="J47" s="134"/>
      <c r="K47" s="202"/>
      <c r="L47" s="203"/>
      <c r="M47" s="203"/>
      <c r="N47" s="202"/>
      <c r="O47" s="203"/>
      <c r="P47" s="203"/>
      <c r="Q47" s="202"/>
      <c r="R47" s="203"/>
      <c r="S47" s="203"/>
      <c r="T47" s="202"/>
      <c r="U47" s="203"/>
      <c r="V47" s="203"/>
      <c r="W47" s="202"/>
      <c r="X47" s="203"/>
      <c r="Y47" s="203"/>
      <c r="Z47" s="202"/>
      <c r="AA47" s="203"/>
      <c r="AB47" s="203"/>
      <c r="AC47" s="202"/>
      <c r="AD47" s="203"/>
      <c r="AE47" s="203"/>
      <c r="AF47" s="202"/>
      <c r="AG47" s="203"/>
      <c r="AH47" s="203"/>
      <c r="AI47" s="202"/>
      <c r="AJ47" s="203"/>
      <c r="AK47" s="203"/>
      <c r="AL47" s="202"/>
      <c r="AM47" s="203"/>
      <c r="AN47" s="203"/>
      <c r="AO47" s="202"/>
      <c r="AP47" s="203"/>
      <c r="AQ47" s="203"/>
      <c r="AR47" s="202"/>
      <c r="AS47" s="203"/>
      <c r="AT47" s="203"/>
      <c r="AU47" s="202"/>
      <c r="AV47" s="203"/>
      <c r="AW47" s="203"/>
      <c r="AX47" s="202"/>
      <c r="AY47" s="203"/>
      <c r="AZ47" s="203"/>
      <c r="BA47" s="202"/>
      <c r="BB47" s="203"/>
      <c r="BC47" s="203"/>
      <c r="BD47" s="202"/>
      <c r="BE47" s="203"/>
      <c r="BF47" s="203"/>
      <c r="BG47" s="202"/>
      <c r="BH47" s="203"/>
      <c r="BI47" s="203"/>
      <c r="BJ47" s="202"/>
      <c r="BK47" s="203"/>
      <c r="BL47" s="203"/>
      <c r="BM47" s="202"/>
      <c r="BN47" s="203"/>
      <c r="BO47" s="203"/>
      <c r="BP47" s="202"/>
      <c r="BQ47" s="203"/>
      <c r="BR47" s="203"/>
      <c r="BS47" s="202"/>
      <c r="BT47" s="203"/>
      <c r="BU47" s="203"/>
      <c r="BV47" s="202"/>
      <c r="BW47" s="203"/>
      <c r="BX47" s="203"/>
      <c r="BY47" s="202"/>
      <c r="BZ47" s="203"/>
      <c r="CA47" s="203"/>
    </row>
    <row r="48" spans="1:80" ht="15" customHeight="1" x14ac:dyDescent="0.2">
      <c r="A48" s="204"/>
      <c r="B48" s="205" t="s">
        <v>54</v>
      </c>
      <c r="C48" s="165"/>
      <c r="D48" s="206" t="s">
        <v>55</v>
      </c>
      <c r="E48" s="165"/>
      <c r="F48" s="165"/>
      <c r="G48" s="115"/>
      <c r="H48" s="207">
        <f>$C$50/1000</f>
        <v>2.3E-2</v>
      </c>
      <c r="I48" s="208" t="s">
        <v>56</v>
      </c>
      <c r="J48" s="209">
        <f>$G$50/1000</f>
        <v>0.16250000000000001</v>
      </c>
      <c r="K48" s="207">
        <f>$C$50/1000</f>
        <v>2.3E-2</v>
      </c>
      <c r="L48" s="208" t="s">
        <v>56</v>
      </c>
      <c r="M48" s="209">
        <f>$G$50/1000</f>
        <v>0.16250000000000001</v>
      </c>
      <c r="N48" s="207">
        <f>$C$50/1000</f>
        <v>2.3E-2</v>
      </c>
      <c r="O48" s="208" t="s">
        <v>56</v>
      </c>
      <c r="P48" s="209">
        <f>$G$50/1000</f>
        <v>0.16250000000000001</v>
      </c>
      <c r="Q48" s="207">
        <f>$C$50/1000</f>
        <v>2.3E-2</v>
      </c>
      <c r="R48" s="208" t="s">
        <v>56</v>
      </c>
      <c r="S48" s="209">
        <f>$G$50/1000</f>
        <v>0.16250000000000001</v>
      </c>
      <c r="T48" s="207">
        <f>$C$50/1000</f>
        <v>2.3E-2</v>
      </c>
      <c r="U48" s="208" t="s">
        <v>56</v>
      </c>
      <c r="V48" s="209">
        <f>$G$50/1000</f>
        <v>0.16250000000000001</v>
      </c>
      <c r="W48" s="207">
        <f>$C$50/1000</f>
        <v>2.3E-2</v>
      </c>
      <c r="X48" s="208" t="s">
        <v>56</v>
      </c>
      <c r="Y48" s="209">
        <f>$G$50/1000</f>
        <v>0.16250000000000001</v>
      </c>
      <c r="Z48" s="207">
        <f>$C$50/1000</f>
        <v>2.3E-2</v>
      </c>
      <c r="AA48" s="208" t="s">
        <v>56</v>
      </c>
      <c r="AB48" s="209">
        <f>$G$50/1000</f>
        <v>0.16250000000000001</v>
      </c>
      <c r="AC48" s="207">
        <f>$C$50/1000</f>
        <v>2.3E-2</v>
      </c>
      <c r="AD48" s="208" t="s">
        <v>56</v>
      </c>
      <c r="AE48" s="209">
        <f>$G$50/1000</f>
        <v>0.16250000000000001</v>
      </c>
      <c r="AF48" s="207">
        <f>$C$50/1000</f>
        <v>2.3E-2</v>
      </c>
      <c r="AG48" s="208" t="s">
        <v>56</v>
      </c>
      <c r="AH48" s="209">
        <f>$G$50/1000</f>
        <v>0.16250000000000001</v>
      </c>
      <c r="AI48" s="207">
        <f>$C$50/1000</f>
        <v>2.3E-2</v>
      </c>
      <c r="AJ48" s="208" t="s">
        <v>56</v>
      </c>
      <c r="AK48" s="209">
        <f>$G$50/1000</f>
        <v>0.16250000000000001</v>
      </c>
      <c r="AL48" s="207">
        <f>$C$50/1000</f>
        <v>2.3E-2</v>
      </c>
      <c r="AM48" s="208" t="s">
        <v>56</v>
      </c>
      <c r="AN48" s="209">
        <f>$G$50/1000</f>
        <v>0.16250000000000001</v>
      </c>
      <c r="AO48" s="207">
        <f>$C$50/1000</f>
        <v>2.3E-2</v>
      </c>
      <c r="AP48" s="208" t="s">
        <v>56</v>
      </c>
      <c r="AQ48" s="209">
        <f>$G$50/1000</f>
        <v>0.16250000000000001</v>
      </c>
      <c r="AR48" s="207">
        <f>$C$50/1000</f>
        <v>2.3E-2</v>
      </c>
      <c r="AS48" s="208" t="s">
        <v>56</v>
      </c>
      <c r="AT48" s="209">
        <f>$G$50/1000</f>
        <v>0.16250000000000001</v>
      </c>
      <c r="AU48" s="207">
        <f>$C$50/1000</f>
        <v>2.3E-2</v>
      </c>
      <c r="AV48" s="208" t="s">
        <v>56</v>
      </c>
      <c r="AW48" s="209">
        <f>$G$50/1000</f>
        <v>0.16250000000000001</v>
      </c>
      <c r="AX48" s="207">
        <f>$C$50/1000</f>
        <v>2.3E-2</v>
      </c>
      <c r="AY48" s="208" t="s">
        <v>56</v>
      </c>
      <c r="AZ48" s="209">
        <f>$G$50/1000</f>
        <v>0.16250000000000001</v>
      </c>
      <c r="BA48" s="207">
        <f>$C$50/1000</f>
        <v>2.3E-2</v>
      </c>
      <c r="BB48" s="208" t="s">
        <v>56</v>
      </c>
      <c r="BC48" s="209">
        <f>$G$50/1000</f>
        <v>0.16250000000000001</v>
      </c>
      <c r="BD48" s="207">
        <f>$C$50/1000</f>
        <v>2.3E-2</v>
      </c>
      <c r="BE48" s="208" t="s">
        <v>56</v>
      </c>
      <c r="BF48" s="209">
        <f>$G$50/1000</f>
        <v>0.16250000000000001</v>
      </c>
      <c r="BG48" s="207">
        <f>$C$50/1000</f>
        <v>2.3E-2</v>
      </c>
      <c r="BH48" s="208" t="s">
        <v>56</v>
      </c>
      <c r="BI48" s="209">
        <f>$G$50/1000</f>
        <v>0.16250000000000001</v>
      </c>
      <c r="BJ48" s="207">
        <f>$C$50/1000</f>
        <v>2.3E-2</v>
      </c>
      <c r="BK48" s="208" t="s">
        <v>56</v>
      </c>
      <c r="BL48" s="209">
        <f>$G$50/1000</f>
        <v>0.16250000000000001</v>
      </c>
      <c r="BM48" s="207">
        <f>$C$50/1000</f>
        <v>2.3E-2</v>
      </c>
      <c r="BN48" s="208" t="s">
        <v>56</v>
      </c>
      <c r="BO48" s="209">
        <f>$G$50/1000</f>
        <v>0.16250000000000001</v>
      </c>
      <c r="BP48" s="207">
        <f>$C$50/1000</f>
        <v>2.3E-2</v>
      </c>
      <c r="BQ48" s="208" t="s">
        <v>56</v>
      </c>
      <c r="BR48" s="209">
        <f>$G$50/1000</f>
        <v>0.16250000000000001</v>
      </c>
      <c r="BS48" s="207">
        <f>$C$50/1000</f>
        <v>2.3E-2</v>
      </c>
      <c r="BT48" s="208" t="s">
        <v>56</v>
      </c>
      <c r="BU48" s="209">
        <f>$G$50/1000</f>
        <v>0.16250000000000001</v>
      </c>
      <c r="BV48" s="207">
        <f>$C$50/1000</f>
        <v>2.3E-2</v>
      </c>
      <c r="BW48" s="208" t="s">
        <v>56</v>
      </c>
      <c r="BX48" s="209">
        <f>$G$50/1000</f>
        <v>0.16250000000000001</v>
      </c>
      <c r="BY48" s="207">
        <f>$C$50/1000</f>
        <v>2.3E-2</v>
      </c>
      <c r="BZ48" s="208" t="s">
        <v>56</v>
      </c>
      <c r="CA48" s="209">
        <f>$G$50/1000</f>
        <v>0.16250000000000001</v>
      </c>
    </row>
    <row r="49" spans="1:79" ht="15.75" customHeight="1" thickBot="1" x14ac:dyDescent="0.25">
      <c r="A49" s="210" t="s">
        <v>20</v>
      </c>
      <c r="B49" s="211" t="s">
        <v>57</v>
      </c>
      <c r="C49" s="212"/>
      <c r="D49" s="212" t="s">
        <v>58</v>
      </c>
      <c r="E49" s="213"/>
      <c r="F49" s="214"/>
      <c r="G49" s="63"/>
      <c r="H49" s="215">
        <f>((I9^2+J9^2)*$G$51/1000)/$C$10^2</f>
        <v>5.0674873742278014E-3</v>
      </c>
      <c r="I49" s="216" t="s">
        <v>56</v>
      </c>
      <c r="J49" s="217">
        <f>((I9^2+J9^2)*$O$51)/(100*$C$10)</f>
        <v>0.1041530036453536</v>
      </c>
      <c r="K49" s="215">
        <f>((L9^2+M9^2)*$G$51/1000)/$C$10^2</f>
        <v>4.4566000399824633E-3</v>
      </c>
      <c r="L49" s="216" t="s">
        <v>56</v>
      </c>
      <c r="M49" s="217">
        <f>((L9^2+M9^2)*$O$51)/(100*$C$10)</f>
        <v>9.1597323472543998E-2</v>
      </c>
      <c r="N49" s="215">
        <f>((O9^2+P9^2)*$G$51/1000)/$C$10^2</f>
        <v>4.1893378347947451E-3</v>
      </c>
      <c r="O49" s="216" t="s">
        <v>56</v>
      </c>
      <c r="P49" s="217">
        <f>((O9^2+P9^2)*$O$51)/(100*$C$10)</f>
        <v>8.6104234022977594E-2</v>
      </c>
      <c r="Q49" s="215">
        <f>((R9^2+S9^2)*$G$51/1000)/$C$10^2</f>
        <v>4.0185038394987913E-3</v>
      </c>
      <c r="R49" s="216" t="s">
        <v>56</v>
      </c>
      <c r="S49" s="217">
        <f>((R9^2+S9^2)*$O$51)/(100*$C$10)</f>
        <v>8.2593051375478427E-2</v>
      </c>
      <c r="T49" s="215">
        <f>((U9^2+V9^2)*$G$51/1000)/$C$10^2</f>
        <v>4.0017927230167746E-3</v>
      </c>
      <c r="U49" s="216" t="s">
        <v>56</v>
      </c>
      <c r="V49" s="217">
        <f>((U9^2+V9^2)*$O$51)/(100*$C$10)</f>
        <v>8.2249584712942414E-2</v>
      </c>
      <c r="W49" s="215">
        <f>((X9^2+Y9^2)*$G$51/1000)/$C$10^2</f>
        <v>4.2695260738282231E-3</v>
      </c>
      <c r="X49" s="216" t="s">
        <v>56</v>
      </c>
      <c r="Y49" s="217">
        <f>((X9^2+Y9^2)*$O$51)/(100*$C$10)</f>
        <v>8.7752357705503992E-2</v>
      </c>
      <c r="Z49" s="215">
        <f>((AA9^2+AB9^2)*$G$51/1000)/$C$10^2</f>
        <v>5.537020840158227E-3</v>
      </c>
      <c r="AA49" s="216" t="s">
        <v>56</v>
      </c>
      <c r="AB49" s="217">
        <f>((AA9^2+AB9^2)*$O$51)/(100*$C$10)</f>
        <v>0.1138034116636112</v>
      </c>
      <c r="AC49" s="215">
        <f>((AD9^2+AE9^2)*$G$51/1000)/$C$10^2</f>
        <v>7.2811666858627845E-3</v>
      </c>
      <c r="AD49" s="216" t="s">
        <v>56</v>
      </c>
      <c r="AE49" s="217">
        <f>((AD9^2+AE9^2)*$O$51)/(100*$C$10)</f>
        <v>0.149651163263264</v>
      </c>
      <c r="AF49" s="215">
        <f>((AG9^2+AH9^2)*$G$51/1000)/$C$10^2</f>
        <v>8.1794775056969922E-3</v>
      </c>
      <c r="AG49" s="216" t="s">
        <v>56</v>
      </c>
      <c r="AH49" s="217">
        <f>((AG9^2+AH9^2)*$O$51)/(100*$C$10)</f>
        <v>0.16811431140423203</v>
      </c>
      <c r="AI49" s="215">
        <f>((AJ9^2+AK9^2)*$G$51/1000)/$C$10^2</f>
        <v>8.3256699121872346E-3</v>
      </c>
      <c r="AJ49" s="216" t="s">
        <v>56</v>
      </c>
      <c r="AK49" s="217">
        <f>((AJ9^2+AK9^2)*$O$51)/(100*$C$10)</f>
        <v>0.17111903092727204</v>
      </c>
      <c r="AL49" s="215">
        <f>((AM9^2+AN9^2)*$G$51/1000)/$C$10^2</f>
        <v>8.1208684573987507E-3</v>
      </c>
      <c r="AM49" s="216" t="s">
        <v>56</v>
      </c>
      <c r="AN49" s="217">
        <f>((AM9^2+AN9^2)*$O$51)/(100*$C$10)</f>
        <v>0.166909708813192</v>
      </c>
      <c r="AO49" s="215">
        <f>((AP9^2+AQ9^2)*$G$51/1000)/$C$10^2</f>
        <v>7.8975475301438815E-3</v>
      </c>
      <c r="AP49" s="216" t="s">
        <v>56</v>
      </c>
      <c r="AQ49" s="217">
        <f>((AP9^2+AQ9^2)*$O$51)/(100*$C$10)</f>
        <v>0.16231975256214076</v>
      </c>
      <c r="AR49" s="215">
        <f>((AS9^2+AT9^2)*$G$51/1000)/$C$10^2</f>
        <v>7.8983387480913349E-3</v>
      </c>
      <c r="AS49" s="216" t="s">
        <v>56</v>
      </c>
      <c r="AT49" s="217">
        <f>((AS9^2+AT9^2)*$O$51)/(100*$C$10)</f>
        <v>0.16233601461070243</v>
      </c>
      <c r="AU49" s="215">
        <f>((AV9^2+AW9^2)*$G$51/1000)/$C$10^2</f>
        <v>7.914424763090417E-3</v>
      </c>
      <c r="AV49" s="216" t="s">
        <v>56</v>
      </c>
      <c r="AW49" s="217">
        <f>((AV9^2+AW9^2)*$O$51)/(100*$C$10)</f>
        <v>0.16266663344704319</v>
      </c>
      <c r="AX49" s="215">
        <f>((AY9^2+AZ9^2)*$G$51/1000)/$C$10^2</f>
        <v>7.6866622144639365E-3</v>
      </c>
      <c r="AY49" s="216" t="s">
        <v>56</v>
      </c>
      <c r="AZ49" s="217">
        <f>((AY9^2+AZ9^2)*$O$51)/(100*$C$10)</f>
        <v>0.157985387731856</v>
      </c>
      <c r="BA49" s="215">
        <f>((BB9^2+BC9^2)*$G$51/1000)/$C$10^2</f>
        <v>8.1607277278233359E-3</v>
      </c>
      <c r="BB49" s="216" t="s">
        <v>56</v>
      </c>
      <c r="BC49" s="217">
        <f>((BB9^2+BC9^2)*$O$51)/(100*$C$10)</f>
        <v>0.16772894375770242</v>
      </c>
      <c r="BD49" s="215">
        <f>((BE9^2+BF9^2)*$G$51/1000)/$C$10^2</f>
        <v>8.7960244959302842E-3</v>
      </c>
      <c r="BE49" s="216" t="s">
        <v>56</v>
      </c>
      <c r="BF49" s="217">
        <f>((BE9^2+BF9^2)*$O$51)/(100*$C$10)</f>
        <v>0.18078631553154079</v>
      </c>
      <c r="BG49" s="215">
        <f>((BH9^2+BI9^2)*$G$51/1000)/$C$10^2</f>
        <v>8.899942727282676E-3</v>
      </c>
      <c r="BH49" s="216" t="s">
        <v>56</v>
      </c>
      <c r="BI49" s="217">
        <f>((BH9^2+BI9^2)*$O$51)/(100*$C$10)</f>
        <v>0.18292216612761925</v>
      </c>
      <c r="BJ49" s="215">
        <f>((BK9^2+BL9^2)*$G$51/1000)/$C$10^2</f>
        <v>8.5181137206508314E-3</v>
      </c>
      <c r="BK49" s="216" t="s">
        <v>56</v>
      </c>
      <c r="BL49" s="217">
        <f>((BK9^2+BL9^2)*$O$51)/(100*$C$10)</f>
        <v>0.17507436405476484</v>
      </c>
      <c r="BM49" s="215">
        <f>((BN9^2+BO9^2)*$G$51/1000)/$C$10^2</f>
        <v>8.2752655904937931E-3</v>
      </c>
      <c r="BN49" s="216" t="s">
        <v>56</v>
      </c>
      <c r="BO49" s="217">
        <f>((BN9^2+BO9^2)*$O$51)/(100*$C$10)</f>
        <v>0.17008306159703201</v>
      </c>
      <c r="BP49" s="215">
        <f>((BQ9^2+BR9^2)*$G$51/1000)/$C$10^2</f>
        <v>7.8407998991898049E-3</v>
      </c>
      <c r="BQ49" s="216" t="s">
        <v>56</v>
      </c>
      <c r="BR49" s="217">
        <f>((BQ9^2+BR9^2)*$O$51)/(100*$C$10)</f>
        <v>0.16115340802546083</v>
      </c>
      <c r="BS49" s="215">
        <f>((BT9^2+BU9^2)*$G$51/1000)/$C$10^2</f>
        <v>6.6309654374353284E-3</v>
      </c>
      <c r="BT49" s="216" t="s">
        <v>56</v>
      </c>
      <c r="BU49" s="217">
        <f>((BT9^2+BU9^2)*$O$51)/(100*$C$10)</f>
        <v>0.13628745695348804</v>
      </c>
      <c r="BV49" s="215">
        <f>((BW9^2+BX9^2)*$G$51/1000)/$C$10^2</f>
        <v>5.521223368801253E-3</v>
      </c>
      <c r="BW49" s="216" t="s">
        <v>56</v>
      </c>
      <c r="BX49" s="217">
        <f>((BW9^2+BX9^2)*$O$51)/(100*$C$10)</f>
        <v>0.11347872331802239</v>
      </c>
      <c r="BY49" s="215">
        <f>((BZ9^2+CA9^2)*$G$51/1000)/$C$10^2</f>
        <v>4.7027076143827638E-3</v>
      </c>
      <c r="BZ49" s="216" t="s">
        <v>56</v>
      </c>
      <c r="CA49" s="217">
        <f>((BZ9^2+CA9^2)*$O$51)/(100*$C$10)</f>
        <v>9.6655617889620807E-2</v>
      </c>
    </row>
    <row r="50" spans="1:79" ht="13.5" customHeight="1" x14ac:dyDescent="0.2">
      <c r="A50" s="75"/>
      <c r="B50" s="218" t="s">
        <v>59</v>
      </c>
      <c r="C50" s="219">
        <v>23</v>
      </c>
      <c r="D50" s="220"/>
      <c r="E50" s="220"/>
      <c r="F50" s="221" t="s">
        <v>60</v>
      </c>
      <c r="G50" s="222">
        <v>162.5</v>
      </c>
      <c r="H50" s="53"/>
      <c r="I50" s="54"/>
      <c r="J50" s="223"/>
      <c r="K50" s="224"/>
      <c r="L50" s="225"/>
      <c r="M50" s="226"/>
      <c r="N50" s="227"/>
      <c r="O50" s="228"/>
      <c r="P50" s="223"/>
      <c r="Q50" s="224"/>
      <c r="R50" s="225"/>
      <c r="S50" s="229"/>
      <c r="T50" s="224"/>
      <c r="U50" s="225"/>
      <c r="V50" s="229"/>
      <c r="W50" s="224"/>
      <c r="X50" s="225"/>
      <c r="Y50" s="229"/>
      <c r="Z50" s="224"/>
      <c r="AA50" s="225"/>
      <c r="AB50" s="229"/>
      <c r="AC50" s="224"/>
      <c r="AD50" s="225"/>
      <c r="AE50" s="229"/>
      <c r="AF50" s="224"/>
      <c r="AG50" s="225"/>
      <c r="AH50" s="229"/>
      <c r="AI50" s="224"/>
      <c r="AJ50" s="225"/>
      <c r="AK50" s="229"/>
      <c r="AL50" s="224"/>
      <c r="AM50" s="225"/>
      <c r="AN50" s="229"/>
      <c r="AO50" s="224"/>
      <c r="AP50" s="225"/>
      <c r="AQ50" s="229"/>
      <c r="AR50" s="224"/>
      <c r="AS50" s="225"/>
      <c r="AT50" s="229"/>
      <c r="AU50" s="224"/>
      <c r="AV50" s="225"/>
      <c r="AW50" s="229"/>
      <c r="AX50" s="224"/>
      <c r="AY50" s="225"/>
      <c r="AZ50" s="229"/>
      <c r="BA50" s="224"/>
      <c r="BB50" s="225"/>
      <c r="BC50" s="229"/>
      <c r="BD50" s="224"/>
      <c r="BE50" s="225"/>
      <c r="BF50" s="229"/>
      <c r="BG50" s="224"/>
      <c r="BH50" s="225"/>
      <c r="BI50" s="229"/>
      <c r="BJ50" s="224"/>
      <c r="BK50" s="225"/>
      <c r="BL50" s="229"/>
      <c r="BM50" s="224"/>
      <c r="BN50" s="225"/>
      <c r="BO50" s="229"/>
      <c r="BP50" s="224"/>
      <c r="BQ50" s="225"/>
      <c r="BR50" s="229"/>
      <c r="BS50" s="224"/>
      <c r="BT50" s="225"/>
      <c r="BU50" s="229"/>
      <c r="BV50" s="224"/>
      <c r="BW50" s="225"/>
      <c r="BX50" s="229"/>
      <c r="BY50" s="224"/>
      <c r="BZ50" s="225"/>
      <c r="CA50" s="229"/>
    </row>
    <row r="51" spans="1:79" ht="13.5" customHeight="1" thickBot="1" x14ac:dyDescent="0.25">
      <c r="A51" s="75"/>
      <c r="B51" s="230"/>
      <c r="C51" s="231"/>
      <c r="D51" s="232"/>
      <c r="E51" s="233" t="s">
        <v>61</v>
      </c>
      <c r="F51" s="234"/>
      <c r="G51" s="235">
        <v>124.19</v>
      </c>
      <c r="H51" s="129"/>
      <c r="I51" s="236"/>
      <c r="J51" s="237"/>
      <c r="K51" s="238"/>
      <c r="L51" s="238"/>
      <c r="M51" s="238"/>
      <c r="N51" s="129" t="s">
        <v>62</v>
      </c>
      <c r="O51" s="236">
        <v>10.210000000000001</v>
      </c>
      <c r="P51" s="237"/>
      <c r="Q51" s="238"/>
      <c r="R51" s="238"/>
      <c r="S51" s="239"/>
      <c r="T51" s="238"/>
      <c r="U51" s="238"/>
      <c r="V51" s="239"/>
      <c r="W51" s="238"/>
      <c r="X51" s="238"/>
      <c r="Y51" s="239"/>
      <c r="Z51" s="238"/>
      <c r="AA51" s="238"/>
      <c r="AB51" s="239"/>
      <c r="AC51" s="238"/>
      <c r="AD51" s="238"/>
      <c r="AE51" s="239"/>
      <c r="AF51" s="238"/>
      <c r="AG51" s="238"/>
      <c r="AH51" s="239"/>
      <c r="AI51" s="238"/>
      <c r="AJ51" s="238"/>
      <c r="AK51" s="239"/>
      <c r="AL51" s="238"/>
      <c r="AM51" s="238"/>
      <c r="AN51" s="239"/>
      <c r="AO51" s="238"/>
      <c r="AP51" s="238"/>
      <c r="AQ51" s="239"/>
      <c r="AR51" s="238"/>
      <c r="AS51" s="238"/>
      <c r="AT51" s="239"/>
      <c r="AU51" s="238"/>
      <c r="AV51" s="238"/>
      <c r="AW51" s="239"/>
      <c r="AX51" s="238"/>
      <c r="AY51" s="238"/>
      <c r="AZ51" s="239"/>
      <c r="BA51" s="238"/>
      <c r="BB51" s="238"/>
      <c r="BC51" s="239"/>
      <c r="BD51" s="238"/>
      <c r="BE51" s="238"/>
      <c r="BF51" s="239"/>
      <c r="BG51" s="238"/>
      <c r="BH51" s="238"/>
      <c r="BI51" s="239"/>
      <c r="BJ51" s="238"/>
      <c r="BK51" s="238"/>
      <c r="BL51" s="239"/>
      <c r="BM51" s="238"/>
      <c r="BN51" s="238"/>
      <c r="BO51" s="239"/>
      <c r="BP51" s="238"/>
      <c r="BQ51" s="238"/>
      <c r="BR51" s="239"/>
      <c r="BS51" s="238"/>
      <c r="BT51" s="238"/>
      <c r="BU51" s="239"/>
      <c r="BV51" s="238"/>
      <c r="BW51" s="238"/>
      <c r="BX51" s="239"/>
      <c r="BY51" s="238"/>
      <c r="BZ51" s="238"/>
      <c r="CA51" s="239"/>
    </row>
    <row r="52" spans="1:79" ht="15" customHeight="1" thickBot="1" x14ac:dyDescent="0.25">
      <c r="A52" s="240"/>
      <c r="B52" s="1902" t="s">
        <v>63</v>
      </c>
      <c r="C52" s="1903"/>
      <c r="D52" s="1903"/>
      <c r="E52" s="1903"/>
      <c r="F52" s="1903"/>
      <c r="G52" s="1904"/>
      <c r="H52" s="241">
        <f>SUM(I9,H48,H49)</f>
        <v>5.0760474873742272</v>
      </c>
      <c r="I52" s="242" t="s">
        <v>56</v>
      </c>
      <c r="J52" s="243">
        <f>SUM(J9,J48,J49)</f>
        <v>0.41015300364535356</v>
      </c>
      <c r="K52" s="241">
        <f t="shared" ref="K52" si="499">SUM(L9,K48,K49)</f>
        <v>4.7611366000399817</v>
      </c>
      <c r="L52" s="242" t="s">
        <v>56</v>
      </c>
      <c r="M52" s="243">
        <f t="shared" ref="M52" si="500">SUM(M9,M48,M49)</f>
        <v>0.39765732347254401</v>
      </c>
      <c r="N52" s="241">
        <f t="shared" ref="N52" si="501">SUM(O9,N48,N49)</f>
        <v>4.6161093378347946</v>
      </c>
      <c r="O52" s="242" t="s">
        <v>56</v>
      </c>
      <c r="P52" s="243">
        <f t="shared" ref="P52" si="502">SUM(P9,P48,P49)</f>
        <v>0.40710423402297757</v>
      </c>
      <c r="Q52" s="241">
        <f t="shared" ref="Q52" si="503">SUM(R9,Q48,Q49)</f>
        <v>4.5217585038394983</v>
      </c>
      <c r="R52" s="242" t="s">
        <v>56</v>
      </c>
      <c r="S52" s="243">
        <f t="shared" ref="S52" si="504">SUM(S9,S48,S49)</f>
        <v>0.38959305137547839</v>
      </c>
      <c r="T52" s="241">
        <f t="shared" ref="T52" si="505">SUM(U9,T48,T49)</f>
        <v>4.5125017927230164</v>
      </c>
      <c r="U52" s="242" t="s">
        <v>56</v>
      </c>
      <c r="V52" s="243">
        <f t="shared" ref="V52" si="506">SUM(V9,V48,V49)</f>
        <v>0.38530958471294241</v>
      </c>
      <c r="W52" s="241">
        <f t="shared" ref="W52" si="507">SUM(X9,W48,W49)</f>
        <v>4.6599495260738273</v>
      </c>
      <c r="X52" s="242" t="s">
        <v>56</v>
      </c>
      <c r="Y52" s="243">
        <f t="shared" ref="Y52" si="508">SUM(Y9,Y48,Y49)</f>
        <v>0.408812357705504</v>
      </c>
      <c r="Z52" s="241">
        <f t="shared" ref="Z52" si="509">SUM(AA9,Z48,Z49)</f>
        <v>5.3048570208401582</v>
      </c>
      <c r="AA52" s="242" t="s">
        <v>56</v>
      </c>
      <c r="AB52" s="243">
        <f t="shared" ref="AB52" si="510">SUM(AB9,AB48,AB49)</f>
        <v>0.43792341166361121</v>
      </c>
      <c r="AC52" s="241">
        <f t="shared" ref="AC52" si="511">SUM(AD9,AC48,AC49)</f>
        <v>6.0776011666858629</v>
      </c>
      <c r="AD52" s="242" t="s">
        <v>56</v>
      </c>
      <c r="AE52" s="243">
        <f t="shared" ref="AE52" si="512">SUM(AE9,AE48,AE49)</f>
        <v>0.582711163263264</v>
      </c>
      <c r="AF52" s="241">
        <f t="shared" ref="AF52" si="513">SUM(AG9,AF48,AF49)</f>
        <v>6.4247994775056974</v>
      </c>
      <c r="AG52" s="242" t="s">
        <v>56</v>
      </c>
      <c r="AH52" s="243">
        <f t="shared" ref="AH52" si="514">SUM(AH9,AH48,AH49)</f>
        <v>0.86517431140423207</v>
      </c>
      <c r="AI52" s="241">
        <f t="shared" ref="AI52" si="515">SUM(AJ9,AI48,AI49)</f>
        <v>6.4887056699121874</v>
      </c>
      <c r="AJ52" s="242" t="s">
        <v>56</v>
      </c>
      <c r="AK52" s="243">
        <f t="shared" ref="AK52" si="516">SUM(AK9,AK48,AK49)</f>
        <v>0.78317903092727215</v>
      </c>
      <c r="AL52" s="241">
        <f t="shared" ref="AL52" si="517">SUM(AM9,AL48,AL49)</f>
        <v>6.4125608684573976</v>
      </c>
      <c r="AM52" s="242" t="s">
        <v>56</v>
      </c>
      <c r="AN52" s="243">
        <f t="shared" ref="AN52" si="518">SUM(AN9,AN48,AN49)</f>
        <v>0.71202970881319205</v>
      </c>
      <c r="AO52" s="241">
        <f t="shared" ref="AO52" si="519">SUM(AP9,AO48,AO49)</f>
        <v>6.3235575475301431</v>
      </c>
      <c r="AP52" s="242" t="s">
        <v>56</v>
      </c>
      <c r="AQ52" s="243">
        <f t="shared" ref="AQ52" si="520">SUM(AQ9,AQ48,AQ49)</f>
        <v>0.7091597525621407</v>
      </c>
      <c r="AR52" s="241">
        <f t="shared" ref="AR52" si="521">SUM(AS9,AR48,AR49)</f>
        <v>6.3203983387480918</v>
      </c>
      <c r="AS52" s="242" t="s">
        <v>56</v>
      </c>
      <c r="AT52" s="243">
        <f t="shared" ref="AT52" si="522">SUM(AT9,AT48,AT49)</f>
        <v>0.7623960146107025</v>
      </c>
      <c r="AU52" s="241">
        <f t="shared" ref="AU52" si="523">SUM(AV9,AU48,AU49)</f>
        <v>6.3229344247630896</v>
      </c>
      <c r="AV52" s="242" t="s">
        <v>56</v>
      </c>
      <c r="AW52" s="243">
        <f t="shared" ref="AW52" si="524">SUM(AW9,AW48,AW49)</f>
        <v>0.81578663344704316</v>
      </c>
      <c r="AX52" s="241">
        <f t="shared" ref="AX52" si="525">SUM(AY9,AX48,AX49)</f>
        <v>6.227826662214464</v>
      </c>
      <c r="AY52" s="242" t="s">
        <v>56</v>
      </c>
      <c r="AZ52" s="243">
        <f t="shared" ref="AZ52" si="526">SUM(AZ9,AZ48,AZ49)</f>
        <v>0.84910538773185595</v>
      </c>
      <c r="BA52" s="241">
        <f t="shared" ref="BA52" si="527">SUM(BB9,BA48,BA49)</f>
        <v>6.4193607277278231</v>
      </c>
      <c r="BB52" s="242" t="s">
        <v>56</v>
      </c>
      <c r="BC52" s="243">
        <f t="shared" ref="BC52" si="528">SUM(BC9,BC48,BC49)</f>
        <v>0.84078894375770241</v>
      </c>
      <c r="BD52" s="241">
        <f t="shared" ref="BD52" si="529">SUM(BE9,BD48,BD49)</f>
        <v>6.6650560244959296</v>
      </c>
      <c r="BE52" s="242" t="s">
        <v>56</v>
      </c>
      <c r="BF52" s="243">
        <f t="shared" ref="BF52" si="530">SUM(BF9,BF48,BF49)</f>
        <v>0.85984631553154078</v>
      </c>
      <c r="BG52" s="241">
        <f t="shared" ref="BG52" si="531">SUM(BH9,BG48,BG49)</f>
        <v>6.7035199427272829</v>
      </c>
      <c r="BH52" s="242" t="s">
        <v>56</v>
      </c>
      <c r="BI52" s="243">
        <f t="shared" ref="BI52" si="532">SUM(BI9,BI48,BI49)</f>
        <v>0.87404216612761909</v>
      </c>
      <c r="BJ52" s="241">
        <f t="shared" ref="BJ52" si="533">SUM(BK9,BJ48,BJ49)</f>
        <v>6.5679581137206515</v>
      </c>
      <c r="BK52" s="242" t="s">
        <v>56</v>
      </c>
      <c r="BL52" s="243">
        <f t="shared" ref="BL52" si="534">SUM(BL9,BL48,BL49)</f>
        <v>0.71613436405476483</v>
      </c>
      <c r="BM52" s="241">
        <f t="shared" ref="BM52" si="535">SUM(BN9,BM48,BM49)</f>
        <v>6.4797152655904933</v>
      </c>
      <c r="BN52" s="242" t="s">
        <v>56</v>
      </c>
      <c r="BO52" s="243">
        <f t="shared" ref="BO52" si="536">SUM(BO9,BO48,BO49)</f>
        <v>0.58520306159703206</v>
      </c>
      <c r="BP52" s="241">
        <f t="shared" ref="BP52" si="537">SUM(BQ9,BP48,BP49)</f>
        <v>6.3115807998991897</v>
      </c>
      <c r="BQ52" s="242" t="s">
        <v>56</v>
      </c>
      <c r="BR52" s="243">
        <f t="shared" ref="BR52" si="538">SUM(BR9,BR48,BR49)</f>
        <v>0.43321340802546082</v>
      </c>
      <c r="BS52" s="241">
        <f t="shared" ref="BS52" si="539">SUM(BT9,BS48,BS49)</f>
        <v>5.8063709654374351</v>
      </c>
      <c r="BT52" s="242" t="s">
        <v>56</v>
      </c>
      <c r="BU52" s="243">
        <f t="shared" ref="BU52" si="540">SUM(BU9,BU48,BU49)</f>
        <v>0.31740745695348804</v>
      </c>
      <c r="BV52" s="241">
        <f t="shared" ref="BV52" si="541">SUM(BW9,BV48,BV49)</f>
        <v>5.2993212233688007</v>
      </c>
      <c r="BW52" s="242" t="s">
        <v>56</v>
      </c>
      <c r="BX52" s="243">
        <f t="shared" ref="BX52" si="542">SUM(BX9,BX48,BX49)</f>
        <v>0.34553872331802238</v>
      </c>
      <c r="BY52" s="241">
        <f t="shared" ref="BY52" si="543">SUM(BZ9,BY48,BY49)</f>
        <v>4.8914427076143827</v>
      </c>
      <c r="BZ52" s="242" t="s">
        <v>56</v>
      </c>
      <c r="CA52" s="243">
        <f t="shared" ref="CA52" si="544">SUM(CA9,CA48,CA49)</f>
        <v>0.36371561788962081</v>
      </c>
    </row>
    <row r="53" spans="1:79" x14ac:dyDescent="0.2">
      <c r="A53" s="244"/>
      <c r="B53" s="205" t="s">
        <v>54</v>
      </c>
      <c r="C53" s="165"/>
      <c r="D53" s="206" t="s">
        <v>55</v>
      </c>
      <c r="E53" s="165"/>
      <c r="F53" s="165"/>
      <c r="G53" s="165"/>
      <c r="H53" s="207">
        <f>$C$55/1000</f>
        <v>2.1999999999999999E-2</v>
      </c>
      <c r="I53" s="208" t="s">
        <v>56</v>
      </c>
      <c r="J53" s="209">
        <f>$G$55/1000</f>
        <v>0.16500000000000001</v>
      </c>
      <c r="K53" s="207">
        <f>$C$55/1000</f>
        <v>2.1999999999999999E-2</v>
      </c>
      <c r="L53" s="208" t="s">
        <v>56</v>
      </c>
      <c r="M53" s="209">
        <f>$G$55/1000</f>
        <v>0.16500000000000001</v>
      </c>
      <c r="N53" s="207">
        <f>$C$55/1000</f>
        <v>2.1999999999999999E-2</v>
      </c>
      <c r="O53" s="208" t="s">
        <v>56</v>
      </c>
      <c r="P53" s="209">
        <f>$G$55/1000</f>
        <v>0.16500000000000001</v>
      </c>
      <c r="Q53" s="207">
        <f>$C$55/1000</f>
        <v>2.1999999999999999E-2</v>
      </c>
      <c r="R53" s="208" t="s">
        <v>56</v>
      </c>
      <c r="S53" s="209">
        <f>$G$55/1000</f>
        <v>0.16500000000000001</v>
      </c>
      <c r="T53" s="207">
        <f>$C$55/1000</f>
        <v>2.1999999999999999E-2</v>
      </c>
      <c r="U53" s="208" t="s">
        <v>56</v>
      </c>
      <c r="V53" s="209">
        <f>$G$55/1000</f>
        <v>0.16500000000000001</v>
      </c>
      <c r="W53" s="207">
        <f>$C$55/1000</f>
        <v>2.1999999999999999E-2</v>
      </c>
      <c r="X53" s="208" t="s">
        <v>56</v>
      </c>
      <c r="Y53" s="209">
        <f>$G$55/1000</f>
        <v>0.16500000000000001</v>
      </c>
      <c r="Z53" s="207">
        <f>$C$55/1000</f>
        <v>2.1999999999999999E-2</v>
      </c>
      <c r="AA53" s="208" t="s">
        <v>56</v>
      </c>
      <c r="AB53" s="209">
        <f>$G$55/1000</f>
        <v>0.16500000000000001</v>
      </c>
      <c r="AC53" s="207">
        <f>$C$55/1000</f>
        <v>2.1999999999999999E-2</v>
      </c>
      <c r="AD53" s="208" t="s">
        <v>56</v>
      </c>
      <c r="AE53" s="209">
        <f>$G$55/1000</f>
        <v>0.16500000000000001</v>
      </c>
      <c r="AF53" s="207">
        <f>$C$55/1000</f>
        <v>2.1999999999999999E-2</v>
      </c>
      <c r="AG53" s="208" t="s">
        <v>56</v>
      </c>
      <c r="AH53" s="209">
        <f>$G$55/1000</f>
        <v>0.16500000000000001</v>
      </c>
      <c r="AI53" s="207">
        <f>$C$55/1000</f>
        <v>2.1999999999999999E-2</v>
      </c>
      <c r="AJ53" s="208" t="s">
        <v>56</v>
      </c>
      <c r="AK53" s="209">
        <f>$G$55/1000</f>
        <v>0.16500000000000001</v>
      </c>
      <c r="AL53" s="207">
        <f>$C$55/1000</f>
        <v>2.1999999999999999E-2</v>
      </c>
      <c r="AM53" s="208" t="s">
        <v>56</v>
      </c>
      <c r="AN53" s="209">
        <f>$G$55/1000</f>
        <v>0.16500000000000001</v>
      </c>
      <c r="AO53" s="207">
        <f>$C$55/1000</f>
        <v>2.1999999999999999E-2</v>
      </c>
      <c r="AP53" s="208" t="s">
        <v>56</v>
      </c>
      <c r="AQ53" s="209">
        <f>$G$55/1000</f>
        <v>0.16500000000000001</v>
      </c>
      <c r="AR53" s="207">
        <f>$C$55/1000</f>
        <v>2.1999999999999999E-2</v>
      </c>
      <c r="AS53" s="208" t="s">
        <v>56</v>
      </c>
      <c r="AT53" s="209">
        <f>$G$55/1000</f>
        <v>0.16500000000000001</v>
      </c>
      <c r="AU53" s="207">
        <f>$C$55/1000</f>
        <v>2.1999999999999999E-2</v>
      </c>
      <c r="AV53" s="208" t="s">
        <v>56</v>
      </c>
      <c r="AW53" s="209">
        <f>$G$55/1000</f>
        <v>0.16500000000000001</v>
      </c>
      <c r="AX53" s="207">
        <f>$C$55/1000</f>
        <v>2.1999999999999999E-2</v>
      </c>
      <c r="AY53" s="208" t="s">
        <v>56</v>
      </c>
      <c r="AZ53" s="209">
        <f>$G$55/1000</f>
        <v>0.16500000000000001</v>
      </c>
      <c r="BA53" s="207">
        <f>$C$55/1000</f>
        <v>2.1999999999999999E-2</v>
      </c>
      <c r="BB53" s="208" t="s">
        <v>56</v>
      </c>
      <c r="BC53" s="209">
        <f>$G$55/1000</f>
        <v>0.16500000000000001</v>
      </c>
      <c r="BD53" s="207">
        <f>$C$55/1000</f>
        <v>2.1999999999999999E-2</v>
      </c>
      <c r="BE53" s="208" t="s">
        <v>56</v>
      </c>
      <c r="BF53" s="209">
        <f>$G$55/1000</f>
        <v>0.16500000000000001</v>
      </c>
      <c r="BG53" s="207">
        <f>$C$55/1000</f>
        <v>2.1999999999999999E-2</v>
      </c>
      <c r="BH53" s="208" t="s">
        <v>56</v>
      </c>
      <c r="BI53" s="209">
        <f>$G$55/1000</f>
        <v>0.16500000000000001</v>
      </c>
      <c r="BJ53" s="207">
        <f>$C$55/1000</f>
        <v>2.1999999999999999E-2</v>
      </c>
      <c r="BK53" s="208" t="s">
        <v>56</v>
      </c>
      <c r="BL53" s="209">
        <f>$G$55/1000</f>
        <v>0.16500000000000001</v>
      </c>
      <c r="BM53" s="207">
        <f>$C$55/1000</f>
        <v>2.1999999999999999E-2</v>
      </c>
      <c r="BN53" s="208" t="s">
        <v>56</v>
      </c>
      <c r="BO53" s="209">
        <f>$G$55/1000</f>
        <v>0.16500000000000001</v>
      </c>
      <c r="BP53" s="207">
        <f>$C$55/1000</f>
        <v>2.1999999999999999E-2</v>
      </c>
      <c r="BQ53" s="208" t="s">
        <v>56</v>
      </c>
      <c r="BR53" s="209">
        <f>$G$55/1000</f>
        <v>0.16500000000000001</v>
      </c>
      <c r="BS53" s="207">
        <f>$C$55/1000</f>
        <v>2.1999999999999999E-2</v>
      </c>
      <c r="BT53" s="208" t="s">
        <v>56</v>
      </c>
      <c r="BU53" s="209">
        <f>$G$55/1000</f>
        <v>0.16500000000000001</v>
      </c>
      <c r="BV53" s="207">
        <f>$C$55/1000</f>
        <v>2.1999999999999999E-2</v>
      </c>
      <c r="BW53" s="208" t="s">
        <v>56</v>
      </c>
      <c r="BX53" s="209">
        <f>$G$55/1000</f>
        <v>0.16500000000000001</v>
      </c>
      <c r="BY53" s="207">
        <f>$C$55/1000</f>
        <v>2.1999999999999999E-2</v>
      </c>
      <c r="BZ53" s="208" t="s">
        <v>56</v>
      </c>
      <c r="CA53" s="209">
        <f>$G$55/1000</f>
        <v>0.16500000000000001</v>
      </c>
    </row>
    <row r="54" spans="1:79" ht="12.75" customHeight="1" thickBot="1" x14ac:dyDescent="0.25">
      <c r="A54" s="245" t="s">
        <v>24</v>
      </c>
      <c r="B54" s="211" t="s">
        <v>57</v>
      </c>
      <c r="C54" s="212"/>
      <c r="D54" s="212" t="s">
        <v>58</v>
      </c>
      <c r="E54" s="213"/>
      <c r="F54" s="214"/>
      <c r="G54" s="246"/>
      <c r="H54" s="215">
        <f>((I15^2+J15^2)*$G$56/1000)/$C$16^2</f>
        <v>3.6390847763380614E-3</v>
      </c>
      <c r="I54" s="216" t="s">
        <v>56</v>
      </c>
      <c r="J54" s="217">
        <f>((I15^2+J15^2)*$O$56)/(100*$C$16)</f>
        <v>7.9264750192294411E-2</v>
      </c>
      <c r="K54" s="215">
        <f>((L15^2+M15^2)*$G$56/1000)/$C$16^2</f>
        <v>3.1935845791972802E-3</v>
      </c>
      <c r="L54" s="216" t="s">
        <v>56</v>
      </c>
      <c r="M54" s="217">
        <f>((L15^2+M15^2)*$O$56)/(100*$C$16)</f>
        <v>6.9561084571040002E-2</v>
      </c>
      <c r="N54" s="215">
        <f>((O15^2+P15^2)*$G$56/1000)/$C$16^2</f>
        <v>2.9437407734532479E-3</v>
      </c>
      <c r="O54" s="216" t="s">
        <v>56</v>
      </c>
      <c r="P54" s="217">
        <f>((O15^2+P15^2)*$O$56)/(100*$C$16)</f>
        <v>6.4119109990463996E-2</v>
      </c>
      <c r="Q54" s="215">
        <f>((R15^2+S15^2)*$G$56/1000)/$C$16^2</f>
        <v>2.878656707660947E-3</v>
      </c>
      <c r="R54" s="216" t="s">
        <v>56</v>
      </c>
      <c r="S54" s="217">
        <f>((R15^2+S15^2)*$O$56)/(100*$C$16)</f>
        <v>6.2701480961849604E-2</v>
      </c>
      <c r="T54" s="215">
        <f>((U15^2+V15^2)*$G$56/1000)/$C$16^2</f>
        <v>2.8672267934447999E-3</v>
      </c>
      <c r="U54" s="216" t="s">
        <v>56</v>
      </c>
      <c r="V54" s="217">
        <f>((U15^2+V15^2)*$O$56)/(100*$C$16)</f>
        <v>6.2452520206400006E-2</v>
      </c>
      <c r="W54" s="215">
        <f>((X15^2+Y15^2)*$G$56/1000)/$C$16^2</f>
        <v>3.0278932008046271E-3</v>
      </c>
      <c r="X54" s="216" t="s">
        <v>56</v>
      </c>
      <c r="Y54" s="217">
        <f>((X15^2+Y15^2)*$O$56)/(100*$C$16)</f>
        <v>6.5952076668089596E-2</v>
      </c>
      <c r="Z54" s="215">
        <f>((AA15^2+AB15^2)*$G$56/1000)/$C$16^2</f>
        <v>3.8729761881143043E-3</v>
      </c>
      <c r="AA54" s="216" t="s">
        <v>56</v>
      </c>
      <c r="AB54" s="217">
        <f>((AA15^2+AB15^2)*$O$56)/(100*$C$16)</f>
        <v>8.4359257593472015E-2</v>
      </c>
      <c r="AC54" s="215">
        <f>((AD15^2+AE15^2)*$G$56/1000)/$C$16^2</f>
        <v>4.9753240269709243E-3</v>
      </c>
      <c r="AD54" s="216" t="s">
        <v>56</v>
      </c>
      <c r="AE54" s="217">
        <f>((AD15^2+AE15^2)*$O$56)/(100*$C$16)</f>
        <v>0.10837005465984639</v>
      </c>
      <c r="AF54" s="215">
        <f>((AG15^2+AH15^2)*$G$56/1000)/$C$16^2</f>
        <v>5.4831889659542402E-3</v>
      </c>
      <c r="AG54" s="216" t="s">
        <v>56</v>
      </c>
      <c r="AH54" s="217">
        <f>((AG15^2+AH15^2)*$O$56)/(100*$C$16)</f>
        <v>0.11943211833631999</v>
      </c>
      <c r="AI54" s="215">
        <f>((AJ15^2+AK15^2)*$G$56/1000)/$C$16^2</f>
        <v>5.3615660285571852E-3</v>
      </c>
      <c r="AJ54" s="216" t="s">
        <v>56</v>
      </c>
      <c r="AK54" s="217">
        <f>((AJ15^2+AK15^2)*$O$56)/(100*$C$16)</f>
        <v>0.11678298748531202</v>
      </c>
      <c r="AL54" s="215">
        <f>((AM15^2+AN15^2)*$G$56/1000)/$C$16^2</f>
        <v>5.3895934262432436E-3</v>
      </c>
      <c r="AM54" s="216" t="s">
        <v>56</v>
      </c>
      <c r="AN54" s="217">
        <f>((AM15^2+AN15^2)*$O$56)/(100*$C$16)</f>
        <v>0.11739346644160636</v>
      </c>
      <c r="AO54" s="215">
        <f>((AP15^2+AQ15^2)*$G$56/1000)/$C$16^2</f>
        <v>5.4281891167934412E-3</v>
      </c>
      <c r="AP54" s="216" t="s">
        <v>56</v>
      </c>
      <c r="AQ54" s="217">
        <f>((AP15^2+AQ15^2)*$O$56)/(100*$C$16)</f>
        <v>0.11823413874192001</v>
      </c>
      <c r="AR54" s="215">
        <f>((AS15^2+AT15^2)*$G$56/1000)/$C$16^2</f>
        <v>5.3650258068507839E-3</v>
      </c>
      <c r="AS54" s="216" t="s">
        <v>56</v>
      </c>
      <c r="AT54" s="217">
        <f>((AS15^2+AT15^2)*$O$56)/(100*$C$16)</f>
        <v>0.116858346670112</v>
      </c>
      <c r="AU54" s="215">
        <f>((AV15^2+AW15^2)*$G$56/1000)/$C$16^2</f>
        <v>5.5133882282621368E-3</v>
      </c>
      <c r="AV54" s="216" t="s">
        <v>56</v>
      </c>
      <c r="AW54" s="217">
        <f>((AV15^2+AW15^2)*$O$56)/(100*$C$16)</f>
        <v>0.12008990377687678</v>
      </c>
      <c r="AX54" s="215">
        <f>((AY15^2+AZ15^2)*$G$56/1000)/$C$16^2</f>
        <v>5.1269456870206842E-3</v>
      </c>
      <c r="AY54" s="216" t="s">
        <v>56</v>
      </c>
      <c r="AZ54" s="217">
        <f>((AY15^2+AZ15^2)*$O$56)/(100*$C$16)</f>
        <v>0.1116726028955264</v>
      </c>
      <c r="BA54" s="215">
        <f>((BB15^2+BC15^2)*$G$56/1000)/$C$16^2</f>
        <v>5.5063921523092986E-3</v>
      </c>
      <c r="BB54" s="216" t="s">
        <v>56</v>
      </c>
      <c r="BC54" s="217">
        <f>((BB15^2+BC15^2)*$O$56)/(100*$C$16)</f>
        <v>0.1199375187001856</v>
      </c>
      <c r="BD54" s="215">
        <f>((BE15^2+BF15^2)*$G$56/1000)/$C$16^2</f>
        <v>5.8527095722185609E-3</v>
      </c>
      <c r="BE54" s="216" t="s">
        <v>56</v>
      </c>
      <c r="BF54" s="217">
        <f>((BE15^2+BF15^2)*$O$56)/(100*$C$16)</f>
        <v>0.12748083397408003</v>
      </c>
      <c r="BG54" s="215">
        <f>((BH15^2+BI15^2)*$G$56/1000)/$C$16^2</f>
        <v>5.9410686432364987E-3</v>
      </c>
      <c r="BH54" s="216" t="s">
        <v>56</v>
      </c>
      <c r="BI54" s="217">
        <f>((BH15^2+BI15^2)*$O$56)/(100*$C$16)</f>
        <v>0.12940542768978561</v>
      </c>
      <c r="BJ54" s="215">
        <f>((BK15^2+BL15^2)*$G$56/1000)/$C$16^2</f>
        <v>6.0148790940973227E-3</v>
      </c>
      <c r="BK54" s="216" t="s">
        <v>56</v>
      </c>
      <c r="BL54" s="217">
        <f>((BK15^2+BL15^2)*$O$56)/(100*$C$16)</f>
        <v>0.13101313053504637</v>
      </c>
      <c r="BM54" s="215">
        <f>((BN15^2+BO15^2)*$G$56/1000)/$C$16^2</f>
        <v>6.1288918084921552E-3</v>
      </c>
      <c r="BN54" s="216" t="s">
        <v>56</v>
      </c>
      <c r="BO54" s="217">
        <f>((BN15^2+BO15^2)*$O$56)/(100*$C$16)</f>
        <v>0.13349649926116486</v>
      </c>
      <c r="BP54" s="215">
        <f>((BQ15^2+BR15^2)*$G$56/1000)/$C$16^2</f>
        <v>5.7521660609833342E-3</v>
      </c>
      <c r="BQ54" s="216" t="s">
        <v>56</v>
      </c>
      <c r="BR54" s="217">
        <f>((BQ15^2+BR15^2)*$O$56)/(100*$C$16)</f>
        <v>0.12529084478961919</v>
      </c>
      <c r="BS54" s="215">
        <f>((BT15^2+BU15^2)*$G$56/1000)/$C$16^2</f>
        <v>5.7150432231789306E-3</v>
      </c>
      <c r="BT54" s="216" t="s">
        <v>56</v>
      </c>
      <c r="BU54" s="217">
        <f>((BT15^2+BU15^2)*$O$56)/(100*$C$16)</f>
        <v>0.12448225344156158</v>
      </c>
      <c r="BV54" s="215">
        <f>((BW15^2+BX15^2)*$G$56/1000)/$C$16^2</f>
        <v>5.3802724037435136E-3</v>
      </c>
      <c r="BW54" s="216" t="s">
        <v>56</v>
      </c>
      <c r="BX54" s="217">
        <f>((BW15^2+BX15^2)*$O$56)/(100*$C$16)</f>
        <v>0.1171904405256448</v>
      </c>
      <c r="BY54" s="215">
        <f>((BZ15^2+CA15^2)*$G$56/1000)/$C$16^2</f>
        <v>4.4425084160423824E-3</v>
      </c>
      <c r="BZ54" s="216" t="s">
        <v>56</v>
      </c>
      <c r="CA54" s="217">
        <f>((BZ15^2+CA15^2)*$O$56)/(100*$C$16)</f>
        <v>9.6764527750054424E-2</v>
      </c>
    </row>
    <row r="55" spans="1:79" x14ac:dyDescent="0.2">
      <c r="A55" s="247"/>
      <c r="B55" s="248" t="s">
        <v>59</v>
      </c>
      <c r="C55" s="219">
        <v>22</v>
      </c>
      <c r="D55" s="220"/>
      <c r="E55" s="220"/>
      <c r="F55" s="221" t="s">
        <v>60</v>
      </c>
      <c r="G55" s="222">
        <v>165</v>
      </c>
      <c r="H55" s="53"/>
      <c r="I55" s="54"/>
      <c r="J55" s="249"/>
      <c r="K55" s="250"/>
      <c r="L55" s="251"/>
      <c r="M55" s="252"/>
      <c r="N55" s="253"/>
      <c r="O55" s="254"/>
      <c r="P55" s="249"/>
      <c r="Q55" s="250"/>
      <c r="R55" s="251"/>
      <c r="S55" s="252"/>
      <c r="T55" s="250"/>
      <c r="U55" s="251"/>
      <c r="V55" s="252"/>
      <c r="W55" s="250"/>
      <c r="X55" s="251"/>
      <c r="Y55" s="252"/>
      <c r="Z55" s="250"/>
      <c r="AA55" s="251"/>
      <c r="AB55" s="252"/>
      <c r="AC55" s="250"/>
      <c r="AD55" s="251"/>
      <c r="AE55" s="252"/>
      <c r="AF55" s="250"/>
      <c r="AG55" s="251"/>
      <c r="AH55" s="252"/>
      <c r="AI55" s="250"/>
      <c r="AJ55" s="251"/>
      <c r="AK55" s="252"/>
      <c r="AL55" s="250"/>
      <c r="AM55" s="251"/>
      <c r="AN55" s="252"/>
      <c r="AO55" s="250"/>
      <c r="AP55" s="251"/>
      <c r="AQ55" s="252"/>
      <c r="AR55" s="250"/>
      <c r="AS55" s="251"/>
      <c r="AT55" s="252"/>
      <c r="AU55" s="250"/>
      <c r="AV55" s="251"/>
      <c r="AW55" s="252"/>
      <c r="AX55" s="250"/>
      <c r="AY55" s="251"/>
      <c r="AZ55" s="252"/>
      <c r="BA55" s="250"/>
      <c r="BB55" s="251"/>
      <c r="BC55" s="252"/>
      <c r="BD55" s="250"/>
      <c r="BE55" s="251"/>
      <c r="BF55" s="252"/>
      <c r="BG55" s="250"/>
      <c r="BH55" s="251"/>
      <c r="BI55" s="252"/>
      <c r="BJ55" s="250"/>
      <c r="BK55" s="251"/>
      <c r="BL55" s="252"/>
      <c r="BM55" s="250"/>
      <c r="BN55" s="251"/>
      <c r="BO55" s="252"/>
      <c r="BP55" s="250"/>
      <c r="BQ55" s="251"/>
      <c r="BR55" s="252"/>
      <c r="BS55" s="250"/>
      <c r="BT55" s="251"/>
      <c r="BU55" s="252"/>
      <c r="BV55" s="250"/>
      <c r="BW55" s="251"/>
      <c r="BX55" s="252"/>
      <c r="BY55" s="250"/>
      <c r="BZ55" s="251"/>
      <c r="CA55" s="252"/>
    </row>
    <row r="56" spans="1:79" ht="13.5" thickBot="1" x14ac:dyDescent="0.25">
      <c r="A56" s="247"/>
      <c r="B56" s="255"/>
      <c r="C56" s="202"/>
      <c r="D56" s="199"/>
      <c r="E56" s="233" t="s">
        <v>61</v>
      </c>
      <c r="F56" s="234"/>
      <c r="G56" s="256">
        <v>117.99</v>
      </c>
      <c r="H56" s="129"/>
      <c r="I56" s="236"/>
      <c r="J56" s="237"/>
      <c r="K56" s="238"/>
      <c r="L56" s="238"/>
      <c r="M56" s="239"/>
      <c r="N56" s="129" t="s">
        <v>62</v>
      </c>
      <c r="O56" s="232">
        <v>10.28</v>
      </c>
      <c r="P56" s="237"/>
      <c r="Q56" s="238"/>
      <c r="R56" s="238"/>
      <c r="S56" s="257"/>
      <c r="T56" s="238"/>
      <c r="U56" s="238"/>
      <c r="V56" s="257"/>
      <c r="W56" s="238"/>
      <c r="X56" s="238"/>
      <c r="Y56" s="257"/>
      <c r="Z56" s="238"/>
      <c r="AA56" s="238"/>
      <c r="AB56" s="257"/>
      <c r="AC56" s="238"/>
      <c r="AD56" s="238"/>
      <c r="AE56" s="257"/>
      <c r="AF56" s="238"/>
      <c r="AG56" s="238"/>
      <c r="AH56" s="257"/>
      <c r="AI56" s="238"/>
      <c r="AJ56" s="238"/>
      <c r="AK56" s="257"/>
      <c r="AL56" s="238"/>
      <c r="AM56" s="238"/>
      <c r="AN56" s="257"/>
      <c r="AO56" s="238"/>
      <c r="AP56" s="238"/>
      <c r="AQ56" s="257"/>
      <c r="AR56" s="238"/>
      <c r="AS56" s="238"/>
      <c r="AT56" s="257"/>
      <c r="AU56" s="238"/>
      <c r="AV56" s="238"/>
      <c r="AW56" s="257"/>
      <c r="AX56" s="238"/>
      <c r="AY56" s="238"/>
      <c r="AZ56" s="257"/>
      <c r="BA56" s="238"/>
      <c r="BB56" s="238"/>
      <c r="BC56" s="257"/>
      <c r="BD56" s="238"/>
      <c r="BE56" s="238"/>
      <c r="BF56" s="257"/>
      <c r="BG56" s="238"/>
      <c r="BH56" s="238"/>
      <c r="BI56" s="257"/>
      <c r="BJ56" s="238"/>
      <c r="BK56" s="238"/>
      <c r="BL56" s="257"/>
      <c r="BM56" s="238"/>
      <c r="BN56" s="238"/>
      <c r="BO56" s="257"/>
      <c r="BP56" s="238"/>
      <c r="BQ56" s="238"/>
      <c r="BR56" s="257"/>
      <c r="BS56" s="238"/>
      <c r="BT56" s="238"/>
      <c r="BU56" s="257"/>
      <c r="BV56" s="238"/>
      <c r="BW56" s="238"/>
      <c r="BX56" s="257"/>
      <c r="BY56" s="238"/>
      <c r="BZ56" s="238"/>
      <c r="CA56" s="257"/>
    </row>
    <row r="57" spans="1:79" ht="13.5" thickBot="1" x14ac:dyDescent="0.25">
      <c r="A57" s="107"/>
      <c r="B57" s="1902" t="s">
        <v>63</v>
      </c>
      <c r="C57" s="1903"/>
      <c r="D57" s="1903"/>
      <c r="E57" s="1903"/>
      <c r="F57" s="1903"/>
      <c r="G57" s="1904"/>
      <c r="H57" s="258">
        <f>SUM(I15,H53,H54)</f>
        <v>4.4067790847763382</v>
      </c>
      <c r="I57" s="259" t="s">
        <v>56</v>
      </c>
      <c r="J57" s="260">
        <f>SUM(J15,J53,J54)</f>
        <v>0.53072475019229448</v>
      </c>
      <c r="K57" s="258">
        <f t="shared" ref="K57" si="545">SUM(L15,K53,K54)</f>
        <v>4.1293335845791974</v>
      </c>
      <c r="L57" s="259" t="s">
        <v>56</v>
      </c>
      <c r="M57" s="260">
        <f t="shared" ref="M57" si="546">SUM(M15,M53,M54)</f>
        <v>0.50408108457104006</v>
      </c>
      <c r="N57" s="258">
        <f t="shared" ref="N57" si="547">SUM(O15,N53,N54)</f>
        <v>3.9649637407734528</v>
      </c>
      <c r="O57" s="259" t="s">
        <v>56</v>
      </c>
      <c r="P57" s="260">
        <f t="shared" ref="P57" si="548">SUM(P15,P53,P54)</f>
        <v>0.49257910999046406</v>
      </c>
      <c r="Q57" s="258">
        <f t="shared" ref="Q57" si="549">SUM(R15,Q53,Q54)</f>
        <v>3.9208986567076609</v>
      </c>
      <c r="R57" s="259" t="s">
        <v>56</v>
      </c>
      <c r="S57" s="260">
        <f t="shared" ref="S57" si="550">SUM(S15,S53,S54)</f>
        <v>0.49122148096184959</v>
      </c>
      <c r="T57" s="258">
        <f t="shared" ref="T57" si="551">SUM(U15,T53,T54)</f>
        <v>3.9136472267934446</v>
      </c>
      <c r="U57" s="259" t="s">
        <v>56</v>
      </c>
      <c r="V57" s="260">
        <f t="shared" ref="V57" si="552">SUM(V15,V53,V54)</f>
        <v>0.48291252020640008</v>
      </c>
      <c r="W57" s="258">
        <f t="shared" ref="W57" si="553">SUM(X15,W53,W54)</f>
        <v>4.0220478932008046</v>
      </c>
      <c r="X57" s="259" t="s">
        <v>56</v>
      </c>
      <c r="Y57" s="260">
        <f t="shared" ref="Y57" si="554">SUM(Y15,Y53,Y54)</f>
        <v>0.48147207666808961</v>
      </c>
      <c r="Z57" s="258">
        <f t="shared" ref="Z57" si="555">SUM(AA15,Z53,Z54)</f>
        <v>4.5487129761881153</v>
      </c>
      <c r="AA57" s="259" t="s">
        <v>56</v>
      </c>
      <c r="AB57" s="260">
        <f t="shared" ref="AB57" si="556">SUM(AB15,AB53,AB54)</f>
        <v>0.49287925759347201</v>
      </c>
      <c r="AC57" s="258">
        <f t="shared" ref="AC57" si="557">SUM(AD15,AC53,AC54)</f>
        <v>5.152815324026971</v>
      </c>
      <c r="AD57" s="259" t="s">
        <v>56</v>
      </c>
      <c r="AE57" s="260">
        <f t="shared" ref="AE57" si="558">SUM(AE15,AE53,AE54)</f>
        <v>0.55683005465984647</v>
      </c>
      <c r="AF57" s="258">
        <f t="shared" ref="AF57" si="559">SUM(AG15,AF53,AF54)</f>
        <v>5.3992631889659544</v>
      </c>
      <c r="AG57" s="259" t="s">
        <v>56</v>
      </c>
      <c r="AH57" s="260">
        <f t="shared" ref="AH57" si="560">SUM(AH15,AH53,AH54)</f>
        <v>0.71889211833631994</v>
      </c>
      <c r="AI57" s="258">
        <f t="shared" ref="AI57" si="561">SUM(AJ15,AI53,AI54)</f>
        <v>5.3412015660285581</v>
      </c>
      <c r="AJ57" s="259" t="s">
        <v>56</v>
      </c>
      <c r="AK57" s="260">
        <f t="shared" ref="AK57" si="562">SUM(AK15,AK53,AK54)</f>
        <v>0.68630298748531204</v>
      </c>
      <c r="AL57" s="258">
        <f t="shared" ref="AL57" si="563">SUM(AM15,AL53,AL54)</f>
        <v>5.3562295934262432</v>
      </c>
      <c r="AM57" s="259" t="s">
        <v>56</v>
      </c>
      <c r="AN57" s="260">
        <f t="shared" ref="AN57" si="564">SUM(AN15,AN53,AN54)</f>
        <v>0.67285346644160637</v>
      </c>
      <c r="AO57" s="258">
        <f t="shared" ref="AO57" si="565">SUM(AP15,AO53,AO54)</f>
        <v>5.3741481891167941</v>
      </c>
      <c r="AP57" s="259" t="s">
        <v>56</v>
      </c>
      <c r="AQ57" s="260">
        <f t="shared" ref="AQ57" si="566">SUM(AQ15,AQ53,AQ54)</f>
        <v>0.69069413874192009</v>
      </c>
      <c r="AR57" s="258">
        <f t="shared" ref="AR57" si="567">SUM(AS15,AR53,AR54)</f>
        <v>5.3470250258068512</v>
      </c>
      <c r="AS57" s="259" t="s">
        <v>56</v>
      </c>
      <c r="AT57" s="260">
        <f t="shared" ref="AT57" si="568">SUM(AT15,AT53,AT54)</f>
        <v>0.62837834667011205</v>
      </c>
      <c r="AU57" s="258">
        <f t="shared" ref="AU57" si="569">SUM(AV15,AU53,AU54)</f>
        <v>5.4167133882282625</v>
      </c>
      <c r="AV57" s="259" t="s">
        <v>56</v>
      </c>
      <c r="AW57" s="260">
        <f t="shared" ref="AW57" si="570">SUM(AW15,AW53,AW54)</f>
        <v>0.68666990377687687</v>
      </c>
      <c r="AX57" s="258">
        <f t="shared" ref="AX57" si="571">SUM(AY15,AX53,AX54)</f>
        <v>5.2237869456870207</v>
      </c>
      <c r="AY57" s="259" t="s">
        <v>56</v>
      </c>
      <c r="AZ57" s="260">
        <f t="shared" ref="AZ57" si="572">SUM(AZ15,AZ53,AZ54)</f>
        <v>0.66713260289552645</v>
      </c>
      <c r="BA57" s="258">
        <f t="shared" ref="BA57" si="573">SUM(BB15,BA53,BA54)</f>
        <v>5.4092263921523092</v>
      </c>
      <c r="BB57" s="259" t="s">
        <v>56</v>
      </c>
      <c r="BC57" s="260">
        <f t="shared" ref="BC57" si="574">SUM(BC15,BC53,BC54)</f>
        <v>0.73745751870018572</v>
      </c>
      <c r="BD57" s="258">
        <f t="shared" ref="BD57" si="575">SUM(BE15,BD53,BD54)</f>
        <v>5.5736327095722196</v>
      </c>
      <c r="BE57" s="259" t="s">
        <v>56</v>
      </c>
      <c r="BF57" s="260">
        <f t="shared" ref="BF57" si="576">SUM(BF15,BF53,BF54)</f>
        <v>0.7889408339740801</v>
      </c>
      <c r="BG57" s="258">
        <f t="shared" ref="BG57" si="577">SUM(BH15,BG53,BG54)</f>
        <v>5.6167210686432369</v>
      </c>
      <c r="BH57" s="259" t="s">
        <v>56</v>
      </c>
      <c r="BI57" s="260">
        <f t="shared" ref="BI57" si="578">SUM(BI15,BI53,BI54)</f>
        <v>0.77992542768978568</v>
      </c>
      <c r="BJ57" s="258">
        <f t="shared" ref="BJ57" si="579">SUM(BK15,BJ53,BJ54)</f>
        <v>5.6588548790940969</v>
      </c>
      <c r="BK57" s="259" t="s">
        <v>56</v>
      </c>
      <c r="BL57" s="260">
        <f t="shared" ref="BL57" si="580">SUM(BL15,BL53,BL54)</f>
        <v>0.68947313053504644</v>
      </c>
      <c r="BM57" s="258">
        <f t="shared" ref="BM57" si="581">SUM(BN15,BM53,BM54)</f>
        <v>5.7150288918084931</v>
      </c>
      <c r="BN57" s="259" t="s">
        <v>56</v>
      </c>
      <c r="BO57" s="260">
        <f t="shared" ref="BO57" si="582">SUM(BO15,BO53,BO54)</f>
        <v>0.65101649926116489</v>
      </c>
      <c r="BP57" s="258">
        <f t="shared" ref="BP57" si="583">SUM(BQ15,BP53,BP54)</f>
        <v>5.5426521660609831</v>
      </c>
      <c r="BQ57" s="259" t="s">
        <v>56</v>
      </c>
      <c r="BR57" s="260">
        <f t="shared" ref="BR57" si="584">SUM(BR15,BR53,BR54)</f>
        <v>0.5257508447896192</v>
      </c>
      <c r="BS57" s="258">
        <f t="shared" ref="BS57" si="585">SUM(BT15,BS53,BS54)</f>
        <v>5.5227950432231792</v>
      </c>
      <c r="BT57" s="259" t="s">
        <v>56</v>
      </c>
      <c r="BU57" s="260">
        <f t="shared" ref="BU57" si="586">SUM(BU15,BU53,BU54)</f>
        <v>0.56700225344156163</v>
      </c>
      <c r="BV57" s="258">
        <f t="shared" ref="BV57" si="587">SUM(BW15,BV53,BV54)</f>
        <v>5.3555802724037438</v>
      </c>
      <c r="BW57" s="259" t="s">
        <v>56</v>
      </c>
      <c r="BX57" s="260">
        <f t="shared" ref="BX57" si="588">SUM(BX15,BX53,BX54)</f>
        <v>0.61371044052564472</v>
      </c>
      <c r="BY57" s="258">
        <f t="shared" ref="BY57" si="589">SUM(BZ15,BY53,BY54)</f>
        <v>4.8665825084160437</v>
      </c>
      <c r="BZ57" s="259" t="s">
        <v>56</v>
      </c>
      <c r="CA57" s="260">
        <f t="shared" ref="CA57" si="590">SUM(CA15,CA53,CA54)</f>
        <v>0.5862245277500544</v>
      </c>
    </row>
    <row r="58" spans="1:79" x14ac:dyDescent="0.2">
      <c r="A58" s="261" t="s">
        <v>64</v>
      </c>
      <c r="B58" s="262"/>
      <c r="C58" s="263"/>
      <c r="D58" s="264"/>
      <c r="E58" s="54"/>
      <c r="F58" s="8"/>
      <c r="G58" s="60"/>
      <c r="H58" s="265"/>
      <c r="I58" s="266"/>
      <c r="J58" s="267"/>
      <c r="K58" s="268"/>
      <c r="L58" s="269"/>
      <c r="M58" s="267"/>
      <c r="N58" s="268"/>
      <c r="O58" s="269"/>
      <c r="P58" s="267"/>
      <c r="Q58" s="268"/>
      <c r="R58" s="269"/>
      <c r="S58" s="267"/>
      <c r="T58" s="268"/>
      <c r="U58" s="269"/>
      <c r="V58" s="267"/>
      <c r="W58" s="268"/>
      <c r="X58" s="269"/>
      <c r="Y58" s="267"/>
      <c r="Z58" s="268"/>
      <c r="AA58" s="269"/>
      <c r="AB58" s="267"/>
      <c r="AC58" s="268"/>
      <c r="AD58" s="269"/>
      <c r="AE58" s="267"/>
      <c r="AF58" s="268"/>
      <c r="AG58" s="269"/>
      <c r="AH58" s="267"/>
      <c r="AI58" s="268"/>
      <c r="AJ58" s="269"/>
      <c r="AK58" s="267"/>
      <c r="AL58" s="268"/>
      <c r="AM58" s="269"/>
      <c r="AN58" s="267"/>
      <c r="AO58" s="268"/>
      <c r="AP58" s="269"/>
      <c r="AQ58" s="267"/>
      <c r="AR58" s="268"/>
      <c r="AS58" s="269"/>
      <c r="AT58" s="267"/>
      <c r="AU58" s="268"/>
      <c r="AV58" s="269"/>
      <c r="AW58" s="267"/>
      <c r="AX58" s="268"/>
      <c r="AY58" s="269"/>
      <c r="AZ58" s="267"/>
      <c r="BA58" s="268"/>
      <c r="BB58" s="269"/>
      <c r="BC58" s="267"/>
      <c r="BD58" s="268"/>
      <c r="BE58" s="269"/>
      <c r="BF58" s="267"/>
      <c r="BG58" s="268"/>
      <c r="BH58" s="269"/>
      <c r="BI58" s="267"/>
      <c r="BJ58" s="268"/>
      <c r="BK58" s="269"/>
      <c r="BL58" s="267"/>
      <c r="BM58" s="268"/>
      <c r="BN58" s="269"/>
      <c r="BO58" s="267"/>
      <c r="BP58" s="268"/>
      <c r="BQ58" s="269"/>
      <c r="BR58" s="267"/>
      <c r="BS58" s="268"/>
      <c r="BT58" s="269"/>
      <c r="BU58" s="267"/>
      <c r="BV58" s="268"/>
      <c r="BW58" s="269"/>
      <c r="BX58" s="267"/>
      <c r="BY58" s="268"/>
      <c r="BZ58" s="269"/>
      <c r="CA58" s="267"/>
    </row>
    <row r="59" spans="1:79" ht="15.75" thickBot="1" x14ac:dyDescent="0.3">
      <c r="A59" s="270" t="s">
        <v>65</v>
      </c>
      <c r="B59" s="135"/>
      <c r="C59" s="271"/>
      <c r="D59" s="135"/>
      <c r="E59" s="120"/>
      <c r="F59" s="135" t="s">
        <v>66</v>
      </c>
      <c r="G59" s="130"/>
      <c r="H59" s="272">
        <f>SUM(H52,H57)</f>
        <v>9.4828265721505645</v>
      </c>
      <c r="I59" s="273" t="s">
        <v>56</v>
      </c>
      <c r="J59" s="274">
        <f>SUM(J52,J57)</f>
        <v>0.94087775383764805</v>
      </c>
      <c r="K59" s="272">
        <f>SUM(K52,K57)</f>
        <v>8.8904701846191792</v>
      </c>
      <c r="L59" s="273" t="s">
        <v>56</v>
      </c>
      <c r="M59" s="274">
        <f>SUM(M52,M57)</f>
        <v>0.90173840804358407</v>
      </c>
      <c r="N59" s="272">
        <f>SUM(N52,N57)</f>
        <v>8.581073078608247</v>
      </c>
      <c r="O59" s="273" t="s">
        <v>56</v>
      </c>
      <c r="P59" s="274">
        <f>SUM(P52,P57)</f>
        <v>0.89968334401344163</v>
      </c>
      <c r="Q59" s="272">
        <f>SUM(Q52,Q57)</f>
        <v>8.4426571605471601</v>
      </c>
      <c r="R59" s="273" t="s">
        <v>56</v>
      </c>
      <c r="S59" s="274">
        <f>SUM(S52,S57)</f>
        <v>0.88081453233732798</v>
      </c>
      <c r="T59" s="272">
        <f>SUM(T52,T57)</f>
        <v>8.4261490195164619</v>
      </c>
      <c r="U59" s="273" t="s">
        <v>56</v>
      </c>
      <c r="V59" s="274">
        <f>SUM(V52,V57)</f>
        <v>0.86822210491934249</v>
      </c>
      <c r="W59" s="272">
        <f>SUM(W52,W57)</f>
        <v>8.6819974192746319</v>
      </c>
      <c r="X59" s="273" t="s">
        <v>56</v>
      </c>
      <c r="Y59" s="274">
        <f>SUM(Y52,Y57)</f>
        <v>0.89028443437359361</v>
      </c>
      <c r="Z59" s="272">
        <f>SUM(Z52,Z57)</f>
        <v>9.8535699970282735</v>
      </c>
      <c r="AA59" s="273" t="s">
        <v>56</v>
      </c>
      <c r="AB59" s="274">
        <f>SUM(AB52,AB57)</f>
        <v>0.93080266925708322</v>
      </c>
      <c r="AC59" s="272">
        <f>SUM(AC52,AC57)</f>
        <v>11.230416490712834</v>
      </c>
      <c r="AD59" s="273" t="s">
        <v>56</v>
      </c>
      <c r="AE59" s="274">
        <f>SUM(AE52,AE57)</f>
        <v>1.1395412179231106</v>
      </c>
      <c r="AF59" s="272">
        <f>SUM(AF52,AF57)</f>
        <v>11.824062666471651</v>
      </c>
      <c r="AG59" s="273" t="s">
        <v>56</v>
      </c>
      <c r="AH59" s="274">
        <f>SUM(AH52,AH57)</f>
        <v>1.584066429740552</v>
      </c>
      <c r="AI59" s="272">
        <f>SUM(AI52,AI57)</f>
        <v>11.829907235940745</v>
      </c>
      <c r="AJ59" s="273" t="s">
        <v>56</v>
      </c>
      <c r="AK59" s="274">
        <f>SUM(AK52,AK57)</f>
        <v>1.4694820184125841</v>
      </c>
      <c r="AL59" s="272">
        <f>SUM(AL52,AL57)</f>
        <v>11.76879046188364</v>
      </c>
      <c r="AM59" s="273" t="s">
        <v>56</v>
      </c>
      <c r="AN59" s="274">
        <f>SUM(AN52,AN57)</f>
        <v>1.3848831752547985</v>
      </c>
      <c r="AO59" s="272">
        <f>SUM(AO52,AO57)</f>
        <v>11.697705736646938</v>
      </c>
      <c r="AP59" s="273" t="s">
        <v>56</v>
      </c>
      <c r="AQ59" s="274">
        <f>SUM(AQ52,AQ57)</f>
        <v>1.3998538913040608</v>
      </c>
      <c r="AR59" s="272">
        <f>SUM(AR52,AR57)</f>
        <v>11.667423364554942</v>
      </c>
      <c r="AS59" s="273" t="s">
        <v>56</v>
      </c>
      <c r="AT59" s="274">
        <f>SUM(AT52,AT57)</f>
        <v>1.3907743612808146</v>
      </c>
      <c r="AU59" s="272">
        <f>SUM(AU52,AU57)</f>
        <v>11.739647812991352</v>
      </c>
      <c r="AV59" s="273" t="s">
        <v>56</v>
      </c>
      <c r="AW59" s="274">
        <f>SUM(AW52,AW57)</f>
        <v>1.50245653722392</v>
      </c>
      <c r="AX59" s="272">
        <f>SUM(AX52,AX57)</f>
        <v>11.451613607901486</v>
      </c>
      <c r="AY59" s="273" t="s">
        <v>56</v>
      </c>
      <c r="AZ59" s="274">
        <f>SUM(AZ52,AZ57)</f>
        <v>1.5162379906273824</v>
      </c>
      <c r="BA59" s="272">
        <f>SUM(BA52,BA57)</f>
        <v>11.828587119880133</v>
      </c>
      <c r="BB59" s="273" t="s">
        <v>56</v>
      </c>
      <c r="BC59" s="274">
        <f>SUM(BC52,BC57)</f>
        <v>1.578246462457888</v>
      </c>
      <c r="BD59" s="272">
        <f>SUM(BD52,BD57)</f>
        <v>12.238688734068148</v>
      </c>
      <c r="BE59" s="273" t="s">
        <v>56</v>
      </c>
      <c r="BF59" s="274">
        <f>SUM(BF52,BF57)</f>
        <v>1.6487871495056208</v>
      </c>
      <c r="BG59" s="272">
        <f>SUM(BG52,BG57)</f>
        <v>12.32024101137052</v>
      </c>
      <c r="BH59" s="273" t="s">
        <v>56</v>
      </c>
      <c r="BI59" s="274">
        <f>SUM(BI52,BI57)</f>
        <v>1.6539675938174048</v>
      </c>
      <c r="BJ59" s="272">
        <f>SUM(BJ52,BJ57)</f>
        <v>12.226812992814748</v>
      </c>
      <c r="BK59" s="273" t="s">
        <v>56</v>
      </c>
      <c r="BL59" s="274">
        <f>SUM(BL52,BL57)</f>
        <v>1.4056074945898112</v>
      </c>
      <c r="BM59" s="272">
        <f>SUM(BM52,BM57)</f>
        <v>12.194744157398986</v>
      </c>
      <c r="BN59" s="273" t="s">
        <v>56</v>
      </c>
      <c r="BO59" s="274">
        <f>SUM(BO52,BO57)</f>
        <v>1.236219560858197</v>
      </c>
      <c r="BP59" s="272">
        <f>SUM(BP52,BP57)</f>
        <v>11.854232965960172</v>
      </c>
      <c r="BQ59" s="273" t="s">
        <v>56</v>
      </c>
      <c r="BR59" s="274">
        <f>SUM(BR52,BR57)</f>
        <v>0.95896425281508002</v>
      </c>
      <c r="BS59" s="272">
        <f>SUM(BS52,BS57)</f>
        <v>11.329166008660614</v>
      </c>
      <c r="BT59" s="273" t="s">
        <v>56</v>
      </c>
      <c r="BU59" s="274">
        <f>SUM(BU52,BU57)</f>
        <v>0.88440971039504968</v>
      </c>
      <c r="BV59" s="272">
        <f>SUM(BV52,BV57)</f>
        <v>10.654901495772545</v>
      </c>
      <c r="BW59" s="273" t="s">
        <v>56</v>
      </c>
      <c r="BX59" s="274">
        <f>SUM(BX52,BX57)</f>
        <v>0.9592491638436671</v>
      </c>
      <c r="BY59" s="272">
        <f>SUM(BY52,BY57)</f>
        <v>9.7580252160304255</v>
      </c>
      <c r="BZ59" s="273" t="s">
        <v>56</v>
      </c>
      <c r="CA59" s="274">
        <f>SUM(CA52,CA57)</f>
        <v>0.94994014563967522</v>
      </c>
    </row>
    <row r="60" spans="1:79" s="275" customFormat="1" x14ac:dyDescent="0.2">
      <c r="E60" s="275" t="s">
        <v>67</v>
      </c>
      <c r="I60" s="276">
        <f>J59/H59</f>
        <v>9.9219124875788059E-2</v>
      </c>
      <c r="L60" s="276">
        <f>M59/K59</f>
        <v>0.10142752737685604</v>
      </c>
      <c r="O60" s="276">
        <f>P59/N59</f>
        <v>0.10484508589680488</v>
      </c>
      <c r="R60" s="276">
        <f>S59/Q59</f>
        <v>0.10432906555218253</v>
      </c>
      <c r="U60" s="276">
        <f>V59/T59</f>
        <v>0.10303901615178956</v>
      </c>
      <c r="X60" s="276">
        <f>Y59/W59</f>
        <v>0.10254373404869954</v>
      </c>
      <c r="AA60" s="276">
        <f>AB59/Z59</f>
        <v>9.4463495924604263E-2</v>
      </c>
      <c r="AD60" s="276">
        <f>AE59/AC59</f>
        <v>0.1014691858370054</v>
      </c>
      <c r="AG60" s="276">
        <f>AH59/AF59</f>
        <v>0.13396972550156858</v>
      </c>
      <c r="AJ60" s="276">
        <f>AK59/AI59</f>
        <v>0.12421754364633672</v>
      </c>
      <c r="AM60" s="276">
        <f>AN59/AL59</f>
        <v>0.11767421467313156</v>
      </c>
      <c r="AP60" s="276">
        <f>AQ59/AO59</f>
        <v>0.11966909775466096</v>
      </c>
      <c r="AS60" s="276">
        <f>AT59/AR59</f>
        <v>0.11920149957924031</v>
      </c>
      <c r="AV60" s="276">
        <f>AW59/AU59</f>
        <v>0.12798139783727316</v>
      </c>
      <c r="AY60" s="276">
        <f>AZ59/AX59</f>
        <v>0.13240387272420676</v>
      </c>
      <c r="BB60" s="276">
        <f>BC59/BA59</f>
        <v>0.13342645630139141</v>
      </c>
      <c r="BE60" s="276">
        <f>BF59/BD59</f>
        <v>0.13471926489281363</v>
      </c>
      <c r="BH60" s="276">
        <f>BI59/BG59</f>
        <v>0.13424799014004152</v>
      </c>
      <c r="BK60" s="276">
        <f>BL59/BJ59</f>
        <v>0.11496106920223899</v>
      </c>
      <c r="BN60" s="276">
        <f>BO59/BM59</f>
        <v>0.10137314443847012</v>
      </c>
      <c r="BQ60" s="276">
        <f>BR59/BP59</f>
        <v>8.0896356227246252E-2</v>
      </c>
      <c r="BT60" s="276">
        <f>BU59/BS59</f>
        <v>7.8064855764224839E-2</v>
      </c>
      <c r="BW60" s="276">
        <f>BX59/BV59</f>
        <v>9.0028909626640868E-2</v>
      </c>
      <c r="BZ60" s="276">
        <f>CA59/BY59</f>
        <v>9.7349630136138537E-2</v>
      </c>
    </row>
    <row r="61" spans="1:79" ht="15" x14ac:dyDescent="0.25">
      <c r="B61" s="1898" t="s">
        <v>166</v>
      </c>
      <c r="C61" s="1898"/>
      <c r="D61" s="1898"/>
      <c r="E61" s="1898"/>
      <c r="F61" s="1898"/>
      <c r="T61" s="277"/>
      <c r="U61" s="278"/>
    </row>
    <row r="62" spans="1:79" x14ac:dyDescent="0.2">
      <c r="T62" s="277"/>
      <c r="U62" s="278"/>
    </row>
  </sheetData>
  <mergeCells count="7">
    <mergeCell ref="B61:F61"/>
    <mergeCell ref="K3:M3"/>
    <mergeCell ref="BZ3:CA3"/>
    <mergeCell ref="E22:F22"/>
    <mergeCell ref="E23:F23"/>
    <mergeCell ref="B52:G52"/>
    <mergeCell ref="B57:G57"/>
  </mergeCells>
  <pageMargins left="0.19685039370078741" right="0.19685039370078741" top="0.39370078740157483" bottom="3.937007874015748E-2" header="0.35433070866141736" footer="0.11811023622047245"/>
  <pageSetup paperSize="9" scale="70" orientation="landscape" r:id="rId1"/>
  <headerFooter alignWithMargins="0">
    <oddFooter xml:space="preserve">&amp;R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B94"/>
  <sheetViews>
    <sheetView zoomScale="75" zoomScaleNormal="75" workbookViewId="0">
      <selection sqref="A1:XFD1048576"/>
    </sheetView>
  </sheetViews>
  <sheetFormatPr defaultRowHeight="12.75" x14ac:dyDescent="0.2"/>
  <cols>
    <col min="1" max="2" width="3.28515625" style="1147" customWidth="1"/>
    <col min="3" max="3" width="7" style="1147" customWidth="1"/>
    <col min="4" max="4" width="21.5703125" style="1147" customWidth="1"/>
    <col min="5" max="5" width="5.85546875" style="1147" customWidth="1"/>
    <col min="6" max="6" width="9.140625" style="1147" customWidth="1"/>
    <col min="7" max="8" width="5.85546875" style="1147" customWidth="1"/>
    <col min="9" max="20" width="8.7109375" style="1147" customWidth="1"/>
    <col min="21" max="21" width="9" style="1147" customWidth="1"/>
    <col min="22" max="22" width="8.85546875" style="1147" customWidth="1"/>
    <col min="23" max="24" width="9.140625" style="1147"/>
    <col min="25" max="25" width="9.5703125" style="1147" bestFit="1" customWidth="1"/>
    <col min="26" max="27" width="9.140625" style="1147"/>
    <col min="28" max="28" width="9.5703125" style="1147" bestFit="1" customWidth="1"/>
    <col min="29" max="30" width="9.140625" style="1147"/>
    <col min="31" max="31" width="9.5703125" style="1147" bestFit="1" customWidth="1"/>
    <col min="32" max="32" width="9.140625" style="1147"/>
    <col min="33" max="65" width="8.85546875" style="1147" customWidth="1"/>
    <col min="66" max="66" width="9.140625" style="1147"/>
    <col min="67" max="67" width="9.5703125" style="1147" bestFit="1" customWidth="1"/>
    <col min="68" max="69" width="9.140625" style="1147"/>
    <col min="70" max="70" width="9.5703125" style="1147" bestFit="1" customWidth="1"/>
    <col min="71" max="72" width="9.140625" style="1147"/>
    <col min="73" max="73" width="9.5703125" style="1147" bestFit="1" customWidth="1"/>
    <col min="74" max="75" width="9.140625" style="1147"/>
    <col min="76" max="76" width="9.5703125" style="1147" bestFit="1" customWidth="1"/>
    <col min="77" max="77" width="9.140625" style="1147"/>
    <col min="78" max="78" width="10.140625" style="1147" bestFit="1" customWidth="1"/>
    <col min="79" max="79" width="9.5703125" style="1147" bestFit="1" customWidth="1"/>
    <col min="80" max="256" width="9.140625" style="1147"/>
    <col min="257" max="258" width="3.28515625" style="1147" customWidth="1"/>
    <col min="259" max="259" width="5.85546875" style="1147" customWidth="1"/>
    <col min="260" max="260" width="18" style="1147" customWidth="1"/>
    <col min="261" max="264" width="5.85546875" style="1147" customWidth="1"/>
    <col min="265" max="276" width="7.42578125" style="1147" customWidth="1"/>
    <col min="277" max="278" width="8" style="1147" customWidth="1"/>
    <col min="279" max="512" width="9.140625" style="1147"/>
    <col min="513" max="514" width="3.28515625" style="1147" customWidth="1"/>
    <col min="515" max="515" width="5.85546875" style="1147" customWidth="1"/>
    <col min="516" max="516" width="18" style="1147" customWidth="1"/>
    <col min="517" max="520" width="5.85546875" style="1147" customWidth="1"/>
    <col min="521" max="532" width="7.42578125" style="1147" customWidth="1"/>
    <col min="533" max="534" width="8" style="1147" customWidth="1"/>
    <col min="535" max="768" width="9.140625" style="1147"/>
    <col min="769" max="770" width="3.28515625" style="1147" customWidth="1"/>
    <col min="771" max="771" width="5.85546875" style="1147" customWidth="1"/>
    <col min="772" max="772" width="18" style="1147" customWidth="1"/>
    <col min="773" max="776" width="5.85546875" style="1147" customWidth="1"/>
    <col min="777" max="788" width="7.42578125" style="1147" customWidth="1"/>
    <col min="789" max="790" width="8" style="1147" customWidth="1"/>
    <col min="791" max="1024" width="9.140625" style="1147"/>
    <col min="1025" max="1026" width="3.28515625" style="1147" customWidth="1"/>
    <col min="1027" max="1027" width="5.85546875" style="1147" customWidth="1"/>
    <col min="1028" max="1028" width="18" style="1147" customWidth="1"/>
    <col min="1029" max="1032" width="5.85546875" style="1147" customWidth="1"/>
    <col min="1033" max="1044" width="7.42578125" style="1147" customWidth="1"/>
    <col min="1045" max="1046" width="8" style="1147" customWidth="1"/>
    <col min="1047" max="1280" width="9.140625" style="1147"/>
    <col min="1281" max="1282" width="3.28515625" style="1147" customWidth="1"/>
    <col min="1283" max="1283" width="5.85546875" style="1147" customWidth="1"/>
    <col min="1284" max="1284" width="18" style="1147" customWidth="1"/>
    <col min="1285" max="1288" width="5.85546875" style="1147" customWidth="1"/>
    <col min="1289" max="1300" width="7.42578125" style="1147" customWidth="1"/>
    <col min="1301" max="1302" width="8" style="1147" customWidth="1"/>
    <col min="1303" max="1536" width="9.140625" style="1147"/>
    <col min="1537" max="1538" width="3.28515625" style="1147" customWidth="1"/>
    <col min="1539" max="1539" width="5.85546875" style="1147" customWidth="1"/>
    <col min="1540" max="1540" width="18" style="1147" customWidth="1"/>
    <col min="1541" max="1544" width="5.85546875" style="1147" customWidth="1"/>
    <col min="1545" max="1556" width="7.42578125" style="1147" customWidth="1"/>
    <col min="1557" max="1558" width="8" style="1147" customWidth="1"/>
    <col min="1559" max="1792" width="9.140625" style="1147"/>
    <col min="1793" max="1794" width="3.28515625" style="1147" customWidth="1"/>
    <col min="1795" max="1795" width="5.85546875" style="1147" customWidth="1"/>
    <col min="1796" max="1796" width="18" style="1147" customWidth="1"/>
    <col min="1797" max="1800" width="5.85546875" style="1147" customWidth="1"/>
    <col min="1801" max="1812" width="7.42578125" style="1147" customWidth="1"/>
    <col min="1813" max="1814" width="8" style="1147" customWidth="1"/>
    <col min="1815" max="2048" width="9.140625" style="1147"/>
    <col min="2049" max="2050" width="3.28515625" style="1147" customWidth="1"/>
    <col min="2051" max="2051" width="5.85546875" style="1147" customWidth="1"/>
    <col min="2052" max="2052" width="18" style="1147" customWidth="1"/>
    <col min="2053" max="2056" width="5.85546875" style="1147" customWidth="1"/>
    <col min="2057" max="2068" width="7.42578125" style="1147" customWidth="1"/>
    <col min="2069" max="2070" width="8" style="1147" customWidth="1"/>
    <col min="2071" max="2304" width="9.140625" style="1147"/>
    <col min="2305" max="2306" width="3.28515625" style="1147" customWidth="1"/>
    <col min="2307" max="2307" width="5.85546875" style="1147" customWidth="1"/>
    <col min="2308" max="2308" width="18" style="1147" customWidth="1"/>
    <col min="2309" max="2312" width="5.85546875" style="1147" customWidth="1"/>
    <col min="2313" max="2324" width="7.42578125" style="1147" customWidth="1"/>
    <col min="2325" max="2326" width="8" style="1147" customWidth="1"/>
    <col min="2327" max="2560" width="9.140625" style="1147"/>
    <col min="2561" max="2562" width="3.28515625" style="1147" customWidth="1"/>
    <col min="2563" max="2563" width="5.85546875" style="1147" customWidth="1"/>
    <col min="2564" max="2564" width="18" style="1147" customWidth="1"/>
    <col min="2565" max="2568" width="5.85546875" style="1147" customWidth="1"/>
    <col min="2569" max="2580" width="7.42578125" style="1147" customWidth="1"/>
    <col min="2581" max="2582" width="8" style="1147" customWidth="1"/>
    <col min="2583" max="2816" width="9.140625" style="1147"/>
    <col min="2817" max="2818" width="3.28515625" style="1147" customWidth="1"/>
    <col min="2819" max="2819" width="5.85546875" style="1147" customWidth="1"/>
    <col min="2820" max="2820" width="18" style="1147" customWidth="1"/>
    <col min="2821" max="2824" width="5.85546875" style="1147" customWidth="1"/>
    <col min="2825" max="2836" width="7.42578125" style="1147" customWidth="1"/>
    <col min="2837" max="2838" width="8" style="1147" customWidth="1"/>
    <col min="2839" max="3072" width="9.140625" style="1147"/>
    <col min="3073" max="3074" width="3.28515625" style="1147" customWidth="1"/>
    <col min="3075" max="3075" width="5.85546875" style="1147" customWidth="1"/>
    <col min="3076" max="3076" width="18" style="1147" customWidth="1"/>
    <col min="3077" max="3080" width="5.85546875" style="1147" customWidth="1"/>
    <col min="3081" max="3092" width="7.42578125" style="1147" customWidth="1"/>
    <col min="3093" max="3094" width="8" style="1147" customWidth="1"/>
    <col min="3095" max="3328" width="9.140625" style="1147"/>
    <col min="3329" max="3330" width="3.28515625" style="1147" customWidth="1"/>
    <col min="3331" max="3331" width="5.85546875" style="1147" customWidth="1"/>
    <col min="3332" max="3332" width="18" style="1147" customWidth="1"/>
    <col min="3333" max="3336" width="5.85546875" style="1147" customWidth="1"/>
    <col min="3337" max="3348" width="7.42578125" style="1147" customWidth="1"/>
    <col min="3349" max="3350" width="8" style="1147" customWidth="1"/>
    <col min="3351" max="3584" width="9.140625" style="1147"/>
    <col min="3585" max="3586" width="3.28515625" style="1147" customWidth="1"/>
    <col min="3587" max="3587" width="5.85546875" style="1147" customWidth="1"/>
    <col min="3588" max="3588" width="18" style="1147" customWidth="1"/>
    <col min="3589" max="3592" width="5.85546875" style="1147" customWidth="1"/>
    <col min="3593" max="3604" width="7.42578125" style="1147" customWidth="1"/>
    <col min="3605" max="3606" width="8" style="1147" customWidth="1"/>
    <col min="3607" max="3840" width="9.140625" style="1147"/>
    <col min="3841" max="3842" width="3.28515625" style="1147" customWidth="1"/>
    <col min="3843" max="3843" width="5.85546875" style="1147" customWidth="1"/>
    <col min="3844" max="3844" width="18" style="1147" customWidth="1"/>
    <col min="3845" max="3848" width="5.85546875" style="1147" customWidth="1"/>
    <col min="3849" max="3860" width="7.42578125" style="1147" customWidth="1"/>
    <col min="3861" max="3862" width="8" style="1147" customWidth="1"/>
    <col min="3863" max="4096" width="9.140625" style="1147"/>
    <col min="4097" max="4098" width="3.28515625" style="1147" customWidth="1"/>
    <col min="4099" max="4099" width="5.85546875" style="1147" customWidth="1"/>
    <col min="4100" max="4100" width="18" style="1147" customWidth="1"/>
    <col min="4101" max="4104" width="5.85546875" style="1147" customWidth="1"/>
    <col min="4105" max="4116" width="7.42578125" style="1147" customWidth="1"/>
    <col min="4117" max="4118" width="8" style="1147" customWidth="1"/>
    <col min="4119" max="4352" width="9.140625" style="1147"/>
    <col min="4353" max="4354" width="3.28515625" style="1147" customWidth="1"/>
    <col min="4355" max="4355" width="5.85546875" style="1147" customWidth="1"/>
    <col min="4356" max="4356" width="18" style="1147" customWidth="1"/>
    <col min="4357" max="4360" width="5.85546875" style="1147" customWidth="1"/>
    <col min="4361" max="4372" width="7.42578125" style="1147" customWidth="1"/>
    <col min="4373" max="4374" width="8" style="1147" customWidth="1"/>
    <col min="4375" max="4608" width="9.140625" style="1147"/>
    <col min="4609" max="4610" width="3.28515625" style="1147" customWidth="1"/>
    <col min="4611" max="4611" width="5.85546875" style="1147" customWidth="1"/>
    <col min="4612" max="4612" width="18" style="1147" customWidth="1"/>
    <col min="4613" max="4616" width="5.85546875" style="1147" customWidth="1"/>
    <col min="4617" max="4628" width="7.42578125" style="1147" customWidth="1"/>
    <col min="4629" max="4630" width="8" style="1147" customWidth="1"/>
    <col min="4631" max="4864" width="9.140625" style="1147"/>
    <col min="4865" max="4866" width="3.28515625" style="1147" customWidth="1"/>
    <col min="4867" max="4867" width="5.85546875" style="1147" customWidth="1"/>
    <col min="4868" max="4868" width="18" style="1147" customWidth="1"/>
    <col min="4869" max="4872" width="5.85546875" style="1147" customWidth="1"/>
    <col min="4873" max="4884" width="7.42578125" style="1147" customWidth="1"/>
    <col min="4885" max="4886" width="8" style="1147" customWidth="1"/>
    <col min="4887" max="5120" width="9.140625" style="1147"/>
    <col min="5121" max="5122" width="3.28515625" style="1147" customWidth="1"/>
    <col min="5123" max="5123" width="5.85546875" style="1147" customWidth="1"/>
    <col min="5124" max="5124" width="18" style="1147" customWidth="1"/>
    <col min="5125" max="5128" width="5.85546875" style="1147" customWidth="1"/>
    <col min="5129" max="5140" width="7.42578125" style="1147" customWidth="1"/>
    <col min="5141" max="5142" width="8" style="1147" customWidth="1"/>
    <col min="5143" max="5376" width="9.140625" style="1147"/>
    <col min="5377" max="5378" width="3.28515625" style="1147" customWidth="1"/>
    <col min="5379" max="5379" width="5.85546875" style="1147" customWidth="1"/>
    <col min="5380" max="5380" width="18" style="1147" customWidth="1"/>
    <col min="5381" max="5384" width="5.85546875" style="1147" customWidth="1"/>
    <col min="5385" max="5396" width="7.42578125" style="1147" customWidth="1"/>
    <col min="5397" max="5398" width="8" style="1147" customWidth="1"/>
    <col min="5399" max="5632" width="9.140625" style="1147"/>
    <col min="5633" max="5634" width="3.28515625" style="1147" customWidth="1"/>
    <col min="5635" max="5635" width="5.85546875" style="1147" customWidth="1"/>
    <col min="5636" max="5636" width="18" style="1147" customWidth="1"/>
    <col min="5637" max="5640" width="5.85546875" style="1147" customWidth="1"/>
    <col min="5641" max="5652" width="7.42578125" style="1147" customWidth="1"/>
    <col min="5653" max="5654" width="8" style="1147" customWidth="1"/>
    <col min="5655" max="5888" width="9.140625" style="1147"/>
    <col min="5889" max="5890" width="3.28515625" style="1147" customWidth="1"/>
    <col min="5891" max="5891" width="5.85546875" style="1147" customWidth="1"/>
    <col min="5892" max="5892" width="18" style="1147" customWidth="1"/>
    <col min="5893" max="5896" width="5.85546875" style="1147" customWidth="1"/>
    <col min="5897" max="5908" width="7.42578125" style="1147" customWidth="1"/>
    <col min="5909" max="5910" width="8" style="1147" customWidth="1"/>
    <col min="5911" max="6144" width="9.140625" style="1147"/>
    <col min="6145" max="6146" width="3.28515625" style="1147" customWidth="1"/>
    <col min="6147" max="6147" width="5.85546875" style="1147" customWidth="1"/>
    <col min="6148" max="6148" width="18" style="1147" customWidth="1"/>
    <col min="6149" max="6152" width="5.85546875" style="1147" customWidth="1"/>
    <col min="6153" max="6164" width="7.42578125" style="1147" customWidth="1"/>
    <col min="6165" max="6166" width="8" style="1147" customWidth="1"/>
    <col min="6167" max="6400" width="9.140625" style="1147"/>
    <col min="6401" max="6402" width="3.28515625" style="1147" customWidth="1"/>
    <col min="6403" max="6403" width="5.85546875" style="1147" customWidth="1"/>
    <col min="6404" max="6404" width="18" style="1147" customWidth="1"/>
    <col min="6405" max="6408" width="5.85546875" style="1147" customWidth="1"/>
    <col min="6409" max="6420" width="7.42578125" style="1147" customWidth="1"/>
    <col min="6421" max="6422" width="8" style="1147" customWidth="1"/>
    <col min="6423" max="6656" width="9.140625" style="1147"/>
    <col min="6657" max="6658" width="3.28515625" style="1147" customWidth="1"/>
    <col min="6659" max="6659" width="5.85546875" style="1147" customWidth="1"/>
    <col min="6660" max="6660" width="18" style="1147" customWidth="1"/>
    <col min="6661" max="6664" width="5.85546875" style="1147" customWidth="1"/>
    <col min="6665" max="6676" width="7.42578125" style="1147" customWidth="1"/>
    <col min="6677" max="6678" width="8" style="1147" customWidth="1"/>
    <col min="6679" max="6912" width="9.140625" style="1147"/>
    <col min="6913" max="6914" width="3.28515625" style="1147" customWidth="1"/>
    <col min="6915" max="6915" width="5.85546875" style="1147" customWidth="1"/>
    <col min="6916" max="6916" width="18" style="1147" customWidth="1"/>
    <col min="6917" max="6920" width="5.85546875" style="1147" customWidth="1"/>
    <col min="6921" max="6932" width="7.42578125" style="1147" customWidth="1"/>
    <col min="6933" max="6934" width="8" style="1147" customWidth="1"/>
    <col min="6935" max="7168" width="9.140625" style="1147"/>
    <col min="7169" max="7170" width="3.28515625" style="1147" customWidth="1"/>
    <col min="7171" max="7171" width="5.85546875" style="1147" customWidth="1"/>
    <col min="7172" max="7172" width="18" style="1147" customWidth="1"/>
    <col min="7173" max="7176" width="5.85546875" style="1147" customWidth="1"/>
    <col min="7177" max="7188" width="7.42578125" style="1147" customWidth="1"/>
    <col min="7189" max="7190" width="8" style="1147" customWidth="1"/>
    <col min="7191" max="7424" width="9.140625" style="1147"/>
    <col min="7425" max="7426" width="3.28515625" style="1147" customWidth="1"/>
    <col min="7427" max="7427" width="5.85546875" style="1147" customWidth="1"/>
    <col min="7428" max="7428" width="18" style="1147" customWidth="1"/>
    <col min="7429" max="7432" width="5.85546875" style="1147" customWidth="1"/>
    <col min="7433" max="7444" width="7.42578125" style="1147" customWidth="1"/>
    <col min="7445" max="7446" width="8" style="1147" customWidth="1"/>
    <col min="7447" max="7680" width="9.140625" style="1147"/>
    <col min="7681" max="7682" width="3.28515625" style="1147" customWidth="1"/>
    <col min="7683" max="7683" width="5.85546875" style="1147" customWidth="1"/>
    <col min="7684" max="7684" width="18" style="1147" customWidth="1"/>
    <col min="7685" max="7688" width="5.85546875" style="1147" customWidth="1"/>
    <col min="7689" max="7700" width="7.42578125" style="1147" customWidth="1"/>
    <col min="7701" max="7702" width="8" style="1147" customWidth="1"/>
    <col min="7703" max="7936" width="9.140625" style="1147"/>
    <col min="7937" max="7938" width="3.28515625" style="1147" customWidth="1"/>
    <col min="7939" max="7939" width="5.85546875" style="1147" customWidth="1"/>
    <col min="7940" max="7940" width="18" style="1147" customWidth="1"/>
    <col min="7941" max="7944" width="5.85546875" style="1147" customWidth="1"/>
    <col min="7945" max="7956" width="7.42578125" style="1147" customWidth="1"/>
    <col min="7957" max="7958" width="8" style="1147" customWidth="1"/>
    <col min="7959" max="8192" width="9.140625" style="1147"/>
    <col min="8193" max="8194" width="3.28515625" style="1147" customWidth="1"/>
    <col min="8195" max="8195" width="5.85546875" style="1147" customWidth="1"/>
    <col min="8196" max="8196" width="18" style="1147" customWidth="1"/>
    <col min="8197" max="8200" width="5.85546875" style="1147" customWidth="1"/>
    <col min="8201" max="8212" width="7.42578125" style="1147" customWidth="1"/>
    <col min="8213" max="8214" width="8" style="1147" customWidth="1"/>
    <col min="8215" max="8448" width="9.140625" style="1147"/>
    <col min="8449" max="8450" width="3.28515625" style="1147" customWidth="1"/>
    <col min="8451" max="8451" width="5.85546875" style="1147" customWidth="1"/>
    <col min="8452" max="8452" width="18" style="1147" customWidth="1"/>
    <col min="8453" max="8456" width="5.85546875" style="1147" customWidth="1"/>
    <col min="8457" max="8468" width="7.42578125" style="1147" customWidth="1"/>
    <col min="8469" max="8470" width="8" style="1147" customWidth="1"/>
    <col min="8471" max="8704" width="9.140625" style="1147"/>
    <col min="8705" max="8706" width="3.28515625" style="1147" customWidth="1"/>
    <col min="8707" max="8707" width="5.85546875" style="1147" customWidth="1"/>
    <col min="8708" max="8708" width="18" style="1147" customWidth="1"/>
    <col min="8709" max="8712" width="5.85546875" style="1147" customWidth="1"/>
    <col min="8713" max="8724" width="7.42578125" style="1147" customWidth="1"/>
    <col min="8725" max="8726" width="8" style="1147" customWidth="1"/>
    <col min="8727" max="8960" width="9.140625" style="1147"/>
    <col min="8961" max="8962" width="3.28515625" style="1147" customWidth="1"/>
    <col min="8963" max="8963" width="5.85546875" style="1147" customWidth="1"/>
    <col min="8964" max="8964" width="18" style="1147" customWidth="1"/>
    <col min="8965" max="8968" width="5.85546875" style="1147" customWidth="1"/>
    <col min="8969" max="8980" width="7.42578125" style="1147" customWidth="1"/>
    <col min="8981" max="8982" width="8" style="1147" customWidth="1"/>
    <col min="8983" max="9216" width="9.140625" style="1147"/>
    <col min="9217" max="9218" width="3.28515625" style="1147" customWidth="1"/>
    <col min="9219" max="9219" width="5.85546875" style="1147" customWidth="1"/>
    <col min="9220" max="9220" width="18" style="1147" customWidth="1"/>
    <col min="9221" max="9224" width="5.85546875" style="1147" customWidth="1"/>
    <col min="9225" max="9236" width="7.42578125" style="1147" customWidth="1"/>
    <col min="9237" max="9238" width="8" style="1147" customWidth="1"/>
    <col min="9239" max="9472" width="9.140625" style="1147"/>
    <col min="9473" max="9474" width="3.28515625" style="1147" customWidth="1"/>
    <col min="9475" max="9475" width="5.85546875" style="1147" customWidth="1"/>
    <col min="9476" max="9476" width="18" style="1147" customWidth="1"/>
    <col min="9477" max="9480" width="5.85546875" style="1147" customWidth="1"/>
    <col min="9481" max="9492" width="7.42578125" style="1147" customWidth="1"/>
    <col min="9493" max="9494" width="8" style="1147" customWidth="1"/>
    <col min="9495" max="9728" width="9.140625" style="1147"/>
    <col min="9729" max="9730" width="3.28515625" style="1147" customWidth="1"/>
    <col min="9731" max="9731" width="5.85546875" style="1147" customWidth="1"/>
    <col min="9732" max="9732" width="18" style="1147" customWidth="1"/>
    <col min="9733" max="9736" width="5.85546875" style="1147" customWidth="1"/>
    <col min="9737" max="9748" width="7.42578125" style="1147" customWidth="1"/>
    <col min="9749" max="9750" width="8" style="1147" customWidth="1"/>
    <col min="9751" max="9984" width="9.140625" style="1147"/>
    <col min="9985" max="9986" width="3.28515625" style="1147" customWidth="1"/>
    <col min="9987" max="9987" width="5.85546875" style="1147" customWidth="1"/>
    <col min="9988" max="9988" width="18" style="1147" customWidth="1"/>
    <col min="9989" max="9992" width="5.85546875" style="1147" customWidth="1"/>
    <col min="9993" max="10004" width="7.42578125" style="1147" customWidth="1"/>
    <col min="10005" max="10006" width="8" style="1147" customWidth="1"/>
    <col min="10007" max="10240" width="9.140625" style="1147"/>
    <col min="10241" max="10242" width="3.28515625" style="1147" customWidth="1"/>
    <col min="10243" max="10243" width="5.85546875" style="1147" customWidth="1"/>
    <col min="10244" max="10244" width="18" style="1147" customWidth="1"/>
    <col min="10245" max="10248" width="5.85546875" style="1147" customWidth="1"/>
    <col min="10249" max="10260" width="7.42578125" style="1147" customWidth="1"/>
    <col min="10261" max="10262" width="8" style="1147" customWidth="1"/>
    <col min="10263" max="10496" width="9.140625" style="1147"/>
    <col min="10497" max="10498" width="3.28515625" style="1147" customWidth="1"/>
    <col min="10499" max="10499" width="5.85546875" style="1147" customWidth="1"/>
    <col min="10500" max="10500" width="18" style="1147" customWidth="1"/>
    <col min="10501" max="10504" width="5.85546875" style="1147" customWidth="1"/>
    <col min="10505" max="10516" width="7.42578125" style="1147" customWidth="1"/>
    <col min="10517" max="10518" width="8" style="1147" customWidth="1"/>
    <col min="10519" max="10752" width="9.140625" style="1147"/>
    <col min="10753" max="10754" width="3.28515625" style="1147" customWidth="1"/>
    <col min="10755" max="10755" width="5.85546875" style="1147" customWidth="1"/>
    <col min="10756" max="10756" width="18" style="1147" customWidth="1"/>
    <col min="10757" max="10760" width="5.85546875" style="1147" customWidth="1"/>
    <col min="10761" max="10772" width="7.42578125" style="1147" customWidth="1"/>
    <col min="10773" max="10774" width="8" style="1147" customWidth="1"/>
    <col min="10775" max="11008" width="9.140625" style="1147"/>
    <col min="11009" max="11010" width="3.28515625" style="1147" customWidth="1"/>
    <col min="11011" max="11011" width="5.85546875" style="1147" customWidth="1"/>
    <col min="11012" max="11012" width="18" style="1147" customWidth="1"/>
    <col min="11013" max="11016" width="5.85546875" style="1147" customWidth="1"/>
    <col min="11017" max="11028" width="7.42578125" style="1147" customWidth="1"/>
    <col min="11029" max="11030" width="8" style="1147" customWidth="1"/>
    <col min="11031" max="11264" width="9.140625" style="1147"/>
    <col min="11265" max="11266" width="3.28515625" style="1147" customWidth="1"/>
    <col min="11267" max="11267" width="5.85546875" style="1147" customWidth="1"/>
    <col min="11268" max="11268" width="18" style="1147" customWidth="1"/>
    <col min="11269" max="11272" width="5.85546875" style="1147" customWidth="1"/>
    <col min="11273" max="11284" width="7.42578125" style="1147" customWidth="1"/>
    <col min="11285" max="11286" width="8" style="1147" customWidth="1"/>
    <col min="11287" max="11520" width="9.140625" style="1147"/>
    <col min="11521" max="11522" width="3.28515625" style="1147" customWidth="1"/>
    <col min="11523" max="11523" width="5.85546875" style="1147" customWidth="1"/>
    <col min="11524" max="11524" width="18" style="1147" customWidth="1"/>
    <col min="11525" max="11528" width="5.85546875" style="1147" customWidth="1"/>
    <col min="11529" max="11540" width="7.42578125" style="1147" customWidth="1"/>
    <col min="11541" max="11542" width="8" style="1147" customWidth="1"/>
    <col min="11543" max="11776" width="9.140625" style="1147"/>
    <col min="11777" max="11778" width="3.28515625" style="1147" customWidth="1"/>
    <col min="11779" max="11779" width="5.85546875" style="1147" customWidth="1"/>
    <col min="11780" max="11780" width="18" style="1147" customWidth="1"/>
    <col min="11781" max="11784" width="5.85546875" style="1147" customWidth="1"/>
    <col min="11785" max="11796" width="7.42578125" style="1147" customWidth="1"/>
    <col min="11797" max="11798" width="8" style="1147" customWidth="1"/>
    <col min="11799" max="12032" width="9.140625" style="1147"/>
    <col min="12033" max="12034" width="3.28515625" style="1147" customWidth="1"/>
    <col min="12035" max="12035" width="5.85546875" style="1147" customWidth="1"/>
    <col min="12036" max="12036" width="18" style="1147" customWidth="1"/>
    <col min="12037" max="12040" width="5.85546875" style="1147" customWidth="1"/>
    <col min="12041" max="12052" width="7.42578125" style="1147" customWidth="1"/>
    <col min="12053" max="12054" width="8" style="1147" customWidth="1"/>
    <col min="12055" max="12288" width="9.140625" style="1147"/>
    <col min="12289" max="12290" width="3.28515625" style="1147" customWidth="1"/>
    <col min="12291" max="12291" width="5.85546875" style="1147" customWidth="1"/>
    <col min="12292" max="12292" width="18" style="1147" customWidth="1"/>
    <col min="12293" max="12296" width="5.85546875" style="1147" customWidth="1"/>
    <col min="12297" max="12308" width="7.42578125" style="1147" customWidth="1"/>
    <col min="12309" max="12310" width="8" style="1147" customWidth="1"/>
    <col min="12311" max="12544" width="9.140625" style="1147"/>
    <col min="12545" max="12546" width="3.28515625" style="1147" customWidth="1"/>
    <col min="12547" max="12547" width="5.85546875" style="1147" customWidth="1"/>
    <col min="12548" max="12548" width="18" style="1147" customWidth="1"/>
    <col min="12549" max="12552" width="5.85546875" style="1147" customWidth="1"/>
    <col min="12553" max="12564" width="7.42578125" style="1147" customWidth="1"/>
    <col min="12565" max="12566" width="8" style="1147" customWidth="1"/>
    <col min="12567" max="12800" width="9.140625" style="1147"/>
    <col min="12801" max="12802" width="3.28515625" style="1147" customWidth="1"/>
    <col min="12803" max="12803" width="5.85546875" style="1147" customWidth="1"/>
    <col min="12804" max="12804" width="18" style="1147" customWidth="1"/>
    <col min="12805" max="12808" width="5.85546875" style="1147" customWidth="1"/>
    <col min="12809" max="12820" width="7.42578125" style="1147" customWidth="1"/>
    <col min="12821" max="12822" width="8" style="1147" customWidth="1"/>
    <col min="12823" max="13056" width="9.140625" style="1147"/>
    <col min="13057" max="13058" width="3.28515625" style="1147" customWidth="1"/>
    <col min="13059" max="13059" width="5.85546875" style="1147" customWidth="1"/>
    <col min="13060" max="13060" width="18" style="1147" customWidth="1"/>
    <col min="13061" max="13064" width="5.85546875" style="1147" customWidth="1"/>
    <col min="13065" max="13076" width="7.42578125" style="1147" customWidth="1"/>
    <col min="13077" max="13078" width="8" style="1147" customWidth="1"/>
    <col min="13079" max="13312" width="9.140625" style="1147"/>
    <col min="13313" max="13314" width="3.28515625" style="1147" customWidth="1"/>
    <col min="13315" max="13315" width="5.85546875" style="1147" customWidth="1"/>
    <col min="13316" max="13316" width="18" style="1147" customWidth="1"/>
    <col min="13317" max="13320" width="5.85546875" style="1147" customWidth="1"/>
    <col min="13321" max="13332" width="7.42578125" style="1147" customWidth="1"/>
    <col min="13333" max="13334" width="8" style="1147" customWidth="1"/>
    <col min="13335" max="13568" width="9.140625" style="1147"/>
    <col min="13569" max="13570" width="3.28515625" style="1147" customWidth="1"/>
    <col min="13571" max="13571" width="5.85546875" style="1147" customWidth="1"/>
    <col min="13572" max="13572" width="18" style="1147" customWidth="1"/>
    <col min="13573" max="13576" width="5.85546875" style="1147" customWidth="1"/>
    <col min="13577" max="13588" width="7.42578125" style="1147" customWidth="1"/>
    <col min="13589" max="13590" width="8" style="1147" customWidth="1"/>
    <col min="13591" max="13824" width="9.140625" style="1147"/>
    <col min="13825" max="13826" width="3.28515625" style="1147" customWidth="1"/>
    <col min="13827" max="13827" width="5.85546875" style="1147" customWidth="1"/>
    <col min="13828" max="13828" width="18" style="1147" customWidth="1"/>
    <col min="13829" max="13832" width="5.85546875" style="1147" customWidth="1"/>
    <col min="13833" max="13844" width="7.42578125" style="1147" customWidth="1"/>
    <col min="13845" max="13846" width="8" style="1147" customWidth="1"/>
    <col min="13847" max="14080" width="9.140625" style="1147"/>
    <col min="14081" max="14082" width="3.28515625" style="1147" customWidth="1"/>
    <col min="14083" max="14083" width="5.85546875" style="1147" customWidth="1"/>
    <col min="14084" max="14084" width="18" style="1147" customWidth="1"/>
    <col min="14085" max="14088" width="5.85546875" style="1147" customWidth="1"/>
    <col min="14089" max="14100" width="7.42578125" style="1147" customWidth="1"/>
    <col min="14101" max="14102" width="8" style="1147" customWidth="1"/>
    <col min="14103" max="14336" width="9.140625" style="1147"/>
    <col min="14337" max="14338" width="3.28515625" style="1147" customWidth="1"/>
    <col min="14339" max="14339" width="5.85546875" style="1147" customWidth="1"/>
    <col min="14340" max="14340" width="18" style="1147" customWidth="1"/>
    <col min="14341" max="14344" width="5.85546875" style="1147" customWidth="1"/>
    <col min="14345" max="14356" width="7.42578125" style="1147" customWidth="1"/>
    <col min="14357" max="14358" width="8" style="1147" customWidth="1"/>
    <col min="14359" max="14592" width="9.140625" style="1147"/>
    <col min="14593" max="14594" width="3.28515625" style="1147" customWidth="1"/>
    <col min="14595" max="14595" width="5.85546875" style="1147" customWidth="1"/>
    <col min="14596" max="14596" width="18" style="1147" customWidth="1"/>
    <col min="14597" max="14600" width="5.85546875" style="1147" customWidth="1"/>
    <col min="14601" max="14612" width="7.42578125" style="1147" customWidth="1"/>
    <col min="14613" max="14614" width="8" style="1147" customWidth="1"/>
    <col min="14615" max="14848" width="9.140625" style="1147"/>
    <col min="14849" max="14850" width="3.28515625" style="1147" customWidth="1"/>
    <col min="14851" max="14851" width="5.85546875" style="1147" customWidth="1"/>
    <col min="14852" max="14852" width="18" style="1147" customWidth="1"/>
    <col min="14853" max="14856" width="5.85546875" style="1147" customWidth="1"/>
    <col min="14857" max="14868" width="7.42578125" style="1147" customWidth="1"/>
    <col min="14869" max="14870" width="8" style="1147" customWidth="1"/>
    <col min="14871" max="15104" width="9.140625" style="1147"/>
    <col min="15105" max="15106" width="3.28515625" style="1147" customWidth="1"/>
    <col min="15107" max="15107" width="5.85546875" style="1147" customWidth="1"/>
    <col min="15108" max="15108" width="18" style="1147" customWidth="1"/>
    <col min="15109" max="15112" width="5.85546875" style="1147" customWidth="1"/>
    <col min="15113" max="15124" width="7.42578125" style="1147" customWidth="1"/>
    <col min="15125" max="15126" width="8" style="1147" customWidth="1"/>
    <col min="15127" max="15360" width="9.140625" style="1147"/>
    <col min="15361" max="15362" width="3.28515625" style="1147" customWidth="1"/>
    <col min="15363" max="15363" width="5.85546875" style="1147" customWidth="1"/>
    <col min="15364" max="15364" width="18" style="1147" customWidth="1"/>
    <col min="15365" max="15368" width="5.85546875" style="1147" customWidth="1"/>
    <col min="15369" max="15380" width="7.42578125" style="1147" customWidth="1"/>
    <col min="15381" max="15382" width="8" style="1147" customWidth="1"/>
    <col min="15383" max="15616" width="9.140625" style="1147"/>
    <col min="15617" max="15618" width="3.28515625" style="1147" customWidth="1"/>
    <col min="15619" max="15619" width="5.85546875" style="1147" customWidth="1"/>
    <col min="15620" max="15620" width="18" style="1147" customWidth="1"/>
    <col min="15621" max="15624" width="5.85546875" style="1147" customWidth="1"/>
    <col min="15625" max="15636" width="7.42578125" style="1147" customWidth="1"/>
    <col min="15637" max="15638" width="8" style="1147" customWidth="1"/>
    <col min="15639" max="15872" width="9.140625" style="1147"/>
    <col min="15873" max="15874" width="3.28515625" style="1147" customWidth="1"/>
    <col min="15875" max="15875" width="5.85546875" style="1147" customWidth="1"/>
    <col min="15876" max="15876" width="18" style="1147" customWidth="1"/>
    <col min="15877" max="15880" width="5.85546875" style="1147" customWidth="1"/>
    <col min="15881" max="15892" width="7.42578125" style="1147" customWidth="1"/>
    <col min="15893" max="15894" width="8" style="1147" customWidth="1"/>
    <col min="15895" max="16128" width="9.140625" style="1147"/>
    <col min="16129" max="16130" width="3.28515625" style="1147" customWidth="1"/>
    <col min="16131" max="16131" width="5.85546875" style="1147" customWidth="1"/>
    <col min="16132" max="16132" width="18" style="1147" customWidth="1"/>
    <col min="16133" max="16136" width="5.85546875" style="1147" customWidth="1"/>
    <col min="16137" max="16148" width="7.42578125" style="1147" customWidth="1"/>
    <col min="16149" max="16150" width="8" style="1147" customWidth="1"/>
    <col min="16151" max="16384" width="9.140625" style="1147"/>
  </cols>
  <sheetData>
    <row r="1" spans="1:80" ht="16.5" x14ac:dyDescent="0.25">
      <c r="A1" s="1146"/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572"/>
      <c r="R1" s="1572"/>
      <c r="S1" s="1572"/>
      <c r="T1" s="1572"/>
      <c r="BY1" s="1572"/>
      <c r="BZ1" s="1572"/>
      <c r="CA1" s="1572"/>
      <c r="CB1" s="1572"/>
    </row>
    <row r="2" spans="1:80" ht="18.75" x14ac:dyDescent="0.3">
      <c r="A2" s="1146"/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574"/>
      <c r="R2" s="1574"/>
      <c r="S2" s="1574"/>
      <c r="T2" s="1574"/>
      <c r="BY2" s="1573" t="s">
        <v>624</v>
      </c>
      <c r="BZ2" s="1573"/>
      <c r="CA2" s="1573"/>
      <c r="CB2" s="1573"/>
    </row>
    <row r="3" spans="1:80" ht="16.5" customHeight="1" x14ac:dyDescent="0.2">
      <c r="A3" s="1626" t="s">
        <v>528</v>
      </c>
      <c r="B3" s="1626"/>
      <c r="C3" s="1626"/>
      <c r="D3" s="1626"/>
      <c r="E3" s="1626"/>
      <c r="F3" s="1626"/>
      <c r="G3" s="1626"/>
      <c r="H3" s="1626"/>
      <c r="I3" s="1626"/>
      <c r="J3" s="1626"/>
      <c r="K3" s="1626"/>
      <c r="L3" s="1626"/>
      <c r="M3" s="1626"/>
      <c r="N3" s="1626"/>
      <c r="O3" s="1626"/>
      <c r="P3" s="1626"/>
      <c r="Q3" s="1626"/>
      <c r="R3" s="1626"/>
      <c r="S3" s="1626"/>
      <c r="T3" s="1626"/>
      <c r="U3" s="1626"/>
      <c r="V3" s="1626"/>
      <c r="W3" s="1626"/>
      <c r="X3" s="1626"/>
      <c r="Y3" s="1626"/>
      <c r="Z3" s="1626"/>
      <c r="AA3" s="1626"/>
      <c r="AB3" s="1626"/>
      <c r="AC3" s="1626"/>
      <c r="AD3" s="1626"/>
      <c r="AE3" s="1626"/>
      <c r="AF3" s="1626"/>
      <c r="AG3" s="1626"/>
      <c r="AH3" s="1626"/>
      <c r="AI3" s="1626"/>
      <c r="AJ3" s="1626"/>
      <c r="AK3" s="1626"/>
      <c r="AL3" s="1626"/>
      <c r="AM3" s="1626"/>
      <c r="AN3" s="1626"/>
      <c r="BY3" s="1228"/>
      <c r="BZ3" s="1574" t="s">
        <v>492</v>
      </c>
      <c r="CA3" s="1574"/>
      <c r="CB3" s="1574"/>
    </row>
    <row r="4" spans="1:80" ht="13.5" customHeight="1" thickBot="1" x14ac:dyDescent="0.25">
      <c r="A4" s="1627"/>
      <c r="B4" s="1627"/>
      <c r="C4" s="1627"/>
      <c r="D4" s="1627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627"/>
      <c r="V4" s="1627"/>
      <c r="W4" s="1627"/>
      <c r="X4" s="1627"/>
      <c r="Y4" s="1627"/>
      <c r="Z4" s="1627"/>
      <c r="AA4" s="1627"/>
      <c r="AB4" s="1627"/>
      <c r="AC4" s="1627"/>
      <c r="AD4" s="1627"/>
      <c r="AE4" s="1627"/>
      <c r="AF4" s="1627"/>
      <c r="AG4" s="1627"/>
      <c r="AH4" s="1627"/>
      <c r="AI4" s="1627"/>
      <c r="AJ4" s="1627"/>
      <c r="AK4" s="1627"/>
      <c r="AL4" s="1627"/>
      <c r="AM4" s="1627"/>
      <c r="AN4" s="1627"/>
    </row>
    <row r="5" spans="1:80" s="1146" customFormat="1" ht="19.5" customHeight="1" thickBot="1" x14ac:dyDescent="0.3">
      <c r="A5" s="1577" t="s">
        <v>5</v>
      </c>
      <c r="B5" s="1578"/>
      <c r="C5" s="1578"/>
      <c r="D5" s="1578"/>
      <c r="E5" s="1578"/>
      <c r="F5" s="1578"/>
      <c r="G5" s="1578"/>
      <c r="H5" s="1579"/>
      <c r="I5" s="1414" t="s">
        <v>130</v>
      </c>
      <c r="J5" s="1415"/>
      <c r="K5" s="1416"/>
      <c r="L5" s="1414" t="s">
        <v>131</v>
      </c>
      <c r="M5" s="1415"/>
      <c r="N5" s="1416"/>
      <c r="O5" s="1414" t="s">
        <v>132</v>
      </c>
      <c r="P5" s="1415"/>
      <c r="Q5" s="1416"/>
      <c r="R5" s="1414" t="s">
        <v>133</v>
      </c>
      <c r="S5" s="1415"/>
      <c r="T5" s="1416"/>
      <c r="U5" s="1414" t="s">
        <v>134</v>
      </c>
      <c r="V5" s="1415"/>
      <c r="W5" s="1416"/>
      <c r="X5" s="1414" t="s">
        <v>135</v>
      </c>
      <c r="Y5" s="1415"/>
      <c r="Z5" s="1416"/>
      <c r="AA5" s="1414" t="s">
        <v>136</v>
      </c>
      <c r="AB5" s="1415"/>
      <c r="AC5" s="1416"/>
      <c r="AD5" s="1414" t="s">
        <v>137</v>
      </c>
      <c r="AE5" s="1415"/>
      <c r="AF5" s="1416"/>
      <c r="AG5" s="1414" t="s">
        <v>138</v>
      </c>
      <c r="AH5" s="1415"/>
      <c r="AI5" s="1416"/>
      <c r="AJ5" s="1414" t="s">
        <v>139</v>
      </c>
      <c r="AK5" s="1415"/>
      <c r="AL5" s="1416"/>
      <c r="AM5" s="1414" t="s">
        <v>140</v>
      </c>
      <c r="AN5" s="1415"/>
      <c r="AO5" s="1416"/>
      <c r="AP5" s="1414" t="s">
        <v>141</v>
      </c>
      <c r="AQ5" s="1415"/>
      <c r="AR5" s="1416"/>
      <c r="AS5" s="1414" t="s">
        <v>154</v>
      </c>
      <c r="AT5" s="1415"/>
      <c r="AU5" s="1416"/>
      <c r="AV5" s="1414" t="s">
        <v>155</v>
      </c>
      <c r="AW5" s="1415"/>
      <c r="AX5" s="1416"/>
      <c r="AY5" s="1414" t="s">
        <v>156</v>
      </c>
      <c r="AZ5" s="1415"/>
      <c r="BA5" s="1416"/>
      <c r="BB5" s="1414" t="s">
        <v>157</v>
      </c>
      <c r="BC5" s="1415"/>
      <c r="BD5" s="1416"/>
      <c r="BE5" s="1414" t="s">
        <v>158</v>
      </c>
      <c r="BF5" s="1415"/>
      <c r="BG5" s="1416"/>
      <c r="BH5" s="1414" t="s">
        <v>159</v>
      </c>
      <c r="BI5" s="1415"/>
      <c r="BJ5" s="1416"/>
      <c r="BK5" s="1414" t="s">
        <v>160</v>
      </c>
      <c r="BL5" s="1415"/>
      <c r="BM5" s="1416"/>
      <c r="BN5" s="1414" t="s">
        <v>161</v>
      </c>
      <c r="BO5" s="1415"/>
      <c r="BP5" s="1416"/>
      <c r="BQ5" s="1414" t="s">
        <v>494</v>
      </c>
      <c r="BR5" s="1415"/>
      <c r="BS5" s="1416"/>
      <c r="BT5" s="1414" t="s">
        <v>163</v>
      </c>
      <c r="BU5" s="1415"/>
      <c r="BV5" s="1416"/>
      <c r="BW5" s="1414" t="s">
        <v>164</v>
      </c>
      <c r="BX5" s="1415"/>
      <c r="BY5" s="1416"/>
      <c r="BZ5" s="1414" t="s">
        <v>165</v>
      </c>
      <c r="CA5" s="1415"/>
      <c r="CB5" s="1416"/>
    </row>
    <row r="6" spans="1:80" s="1146" customFormat="1" ht="12.75" customHeight="1" x14ac:dyDescent="0.25">
      <c r="A6" s="1564" t="s">
        <v>495</v>
      </c>
      <c r="B6" s="1565"/>
      <c r="C6" s="1566"/>
      <c r="D6" s="1570" t="s">
        <v>496</v>
      </c>
      <c r="E6" s="1564" t="s">
        <v>497</v>
      </c>
      <c r="F6" s="1565"/>
      <c r="G6" s="1565"/>
      <c r="H6" s="1566"/>
      <c r="I6" s="1557" t="s">
        <v>498</v>
      </c>
      <c r="J6" s="1559" t="s">
        <v>499</v>
      </c>
      <c r="K6" s="1559" t="s">
        <v>500</v>
      </c>
      <c r="L6" s="1557" t="s">
        <v>498</v>
      </c>
      <c r="M6" s="1559" t="s">
        <v>499</v>
      </c>
      <c r="N6" s="1559" t="s">
        <v>500</v>
      </c>
      <c r="O6" s="1557" t="s">
        <v>498</v>
      </c>
      <c r="P6" s="1559" t="s">
        <v>499</v>
      </c>
      <c r="Q6" s="1559" t="s">
        <v>500</v>
      </c>
      <c r="R6" s="1557" t="s">
        <v>498</v>
      </c>
      <c r="S6" s="1559" t="s">
        <v>499</v>
      </c>
      <c r="T6" s="1559" t="s">
        <v>500</v>
      </c>
      <c r="U6" s="1557" t="s">
        <v>498</v>
      </c>
      <c r="V6" s="1559" t="s">
        <v>499</v>
      </c>
      <c r="W6" s="1559" t="s">
        <v>500</v>
      </c>
      <c r="X6" s="1557" t="s">
        <v>498</v>
      </c>
      <c r="Y6" s="1559" t="s">
        <v>499</v>
      </c>
      <c r="Z6" s="1559" t="s">
        <v>500</v>
      </c>
      <c r="AA6" s="1557" t="s">
        <v>498</v>
      </c>
      <c r="AB6" s="1559" t="s">
        <v>499</v>
      </c>
      <c r="AC6" s="1559" t="s">
        <v>500</v>
      </c>
      <c r="AD6" s="1557" t="s">
        <v>498</v>
      </c>
      <c r="AE6" s="1559" t="s">
        <v>499</v>
      </c>
      <c r="AF6" s="1559" t="s">
        <v>500</v>
      </c>
      <c r="AG6" s="1557" t="s">
        <v>498</v>
      </c>
      <c r="AH6" s="1559" t="s">
        <v>499</v>
      </c>
      <c r="AI6" s="1559" t="s">
        <v>500</v>
      </c>
      <c r="AJ6" s="1557" t="s">
        <v>498</v>
      </c>
      <c r="AK6" s="1559" t="s">
        <v>499</v>
      </c>
      <c r="AL6" s="1559" t="s">
        <v>500</v>
      </c>
      <c r="AM6" s="1557" t="s">
        <v>498</v>
      </c>
      <c r="AN6" s="1559" t="s">
        <v>499</v>
      </c>
      <c r="AO6" s="1559" t="s">
        <v>500</v>
      </c>
      <c r="AP6" s="1557" t="s">
        <v>498</v>
      </c>
      <c r="AQ6" s="1559" t="s">
        <v>499</v>
      </c>
      <c r="AR6" s="1559" t="s">
        <v>500</v>
      </c>
      <c r="AS6" s="1557" t="s">
        <v>498</v>
      </c>
      <c r="AT6" s="1559" t="s">
        <v>499</v>
      </c>
      <c r="AU6" s="1559" t="s">
        <v>500</v>
      </c>
      <c r="AV6" s="1557" t="s">
        <v>498</v>
      </c>
      <c r="AW6" s="1559" t="s">
        <v>499</v>
      </c>
      <c r="AX6" s="1559" t="s">
        <v>500</v>
      </c>
      <c r="AY6" s="1557" t="s">
        <v>498</v>
      </c>
      <c r="AZ6" s="1559" t="s">
        <v>499</v>
      </c>
      <c r="BA6" s="1559" t="s">
        <v>500</v>
      </c>
      <c r="BB6" s="1557" t="s">
        <v>498</v>
      </c>
      <c r="BC6" s="1559" t="s">
        <v>499</v>
      </c>
      <c r="BD6" s="1559" t="s">
        <v>500</v>
      </c>
      <c r="BE6" s="1557" t="s">
        <v>498</v>
      </c>
      <c r="BF6" s="1559" t="s">
        <v>499</v>
      </c>
      <c r="BG6" s="1559" t="s">
        <v>500</v>
      </c>
      <c r="BH6" s="1557" t="s">
        <v>498</v>
      </c>
      <c r="BI6" s="1559" t="s">
        <v>499</v>
      </c>
      <c r="BJ6" s="1559" t="s">
        <v>500</v>
      </c>
      <c r="BK6" s="1557" t="s">
        <v>498</v>
      </c>
      <c r="BL6" s="1559" t="s">
        <v>499</v>
      </c>
      <c r="BM6" s="1554" t="s">
        <v>500</v>
      </c>
      <c r="BN6" s="1557" t="s">
        <v>498</v>
      </c>
      <c r="BO6" s="1559" t="s">
        <v>499</v>
      </c>
      <c r="BP6" s="1554" t="s">
        <v>500</v>
      </c>
      <c r="BQ6" s="1557" t="s">
        <v>498</v>
      </c>
      <c r="BR6" s="1559" t="s">
        <v>499</v>
      </c>
      <c r="BS6" s="1554" t="s">
        <v>500</v>
      </c>
      <c r="BT6" s="1557" t="s">
        <v>498</v>
      </c>
      <c r="BU6" s="1559" t="s">
        <v>499</v>
      </c>
      <c r="BV6" s="1554" t="s">
        <v>500</v>
      </c>
      <c r="BW6" s="1557" t="s">
        <v>498</v>
      </c>
      <c r="BX6" s="1559" t="s">
        <v>499</v>
      </c>
      <c r="BY6" s="1554" t="s">
        <v>500</v>
      </c>
      <c r="BZ6" s="1557" t="s">
        <v>498</v>
      </c>
      <c r="CA6" s="1559" t="s">
        <v>499</v>
      </c>
      <c r="CB6" s="1554" t="s">
        <v>500</v>
      </c>
    </row>
    <row r="7" spans="1:80" s="1146" customFormat="1" ht="23.25" customHeight="1" thickBot="1" x14ac:dyDescent="0.3">
      <c r="A7" s="1567"/>
      <c r="B7" s="1568"/>
      <c r="C7" s="1569"/>
      <c r="D7" s="1571"/>
      <c r="E7" s="1567"/>
      <c r="F7" s="1568"/>
      <c r="G7" s="1568"/>
      <c r="H7" s="1569"/>
      <c r="I7" s="1558"/>
      <c r="J7" s="1560"/>
      <c r="K7" s="1560"/>
      <c r="L7" s="1558"/>
      <c r="M7" s="1560"/>
      <c r="N7" s="1560"/>
      <c r="O7" s="1558"/>
      <c r="P7" s="1560"/>
      <c r="Q7" s="1560"/>
      <c r="R7" s="1558"/>
      <c r="S7" s="1560"/>
      <c r="T7" s="1560"/>
      <c r="U7" s="1558"/>
      <c r="V7" s="1560"/>
      <c r="W7" s="1560"/>
      <c r="X7" s="1558"/>
      <c r="Y7" s="1560"/>
      <c r="Z7" s="1560"/>
      <c r="AA7" s="1558"/>
      <c r="AB7" s="1560"/>
      <c r="AC7" s="1560"/>
      <c r="AD7" s="1558"/>
      <c r="AE7" s="1560"/>
      <c r="AF7" s="1560"/>
      <c r="AG7" s="1558"/>
      <c r="AH7" s="1560"/>
      <c r="AI7" s="1560"/>
      <c r="AJ7" s="1558"/>
      <c r="AK7" s="1560"/>
      <c r="AL7" s="1560"/>
      <c r="AM7" s="1558"/>
      <c r="AN7" s="1560"/>
      <c r="AO7" s="1560"/>
      <c r="AP7" s="1558"/>
      <c r="AQ7" s="1560"/>
      <c r="AR7" s="1560"/>
      <c r="AS7" s="1558"/>
      <c r="AT7" s="1560"/>
      <c r="AU7" s="1560"/>
      <c r="AV7" s="1558"/>
      <c r="AW7" s="1560"/>
      <c r="AX7" s="1560"/>
      <c r="AY7" s="1558"/>
      <c r="AZ7" s="1560"/>
      <c r="BA7" s="1560"/>
      <c r="BB7" s="1558"/>
      <c r="BC7" s="1560"/>
      <c r="BD7" s="1560"/>
      <c r="BE7" s="1558"/>
      <c r="BF7" s="1560"/>
      <c r="BG7" s="1560"/>
      <c r="BH7" s="1558"/>
      <c r="BI7" s="1560"/>
      <c r="BJ7" s="1560"/>
      <c r="BK7" s="1558"/>
      <c r="BL7" s="1560"/>
      <c r="BM7" s="1555"/>
      <c r="BN7" s="1558"/>
      <c r="BO7" s="1560"/>
      <c r="BP7" s="1555"/>
      <c r="BQ7" s="1558"/>
      <c r="BR7" s="1560"/>
      <c r="BS7" s="1555"/>
      <c r="BT7" s="1558"/>
      <c r="BU7" s="1560"/>
      <c r="BV7" s="1555"/>
      <c r="BW7" s="1558"/>
      <c r="BX7" s="1560"/>
      <c r="BY7" s="1555"/>
      <c r="BZ7" s="1558"/>
      <c r="CA7" s="1560"/>
      <c r="CB7" s="1555"/>
    </row>
    <row r="8" spans="1:80" s="1229" customFormat="1" ht="18" customHeight="1" thickBot="1" x14ac:dyDescent="0.3">
      <c r="A8" s="1522" t="s">
        <v>529</v>
      </c>
      <c r="B8" s="1523"/>
      <c r="C8" s="1524"/>
      <c r="D8" s="1531">
        <v>4</v>
      </c>
      <c r="E8" s="1492" t="s">
        <v>18</v>
      </c>
      <c r="F8" s="1493"/>
      <c r="G8" s="1546" t="s">
        <v>144</v>
      </c>
      <c r="H8" s="1556"/>
      <c r="I8" s="1917">
        <f>(SQRT(J8^2+K8^2))*1000/(J12*1.73)</f>
        <v>11.285987585331455</v>
      </c>
      <c r="J8" s="1149">
        <f>J9</f>
        <v>0.68799999999999994</v>
      </c>
      <c r="K8" s="1150">
        <f>K9</f>
        <v>0.13200000000000001</v>
      </c>
      <c r="L8" s="1917">
        <f>(SQRT(M8^2+N8^2))*1000/(M12*1.73)</f>
        <v>11.276559407883438</v>
      </c>
      <c r="M8" s="1149">
        <f>M9</f>
        <v>0.68799999999999994</v>
      </c>
      <c r="N8" s="1150">
        <f>N9</f>
        <v>0.13200000000000001</v>
      </c>
      <c r="O8" s="1917">
        <f>(SQRT(P8^2+Q8^2))*1000/(P12*1.73)</f>
        <v>11.377950123076438</v>
      </c>
      <c r="P8" s="1149">
        <f>P9</f>
        <v>0.68799999999999994</v>
      </c>
      <c r="Q8" s="1150">
        <f>Q9</f>
        <v>0.13200000000000001</v>
      </c>
      <c r="R8" s="1917">
        <f>(SQRT(S8^2+T8^2))*1000/(S12*1.73)</f>
        <v>11.298583841863861</v>
      </c>
      <c r="S8" s="1149">
        <f>S9</f>
        <v>0.68799999999999994</v>
      </c>
      <c r="T8" s="1150">
        <f>T9</f>
        <v>0.13200000000000001</v>
      </c>
      <c r="U8" s="1917">
        <f>(SQRT(V8^2+W8^2))*1000/(V12*1.73)</f>
        <v>11.301736698920735</v>
      </c>
      <c r="V8" s="1149">
        <f>V9</f>
        <v>0.68799999999999994</v>
      </c>
      <c r="W8" s="1150">
        <f>W9</f>
        <v>0.13200000000000001</v>
      </c>
      <c r="X8" s="1917">
        <f>(SQRT(Y8^2+Z8^2))*1000/(Y12*1.73)</f>
        <v>11.301736698920735</v>
      </c>
      <c r="Y8" s="1149">
        <f>Y9</f>
        <v>0.68799999999999994</v>
      </c>
      <c r="Z8" s="1150">
        <f>Z9</f>
        <v>0.13200000000000001</v>
      </c>
      <c r="AA8" s="1917">
        <f>(SQRT(AB8^2+AC8^2))*1000/(AB12*1.73)</f>
        <v>7.6284391767565447</v>
      </c>
      <c r="AB8" s="1149">
        <f>AB9</f>
        <v>0.46</v>
      </c>
      <c r="AC8" s="1150">
        <f>AC9</f>
        <v>0.1</v>
      </c>
      <c r="AD8" s="1917">
        <f>(SQRT(AE8^2+AF8^2))*1000/(AE12*1.73)</f>
        <v>7.6198941036975096</v>
      </c>
      <c r="AE8" s="1149">
        <f>AE9</f>
        <v>0.46</v>
      </c>
      <c r="AF8" s="1150">
        <f>AF9</f>
        <v>0.1</v>
      </c>
      <c r="AG8" s="1917">
        <f>(SQRT(AH8^2+AI8^2))*1000/(AH12*1.73)</f>
        <v>7.6305780322812797</v>
      </c>
      <c r="AH8" s="1149">
        <f>AH9</f>
        <v>0.46</v>
      </c>
      <c r="AI8" s="1150">
        <f>AI9</f>
        <v>0.1</v>
      </c>
      <c r="AJ8" s="1917">
        <f>(SQRT(AK8^2+AL8^2))*1000/(AK12*1.73)</f>
        <v>7.5964939638493201</v>
      </c>
      <c r="AK8" s="1149">
        <f>AK9</f>
        <v>0.46</v>
      </c>
      <c r="AL8" s="1150">
        <f>AL9</f>
        <v>0.1</v>
      </c>
      <c r="AM8" s="1917">
        <f>(SQRT(AN8^2+AO8^2))*1000/(AN12*1.73)</f>
        <v>6.5904975143954099</v>
      </c>
      <c r="AN8" s="1149">
        <f>AN9</f>
        <v>0.373</v>
      </c>
      <c r="AO8" s="1150">
        <f>AO9</f>
        <v>0.16800000000000001</v>
      </c>
      <c r="AP8" s="1917">
        <f>(SQRT(AQ8^2+AR8^2))*1000/(AQ12*1.73)</f>
        <v>6.625583271358142</v>
      </c>
      <c r="AQ8" s="1149">
        <f>AQ9</f>
        <v>0.373</v>
      </c>
      <c r="AR8" s="1150">
        <f>AR9</f>
        <v>0.16800000000000001</v>
      </c>
      <c r="AS8" s="1917">
        <f>(SQRT(AT8^2+AU8^2))*1000/(AT12*1.73)</f>
        <v>6.6237269692553351</v>
      </c>
      <c r="AT8" s="1149">
        <f>AT9</f>
        <v>0.373</v>
      </c>
      <c r="AU8" s="1150">
        <f>AU9</f>
        <v>0.16800000000000001</v>
      </c>
      <c r="AV8" s="1917">
        <f>(SQRT(AW8^2+AX8^2))*1000/(AW12*1.73)</f>
        <v>16.381642490995723</v>
      </c>
      <c r="AW8" s="1149">
        <f>AW9</f>
        <v>1</v>
      </c>
      <c r="AX8" s="1150">
        <f>AX9</f>
        <v>0.16800000000000001</v>
      </c>
      <c r="AY8" s="1917">
        <f>(SQRT(AZ8^2+BA8^2))*1000/(AZ12*1.73)</f>
        <v>16.492265988508279</v>
      </c>
      <c r="AZ8" s="1149">
        <f>AZ9</f>
        <v>1</v>
      </c>
      <c r="BA8" s="1150">
        <f>BA9</f>
        <v>0.16800000000000001</v>
      </c>
      <c r="BB8" s="1917">
        <f>(SQRT(BC8^2+BD8^2))*1000/(BC12*1.73)</f>
        <v>16.469096538851364</v>
      </c>
      <c r="BC8" s="1149">
        <f>BC9</f>
        <v>1</v>
      </c>
      <c r="BD8" s="1150">
        <f>BD9</f>
        <v>0.16800000000000001</v>
      </c>
      <c r="BE8" s="1917">
        <f>(SQRT(BF8^2+BG8^2))*1000/(BF12*1.73)</f>
        <v>16.445992097882765</v>
      </c>
      <c r="BF8" s="1149">
        <f>BF9</f>
        <v>1</v>
      </c>
      <c r="BG8" s="1150">
        <f>BG9</f>
        <v>0.16800000000000001</v>
      </c>
      <c r="BH8" s="1917">
        <f>(SQRT(BI8^2+BJ8^2))*1000/(BI12*1.73)</f>
        <v>10.631723553577338</v>
      </c>
      <c r="BI8" s="1149">
        <f>BI9</f>
        <v>0.64</v>
      </c>
      <c r="BJ8" s="1150">
        <f>BJ9</f>
        <v>0.14599999999999999</v>
      </c>
      <c r="BK8" s="1917">
        <f>(SQRT(BL8^2+BM8^2))*1000/(BL12*1.73)</f>
        <v>10.62874484363126</v>
      </c>
      <c r="BL8" s="1149">
        <f>BL9</f>
        <v>0.64</v>
      </c>
      <c r="BM8" s="1150">
        <f>BM9</f>
        <v>0.14599999999999999</v>
      </c>
      <c r="BN8" s="1917">
        <f>(SQRT(BO8^2+BP8^2))*1000/(BO12*1.73)</f>
        <v>10.622793562694497</v>
      </c>
      <c r="BO8" s="1149">
        <f>BO9</f>
        <v>0.64</v>
      </c>
      <c r="BP8" s="1150">
        <f>BP9</f>
        <v>0.14599999999999999</v>
      </c>
      <c r="BQ8" s="1917">
        <f>(SQRT(BR8^2+BS8^2))*1000/(BR12*1.73)</f>
        <v>12.667701202691148</v>
      </c>
      <c r="BR8" s="1149">
        <f>BR9</f>
        <v>0.76</v>
      </c>
      <c r="BS8" s="1150">
        <f>BS9</f>
        <v>0.193</v>
      </c>
      <c r="BT8" s="1917">
        <f>(SQRT(BU8^2+BV8^2))*1000/(BU12*1.73)</f>
        <v>12.650046946442249</v>
      </c>
      <c r="BU8" s="1149">
        <f>BU9</f>
        <v>0.76</v>
      </c>
      <c r="BV8" s="1150">
        <f>BV9</f>
        <v>0.2</v>
      </c>
      <c r="BW8" s="1917">
        <f>(SQRT(BX8^2+BY8^2))*1000/(BX12*1.73)</f>
        <v>5.3080137438324506</v>
      </c>
      <c r="BX8" s="1149">
        <f>BX9</f>
        <v>0.32</v>
      </c>
      <c r="BY8" s="1150">
        <f>BY9</f>
        <v>0.08</v>
      </c>
      <c r="BZ8" s="1917">
        <f>(SQRT(CA8^2+CB8^2))*1000/(CA12*1.73)</f>
        <v>5.8403228819898816</v>
      </c>
      <c r="CA8" s="1149">
        <f>CA9</f>
        <v>0.35399999999999998</v>
      </c>
      <c r="CB8" s="1150">
        <f>CB9</f>
        <v>0.08</v>
      </c>
    </row>
    <row r="9" spans="1:80" s="1229" customFormat="1" ht="18" customHeight="1" thickBot="1" x14ac:dyDescent="0.3">
      <c r="A9" s="1525"/>
      <c r="B9" s="1526"/>
      <c r="C9" s="1527"/>
      <c r="D9" s="1532"/>
      <c r="E9" s="1494"/>
      <c r="F9" s="1495"/>
      <c r="G9" s="1546" t="s">
        <v>109</v>
      </c>
      <c r="H9" s="1556"/>
      <c r="I9" s="1918">
        <f>(SQRT(J9^2+K9^2))*1000/(J13*1.73)</f>
        <v>36.812840601493441</v>
      </c>
      <c r="J9" s="1152">
        <v>0.68799999999999994</v>
      </c>
      <c r="K9" s="1153">
        <f>K46+K47+K48+K49</f>
        <v>0.13200000000000001</v>
      </c>
      <c r="L9" s="1918">
        <f>(SQRT(M9^2+N9^2))*1000/(M13*1.73)</f>
        <v>36.812840601493441</v>
      </c>
      <c r="M9" s="1152">
        <v>0.68799999999999994</v>
      </c>
      <c r="N9" s="1153">
        <f>N46+N47+N48+N49</f>
        <v>0.13200000000000001</v>
      </c>
      <c r="O9" s="1918">
        <f>(SQRT(P9^2+Q9^2))*1000/(P13*1.73)</f>
        <v>36.812840601493441</v>
      </c>
      <c r="P9" s="1152">
        <v>0.68799999999999994</v>
      </c>
      <c r="Q9" s="1153">
        <f>Q46+Q47+Q48+Q49</f>
        <v>0.13200000000000001</v>
      </c>
      <c r="R9" s="1918">
        <f>(SQRT(S9^2+T9^2))*1000/(S13*1.73)</f>
        <v>36.812840601493441</v>
      </c>
      <c r="S9" s="1152">
        <v>0.68799999999999994</v>
      </c>
      <c r="T9" s="1153">
        <f>T46+T47+T48+T49</f>
        <v>0.13200000000000001</v>
      </c>
      <c r="U9" s="1918">
        <f>(SQRT(V9^2+W9^2))*1000/(V13*1.73)</f>
        <v>36.812840601493441</v>
      </c>
      <c r="V9" s="1152">
        <v>0.68799999999999994</v>
      </c>
      <c r="W9" s="1153">
        <f>W46+W47+W48+W49</f>
        <v>0.13200000000000001</v>
      </c>
      <c r="X9" s="1918">
        <f>(SQRT(Y9^2+Z9^2))*1000/(Y13*1.73)</f>
        <v>36.812840601493441</v>
      </c>
      <c r="Y9" s="1152">
        <v>0.68799999999999994</v>
      </c>
      <c r="Z9" s="1153">
        <f>Z46+Z47+Z48+Z49</f>
        <v>0.13200000000000001</v>
      </c>
      <c r="AA9" s="1918">
        <f>(SQRT(AB9^2+AC9^2))*1000/(AB13*1.73)</f>
        <v>24.736946496983329</v>
      </c>
      <c r="AB9" s="1152">
        <v>0.46</v>
      </c>
      <c r="AC9" s="1153">
        <f>AC46+AC47+AC48+AC49</f>
        <v>0.1</v>
      </c>
      <c r="AD9" s="1918">
        <f>(SQRT(AE9^2+AF9^2))*1000/(AE13*1.73)</f>
        <v>24.736946496983329</v>
      </c>
      <c r="AE9" s="1152">
        <v>0.46</v>
      </c>
      <c r="AF9" s="1153">
        <f>AF46+AF47+AF48+AF49</f>
        <v>0.1</v>
      </c>
      <c r="AG9" s="1918">
        <f>(SQRT(AH9^2+AI9^2))*1000/(AH13*1.73)</f>
        <v>24.736946496983329</v>
      </c>
      <c r="AH9" s="1152">
        <v>0.46</v>
      </c>
      <c r="AI9" s="1153">
        <f>AI46+AI47+AI48+AI49</f>
        <v>0.1</v>
      </c>
      <c r="AJ9" s="1918">
        <f>(SQRT(AK9^2+AL9^2))*1000/(AK13*1.73)</f>
        <v>24.736946496983329</v>
      </c>
      <c r="AK9" s="1152">
        <v>0.46</v>
      </c>
      <c r="AL9" s="1153">
        <f>AL46+AL47+AL48+AL49</f>
        <v>0.1</v>
      </c>
      <c r="AM9" s="1918">
        <f>(SQRT(AN9^2+AO9^2))*1000/(AN13*1.73)</f>
        <v>21.497005259628917</v>
      </c>
      <c r="AN9" s="1152">
        <v>0.373</v>
      </c>
      <c r="AO9" s="1153">
        <f>AO46+AO47+AO48+AO49</f>
        <v>0.16800000000000001</v>
      </c>
      <c r="AP9" s="1918">
        <f>(SQRT(AQ9^2+AR9^2))*1000/(AQ13*1.73)</f>
        <v>21.497005259628917</v>
      </c>
      <c r="AQ9" s="1152">
        <v>0.373</v>
      </c>
      <c r="AR9" s="1153">
        <f>AR46+AR47+AR48+AR49</f>
        <v>0.16800000000000001</v>
      </c>
      <c r="AS9" s="1918">
        <f>(SQRT(AT9^2+AU9^2))*1000/(AT13*1.73)</f>
        <v>21.497005259628917</v>
      </c>
      <c r="AT9" s="1152">
        <v>0.373</v>
      </c>
      <c r="AU9" s="1153">
        <f>AU46+AU47+AU48+AU49</f>
        <v>0.16800000000000001</v>
      </c>
      <c r="AV9" s="1918">
        <f>(SQRT(AW9^2+AX9^2))*1000/(AW13*1.73)</f>
        <v>53.285013484609522</v>
      </c>
      <c r="AW9" s="1152">
        <v>1</v>
      </c>
      <c r="AX9" s="1153">
        <f>AX46+AX47+AX48+AX49</f>
        <v>0.16800000000000001</v>
      </c>
      <c r="AY9" s="1918">
        <f>(SQRT(AZ9^2+BA9^2))*1000/(AZ13*1.73)</f>
        <v>53.285013484609522</v>
      </c>
      <c r="AZ9" s="1152">
        <v>1</v>
      </c>
      <c r="BA9" s="1153">
        <f>BA46+BA47+BA48+BA49</f>
        <v>0.16800000000000001</v>
      </c>
      <c r="BB9" s="1918">
        <f>(SQRT(BC9^2+BD9^2))*1000/(BC13*1.73)</f>
        <v>53.285013484609522</v>
      </c>
      <c r="BC9" s="1152">
        <v>1</v>
      </c>
      <c r="BD9" s="1153">
        <f>BD46+BD47+BD48+BD49</f>
        <v>0.16800000000000001</v>
      </c>
      <c r="BE9" s="1918">
        <f>(SQRT(BF9^2+BG9^2))*1000/(BF13*1.73)</f>
        <v>53.285013484609522</v>
      </c>
      <c r="BF9" s="1152">
        <v>1</v>
      </c>
      <c r="BG9" s="1153">
        <f>BG46+BG47+BG48+BG49</f>
        <v>0.16800000000000001</v>
      </c>
      <c r="BH9" s="1918">
        <f>(SQRT(BI9^2+BJ9^2))*1000/(BI13*1.73)</f>
        <v>34.495109002429515</v>
      </c>
      <c r="BI9" s="1152">
        <v>0.64</v>
      </c>
      <c r="BJ9" s="1153">
        <f>BJ46+BJ47+BJ48+BJ49</f>
        <v>0.14599999999999999</v>
      </c>
      <c r="BK9" s="1918">
        <f>(SQRT(BL9^2+BM9^2))*1000/(BL13*1.73)</f>
        <v>34.495109002429515</v>
      </c>
      <c r="BL9" s="1152">
        <v>0.64</v>
      </c>
      <c r="BM9" s="1153">
        <f>BM46+BM47+BM48+BM49</f>
        <v>0.14599999999999999</v>
      </c>
      <c r="BN9" s="1918">
        <f>(SQRT(BO9^2+BP9^2))*1000/(BO13*1.73)</f>
        <v>34.495109002429515</v>
      </c>
      <c r="BO9" s="1152">
        <v>0.64</v>
      </c>
      <c r="BP9" s="1153">
        <f>BP46+BP47+BP48+BP49</f>
        <v>0.14599999999999999</v>
      </c>
      <c r="BQ9" s="1918">
        <f>(SQRT(BR9^2+BS9^2))*1000/(BR13*1.73)</f>
        <v>41.204575778980619</v>
      </c>
      <c r="BR9" s="1152">
        <v>0.76</v>
      </c>
      <c r="BS9" s="1153">
        <f>BS46+BS47+BS48+BS49</f>
        <v>0.193</v>
      </c>
      <c r="BT9" s="1918">
        <f>(SQRT(BU9^2+BV9^2))*1000/(BU13*1.73)</f>
        <v>41.296653083317921</v>
      </c>
      <c r="BU9" s="1152">
        <v>0.76</v>
      </c>
      <c r="BV9" s="1153">
        <f>BV46+BV47+BV48+BV49</f>
        <v>0.2</v>
      </c>
      <c r="BW9" s="1918">
        <f>(SQRT(BX9^2+BY9^2))*1000/(BX13*1.73)</f>
        <v>17.333076723563469</v>
      </c>
      <c r="BX9" s="1152">
        <v>0.32</v>
      </c>
      <c r="BY9" s="1153">
        <f>BY46+BY47+BY48+BY49</f>
        <v>0.08</v>
      </c>
      <c r="BZ9" s="1918">
        <f>(SQRT(CA9^2+CB9^2))*1000/(CA13*1.73)</f>
        <v>19.071307929738722</v>
      </c>
      <c r="CA9" s="1152">
        <v>0.35399999999999998</v>
      </c>
      <c r="CB9" s="1153">
        <f>CB46+CB47+CB48+CB49</f>
        <v>0.08</v>
      </c>
    </row>
    <row r="10" spans="1:80" s="1151" customFormat="1" ht="18" customHeight="1" thickBot="1" x14ac:dyDescent="0.3">
      <c r="A10" s="1525"/>
      <c r="B10" s="1526"/>
      <c r="C10" s="1527"/>
      <c r="D10" s="1532"/>
      <c r="E10" s="1494"/>
      <c r="F10" s="1495"/>
      <c r="G10" s="1492" t="s">
        <v>502</v>
      </c>
      <c r="H10" s="1498"/>
      <c r="I10" s="1154"/>
      <c r="J10" s="1155"/>
      <c r="K10" s="1156"/>
      <c r="L10" s="1154"/>
      <c r="M10" s="1155"/>
      <c r="N10" s="1156"/>
      <c r="O10" s="1154"/>
      <c r="P10" s="1155"/>
      <c r="Q10" s="1156"/>
      <c r="R10" s="1154"/>
      <c r="S10" s="1155"/>
      <c r="T10" s="1156"/>
      <c r="U10" s="1154"/>
      <c r="V10" s="1155"/>
      <c r="W10" s="1156"/>
      <c r="X10" s="1154"/>
      <c r="Y10" s="1155"/>
      <c r="Z10" s="1156"/>
      <c r="AA10" s="1154"/>
      <c r="AB10" s="1155"/>
      <c r="AC10" s="1156"/>
      <c r="AD10" s="1154"/>
      <c r="AE10" s="1155"/>
      <c r="AF10" s="1156"/>
      <c r="AG10" s="1154"/>
      <c r="AH10" s="1155"/>
      <c r="AI10" s="1156"/>
      <c r="AJ10" s="1154"/>
      <c r="AK10" s="1155"/>
      <c r="AL10" s="1156"/>
      <c r="AM10" s="1154"/>
      <c r="AN10" s="1155"/>
      <c r="AO10" s="1156"/>
      <c r="AP10" s="1154"/>
      <c r="AQ10" s="1155"/>
      <c r="AR10" s="1156"/>
      <c r="AS10" s="1154"/>
      <c r="AT10" s="1155"/>
      <c r="AU10" s="1156"/>
      <c r="AV10" s="1154"/>
      <c r="AW10" s="1155"/>
      <c r="AX10" s="1156"/>
      <c r="AY10" s="1154"/>
      <c r="AZ10" s="1155"/>
      <c r="BA10" s="1156"/>
      <c r="BB10" s="1154"/>
      <c r="BC10" s="1155"/>
      <c r="BD10" s="1156"/>
      <c r="BE10" s="1154"/>
      <c r="BF10" s="1155"/>
      <c r="BG10" s="1156"/>
      <c r="BH10" s="1154"/>
      <c r="BI10" s="1155"/>
      <c r="BJ10" s="1156"/>
      <c r="BK10" s="1154"/>
      <c r="BL10" s="1155"/>
      <c r="BM10" s="1156"/>
      <c r="BN10" s="1154"/>
      <c r="BO10" s="1155"/>
      <c r="BP10" s="1156"/>
      <c r="BQ10" s="1154"/>
      <c r="BR10" s="1155"/>
      <c r="BS10" s="1156"/>
      <c r="BT10" s="1154"/>
      <c r="BU10" s="1155"/>
      <c r="BV10" s="1156"/>
      <c r="BW10" s="1154"/>
      <c r="BX10" s="1155"/>
      <c r="BY10" s="1156"/>
      <c r="BZ10" s="1154"/>
      <c r="CA10" s="1155"/>
      <c r="CB10" s="1156"/>
    </row>
    <row r="11" spans="1:80" s="1151" customFormat="1" ht="18" customHeight="1" thickBot="1" x14ac:dyDescent="0.3">
      <c r="A11" s="1525"/>
      <c r="B11" s="1526"/>
      <c r="C11" s="1527"/>
      <c r="D11" s="1532"/>
      <c r="E11" s="1551" t="s">
        <v>224</v>
      </c>
      <c r="F11" s="1552"/>
      <c r="G11" s="1552"/>
      <c r="H11" s="1553"/>
      <c r="I11" s="1623"/>
      <c r="J11" s="1624"/>
      <c r="K11" s="1625"/>
      <c r="L11" s="1623"/>
      <c r="M11" s="1624"/>
      <c r="N11" s="1625"/>
      <c r="O11" s="1623"/>
      <c r="P11" s="1624"/>
      <c r="Q11" s="1625"/>
      <c r="R11" s="1623"/>
      <c r="S11" s="1624"/>
      <c r="T11" s="1625"/>
      <c r="U11" s="1623"/>
      <c r="V11" s="1624"/>
      <c r="W11" s="1625"/>
      <c r="X11" s="1623"/>
      <c r="Y11" s="1624"/>
      <c r="Z11" s="1625"/>
      <c r="AA11" s="1623"/>
      <c r="AB11" s="1624"/>
      <c r="AC11" s="1625"/>
      <c r="AD11" s="1623"/>
      <c r="AE11" s="1624"/>
      <c r="AF11" s="1625"/>
      <c r="AG11" s="1623"/>
      <c r="AH11" s="1624"/>
      <c r="AI11" s="1625"/>
      <c r="AJ11" s="1623"/>
      <c r="AK11" s="1624"/>
      <c r="AL11" s="1625"/>
      <c r="AM11" s="1623"/>
      <c r="AN11" s="1624"/>
      <c r="AO11" s="1625"/>
      <c r="AP11" s="1623"/>
      <c r="AQ11" s="1624"/>
      <c r="AR11" s="1625"/>
      <c r="AS11" s="1623"/>
      <c r="AT11" s="1624"/>
      <c r="AU11" s="1625"/>
      <c r="AV11" s="1623"/>
      <c r="AW11" s="1624"/>
      <c r="AX11" s="1625"/>
      <c r="AY11" s="1623"/>
      <c r="AZ11" s="1624"/>
      <c r="BA11" s="1625"/>
      <c r="BB11" s="1623"/>
      <c r="BC11" s="1624"/>
      <c r="BD11" s="1625"/>
      <c r="BE11" s="1623"/>
      <c r="BF11" s="1624"/>
      <c r="BG11" s="1625"/>
      <c r="BH11" s="1623"/>
      <c r="BI11" s="1624"/>
      <c r="BJ11" s="1625"/>
      <c r="BK11" s="1623"/>
      <c r="BL11" s="1624"/>
      <c r="BM11" s="1625"/>
      <c r="BN11" s="1623"/>
      <c r="BO11" s="1624"/>
      <c r="BP11" s="1625"/>
      <c r="BQ11" s="1623"/>
      <c r="BR11" s="1624"/>
      <c r="BS11" s="1625"/>
      <c r="BT11" s="1623"/>
      <c r="BU11" s="1624"/>
      <c r="BV11" s="1625"/>
      <c r="BW11" s="1623"/>
      <c r="BX11" s="1624"/>
      <c r="BY11" s="1625"/>
      <c r="BZ11" s="1623"/>
      <c r="CA11" s="1624"/>
      <c r="CB11" s="1625"/>
    </row>
    <row r="12" spans="1:80" s="1151" customFormat="1" ht="18" customHeight="1" thickBot="1" x14ac:dyDescent="0.3">
      <c r="A12" s="1525"/>
      <c r="B12" s="1526"/>
      <c r="C12" s="1527"/>
      <c r="D12" s="1532"/>
      <c r="E12" s="1492" t="s">
        <v>503</v>
      </c>
      <c r="F12" s="1493"/>
      <c r="G12" s="1546" t="s">
        <v>144</v>
      </c>
      <c r="H12" s="1547"/>
      <c r="I12" s="1230"/>
      <c r="J12" s="1231">
        <v>35.880001068115234</v>
      </c>
      <c r="K12" s="1232"/>
      <c r="L12" s="1161"/>
      <c r="M12" s="1231">
        <v>35.909999847412109</v>
      </c>
      <c r="N12" s="1162"/>
      <c r="O12" s="1161"/>
      <c r="P12" s="1231">
        <v>35.590000152587891</v>
      </c>
      <c r="Q12" s="1162"/>
      <c r="R12" s="1161"/>
      <c r="S12" s="1231">
        <v>35.840000152587891</v>
      </c>
      <c r="T12" s="1162"/>
      <c r="U12" s="1161"/>
      <c r="V12" s="1231">
        <v>35.830001831054688</v>
      </c>
      <c r="W12" s="1162"/>
      <c r="X12" s="1161"/>
      <c r="Y12" s="1231">
        <v>35.830001831054688</v>
      </c>
      <c r="Z12" s="1162"/>
      <c r="AA12" s="1161"/>
      <c r="AB12" s="1231">
        <v>35.669998168945312</v>
      </c>
      <c r="AC12" s="1162"/>
      <c r="AD12" s="1161"/>
      <c r="AE12" s="1231">
        <v>35.709999084472656</v>
      </c>
      <c r="AF12" s="1162"/>
      <c r="AG12" s="1161"/>
      <c r="AH12" s="1231">
        <v>35.659999847412109</v>
      </c>
      <c r="AI12" s="1162"/>
      <c r="AJ12" s="1161"/>
      <c r="AK12" s="1231">
        <v>35.819999694824219</v>
      </c>
      <c r="AL12" s="1162"/>
      <c r="AM12" s="1161"/>
      <c r="AN12" s="1231">
        <v>35.880001068115234</v>
      </c>
      <c r="AO12" s="1162"/>
      <c r="AP12" s="1161"/>
      <c r="AQ12" s="1231">
        <v>35.689998626708984</v>
      </c>
      <c r="AR12" s="1162"/>
      <c r="AS12" s="1161"/>
      <c r="AT12" s="1231">
        <v>35.700000762939453</v>
      </c>
      <c r="AU12" s="1162"/>
      <c r="AV12" s="1161"/>
      <c r="AW12" s="1231">
        <v>35.779998779296875</v>
      </c>
      <c r="AX12" s="1162"/>
      <c r="AY12" s="1161"/>
      <c r="AZ12" s="1231">
        <v>35.540000915527344</v>
      </c>
      <c r="BA12" s="1162"/>
      <c r="BB12" s="1161"/>
      <c r="BC12" s="1231">
        <v>35.590000152587891</v>
      </c>
      <c r="BD12" s="1162"/>
      <c r="BE12" s="1161"/>
      <c r="BF12" s="1231">
        <v>35.639999389648438</v>
      </c>
      <c r="BG12" s="1162"/>
      <c r="BH12" s="1161"/>
      <c r="BI12" s="1231">
        <v>35.689998626708984</v>
      </c>
      <c r="BJ12" s="1162"/>
      <c r="BK12" s="1161"/>
      <c r="BL12" s="1231">
        <v>35.700000762939453</v>
      </c>
      <c r="BM12" s="1162"/>
      <c r="BN12" s="1161"/>
      <c r="BO12" s="1231">
        <v>35.720001220703125</v>
      </c>
      <c r="BP12" s="1162"/>
      <c r="BQ12" s="1161"/>
      <c r="BR12" s="1231">
        <v>35.779998779296875</v>
      </c>
      <c r="BS12" s="1162"/>
      <c r="BT12" s="1161"/>
      <c r="BU12" s="1231">
        <v>35.909999847412109</v>
      </c>
      <c r="BV12" s="1162"/>
      <c r="BW12" s="1161"/>
      <c r="BX12" s="1231">
        <v>35.919998168945313</v>
      </c>
      <c r="BY12" s="1162"/>
      <c r="BZ12" s="1161"/>
      <c r="CA12" s="1231">
        <v>35.919998168945313</v>
      </c>
      <c r="CB12" s="1162"/>
    </row>
    <row r="13" spans="1:80" s="1151" customFormat="1" ht="18" customHeight="1" thickBot="1" x14ac:dyDescent="0.3">
      <c r="A13" s="1525"/>
      <c r="B13" s="1526"/>
      <c r="C13" s="1527"/>
      <c r="D13" s="1532"/>
      <c r="E13" s="1494"/>
      <c r="F13" s="1495"/>
      <c r="G13" s="1546" t="s">
        <v>109</v>
      </c>
      <c r="H13" s="1547"/>
      <c r="I13" s="1233"/>
      <c r="J13" s="1160">
        <v>11</v>
      </c>
      <c r="K13" s="1234"/>
      <c r="L13" s="1163"/>
      <c r="M13" s="1160">
        <v>11</v>
      </c>
      <c r="N13" s="1164"/>
      <c r="O13" s="1163"/>
      <c r="P13" s="1160">
        <v>11</v>
      </c>
      <c r="Q13" s="1164"/>
      <c r="R13" s="1163"/>
      <c r="S13" s="1160">
        <v>11</v>
      </c>
      <c r="T13" s="1164"/>
      <c r="U13" s="1163"/>
      <c r="V13" s="1160">
        <v>11</v>
      </c>
      <c r="W13" s="1164"/>
      <c r="X13" s="1163"/>
      <c r="Y13" s="1160">
        <v>11</v>
      </c>
      <c r="Z13" s="1164"/>
      <c r="AA13" s="1163"/>
      <c r="AB13" s="1160">
        <v>11</v>
      </c>
      <c r="AC13" s="1164"/>
      <c r="AD13" s="1163"/>
      <c r="AE13" s="1160">
        <v>11</v>
      </c>
      <c r="AF13" s="1164"/>
      <c r="AG13" s="1163"/>
      <c r="AH13" s="1160">
        <v>11</v>
      </c>
      <c r="AI13" s="1164"/>
      <c r="AJ13" s="1163"/>
      <c r="AK13" s="1160">
        <v>11</v>
      </c>
      <c r="AL13" s="1164"/>
      <c r="AM13" s="1163"/>
      <c r="AN13" s="1160">
        <v>11</v>
      </c>
      <c r="AO13" s="1164"/>
      <c r="AP13" s="1163"/>
      <c r="AQ13" s="1160">
        <v>11</v>
      </c>
      <c r="AR13" s="1164"/>
      <c r="AS13" s="1163"/>
      <c r="AT13" s="1160">
        <v>11</v>
      </c>
      <c r="AU13" s="1164"/>
      <c r="AV13" s="1163"/>
      <c r="AW13" s="1160">
        <v>11</v>
      </c>
      <c r="AX13" s="1164"/>
      <c r="AY13" s="1163"/>
      <c r="AZ13" s="1160">
        <v>11</v>
      </c>
      <c r="BA13" s="1164"/>
      <c r="BB13" s="1163"/>
      <c r="BC13" s="1160">
        <v>11</v>
      </c>
      <c r="BD13" s="1164"/>
      <c r="BE13" s="1163"/>
      <c r="BF13" s="1160">
        <v>11</v>
      </c>
      <c r="BG13" s="1164"/>
      <c r="BH13" s="1163"/>
      <c r="BI13" s="1160">
        <v>11</v>
      </c>
      <c r="BJ13" s="1164"/>
      <c r="BK13" s="1163"/>
      <c r="BL13" s="1160">
        <v>11</v>
      </c>
      <c r="BM13" s="1164"/>
      <c r="BN13" s="1163"/>
      <c r="BO13" s="1160">
        <v>11</v>
      </c>
      <c r="BP13" s="1164"/>
      <c r="BQ13" s="1163"/>
      <c r="BR13" s="1160">
        <v>11</v>
      </c>
      <c r="BS13" s="1164"/>
      <c r="BT13" s="1163"/>
      <c r="BU13" s="1160">
        <v>11</v>
      </c>
      <c r="BV13" s="1164"/>
      <c r="BW13" s="1163"/>
      <c r="BX13" s="1160">
        <v>11</v>
      </c>
      <c r="BY13" s="1164"/>
      <c r="BZ13" s="1163"/>
      <c r="CA13" s="1160">
        <v>11</v>
      </c>
      <c r="CB13" s="1164"/>
    </row>
    <row r="14" spans="1:80" s="1151" customFormat="1" ht="18" customHeight="1" thickBot="1" x14ac:dyDescent="0.3">
      <c r="A14" s="1525"/>
      <c r="B14" s="1526"/>
      <c r="C14" s="1527"/>
      <c r="D14" s="1532"/>
      <c r="E14" s="1494"/>
      <c r="F14" s="1495"/>
      <c r="G14" s="1492" t="s">
        <v>502</v>
      </c>
      <c r="H14" s="1493"/>
      <c r="I14" s="1235"/>
      <c r="J14" s="1236"/>
      <c r="K14" s="1237"/>
      <c r="L14" s="1238"/>
      <c r="M14" s="1239"/>
      <c r="N14" s="1240"/>
      <c r="O14" s="1238"/>
      <c r="P14" s="1239"/>
      <c r="Q14" s="1240"/>
      <c r="R14" s="1238"/>
      <c r="S14" s="1239"/>
      <c r="T14" s="1240"/>
      <c r="U14" s="1238"/>
      <c r="V14" s="1239"/>
      <c r="W14" s="1240"/>
      <c r="X14" s="1238"/>
      <c r="Y14" s="1239"/>
      <c r="Z14" s="1240"/>
      <c r="AA14" s="1238"/>
      <c r="AB14" s="1239"/>
      <c r="AC14" s="1240"/>
      <c r="AD14" s="1238"/>
      <c r="AE14" s="1239"/>
      <c r="AF14" s="1240"/>
      <c r="AG14" s="1238"/>
      <c r="AH14" s="1239"/>
      <c r="AI14" s="1240"/>
      <c r="AJ14" s="1238"/>
      <c r="AK14" s="1239"/>
      <c r="AL14" s="1240"/>
      <c r="AM14" s="1238"/>
      <c r="AN14" s="1239"/>
      <c r="AO14" s="1240"/>
      <c r="AP14" s="1238"/>
      <c r="AQ14" s="1239"/>
      <c r="AR14" s="1240"/>
      <c r="AS14" s="1238"/>
      <c r="AT14" s="1239"/>
      <c r="AU14" s="1240"/>
      <c r="AV14" s="1238"/>
      <c r="AW14" s="1239"/>
      <c r="AX14" s="1240"/>
      <c r="AY14" s="1238"/>
      <c r="AZ14" s="1239"/>
      <c r="BA14" s="1240"/>
      <c r="BB14" s="1238"/>
      <c r="BC14" s="1239"/>
      <c r="BD14" s="1240"/>
      <c r="BE14" s="1238"/>
      <c r="BF14" s="1239"/>
      <c r="BG14" s="1240"/>
      <c r="BH14" s="1238"/>
      <c r="BI14" s="1239"/>
      <c r="BJ14" s="1240"/>
      <c r="BK14" s="1238"/>
      <c r="BL14" s="1239"/>
      <c r="BM14" s="1240"/>
      <c r="BN14" s="1238"/>
      <c r="BO14" s="1239"/>
      <c r="BP14" s="1240"/>
      <c r="BQ14" s="1238"/>
      <c r="BR14" s="1239"/>
      <c r="BS14" s="1240"/>
      <c r="BT14" s="1238"/>
      <c r="BU14" s="1239"/>
      <c r="BV14" s="1240"/>
      <c r="BW14" s="1238"/>
      <c r="BX14" s="1239"/>
      <c r="BY14" s="1240"/>
      <c r="BZ14" s="1238"/>
      <c r="CA14" s="1239"/>
      <c r="CB14" s="1240"/>
    </row>
    <row r="15" spans="1:80" s="1151" customFormat="1" ht="18" customHeight="1" thickBot="1" x14ac:dyDescent="0.3">
      <c r="A15" s="1528"/>
      <c r="B15" s="1529"/>
      <c r="C15" s="1530"/>
      <c r="D15" s="1533"/>
      <c r="E15" s="1551" t="s">
        <v>23</v>
      </c>
      <c r="F15" s="1552"/>
      <c r="G15" s="1552"/>
      <c r="H15" s="1553"/>
      <c r="I15" s="1543">
        <v>1</v>
      </c>
      <c r="J15" s="1544"/>
      <c r="K15" s="1545"/>
      <c r="L15" s="1543">
        <v>1</v>
      </c>
      <c r="M15" s="1544"/>
      <c r="N15" s="1545"/>
      <c r="O15" s="1543">
        <v>1</v>
      </c>
      <c r="P15" s="1544"/>
      <c r="Q15" s="1545"/>
      <c r="R15" s="1543">
        <v>1</v>
      </c>
      <c r="S15" s="1544"/>
      <c r="T15" s="1545"/>
      <c r="U15" s="1543">
        <v>1</v>
      </c>
      <c r="V15" s="1544"/>
      <c r="W15" s="1545"/>
      <c r="X15" s="1543">
        <v>1</v>
      </c>
      <c r="Y15" s="1544"/>
      <c r="Z15" s="1545"/>
      <c r="AA15" s="1543">
        <v>1</v>
      </c>
      <c r="AB15" s="1544"/>
      <c r="AC15" s="1545"/>
      <c r="AD15" s="1543">
        <v>1</v>
      </c>
      <c r="AE15" s="1544"/>
      <c r="AF15" s="1545"/>
      <c r="AG15" s="1620"/>
      <c r="AH15" s="1621"/>
      <c r="AI15" s="1622"/>
      <c r="AJ15" s="1620"/>
      <c r="AK15" s="1621"/>
      <c r="AL15" s="1622"/>
      <c r="AM15" s="1620"/>
      <c r="AN15" s="1621"/>
      <c r="AO15" s="1622"/>
      <c r="AP15" s="1620"/>
      <c r="AQ15" s="1621"/>
      <c r="AR15" s="1622"/>
      <c r="AS15" s="1620"/>
      <c r="AT15" s="1621"/>
      <c r="AU15" s="1622"/>
      <c r="AV15" s="1620"/>
      <c r="AW15" s="1621"/>
      <c r="AX15" s="1622"/>
      <c r="AY15" s="1620"/>
      <c r="AZ15" s="1621"/>
      <c r="BA15" s="1622"/>
      <c r="BB15" s="1620"/>
      <c r="BC15" s="1621"/>
      <c r="BD15" s="1622"/>
      <c r="BE15" s="1620"/>
      <c r="BF15" s="1621"/>
      <c r="BG15" s="1622"/>
      <c r="BH15" s="1620"/>
      <c r="BI15" s="1621"/>
      <c r="BJ15" s="1622"/>
      <c r="BK15" s="1543">
        <v>1</v>
      </c>
      <c r="BL15" s="1544"/>
      <c r="BM15" s="1545"/>
      <c r="BN15" s="1543">
        <v>1</v>
      </c>
      <c r="BO15" s="1544"/>
      <c r="BP15" s="1545"/>
      <c r="BQ15" s="1543">
        <v>1</v>
      </c>
      <c r="BR15" s="1544"/>
      <c r="BS15" s="1545"/>
      <c r="BT15" s="1543">
        <v>1</v>
      </c>
      <c r="BU15" s="1544"/>
      <c r="BV15" s="1545"/>
      <c r="BW15" s="1543">
        <v>1</v>
      </c>
      <c r="BX15" s="1544"/>
      <c r="BY15" s="1545"/>
      <c r="BZ15" s="1543">
        <v>1</v>
      </c>
      <c r="CA15" s="1544"/>
      <c r="CB15" s="1545"/>
    </row>
    <row r="16" spans="1:80" s="1151" customFormat="1" ht="18" customHeight="1" thickBot="1" x14ac:dyDescent="0.3">
      <c r="A16" s="1480" t="s">
        <v>530</v>
      </c>
      <c r="B16" s="1481"/>
      <c r="C16" s="1482"/>
      <c r="D16" s="1489">
        <v>4</v>
      </c>
      <c r="E16" s="1492" t="s">
        <v>18</v>
      </c>
      <c r="F16" s="1493"/>
      <c r="G16" s="1546" t="s">
        <v>144</v>
      </c>
      <c r="H16" s="1556"/>
      <c r="I16" s="1917">
        <f>(SQRT(J16^2+K16^2))*1000/(J20*1.73)</f>
        <v>7.748021132604193</v>
      </c>
      <c r="J16" s="1149">
        <f>J17</f>
        <v>0.48</v>
      </c>
      <c r="K16" s="1150">
        <f>K17</f>
        <v>0</v>
      </c>
      <c r="L16" s="1917">
        <f>(SQRT(M16^2+N16^2))*1000/(M20*1.73)</f>
        <v>7.748021132604193</v>
      </c>
      <c r="M16" s="1149">
        <f>M17</f>
        <v>0.48</v>
      </c>
      <c r="N16" s="1150">
        <f>N17</f>
        <v>0</v>
      </c>
      <c r="O16" s="1917">
        <f>(SQRT(P16^2+Q16^2))*1000/(P20*1.73)</f>
        <v>7.8333331942999829</v>
      </c>
      <c r="P16" s="1149">
        <f>P17</f>
        <v>0.48</v>
      </c>
      <c r="Q16" s="1150">
        <f>Q17</f>
        <v>0</v>
      </c>
      <c r="R16" s="1917">
        <f>(SQRT(S16^2+T16^2))*1000/(S20*1.73)</f>
        <v>7.7740727955984381</v>
      </c>
      <c r="S16" s="1149">
        <f>S17</f>
        <v>0.48</v>
      </c>
      <c r="T16" s="1150">
        <f>T17</f>
        <v>0</v>
      </c>
      <c r="U16" s="1917">
        <f>(SQRT(V16^2+W16^2))*1000/(V20*1.73)</f>
        <v>7.7631962610122214</v>
      </c>
      <c r="V16" s="1149">
        <f>V17</f>
        <v>0.48</v>
      </c>
      <c r="W16" s="1150">
        <f>W17</f>
        <v>0</v>
      </c>
      <c r="X16" s="1917">
        <f>(SQRT(Y16^2+Z16^2))*1000/(Y20*1.73)</f>
        <v>7.7827948253363664</v>
      </c>
      <c r="Y16" s="1149">
        <f>Y17</f>
        <v>0.48</v>
      </c>
      <c r="Z16" s="1150">
        <f>Z17</f>
        <v>0</v>
      </c>
      <c r="AA16" s="1917">
        <f>(SQRT(AB16^2+AC16^2))*1000/(AB20*1.73)</f>
        <v>5.543915026173285</v>
      </c>
      <c r="AB16" s="1149">
        <f>AB17</f>
        <v>0.34</v>
      </c>
      <c r="AC16" s="1150">
        <f>AC17</f>
        <v>0</v>
      </c>
      <c r="AD16" s="1917">
        <f>(SQRT(AE16^2+AF16^2))*1000/(AE20*1.73)</f>
        <v>5.5345480483545364</v>
      </c>
      <c r="AE16" s="1149">
        <f>AE17</f>
        <v>0.34</v>
      </c>
      <c r="AF16" s="1150">
        <f>AF17</f>
        <v>0</v>
      </c>
      <c r="AG16" s="1917">
        <f>(SQRT(AH16^2+AI16^2))*1000/(AH20*1.73)</f>
        <v>5.5454796705155713</v>
      </c>
      <c r="AH16" s="1149">
        <f>AH17</f>
        <v>0.34</v>
      </c>
      <c r="AI16" s="1150">
        <f>AI17</f>
        <v>0</v>
      </c>
      <c r="AJ16" s="1917">
        <f>(SQRT(AK16^2+AL16^2))*1000/(AK20*1.73)</f>
        <v>5.5128130012799268</v>
      </c>
      <c r="AK16" s="1149">
        <f>AK17</f>
        <v>0.34</v>
      </c>
      <c r="AL16" s="1150">
        <f>AL17</f>
        <v>0</v>
      </c>
      <c r="AM16" s="1917">
        <f>(SQRT(AN16^2+AO16^2))*1000/(AN20*1.73)</f>
        <v>5.1798124617237722</v>
      </c>
      <c r="AN16" s="1149">
        <f>AN17</f>
        <v>0.32</v>
      </c>
      <c r="AO16" s="1150">
        <f>AO17</f>
        <v>0</v>
      </c>
      <c r="AP16" s="1917">
        <f>(SQRT(AQ16^2+AR16^2))*1000/(AQ20*1.73)</f>
        <v>5.200199602273571</v>
      </c>
      <c r="AQ16" s="1149">
        <f>AQ17</f>
        <v>0.32</v>
      </c>
      <c r="AR16" s="1150">
        <f>AR17</f>
        <v>0</v>
      </c>
      <c r="AS16" s="1917">
        <f>(SQRT(AT16^2+AU16^2))*1000/(AT20*1.73)</f>
        <v>9.1003493039787493</v>
      </c>
      <c r="AT16" s="1149">
        <f>AT17</f>
        <v>0.56000000000000005</v>
      </c>
      <c r="AU16" s="1150">
        <f>AU17</f>
        <v>0</v>
      </c>
      <c r="AV16" s="1917">
        <f>(SQRT(AW16^2+AX16^2))*1000/(AW20*1.73)</f>
        <v>8.303977617670574</v>
      </c>
      <c r="AW16" s="1149">
        <f>AW17</f>
        <v>0.51200000000000001</v>
      </c>
      <c r="AX16" s="1150">
        <f>AX17</f>
        <v>0</v>
      </c>
      <c r="AY16" s="1917">
        <f>(SQRT(AZ16^2+BA16^2))*1000/(AZ20*1.73)</f>
        <v>8.3579146710180776</v>
      </c>
      <c r="AZ16" s="1149">
        <f>AZ17</f>
        <v>0.51200000000000001</v>
      </c>
      <c r="BA16" s="1150">
        <f>BA17</f>
        <v>0</v>
      </c>
      <c r="BB16" s="1917">
        <f>(SQRT(BC16^2+BD16^2))*1000/(BC20*1.73)</f>
        <v>8.3555554072533162</v>
      </c>
      <c r="BC16" s="1149">
        <f>BC17</f>
        <v>0.51200000000000001</v>
      </c>
      <c r="BD16" s="1150">
        <f>BD17</f>
        <v>0</v>
      </c>
      <c r="BE16" s="1917">
        <f>(SQRT(BF16^2+BG16^2))*1000/(BF20*1.73)</f>
        <v>8.3602752674764371</v>
      </c>
      <c r="BF16" s="1149">
        <f>BF17</f>
        <v>0.51200000000000001</v>
      </c>
      <c r="BG16" s="1150">
        <f>BG17</f>
        <v>0</v>
      </c>
      <c r="BH16" s="1917">
        <f>(SQRT(BI16^2+BJ16^2))*1000/(BI20*1.73)</f>
        <v>8.3296866702366472</v>
      </c>
      <c r="BI16" s="1149">
        <f>BI17</f>
        <v>0.51200000000000001</v>
      </c>
      <c r="BJ16" s="1150">
        <f>BJ17</f>
        <v>0</v>
      </c>
      <c r="BK16" s="1917">
        <f>(SQRT(BL16^2+BM16^2))*1000/(BL20*1.73)</f>
        <v>8.3203193636377133</v>
      </c>
      <c r="BL16" s="1149">
        <f>BL17</f>
        <v>0.51200000000000001</v>
      </c>
      <c r="BM16" s="1150">
        <f>BM17</f>
        <v>0</v>
      </c>
      <c r="BN16" s="1917">
        <f>(SQRT(BO16^2+BP16^2))*1000/(BO20*1.73)</f>
        <v>13.76504919975021</v>
      </c>
      <c r="BO16" s="1149">
        <f>BO17</f>
        <v>0.84799999999999998</v>
      </c>
      <c r="BP16" s="1150">
        <f>BP17</f>
        <v>0</v>
      </c>
      <c r="BQ16" s="1917">
        <f>(SQRT(BR16^2+BS16^2))*1000/(BR20*1.73)</f>
        <v>9.0748370782685974</v>
      </c>
      <c r="BR16" s="1149">
        <f>BR17</f>
        <v>0.56000000000000005</v>
      </c>
      <c r="BS16" s="1150">
        <f>BS17</f>
        <v>0</v>
      </c>
      <c r="BT16" s="1917">
        <f>(SQRT(BU16^2+BV16^2))*1000/(BU20*1.73)</f>
        <v>7.7436961546110181</v>
      </c>
      <c r="BU16" s="1149">
        <f>BU17</f>
        <v>0.48</v>
      </c>
      <c r="BV16" s="1150">
        <f>BV17</f>
        <v>0</v>
      </c>
      <c r="BW16" s="1917">
        <f>(SQRT(BX16^2+BY16^2))*1000/(BX20*1.73)</f>
        <v>2.5848393596497892</v>
      </c>
      <c r="BX16" s="1149">
        <f>BX17</f>
        <v>0.16</v>
      </c>
      <c r="BY16" s="1150">
        <f>BY17</f>
        <v>0</v>
      </c>
      <c r="BZ16" s="1917">
        <f>(SQRT(CA16^2+CB16^2))*1000/(CA20*1.73)</f>
        <v>5.1581454299390357</v>
      </c>
      <c r="CA16" s="1149">
        <f>CA17</f>
        <v>0.32</v>
      </c>
      <c r="CB16" s="1150">
        <f>CB17</f>
        <v>0</v>
      </c>
    </row>
    <row r="17" spans="1:80" s="1151" customFormat="1" ht="18" customHeight="1" thickBot="1" x14ac:dyDescent="0.3">
      <c r="A17" s="1483"/>
      <c r="B17" s="1484"/>
      <c r="C17" s="1485"/>
      <c r="D17" s="1490"/>
      <c r="E17" s="1494"/>
      <c r="F17" s="1495"/>
      <c r="G17" s="1546" t="s">
        <v>109</v>
      </c>
      <c r="H17" s="1556"/>
      <c r="I17" s="1918">
        <f>(SQRT(J17^2+K17^2))*1000/(J21*1.73)</f>
        <v>25.223331581713083</v>
      </c>
      <c r="J17" s="1152">
        <v>0.48</v>
      </c>
      <c r="K17" s="1153">
        <f>K50+K51+K52+K53</f>
        <v>0</v>
      </c>
      <c r="L17" s="1918">
        <f>(SQRT(M17^2+N17^2))*1000/(M21*1.73)</f>
        <v>25.223331581713083</v>
      </c>
      <c r="M17" s="1152">
        <v>0.48</v>
      </c>
      <c r="N17" s="1153">
        <f>N50+N51+N52+N53</f>
        <v>0</v>
      </c>
      <c r="O17" s="1918">
        <f>(SQRT(P17^2+Q17^2))*1000/(P21*1.73)</f>
        <v>25.223331581713083</v>
      </c>
      <c r="P17" s="1152">
        <v>0.48</v>
      </c>
      <c r="Q17" s="1153">
        <f>Q50+Q51+Q52+Q53</f>
        <v>0</v>
      </c>
      <c r="R17" s="1918">
        <f>(SQRT(S17^2+T17^2))*1000/(S21*1.73)</f>
        <v>25.223331581713083</v>
      </c>
      <c r="S17" s="1152">
        <v>0.48</v>
      </c>
      <c r="T17" s="1153">
        <f>T50+T51+T52+T53</f>
        <v>0</v>
      </c>
      <c r="U17" s="1918">
        <f>(SQRT(V17^2+W17^2))*1000/(V21*1.73)</f>
        <v>25.223331581713083</v>
      </c>
      <c r="V17" s="1152">
        <v>0.48</v>
      </c>
      <c r="W17" s="1153">
        <f>W50+W51+W52+W53</f>
        <v>0</v>
      </c>
      <c r="X17" s="1918">
        <f>(SQRT(Y17^2+Z17^2))*1000/(Y21*1.73)</f>
        <v>25.223331581713083</v>
      </c>
      <c r="Y17" s="1152">
        <v>0.48</v>
      </c>
      <c r="Z17" s="1153">
        <f>Z50+Z51+Z52+Z53</f>
        <v>0</v>
      </c>
      <c r="AA17" s="1918">
        <f>(SQRT(AB17^2+AC17^2))*1000/(AB21*1.73)</f>
        <v>17.866526537046767</v>
      </c>
      <c r="AB17" s="1152">
        <v>0.34</v>
      </c>
      <c r="AC17" s="1153">
        <f>AC50+AC51+AC52+AC53</f>
        <v>0</v>
      </c>
      <c r="AD17" s="1918">
        <f>(SQRT(AE17^2+AF17^2))*1000/(AE21*1.73)</f>
        <v>17.866526537046767</v>
      </c>
      <c r="AE17" s="1152">
        <v>0.34</v>
      </c>
      <c r="AF17" s="1153">
        <f>AF50+AF51+AF52+AF53</f>
        <v>0</v>
      </c>
      <c r="AG17" s="1918">
        <f>(SQRT(AH17^2+AI17^2))*1000/(AH21*1.73)</f>
        <v>17.866526537046767</v>
      </c>
      <c r="AH17" s="1152">
        <v>0.34</v>
      </c>
      <c r="AI17" s="1153">
        <f>AI50+AI51+AI52+AI53</f>
        <v>0</v>
      </c>
      <c r="AJ17" s="1918">
        <f>(SQRT(AK17^2+AL17^2))*1000/(AK21*1.73)</f>
        <v>17.866526537046767</v>
      </c>
      <c r="AK17" s="1152">
        <v>0.34</v>
      </c>
      <c r="AL17" s="1153">
        <f>AL50+AL51+AL52+AL53</f>
        <v>0</v>
      </c>
      <c r="AM17" s="1918">
        <f>(SQRT(AN17^2+AO17^2))*1000/(AN21*1.73)</f>
        <v>16.815554387808721</v>
      </c>
      <c r="AN17" s="1152">
        <v>0.32</v>
      </c>
      <c r="AO17" s="1153">
        <f>AO50+AO51+AO52+AO53</f>
        <v>0</v>
      </c>
      <c r="AP17" s="1918">
        <f>(SQRT(AQ17^2+AR17^2))*1000/(AQ21*1.73)</f>
        <v>16.815554387808721</v>
      </c>
      <c r="AQ17" s="1152">
        <v>0.32</v>
      </c>
      <c r="AR17" s="1153">
        <f>AR50+AR51+AR52+AR53</f>
        <v>0</v>
      </c>
      <c r="AS17" s="1918">
        <f>(SQRT(AT17^2+AU17^2))*1000/(AT21*1.73)</f>
        <v>29.427220178665262</v>
      </c>
      <c r="AT17" s="1152">
        <v>0.56000000000000005</v>
      </c>
      <c r="AU17" s="1153">
        <f>AU50+AU51+AU52+AU53</f>
        <v>0</v>
      </c>
      <c r="AV17" s="1918">
        <f>(SQRT(AW17^2+AX17^2))*1000/(AW21*1.73)</f>
        <v>26.904887020493955</v>
      </c>
      <c r="AW17" s="1152">
        <v>0.51200000000000001</v>
      </c>
      <c r="AX17" s="1153">
        <f>AX50+AX51+AX52+AX53</f>
        <v>0</v>
      </c>
      <c r="AY17" s="1918">
        <f>(SQRT(AZ17^2+BA17^2))*1000/(AZ21*1.73)</f>
        <v>26.904887020493955</v>
      </c>
      <c r="AZ17" s="1152">
        <v>0.51200000000000001</v>
      </c>
      <c r="BA17" s="1153">
        <f>BA50+BA51+BA52+BA53</f>
        <v>0</v>
      </c>
      <c r="BB17" s="1918">
        <f>(SQRT(BC17^2+BD17^2))*1000/(BC21*1.73)</f>
        <v>26.904887020493955</v>
      </c>
      <c r="BC17" s="1152">
        <v>0.51200000000000001</v>
      </c>
      <c r="BD17" s="1153">
        <f>BD50+BD51+BD52+BD53</f>
        <v>0</v>
      </c>
      <c r="BE17" s="1918">
        <f>(SQRT(BF17^2+BG17^2))*1000/(BF21*1.73)</f>
        <v>26.904887020493955</v>
      </c>
      <c r="BF17" s="1152">
        <v>0.51200000000000001</v>
      </c>
      <c r="BG17" s="1153">
        <f>BG50+BG51+BG52+BG53</f>
        <v>0</v>
      </c>
      <c r="BH17" s="1918">
        <f>(SQRT(BI17^2+BJ17^2))*1000/(BI21*1.73)</f>
        <v>26.904887020493955</v>
      </c>
      <c r="BI17" s="1152">
        <v>0.51200000000000001</v>
      </c>
      <c r="BJ17" s="1153">
        <f>BJ50+BJ51+BJ52+BJ53</f>
        <v>0</v>
      </c>
      <c r="BK17" s="1918">
        <f>(SQRT(BL17^2+BM17^2))*1000/(BL21*1.73)</f>
        <v>26.904887020493955</v>
      </c>
      <c r="BL17" s="1152">
        <v>0.51200000000000001</v>
      </c>
      <c r="BM17" s="1153">
        <f>BM50+BM51+BM52+BM53</f>
        <v>0</v>
      </c>
      <c r="BN17" s="1918">
        <f>(SQRT(BO17^2+BP17^2))*1000/(BO21*1.73)</f>
        <v>44.561219127693114</v>
      </c>
      <c r="BO17" s="1152">
        <v>0.84799999999999998</v>
      </c>
      <c r="BP17" s="1153">
        <f>BP50+BP51+BP52+BP53</f>
        <v>0</v>
      </c>
      <c r="BQ17" s="1918">
        <f>(SQRT(BR17^2+BS17^2))*1000/(BR21*1.73)</f>
        <v>29.427220178665262</v>
      </c>
      <c r="BR17" s="1152">
        <v>0.56000000000000005</v>
      </c>
      <c r="BS17" s="1153">
        <f>BS50+BS51+BS52+BS53</f>
        <v>0</v>
      </c>
      <c r="BT17" s="1918">
        <f>(SQRT(BU17^2+BV17^2))*1000/(BU21*1.73)</f>
        <v>25.223331581713083</v>
      </c>
      <c r="BU17" s="1152">
        <v>0.48</v>
      </c>
      <c r="BV17" s="1153">
        <f>BV50+BV51+BV52+BV53</f>
        <v>0</v>
      </c>
      <c r="BW17" s="1918">
        <f>(SQRT(BX17^2+BY17^2))*1000/(BX21*1.73)</f>
        <v>8.4077771939043604</v>
      </c>
      <c r="BX17" s="1152">
        <v>0.16</v>
      </c>
      <c r="BY17" s="1153">
        <f>BY50+BY51+BY52+BY53</f>
        <v>0</v>
      </c>
      <c r="BZ17" s="1918">
        <f>(SQRT(CA17^2+CB17^2))*1000/(CA21*1.73)</f>
        <v>16.815554387808721</v>
      </c>
      <c r="CA17" s="1152">
        <v>0.32</v>
      </c>
      <c r="CB17" s="1153">
        <f>CB50+CB51+CB52+CB53</f>
        <v>0</v>
      </c>
    </row>
    <row r="18" spans="1:80" s="1151" customFormat="1" ht="18" customHeight="1" thickBot="1" x14ac:dyDescent="0.3">
      <c r="A18" s="1483"/>
      <c r="B18" s="1484"/>
      <c r="C18" s="1485"/>
      <c r="D18" s="1490"/>
      <c r="E18" s="1496"/>
      <c r="F18" s="1497"/>
      <c r="G18" s="1546" t="s">
        <v>502</v>
      </c>
      <c r="H18" s="1556"/>
      <c r="I18" s="1154"/>
      <c r="J18" s="1155"/>
      <c r="K18" s="1156"/>
      <c r="L18" s="1154"/>
      <c r="M18" s="1155"/>
      <c r="N18" s="1156"/>
      <c r="O18" s="1154"/>
      <c r="P18" s="1155"/>
      <c r="Q18" s="1156"/>
      <c r="R18" s="1154"/>
      <c r="S18" s="1155"/>
      <c r="T18" s="1156"/>
      <c r="U18" s="1154"/>
      <c r="V18" s="1155"/>
      <c r="W18" s="1156"/>
      <c r="X18" s="1154"/>
      <c r="Y18" s="1155"/>
      <c r="Z18" s="1156"/>
      <c r="AA18" s="1154"/>
      <c r="AB18" s="1155"/>
      <c r="AC18" s="1156"/>
      <c r="AD18" s="1154"/>
      <c r="AE18" s="1155"/>
      <c r="AF18" s="1156"/>
      <c r="AG18" s="1154"/>
      <c r="AH18" s="1155"/>
      <c r="AI18" s="1156"/>
      <c r="AJ18" s="1154"/>
      <c r="AK18" s="1155"/>
      <c r="AL18" s="1156"/>
      <c r="AM18" s="1154"/>
      <c r="AN18" s="1155"/>
      <c r="AO18" s="1156"/>
      <c r="AP18" s="1154"/>
      <c r="AQ18" s="1155"/>
      <c r="AR18" s="1156"/>
      <c r="AS18" s="1154"/>
      <c r="AT18" s="1155"/>
      <c r="AU18" s="1156"/>
      <c r="AV18" s="1154"/>
      <c r="AW18" s="1155"/>
      <c r="AX18" s="1156"/>
      <c r="AY18" s="1154"/>
      <c r="AZ18" s="1155"/>
      <c r="BA18" s="1156"/>
      <c r="BB18" s="1154"/>
      <c r="BC18" s="1155"/>
      <c r="BD18" s="1156"/>
      <c r="BE18" s="1154"/>
      <c r="BF18" s="1155"/>
      <c r="BG18" s="1156"/>
      <c r="BH18" s="1154"/>
      <c r="BI18" s="1155"/>
      <c r="BJ18" s="1156"/>
      <c r="BK18" s="1154"/>
      <c r="BL18" s="1155"/>
      <c r="BM18" s="1156"/>
      <c r="BN18" s="1154"/>
      <c r="BO18" s="1155"/>
      <c r="BP18" s="1156"/>
      <c r="BQ18" s="1154"/>
      <c r="BR18" s="1155"/>
      <c r="BS18" s="1156"/>
      <c r="BT18" s="1154"/>
      <c r="BU18" s="1155"/>
      <c r="BV18" s="1156"/>
      <c r="BW18" s="1154"/>
      <c r="BX18" s="1155"/>
      <c r="BY18" s="1156"/>
      <c r="BZ18" s="1154"/>
      <c r="CA18" s="1155"/>
      <c r="CB18" s="1156"/>
    </row>
    <row r="19" spans="1:80" s="1146" customFormat="1" ht="18" customHeight="1" thickBot="1" x14ac:dyDescent="0.3">
      <c r="A19" s="1483"/>
      <c r="B19" s="1484"/>
      <c r="C19" s="1485"/>
      <c r="D19" s="1490"/>
      <c r="E19" s="1537" t="s">
        <v>224</v>
      </c>
      <c r="F19" s="1538"/>
      <c r="G19" s="1538"/>
      <c r="H19" s="1539"/>
      <c r="I19" s="1519"/>
      <c r="J19" s="1520"/>
      <c r="K19" s="1521"/>
      <c r="L19" s="1519"/>
      <c r="M19" s="1520"/>
      <c r="N19" s="1521"/>
      <c r="O19" s="1519"/>
      <c r="P19" s="1520"/>
      <c r="Q19" s="1521"/>
      <c r="R19" s="1519"/>
      <c r="S19" s="1520"/>
      <c r="T19" s="1521"/>
      <c r="U19" s="1519"/>
      <c r="V19" s="1520"/>
      <c r="W19" s="1521"/>
      <c r="X19" s="1519"/>
      <c r="Y19" s="1520"/>
      <c r="Z19" s="1521"/>
      <c r="AA19" s="1617"/>
      <c r="AB19" s="1618"/>
      <c r="AC19" s="1619"/>
      <c r="AD19" s="1617"/>
      <c r="AE19" s="1618"/>
      <c r="AF19" s="1619"/>
      <c r="AG19" s="1617"/>
      <c r="AH19" s="1618"/>
      <c r="AI19" s="1619"/>
      <c r="AJ19" s="1617"/>
      <c r="AK19" s="1618"/>
      <c r="AL19" s="1619"/>
      <c r="AM19" s="1617"/>
      <c r="AN19" s="1618"/>
      <c r="AO19" s="1619"/>
      <c r="AP19" s="1617"/>
      <c r="AQ19" s="1618"/>
      <c r="AR19" s="1619"/>
      <c r="AS19" s="1617"/>
      <c r="AT19" s="1618"/>
      <c r="AU19" s="1619"/>
      <c r="AV19" s="1617"/>
      <c r="AW19" s="1618"/>
      <c r="AX19" s="1619"/>
      <c r="AY19" s="1617"/>
      <c r="AZ19" s="1618"/>
      <c r="BA19" s="1619"/>
      <c r="BB19" s="1617"/>
      <c r="BC19" s="1618"/>
      <c r="BD19" s="1619"/>
      <c r="BE19" s="1617"/>
      <c r="BF19" s="1618"/>
      <c r="BG19" s="1619"/>
      <c r="BH19" s="1617"/>
      <c r="BI19" s="1618"/>
      <c r="BJ19" s="1619"/>
      <c r="BK19" s="1617"/>
      <c r="BL19" s="1618"/>
      <c r="BM19" s="1619"/>
      <c r="BN19" s="1617"/>
      <c r="BO19" s="1618"/>
      <c r="BP19" s="1619"/>
      <c r="BQ19" s="1617"/>
      <c r="BR19" s="1618"/>
      <c r="BS19" s="1619"/>
      <c r="BT19" s="1617"/>
      <c r="BU19" s="1618"/>
      <c r="BV19" s="1619"/>
      <c r="BW19" s="1617"/>
      <c r="BX19" s="1618"/>
      <c r="BY19" s="1619"/>
      <c r="BZ19" s="1617"/>
      <c r="CA19" s="1618"/>
      <c r="CB19" s="1619"/>
    </row>
    <row r="20" spans="1:80" s="1146" customFormat="1" ht="18" customHeight="1" thickBot="1" x14ac:dyDescent="0.3">
      <c r="A20" s="1483"/>
      <c r="B20" s="1484"/>
      <c r="C20" s="1485"/>
      <c r="D20" s="1490"/>
      <c r="E20" s="1395" t="s">
        <v>503</v>
      </c>
      <c r="F20" s="1459"/>
      <c r="G20" s="1444" t="s">
        <v>144</v>
      </c>
      <c r="H20" s="1446"/>
      <c r="I20" s="1242"/>
      <c r="J20" s="1243">
        <v>35.810001373291016</v>
      </c>
      <c r="K20" s="1244"/>
      <c r="L20" s="1242"/>
      <c r="M20" s="1243">
        <v>35.810001373291016</v>
      </c>
      <c r="N20" s="1244"/>
      <c r="O20" s="1242"/>
      <c r="P20" s="1243">
        <v>35.419998168945313</v>
      </c>
      <c r="Q20" s="1244"/>
      <c r="R20" s="1242"/>
      <c r="S20" s="1243">
        <v>35.689998626708984</v>
      </c>
      <c r="T20" s="1244"/>
      <c r="U20" s="1242"/>
      <c r="V20" s="1243">
        <v>35.740001678466797</v>
      </c>
      <c r="W20" s="1244"/>
      <c r="X20" s="1242"/>
      <c r="Y20" s="1243">
        <v>35.650001525878906</v>
      </c>
      <c r="Z20" s="1243"/>
      <c r="AA20" s="1245"/>
      <c r="AB20" s="1246">
        <v>35.450000762939453</v>
      </c>
      <c r="AC20" s="1247"/>
      <c r="AD20" s="1245"/>
      <c r="AE20" s="1246">
        <v>35.509998321533203</v>
      </c>
      <c r="AF20" s="1247"/>
      <c r="AG20" s="1245"/>
      <c r="AH20" s="1246">
        <v>35.439998626708984</v>
      </c>
      <c r="AI20" s="1247"/>
      <c r="AJ20" s="1245"/>
      <c r="AK20" s="1246">
        <v>35.650001525878906</v>
      </c>
      <c r="AL20" s="1247"/>
      <c r="AM20" s="1245"/>
      <c r="AN20" s="1246">
        <v>35.709999084472656</v>
      </c>
      <c r="AO20" s="1247"/>
      <c r="AP20" s="1245"/>
      <c r="AQ20" s="1246">
        <v>35.569999694824219</v>
      </c>
      <c r="AR20" s="1247"/>
      <c r="AS20" s="1245"/>
      <c r="AT20" s="1246">
        <v>35.569999694824219</v>
      </c>
      <c r="AU20" s="1247"/>
      <c r="AV20" s="1245"/>
      <c r="AW20" s="1246">
        <v>35.639999389648438</v>
      </c>
      <c r="AX20" s="1247"/>
      <c r="AY20" s="1245"/>
      <c r="AZ20" s="1246">
        <v>35.409999847412109</v>
      </c>
      <c r="BA20" s="1247"/>
      <c r="BB20" s="1245"/>
      <c r="BC20" s="1246">
        <v>35.419998168945313</v>
      </c>
      <c r="BD20" s="1247"/>
      <c r="BE20" s="1245"/>
      <c r="BF20" s="1246">
        <v>35.400001525878906</v>
      </c>
      <c r="BG20" s="1247"/>
      <c r="BH20" s="1245"/>
      <c r="BI20" s="1246">
        <v>35.529998779296875</v>
      </c>
      <c r="BJ20" s="1247"/>
      <c r="BK20" s="1245"/>
      <c r="BL20" s="1246">
        <v>35.569999694824219</v>
      </c>
      <c r="BM20" s="1247"/>
      <c r="BN20" s="1245"/>
      <c r="BO20" s="1246">
        <v>35.610000610351563</v>
      </c>
      <c r="BP20" s="1247"/>
      <c r="BQ20" s="1245"/>
      <c r="BR20" s="1246">
        <v>35.669998168945312</v>
      </c>
      <c r="BS20" s="1247"/>
      <c r="BT20" s="1245"/>
      <c r="BU20" s="1246">
        <v>35.830001831054688</v>
      </c>
      <c r="BV20" s="1247"/>
      <c r="BW20" s="1245"/>
      <c r="BX20" s="1246">
        <v>35.779998779296875</v>
      </c>
      <c r="BY20" s="1247"/>
      <c r="BZ20" s="1245"/>
      <c r="CA20" s="1246">
        <v>35.860000610351563</v>
      </c>
      <c r="CB20" s="1247"/>
    </row>
    <row r="21" spans="1:80" s="1146" customFormat="1" ht="18" customHeight="1" thickBot="1" x14ac:dyDescent="0.3">
      <c r="A21" s="1483"/>
      <c r="B21" s="1484"/>
      <c r="C21" s="1485"/>
      <c r="D21" s="1490"/>
      <c r="E21" s="1397"/>
      <c r="F21" s="1460"/>
      <c r="G21" s="1444" t="s">
        <v>109</v>
      </c>
      <c r="H21" s="1446"/>
      <c r="I21" s="1233"/>
      <c r="J21" s="1160">
        <v>11</v>
      </c>
      <c r="K21" s="1234"/>
      <c r="L21" s="1163"/>
      <c r="M21" s="1160">
        <v>11</v>
      </c>
      <c r="N21" s="1164"/>
      <c r="O21" s="1163"/>
      <c r="P21" s="1160">
        <v>11</v>
      </c>
      <c r="Q21" s="1164"/>
      <c r="R21" s="1163"/>
      <c r="S21" s="1160">
        <v>11</v>
      </c>
      <c r="T21" s="1164"/>
      <c r="U21" s="1163"/>
      <c r="V21" s="1160">
        <v>11</v>
      </c>
      <c r="W21" s="1164"/>
      <c r="X21" s="1163"/>
      <c r="Y21" s="1160">
        <v>11</v>
      </c>
      <c r="Z21" s="1164"/>
      <c r="AA21" s="1163"/>
      <c r="AB21" s="1160">
        <v>11</v>
      </c>
      <c r="AC21" s="1164"/>
      <c r="AD21" s="1163"/>
      <c r="AE21" s="1160">
        <v>11</v>
      </c>
      <c r="AF21" s="1164"/>
      <c r="AG21" s="1163"/>
      <c r="AH21" s="1160">
        <v>11</v>
      </c>
      <c r="AI21" s="1164"/>
      <c r="AJ21" s="1163"/>
      <c r="AK21" s="1160">
        <v>11</v>
      </c>
      <c r="AL21" s="1164"/>
      <c r="AM21" s="1163"/>
      <c r="AN21" s="1160">
        <v>11</v>
      </c>
      <c r="AO21" s="1164"/>
      <c r="AP21" s="1163"/>
      <c r="AQ21" s="1160">
        <v>11</v>
      </c>
      <c r="AR21" s="1164"/>
      <c r="AS21" s="1163"/>
      <c r="AT21" s="1160">
        <v>11</v>
      </c>
      <c r="AU21" s="1164"/>
      <c r="AV21" s="1163"/>
      <c r="AW21" s="1160">
        <v>11</v>
      </c>
      <c r="AX21" s="1164"/>
      <c r="AY21" s="1163"/>
      <c r="AZ21" s="1160">
        <v>11</v>
      </c>
      <c r="BA21" s="1164"/>
      <c r="BB21" s="1163"/>
      <c r="BC21" s="1160">
        <v>11</v>
      </c>
      <c r="BD21" s="1164"/>
      <c r="BE21" s="1163"/>
      <c r="BF21" s="1160">
        <v>11</v>
      </c>
      <c r="BG21" s="1164"/>
      <c r="BH21" s="1163"/>
      <c r="BI21" s="1160">
        <v>11</v>
      </c>
      <c r="BJ21" s="1164"/>
      <c r="BK21" s="1163"/>
      <c r="BL21" s="1160">
        <v>11</v>
      </c>
      <c r="BM21" s="1164"/>
      <c r="BN21" s="1163"/>
      <c r="BO21" s="1160">
        <v>11</v>
      </c>
      <c r="BP21" s="1164"/>
      <c r="BQ21" s="1163"/>
      <c r="BR21" s="1160">
        <v>11</v>
      </c>
      <c r="BS21" s="1164"/>
      <c r="BT21" s="1163"/>
      <c r="BU21" s="1160">
        <v>11</v>
      </c>
      <c r="BV21" s="1164"/>
      <c r="BW21" s="1163"/>
      <c r="BX21" s="1160">
        <v>11</v>
      </c>
      <c r="BY21" s="1164"/>
      <c r="BZ21" s="1163"/>
      <c r="CA21" s="1160">
        <v>11</v>
      </c>
      <c r="CB21" s="1164"/>
    </row>
    <row r="22" spans="1:80" s="1146" customFormat="1" ht="18" customHeight="1" thickBot="1" x14ac:dyDescent="0.3">
      <c r="A22" s="1483"/>
      <c r="B22" s="1484"/>
      <c r="C22" s="1485"/>
      <c r="D22" s="1490"/>
      <c r="E22" s="1399"/>
      <c r="F22" s="1461"/>
      <c r="G22" s="1444" t="s">
        <v>502</v>
      </c>
      <c r="H22" s="1446"/>
      <c r="I22" s="1251"/>
      <c r="J22" s="1252"/>
      <c r="K22" s="1253"/>
      <c r="L22" s="1251"/>
      <c r="M22" s="1252"/>
      <c r="N22" s="1253"/>
      <c r="O22" s="1251"/>
      <c r="P22" s="1252"/>
      <c r="Q22" s="1253"/>
      <c r="R22" s="1251"/>
      <c r="S22" s="1252"/>
      <c r="T22" s="1253"/>
      <c r="U22" s="1251"/>
      <c r="V22" s="1252"/>
      <c r="W22" s="1253"/>
      <c r="X22" s="1251"/>
      <c r="Y22" s="1252"/>
      <c r="Z22" s="1252"/>
      <c r="AA22" s="1251"/>
      <c r="AB22" s="1252"/>
      <c r="AC22" s="1253"/>
      <c r="AD22" s="1251"/>
      <c r="AE22" s="1252"/>
      <c r="AF22" s="1253"/>
      <c r="AG22" s="1251"/>
      <c r="AH22" s="1252"/>
      <c r="AI22" s="1253"/>
      <c r="AJ22" s="1614"/>
      <c r="AK22" s="1615"/>
      <c r="AL22" s="1616"/>
      <c r="AM22" s="1614"/>
      <c r="AN22" s="1615"/>
      <c r="AO22" s="1616"/>
      <c r="AP22" s="1614"/>
      <c r="AQ22" s="1615"/>
      <c r="AR22" s="1616"/>
      <c r="AS22" s="1614"/>
      <c r="AT22" s="1615"/>
      <c r="AU22" s="1616"/>
      <c r="AV22" s="1614"/>
      <c r="AW22" s="1615"/>
      <c r="AX22" s="1616"/>
      <c r="AY22" s="1614"/>
      <c r="AZ22" s="1615"/>
      <c r="BA22" s="1616"/>
      <c r="BB22" s="1614"/>
      <c r="BC22" s="1615"/>
      <c r="BD22" s="1616"/>
      <c r="BE22" s="1614"/>
      <c r="BF22" s="1615"/>
      <c r="BG22" s="1616"/>
      <c r="BH22" s="1614"/>
      <c r="BI22" s="1615"/>
      <c r="BJ22" s="1616"/>
      <c r="BK22" s="1614"/>
      <c r="BL22" s="1615"/>
      <c r="BM22" s="1616"/>
      <c r="BN22" s="1614"/>
      <c r="BO22" s="1615"/>
      <c r="BP22" s="1616"/>
      <c r="BQ22" s="1614"/>
      <c r="BR22" s="1615"/>
      <c r="BS22" s="1616"/>
      <c r="BT22" s="1614"/>
      <c r="BU22" s="1615"/>
      <c r="BV22" s="1616"/>
      <c r="BW22" s="1614"/>
      <c r="BX22" s="1615"/>
      <c r="BY22" s="1616"/>
      <c r="BZ22" s="1614"/>
      <c r="CA22" s="1615"/>
      <c r="CB22" s="1616"/>
    </row>
    <row r="23" spans="1:80" s="1146" customFormat="1" ht="18" customHeight="1" thickBot="1" x14ac:dyDescent="0.3">
      <c r="A23" s="1486"/>
      <c r="B23" s="1487"/>
      <c r="C23" s="1488"/>
      <c r="D23" s="1491"/>
      <c r="E23" s="1537" t="s">
        <v>23</v>
      </c>
      <c r="F23" s="1538"/>
      <c r="G23" s="1538"/>
      <c r="H23" s="1539"/>
      <c r="I23" s="1519">
        <v>1</v>
      </c>
      <c r="J23" s="1520"/>
      <c r="K23" s="1521"/>
      <c r="L23" s="1534">
        <v>1</v>
      </c>
      <c r="M23" s="1535"/>
      <c r="N23" s="1536"/>
      <c r="O23" s="1534">
        <v>1</v>
      </c>
      <c r="P23" s="1535"/>
      <c r="Q23" s="1536"/>
      <c r="R23" s="1534">
        <v>1</v>
      </c>
      <c r="S23" s="1535"/>
      <c r="T23" s="1536"/>
      <c r="U23" s="1534">
        <v>1</v>
      </c>
      <c r="V23" s="1535"/>
      <c r="W23" s="1536"/>
      <c r="X23" s="1534">
        <v>1</v>
      </c>
      <c r="Y23" s="1535"/>
      <c r="Z23" s="1536"/>
      <c r="AA23" s="1534">
        <v>1</v>
      </c>
      <c r="AB23" s="1535"/>
      <c r="AC23" s="1536"/>
      <c r="AD23" s="1534">
        <v>1</v>
      </c>
      <c r="AE23" s="1535"/>
      <c r="AF23" s="1536"/>
      <c r="AG23" s="1519"/>
      <c r="AH23" s="1520"/>
      <c r="AI23" s="1521"/>
      <c r="AJ23" s="1519"/>
      <c r="AK23" s="1520"/>
      <c r="AL23" s="1521"/>
      <c r="AM23" s="1519"/>
      <c r="AN23" s="1520"/>
      <c r="AO23" s="1521"/>
      <c r="AP23" s="1519"/>
      <c r="AQ23" s="1520"/>
      <c r="AR23" s="1521"/>
      <c r="AS23" s="1519"/>
      <c r="AT23" s="1520"/>
      <c r="AU23" s="1521"/>
      <c r="AV23" s="1519"/>
      <c r="AW23" s="1520"/>
      <c r="AX23" s="1521"/>
      <c r="AY23" s="1519"/>
      <c r="AZ23" s="1520"/>
      <c r="BA23" s="1521"/>
      <c r="BB23" s="1519"/>
      <c r="BC23" s="1520"/>
      <c r="BD23" s="1521"/>
      <c r="BE23" s="1519"/>
      <c r="BF23" s="1520"/>
      <c r="BG23" s="1521"/>
      <c r="BH23" s="1519"/>
      <c r="BI23" s="1520"/>
      <c r="BJ23" s="1520"/>
      <c r="BK23" s="1534">
        <v>1</v>
      </c>
      <c r="BL23" s="1535"/>
      <c r="BM23" s="1536"/>
      <c r="BN23" s="1534">
        <v>1</v>
      </c>
      <c r="BO23" s="1535"/>
      <c r="BP23" s="1536"/>
      <c r="BQ23" s="1534">
        <v>1</v>
      </c>
      <c r="BR23" s="1535"/>
      <c r="BS23" s="1536"/>
      <c r="BT23" s="1534">
        <v>1</v>
      </c>
      <c r="BU23" s="1535"/>
      <c r="BV23" s="1536"/>
      <c r="BW23" s="1534">
        <v>1</v>
      </c>
      <c r="BX23" s="1535"/>
      <c r="BY23" s="1536"/>
      <c r="BZ23" s="1534">
        <v>1</v>
      </c>
      <c r="CA23" s="1535"/>
      <c r="CB23" s="1536"/>
    </row>
    <row r="24" spans="1:80" s="1146" customFormat="1" ht="6.75" customHeight="1" x14ac:dyDescent="0.25">
      <c r="A24" s="1480" t="s">
        <v>531</v>
      </c>
      <c r="B24" s="1481"/>
      <c r="C24" s="1482"/>
      <c r="D24" s="1489">
        <v>0.1</v>
      </c>
      <c r="E24" s="1395" t="s">
        <v>18</v>
      </c>
      <c r="F24" s="1459"/>
      <c r="G24" s="1395" t="s">
        <v>109</v>
      </c>
      <c r="H24" s="1396"/>
      <c r="I24" s="1596"/>
      <c r="J24" s="1599">
        <v>6.00000000000023E-3</v>
      </c>
      <c r="K24" s="1602"/>
      <c r="L24" s="1596"/>
      <c r="M24" s="1599">
        <v>0.01</v>
      </c>
      <c r="N24" s="1602"/>
      <c r="O24" s="1596"/>
      <c r="P24" s="1599">
        <v>5.9999999999996593E-3</v>
      </c>
      <c r="Q24" s="1602"/>
      <c r="R24" s="1596"/>
      <c r="S24" s="1599">
        <v>4.000000000000341E-3</v>
      </c>
      <c r="T24" s="1602"/>
      <c r="U24" s="1596"/>
      <c r="V24" s="1599">
        <v>5.9999999999996593E-3</v>
      </c>
      <c r="W24" s="1602"/>
      <c r="X24" s="1596"/>
      <c r="Y24" s="1599">
        <v>2.0000000000004545E-3</v>
      </c>
      <c r="Z24" s="1602"/>
      <c r="AA24" s="1596"/>
      <c r="AB24" s="1599">
        <v>1.9999999999998864E-3</v>
      </c>
      <c r="AC24" s="1602"/>
      <c r="AD24" s="1596"/>
      <c r="AE24" s="1599">
        <v>3.9999999999997728E-3</v>
      </c>
      <c r="AF24" s="1602"/>
      <c r="AG24" s="1596"/>
      <c r="AH24" s="1599">
        <v>4.000000000000341E-3</v>
      </c>
      <c r="AI24" s="1602"/>
      <c r="AJ24" s="1596"/>
      <c r="AK24" s="1599">
        <v>1.9999999999998864E-3</v>
      </c>
      <c r="AL24" s="1602"/>
      <c r="AM24" s="1596"/>
      <c r="AN24" s="1599">
        <v>1.1999999999999886E-2</v>
      </c>
      <c r="AO24" s="1602"/>
      <c r="AP24" s="1596"/>
      <c r="AQ24" s="1599">
        <v>3.9999999999997728E-3</v>
      </c>
      <c r="AR24" s="1602"/>
      <c r="AS24" s="1596"/>
      <c r="AT24" s="1599">
        <v>2.0000000000004545E-3</v>
      </c>
      <c r="AU24" s="1602"/>
      <c r="AV24" s="1596"/>
      <c r="AW24" s="1599">
        <v>1.9999999999998864E-3</v>
      </c>
      <c r="AX24" s="1602"/>
      <c r="AY24" s="1596"/>
      <c r="AZ24" s="1599">
        <v>8.0000000000001129E-3</v>
      </c>
      <c r="BA24" s="1602"/>
      <c r="BB24" s="1596"/>
      <c r="BC24" s="1599">
        <v>1.7999999999999544E-2</v>
      </c>
      <c r="BD24" s="1602"/>
      <c r="BE24" s="1596"/>
      <c r="BF24" s="1599">
        <v>8.0000000000001129E-3</v>
      </c>
      <c r="BG24" s="1602"/>
      <c r="BH24" s="1596"/>
      <c r="BI24" s="1599">
        <v>8.0000000000001129E-3</v>
      </c>
      <c r="BJ24" s="1602"/>
      <c r="BK24" s="1596"/>
      <c r="BL24" s="1599">
        <v>8.0000000000001129E-3</v>
      </c>
      <c r="BM24" s="1602"/>
      <c r="BN24" s="1596"/>
      <c r="BO24" s="1599">
        <v>1.3999999999999773E-2</v>
      </c>
      <c r="BP24" s="1602"/>
      <c r="BQ24" s="1596"/>
      <c r="BR24" s="1599">
        <v>0.01</v>
      </c>
      <c r="BS24" s="1602"/>
      <c r="BT24" s="1596"/>
      <c r="BU24" s="1599">
        <v>6.0000000000002274E-3</v>
      </c>
      <c r="BV24" s="1602"/>
      <c r="BW24" s="1596"/>
      <c r="BX24" s="1599">
        <v>8.0000000000001129E-3</v>
      </c>
      <c r="BY24" s="1602"/>
      <c r="BZ24" s="1596"/>
      <c r="CA24" s="1599">
        <v>3.9999999999997728E-3</v>
      </c>
      <c r="CB24" s="1602"/>
    </row>
    <row r="25" spans="1:80" s="1146" customFormat="1" ht="6.75" customHeight="1" x14ac:dyDescent="0.25">
      <c r="A25" s="1483"/>
      <c r="B25" s="1484"/>
      <c r="C25" s="1485"/>
      <c r="D25" s="1490"/>
      <c r="E25" s="1397"/>
      <c r="F25" s="1460"/>
      <c r="G25" s="1397"/>
      <c r="H25" s="1398"/>
      <c r="I25" s="1597"/>
      <c r="J25" s="1600"/>
      <c r="K25" s="1603"/>
      <c r="L25" s="1597"/>
      <c r="M25" s="1600"/>
      <c r="N25" s="1603"/>
      <c r="O25" s="1597"/>
      <c r="P25" s="1600"/>
      <c r="Q25" s="1603"/>
      <c r="R25" s="1597"/>
      <c r="S25" s="1600"/>
      <c r="T25" s="1603"/>
      <c r="U25" s="1597"/>
      <c r="V25" s="1600"/>
      <c r="W25" s="1603"/>
      <c r="X25" s="1597"/>
      <c r="Y25" s="1600"/>
      <c r="Z25" s="1603"/>
      <c r="AA25" s="1597"/>
      <c r="AB25" s="1600"/>
      <c r="AC25" s="1603"/>
      <c r="AD25" s="1597"/>
      <c r="AE25" s="1600"/>
      <c r="AF25" s="1603"/>
      <c r="AG25" s="1597"/>
      <c r="AH25" s="1600"/>
      <c r="AI25" s="1603"/>
      <c r="AJ25" s="1597"/>
      <c r="AK25" s="1600"/>
      <c r="AL25" s="1603"/>
      <c r="AM25" s="1597"/>
      <c r="AN25" s="1600"/>
      <c r="AO25" s="1603"/>
      <c r="AP25" s="1597"/>
      <c r="AQ25" s="1600"/>
      <c r="AR25" s="1603"/>
      <c r="AS25" s="1597"/>
      <c r="AT25" s="1600"/>
      <c r="AU25" s="1603"/>
      <c r="AV25" s="1597"/>
      <c r="AW25" s="1600"/>
      <c r="AX25" s="1603"/>
      <c r="AY25" s="1597"/>
      <c r="AZ25" s="1600"/>
      <c r="BA25" s="1603"/>
      <c r="BB25" s="1597"/>
      <c r="BC25" s="1600"/>
      <c r="BD25" s="1603"/>
      <c r="BE25" s="1597"/>
      <c r="BF25" s="1600"/>
      <c r="BG25" s="1603"/>
      <c r="BH25" s="1597"/>
      <c r="BI25" s="1600"/>
      <c r="BJ25" s="1603"/>
      <c r="BK25" s="1597"/>
      <c r="BL25" s="1600"/>
      <c r="BM25" s="1603"/>
      <c r="BN25" s="1597"/>
      <c r="BO25" s="1600"/>
      <c r="BP25" s="1603"/>
      <c r="BQ25" s="1597"/>
      <c r="BR25" s="1600"/>
      <c r="BS25" s="1603"/>
      <c r="BT25" s="1597"/>
      <c r="BU25" s="1600"/>
      <c r="BV25" s="1603"/>
      <c r="BW25" s="1597"/>
      <c r="BX25" s="1600"/>
      <c r="BY25" s="1603"/>
      <c r="BZ25" s="1597"/>
      <c r="CA25" s="1600"/>
      <c r="CB25" s="1603"/>
    </row>
    <row r="26" spans="1:80" s="1146" customFormat="1" ht="6.75" customHeight="1" thickBot="1" x14ac:dyDescent="0.3">
      <c r="A26" s="1483"/>
      <c r="B26" s="1484"/>
      <c r="C26" s="1485"/>
      <c r="D26" s="1490"/>
      <c r="E26" s="1399"/>
      <c r="F26" s="1461"/>
      <c r="G26" s="1399"/>
      <c r="H26" s="1400"/>
      <c r="I26" s="1598"/>
      <c r="J26" s="1601"/>
      <c r="K26" s="1604"/>
      <c r="L26" s="1598"/>
      <c r="M26" s="1601"/>
      <c r="N26" s="1604"/>
      <c r="O26" s="1598"/>
      <c r="P26" s="1601"/>
      <c r="Q26" s="1604"/>
      <c r="R26" s="1598"/>
      <c r="S26" s="1601"/>
      <c r="T26" s="1604"/>
      <c r="U26" s="1598"/>
      <c r="V26" s="1601"/>
      <c r="W26" s="1604"/>
      <c r="X26" s="1598"/>
      <c r="Y26" s="1601"/>
      <c r="Z26" s="1604"/>
      <c r="AA26" s="1598"/>
      <c r="AB26" s="1601"/>
      <c r="AC26" s="1604"/>
      <c r="AD26" s="1598"/>
      <c r="AE26" s="1601"/>
      <c r="AF26" s="1604"/>
      <c r="AG26" s="1598"/>
      <c r="AH26" s="1601"/>
      <c r="AI26" s="1604"/>
      <c r="AJ26" s="1598"/>
      <c r="AK26" s="1601"/>
      <c r="AL26" s="1604"/>
      <c r="AM26" s="1598"/>
      <c r="AN26" s="1601"/>
      <c r="AO26" s="1604"/>
      <c r="AP26" s="1598"/>
      <c r="AQ26" s="1601"/>
      <c r="AR26" s="1604"/>
      <c r="AS26" s="1613"/>
      <c r="AT26" s="1611"/>
      <c r="AU26" s="1612"/>
      <c r="AV26" s="1598"/>
      <c r="AW26" s="1601"/>
      <c r="AX26" s="1604"/>
      <c r="AY26" s="1598"/>
      <c r="AZ26" s="1601"/>
      <c r="BA26" s="1604"/>
      <c r="BB26" s="1598"/>
      <c r="BC26" s="1601"/>
      <c r="BD26" s="1604"/>
      <c r="BE26" s="1598"/>
      <c r="BF26" s="1601"/>
      <c r="BG26" s="1604"/>
      <c r="BH26" s="1598"/>
      <c r="BI26" s="1601"/>
      <c r="BJ26" s="1604"/>
      <c r="BK26" s="1598"/>
      <c r="BL26" s="1601"/>
      <c r="BM26" s="1604"/>
      <c r="BN26" s="1598"/>
      <c r="BO26" s="1601"/>
      <c r="BP26" s="1604"/>
      <c r="BQ26" s="1598"/>
      <c r="BR26" s="1601"/>
      <c r="BS26" s="1604"/>
      <c r="BT26" s="1598"/>
      <c r="BU26" s="1601"/>
      <c r="BV26" s="1604"/>
      <c r="BW26" s="1598"/>
      <c r="BX26" s="1601"/>
      <c r="BY26" s="1604"/>
      <c r="BZ26" s="1598"/>
      <c r="CA26" s="1601"/>
      <c r="CB26" s="1604"/>
    </row>
    <row r="27" spans="1:80" s="1146" customFormat="1" ht="6.75" customHeight="1" x14ac:dyDescent="0.25">
      <c r="A27" s="1483"/>
      <c r="B27" s="1484"/>
      <c r="C27" s="1485"/>
      <c r="D27" s="1490"/>
      <c r="E27" s="1395" t="s">
        <v>503</v>
      </c>
      <c r="F27" s="1459"/>
      <c r="G27" s="1395" t="s">
        <v>109</v>
      </c>
      <c r="H27" s="1396"/>
      <c r="I27" s="1590"/>
      <c r="J27" s="1591"/>
      <c r="K27" s="1592"/>
      <c r="L27" s="1587"/>
      <c r="M27" s="1588"/>
      <c r="N27" s="1589"/>
      <c r="O27" s="1587"/>
      <c r="P27" s="1588"/>
      <c r="Q27" s="1589"/>
      <c r="R27" s="1587"/>
      <c r="S27" s="1588"/>
      <c r="T27" s="1589"/>
      <c r="U27" s="1587"/>
      <c r="V27" s="1588"/>
      <c r="W27" s="1589"/>
      <c r="X27" s="1587"/>
      <c r="Y27" s="1588"/>
      <c r="Z27" s="1589"/>
      <c r="AA27" s="1587"/>
      <c r="AB27" s="1588"/>
      <c r="AC27" s="1589"/>
      <c r="AD27" s="1587"/>
      <c r="AE27" s="1588"/>
      <c r="AF27" s="1589"/>
      <c r="AG27" s="1587"/>
      <c r="AH27" s="1588"/>
      <c r="AI27" s="1589"/>
      <c r="AJ27" s="1587"/>
      <c r="AK27" s="1588"/>
      <c r="AL27" s="1589"/>
      <c r="AM27" s="1587"/>
      <c r="AN27" s="1588"/>
      <c r="AO27" s="1589"/>
      <c r="AP27" s="1587"/>
      <c r="AQ27" s="1588"/>
      <c r="AR27" s="1588"/>
      <c r="AS27" s="1596"/>
      <c r="AT27" s="1599"/>
      <c r="AU27" s="1602"/>
      <c r="AV27" s="1588"/>
      <c r="AW27" s="1588"/>
      <c r="AX27" s="1589"/>
      <c r="AY27" s="1587"/>
      <c r="AZ27" s="1588"/>
      <c r="BA27" s="1589"/>
      <c r="BB27" s="1587"/>
      <c r="BC27" s="1588"/>
      <c r="BD27" s="1589"/>
      <c r="BE27" s="1587"/>
      <c r="BF27" s="1588"/>
      <c r="BG27" s="1589"/>
      <c r="BH27" s="1587"/>
      <c r="BI27" s="1588"/>
      <c r="BJ27" s="1589"/>
      <c r="BK27" s="1587"/>
      <c r="BL27" s="1588"/>
      <c r="BM27" s="1589"/>
      <c r="BN27" s="1587"/>
      <c r="BO27" s="1588"/>
      <c r="BP27" s="1589"/>
      <c r="BQ27" s="1587"/>
      <c r="BR27" s="1588"/>
      <c r="BS27" s="1589"/>
      <c r="BT27" s="1587"/>
      <c r="BU27" s="1588"/>
      <c r="BV27" s="1589"/>
      <c r="BW27" s="1587"/>
      <c r="BX27" s="1588"/>
      <c r="BY27" s="1589"/>
      <c r="BZ27" s="1587"/>
      <c r="CA27" s="1588"/>
      <c r="CB27" s="1589"/>
    </row>
    <row r="28" spans="1:80" s="1146" customFormat="1" ht="6.75" customHeight="1" x14ac:dyDescent="0.25">
      <c r="A28" s="1483"/>
      <c r="B28" s="1484"/>
      <c r="C28" s="1485"/>
      <c r="D28" s="1490"/>
      <c r="E28" s="1397"/>
      <c r="F28" s="1460"/>
      <c r="G28" s="1397"/>
      <c r="H28" s="1398"/>
      <c r="I28" s="1590"/>
      <c r="J28" s="1591"/>
      <c r="K28" s="1592"/>
      <c r="L28" s="1590"/>
      <c r="M28" s="1591"/>
      <c r="N28" s="1592"/>
      <c r="O28" s="1590"/>
      <c r="P28" s="1591"/>
      <c r="Q28" s="1592"/>
      <c r="R28" s="1590"/>
      <c r="S28" s="1591"/>
      <c r="T28" s="1592"/>
      <c r="U28" s="1590"/>
      <c r="V28" s="1591"/>
      <c r="W28" s="1592"/>
      <c r="X28" s="1590"/>
      <c r="Y28" s="1591"/>
      <c r="Z28" s="1592"/>
      <c r="AA28" s="1590"/>
      <c r="AB28" s="1591"/>
      <c r="AC28" s="1592"/>
      <c r="AD28" s="1590"/>
      <c r="AE28" s="1591"/>
      <c r="AF28" s="1592"/>
      <c r="AG28" s="1590"/>
      <c r="AH28" s="1591"/>
      <c r="AI28" s="1592"/>
      <c r="AJ28" s="1590"/>
      <c r="AK28" s="1591"/>
      <c r="AL28" s="1592"/>
      <c r="AM28" s="1590"/>
      <c r="AN28" s="1591"/>
      <c r="AO28" s="1592"/>
      <c r="AP28" s="1590"/>
      <c r="AQ28" s="1591"/>
      <c r="AR28" s="1591"/>
      <c r="AS28" s="1597"/>
      <c r="AT28" s="1600"/>
      <c r="AU28" s="1603"/>
      <c r="AV28" s="1591"/>
      <c r="AW28" s="1591"/>
      <c r="AX28" s="1592"/>
      <c r="AY28" s="1590"/>
      <c r="AZ28" s="1591"/>
      <c r="BA28" s="1592"/>
      <c r="BB28" s="1590"/>
      <c r="BC28" s="1591"/>
      <c r="BD28" s="1592"/>
      <c r="BE28" s="1590"/>
      <c r="BF28" s="1591"/>
      <c r="BG28" s="1592"/>
      <c r="BH28" s="1590"/>
      <c r="BI28" s="1591"/>
      <c r="BJ28" s="1592"/>
      <c r="BK28" s="1590"/>
      <c r="BL28" s="1591"/>
      <c r="BM28" s="1592"/>
      <c r="BN28" s="1590"/>
      <c r="BO28" s="1591"/>
      <c r="BP28" s="1592"/>
      <c r="BQ28" s="1590"/>
      <c r="BR28" s="1591"/>
      <c r="BS28" s="1592"/>
      <c r="BT28" s="1590"/>
      <c r="BU28" s="1591"/>
      <c r="BV28" s="1592"/>
      <c r="BW28" s="1590"/>
      <c r="BX28" s="1591"/>
      <c r="BY28" s="1592"/>
      <c r="BZ28" s="1590"/>
      <c r="CA28" s="1591"/>
      <c r="CB28" s="1592"/>
    </row>
    <row r="29" spans="1:80" s="1146" customFormat="1" ht="6.75" customHeight="1" thickBot="1" x14ac:dyDescent="0.3">
      <c r="A29" s="1486"/>
      <c r="B29" s="1487"/>
      <c r="C29" s="1488"/>
      <c r="D29" s="1491"/>
      <c r="E29" s="1399"/>
      <c r="F29" s="1461"/>
      <c r="G29" s="1399"/>
      <c r="H29" s="1400"/>
      <c r="I29" s="1608"/>
      <c r="J29" s="1609"/>
      <c r="K29" s="1610"/>
      <c r="L29" s="1608"/>
      <c r="M29" s="1609"/>
      <c r="N29" s="1610"/>
      <c r="O29" s="1608"/>
      <c r="P29" s="1609"/>
      <c r="Q29" s="1610"/>
      <c r="R29" s="1608"/>
      <c r="S29" s="1609"/>
      <c r="T29" s="1610"/>
      <c r="U29" s="1608"/>
      <c r="V29" s="1609"/>
      <c r="W29" s="1610"/>
      <c r="X29" s="1608"/>
      <c r="Y29" s="1609"/>
      <c r="Z29" s="1610"/>
      <c r="AA29" s="1608"/>
      <c r="AB29" s="1609"/>
      <c r="AC29" s="1610"/>
      <c r="AD29" s="1608"/>
      <c r="AE29" s="1609"/>
      <c r="AF29" s="1610"/>
      <c r="AG29" s="1608"/>
      <c r="AH29" s="1609"/>
      <c r="AI29" s="1610"/>
      <c r="AJ29" s="1608"/>
      <c r="AK29" s="1609"/>
      <c r="AL29" s="1610"/>
      <c r="AM29" s="1608"/>
      <c r="AN29" s="1609"/>
      <c r="AO29" s="1610"/>
      <c r="AP29" s="1608"/>
      <c r="AQ29" s="1609"/>
      <c r="AR29" s="1609"/>
      <c r="AS29" s="1598"/>
      <c r="AT29" s="1601"/>
      <c r="AU29" s="1604"/>
      <c r="AV29" s="1609"/>
      <c r="AW29" s="1609"/>
      <c r="AX29" s="1610"/>
      <c r="AY29" s="1608"/>
      <c r="AZ29" s="1609"/>
      <c r="BA29" s="1610"/>
      <c r="BB29" s="1608"/>
      <c r="BC29" s="1609"/>
      <c r="BD29" s="1610"/>
      <c r="BE29" s="1608"/>
      <c r="BF29" s="1609"/>
      <c r="BG29" s="1610"/>
      <c r="BH29" s="1608"/>
      <c r="BI29" s="1609"/>
      <c r="BJ29" s="1610"/>
      <c r="BK29" s="1608"/>
      <c r="BL29" s="1609"/>
      <c r="BM29" s="1610"/>
      <c r="BN29" s="1608"/>
      <c r="BO29" s="1609"/>
      <c r="BP29" s="1610"/>
      <c r="BQ29" s="1608"/>
      <c r="BR29" s="1609"/>
      <c r="BS29" s="1610"/>
      <c r="BT29" s="1608"/>
      <c r="BU29" s="1609"/>
      <c r="BV29" s="1610"/>
      <c r="BW29" s="1608"/>
      <c r="BX29" s="1609"/>
      <c r="BY29" s="1610"/>
      <c r="BZ29" s="1608"/>
      <c r="CA29" s="1609"/>
      <c r="CB29" s="1610"/>
    </row>
    <row r="30" spans="1:80" s="1146" customFormat="1" ht="7.5" customHeight="1" x14ac:dyDescent="0.25">
      <c r="A30" s="1480" t="s">
        <v>532</v>
      </c>
      <c r="B30" s="1481"/>
      <c r="C30" s="1482"/>
      <c r="D30" s="1489">
        <v>0.1</v>
      </c>
      <c r="E30" s="1395" t="s">
        <v>18</v>
      </c>
      <c r="F30" s="1459"/>
      <c r="G30" s="1395" t="s">
        <v>502</v>
      </c>
      <c r="H30" s="1396"/>
      <c r="I30" s="1596"/>
      <c r="J30" s="1599"/>
      <c r="K30" s="1602"/>
      <c r="L30" s="1596"/>
      <c r="M30" s="1599"/>
      <c r="N30" s="1602"/>
      <c r="O30" s="1596"/>
      <c r="P30" s="1599"/>
      <c r="Q30" s="1602"/>
      <c r="R30" s="1596"/>
      <c r="S30" s="1599"/>
      <c r="T30" s="1602"/>
      <c r="U30" s="1596"/>
      <c r="V30" s="1599"/>
      <c r="W30" s="1602"/>
      <c r="X30" s="1596"/>
      <c r="Y30" s="1599"/>
      <c r="Z30" s="1602"/>
      <c r="AA30" s="1596"/>
      <c r="AB30" s="1599"/>
      <c r="AC30" s="1602"/>
      <c r="AD30" s="1596"/>
      <c r="AE30" s="1599"/>
      <c r="AF30" s="1602"/>
      <c r="AG30" s="1596"/>
      <c r="AH30" s="1599"/>
      <c r="AI30" s="1602"/>
      <c r="AJ30" s="1596"/>
      <c r="AK30" s="1599"/>
      <c r="AL30" s="1602"/>
      <c r="AM30" s="1596"/>
      <c r="AN30" s="1599"/>
      <c r="AO30" s="1602"/>
      <c r="AP30" s="1596"/>
      <c r="AQ30" s="1599"/>
      <c r="AR30" s="1602"/>
      <c r="AS30" s="1605"/>
      <c r="AT30" s="1606"/>
      <c r="AU30" s="1607"/>
      <c r="AV30" s="1596"/>
      <c r="AW30" s="1599"/>
      <c r="AX30" s="1602"/>
      <c r="AY30" s="1596"/>
      <c r="AZ30" s="1599"/>
      <c r="BA30" s="1602"/>
      <c r="BB30" s="1596"/>
      <c r="BC30" s="1599"/>
      <c r="BD30" s="1602"/>
      <c r="BE30" s="1596"/>
      <c r="BF30" s="1599"/>
      <c r="BG30" s="1602"/>
      <c r="BH30" s="1596"/>
      <c r="BI30" s="1599"/>
      <c r="BJ30" s="1602"/>
      <c r="BK30" s="1596"/>
      <c r="BL30" s="1599"/>
      <c r="BM30" s="1602"/>
      <c r="BN30" s="1596"/>
      <c r="BO30" s="1599"/>
      <c r="BP30" s="1602"/>
      <c r="BQ30" s="1596"/>
      <c r="BR30" s="1599"/>
      <c r="BS30" s="1602"/>
      <c r="BT30" s="1596"/>
      <c r="BU30" s="1599"/>
      <c r="BV30" s="1602"/>
      <c r="BW30" s="1596"/>
      <c r="BX30" s="1599"/>
      <c r="BY30" s="1602"/>
      <c r="BZ30" s="1596"/>
      <c r="CA30" s="1599"/>
      <c r="CB30" s="1602"/>
    </row>
    <row r="31" spans="1:80" s="1146" customFormat="1" ht="7.5" customHeight="1" x14ac:dyDescent="0.25">
      <c r="A31" s="1483"/>
      <c r="B31" s="1484"/>
      <c r="C31" s="1485"/>
      <c r="D31" s="1490"/>
      <c r="E31" s="1397"/>
      <c r="F31" s="1460"/>
      <c r="G31" s="1397"/>
      <c r="H31" s="1398"/>
      <c r="I31" s="1597"/>
      <c r="J31" s="1600"/>
      <c r="K31" s="1603"/>
      <c r="L31" s="1597"/>
      <c r="M31" s="1600"/>
      <c r="N31" s="1603"/>
      <c r="O31" s="1597"/>
      <c r="P31" s="1600"/>
      <c r="Q31" s="1603"/>
      <c r="R31" s="1597"/>
      <c r="S31" s="1600"/>
      <c r="T31" s="1603"/>
      <c r="U31" s="1597"/>
      <c r="V31" s="1600"/>
      <c r="W31" s="1603"/>
      <c r="X31" s="1597"/>
      <c r="Y31" s="1600"/>
      <c r="Z31" s="1603"/>
      <c r="AA31" s="1597"/>
      <c r="AB31" s="1600"/>
      <c r="AC31" s="1603"/>
      <c r="AD31" s="1597"/>
      <c r="AE31" s="1600"/>
      <c r="AF31" s="1603"/>
      <c r="AG31" s="1597"/>
      <c r="AH31" s="1600"/>
      <c r="AI31" s="1603"/>
      <c r="AJ31" s="1597"/>
      <c r="AK31" s="1600"/>
      <c r="AL31" s="1603"/>
      <c r="AM31" s="1597"/>
      <c r="AN31" s="1600"/>
      <c r="AO31" s="1603"/>
      <c r="AP31" s="1597"/>
      <c r="AQ31" s="1600"/>
      <c r="AR31" s="1603"/>
      <c r="AS31" s="1597"/>
      <c r="AT31" s="1600"/>
      <c r="AU31" s="1603"/>
      <c r="AV31" s="1597"/>
      <c r="AW31" s="1600"/>
      <c r="AX31" s="1603"/>
      <c r="AY31" s="1597"/>
      <c r="AZ31" s="1600"/>
      <c r="BA31" s="1603"/>
      <c r="BB31" s="1597"/>
      <c r="BC31" s="1600"/>
      <c r="BD31" s="1603"/>
      <c r="BE31" s="1597"/>
      <c r="BF31" s="1600"/>
      <c r="BG31" s="1603"/>
      <c r="BH31" s="1597"/>
      <c r="BI31" s="1600"/>
      <c r="BJ31" s="1603"/>
      <c r="BK31" s="1597"/>
      <c r="BL31" s="1600"/>
      <c r="BM31" s="1603"/>
      <c r="BN31" s="1597"/>
      <c r="BO31" s="1600"/>
      <c r="BP31" s="1603"/>
      <c r="BQ31" s="1597"/>
      <c r="BR31" s="1600"/>
      <c r="BS31" s="1603"/>
      <c r="BT31" s="1597"/>
      <c r="BU31" s="1600"/>
      <c r="BV31" s="1603"/>
      <c r="BW31" s="1597"/>
      <c r="BX31" s="1600"/>
      <c r="BY31" s="1603"/>
      <c r="BZ31" s="1597"/>
      <c r="CA31" s="1600"/>
      <c r="CB31" s="1603"/>
    </row>
    <row r="32" spans="1:80" s="1146" customFormat="1" ht="7.5" customHeight="1" thickBot="1" x14ac:dyDescent="0.3">
      <c r="A32" s="1483"/>
      <c r="B32" s="1484"/>
      <c r="C32" s="1485"/>
      <c r="D32" s="1490"/>
      <c r="E32" s="1399"/>
      <c r="F32" s="1461"/>
      <c r="G32" s="1399"/>
      <c r="H32" s="1400"/>
      <c r="I32" s="1598"/>
      <c r="J32" s="1601"/>
      <c r="K32" s="1604"/>
      <c r="L32" s="1598"/>
      <c r="M32" s="1601"/>
      <c r="N32" s="1604"/>
      <c r="O32" s="1598"/>
      <c r="P32" s="1601"/>
      <c r="Q32" s="1604"/>
      <c r="R32" s="1598"/>
      <c r="S32" s="1601"/>
      <c r="T32" s="1604"/>
      <c r="U32" s="1598"/>
      <c r="V32" s="1601"/>
      <c r="W32" s="1604"/>
      <c r="X32" s="1598"/>
      <c r="Y32" s="1601"/>
      <c r="Z32" s="1604"/>
      <c r="AA32" s="1598"/>
      <c r="AB32" s="1601"/>
      <c r="AC32" s="1604"/>
      <c r="AD32" s="1598"/>
      <c r="AE32" s="1601"/>
      <c r="AF32" s="1604"/>
      <c r="AG32" s="1598"/>
      <c r="AH32" s="1601"/>
      <c r="AI32" s="1604"/>
      <c r="AJ32" s="1598"/>
      <c r="AK32" s="1601"/>
      <c r="AL32" s="1604"/>
      <c r="AM32" s="1598"/>
      <c r="AN32" s="1601"/>
      <c r="AO32" s="1604"/>
      <c r="AP32" s="1598"/>
      <c r="AQ32" s="1601"/>
      <c r="AR32" s="1604"/>
      <c r="AS32" s="1598"/>
      <c r="AT32" s="1601"/>
      <c r="AU32" s="1604"/>
      <c r="AV32" s="1598"/>
      <c r="AW32" s="1601"/>
      <c r="AX32" s="1604"/>
      <c r="AY32" s="1598"/>
      <c r="AZ32" s="1601"/>
      <c r="BA32" s="1604"/>
      <c r="BB32" s="1598"/>
      <c r="BC32" s="1601"/>
      <c r="BD32" s="1604"/>
      <c r="BE32" s="1598"/>
      <c r="BF32" s="1601"/>
      <c r="BG32" s="1604"/>
      <c r="BH32" s="1598"/>
      <c r="BI32" s="1601"/>
      <c r="BJ32" s="1604"/>
      <c r="BK32" s="1598"/>
      <c r="BL32" s="1601"/>
      <c r="BM32" s="1604"/>
      <c r="BN32" s="1598"/>
      <c r="BO32" s="1601"/>
      <c r="BP32" s="1604"/>
      <c r="BQ32" s="1598"/>
      <c r="BR32" s="1601"/>
      <c r="BS32" s="1604"/>
      <c r="BT32" s="1598"/>
      <c r="BU32" s="1601"/>
      <c r="BV32" s="1604"/>
      <c r="BW32" s="1598"/>
      <c r="BX32" s="1601"/>
      <c r="BY32" s="1604"/>
      <c r="BZ32" s="1598"/>
      <c r="CA32" s="1601"/>
      <c r="CB32" s="1604"/>
    </row>
    <row r="33" spans="1:80" s="1146" customFormat="1" ht="7.5" customHeight="1" x14ac:dyDescent="0.25">
      <c r="A33" s="1483"/>
      <c r="B33" s="1484"/>
      <c r="C33" s="1485"/>
      <c r="D33" s="1490"/>
      <c r="E33" s="1395" t="s">
        <v>503</v>
      </c>
      <c r="F33" s="1459"/>
      <c r="G33" s="1395" t="s">
        <v>502</v>
      </c>
      <c r="H33" s="1396"/>
      <c r="I33" s="1587"/>
      <c r="J33" s="1588"/>
      <c r="K33" s="1589"/>
      <c r="L33" s="1587"/>
      <c r="M33" s="1588"/>
      <c r="N33" s="1589"/>
      <c r="O33" s="1587"/>
      <c r="P33" s="1588"/>
      <c r="Q33" s="1589"/>
      <c r="R33" s="1587"/>
      <c r="S33" s="1588"/>
      <c r="T33" s="1589"/>
      <c r="U33" s="1587"/>
      <c r="V33" s="1588"/>
      <c r="W33" s="1589"/>
      <c r="X33" s="1587"/>
      <c r="Y33" s="1588"/>
      <c r="Z33" s="1589"/>
      <c r="AA33" s="1587"/>
      <c r="AB33" s="1588"/>
      <c r="AC33" s="1589"/>
      <c r="AD33" s="1587"/>
      <c r="AE33" s="1588"/>
      <c r="AF33" s="1589"/>
      <c r="AG33" s="1587"/>
      <c r="AH33" s="1588"/>
      <c r="AI33" s="1589"/>
      <c r="AJ33" s="1587"/>
      <c r="AK33" s="1588"/>
      <c r="AL33" s="1589"/>
      <c r="AM33" s="1587"/>
      <c r="AN33" s="1588"/>
      <c r="AO33" s="1589"/>
      <c r="AP33" s="1587"/>
      <c r="AQ33" s="1588"/>
      <c r="AR33" s="1589"/>
      <c r="AS33" s="1587"/>
      <c r="AT33" s="1588"/>
      <c r="AU33" s="1589"/>
      <c r="AV33" s="1587"/>
      <c r="AW33" s="1588"/>
      <c r="AX33" s="1589"/>
      <c r="AY33" s="1587"/>
      <c r="AZ33" s="1588"/>
      <c r="BA33" s="1589"/>
      <c r="BB33" s="1587"/>
      <c r="BC33" s="1588"/>
      <c r="BD33" s="1589"/>
      <c r="BE33" s="1587"/>
      <c r="BF33" s="1588"/>
      <c r="BG33" s="1589"/>
      <c r="BH33" s="1587"/>
      <c r="BI33" s="1588"/>
      <c r="BJ33" s="1589"/>
      <c r="BK33" s="1587"/>
      <c r="BL33" s="1588"/>
      <c r="BM33" s="1589"/>
      <c r="BN33" s="1587"/>
      <c r="BO33" s="1588"/>
      <c r="BP33" s="1589"/>
      <c r="BQ33" s="1587"/>
      <c r="BR33" s="1588"/>
      <c r="BS33" s="1589"/>
      <c r="BT33" s="1587"/>
      <c r="BU33" s="1588"/>
      <c r="BV33" s="1589"/>
      <c r="BW33" s="1587"/>
      <c r="BX33" s="1588"/>
      <c r="BY33" s="1589"/>
      <c r="BZ33" s="1587"/>
      <c r="CA33" s="1588"/>
      <c r="CB33" s="1589"/>
    </row>
    <row r="34" spans="1:80" s="1146" customFormat="1" ht="7.5" customHeight="1" x14ac:dyDescent="0.25">
      <c r="A34" s="1483"/>
      <c r="B34" s="1484"/>
      <c r="C34" s="1485"/>
      <c r="D34" s="1490"/>
      <c r="E34" s="1397"/>
      <c r="F34" s="1460"/>
      <c r="G34" s="1397"/>
      <c r="H34" s="1398"/>
      <c r="I34" s="1590"/>
      <c r="J34" s="1591"/>
      <c r="K34" s="1592"/>
      <c r="L34" s="1590"/>
      <c r="M34" s="1591"/>
      <c r="N34" s="1592"/>
      <c r="O34" s="1590"/>
      <c r="P34" s="1591"/>
      <c r="Q34" s="1592"/>
      <c r="R34" s="1590"/>
      <c r="S34" s="1591"/>
      <c r="T34" s="1592"/>
      <c r="U34" s="1590"/>
      <c r="V34" s="1591"/>
      <c r="W34" s="1592"/>
      <c r="X34" s="1590"/>
      <c r="Y34" s="1591"/>
      <c r="Z34" s="1592"/>
      <c r="AA34" s="1590"/>
      <c r="AB34" s="1591"/>
      <c r="AC34" s="1592"/>
      <c r="AD34" s="1590"/>
      <c r="AE34" s="1591"/>
      <c r="AF34" s="1592"/>
      <c r="AG34" s="1590"/>
      <c r="AH34" s="1591"/>
      <c r="AI34" s="1592"/>
      <c r="AJ34" s="1590"/>
      <c r="AK34" s="1591"/>
      <c r="AL34" s="1592"/>
      <c r="AM34" s="1590"/>
      <c r="AN34" s="1591"/>
      <c r="AO34" s="1592"/>
      <c r="AP34" s="1590"/>
      <c r="AQ34" s="1591"/>
      <c r="AR34" s="1592"/>
      <c r="AS34" s="1590"/>
      <c r="AT34" s="1591"/>
      <c r="AU34" s="1592"/>
      <c r="AV34" s="1590"/>
      <c r="AW34" s="1591"/>
      <c r="AX34" s="1592"/>
      <c r="AY34" s="1590"/>
      <c r="AZ34" s="1591"/>
      <c r="BA34" s="1592"/>
      <c r="BB34" s="1590"/>
      <c r="BC34" s="1591"/>
      <c r="BD34" s="1592"/>
      <c r="BE34" s="1590"/>
      <c r="BF34" s="1591"/>
      <c r="BG34" s="1592"/>
      <c r="BH34" s="1590"/>
      <c r="BI34" s="1591"/>
      <c r="BJ34" s="1592"/>
      <c r="BK34" s="1590"/>
      <c r="BL34" s="1591"/>
      <c r="BM34" s="1592"/>
      <c r="BN34" s="1590"/>
      <c r="BO34" s="1591"/>
      <c r="BP34" s="1592"/>
      <c r="BQ34" s="1590"/>
      <c r="BR34" s="1591"/>
      <c r="BS34" s="1592"/>
      <c r="BT34" s="1590"/>
      <c r="BU34" s="1591"/>
      <c r="BV34" s="1592"/>
      <c r="BW34" s="1590"/>
      <c r="BX34" s="1591"/>
      <c r="BY34" s="1592"/>
      <c r="BZ34" s="1590"/>
      <c r="CA34" s="1591"/>
      <c r="CB34" s="1592"/>
    </row>
    <row r="35" spans="1:80" s="1146" customFormat="1" ht="7.5" customHeight="1" thickBot="1" x14ac:dyDescent="0.3">
      <c r="A35" s="1486"/>
      <c r="B35" s="1487"/>
      <c r="C35" s="1488"/>
      <c r="D35" s="1491"/>
      <c r="E35" s="1399"/>
      <c r="F35" s="1461"/>
      <c r="G35" s="1399"/>
      <c r="H35" s="1400"/>
      <c r="I35" s="1590"/>
      <c r="J35" s="1591"/>
      <c r="K35" s="1592"/>
      <c r="L35" s="1593"/>
      <c r="M35" s="1594"/>
      <c r="N35" s="1595"/>
      <c r="O35" s="1593"/>
      <c r="P35" s="1594"/>
      <c r="Q35" s="1595"/>
      <c r="R35" s="1593"/>
      <c r="S35" s="1594"/>
      <c r="T35" s="1595"/>
      <c r="U35" s="1593"/>
      <c r="V35" s="1594"/>
      <c r="W35" s="1595"/>
      <c r="X35" s="1593"/>
      <c r="Y35" s="1594"/>
      <c r="Z35" s="1595"/>
      <c r="AA35" s="1593"/>
      <c r="AB35" s="1594"/>
      <c r="AC35" s="1595"/>
      <c r="AD35" s="1593"/>
      <c r="AE35" s="1594"/>
      <c r="AF35" s="1595"/>
      <c r="AG35" s="1593"/>
      <c r="AH35" s="1594"/>
      <c r="AI35" s="1595"/>
      <c r="AJ35" s="1593"/>
      <c r="AK35" s="1594"/>
      <c r="AL35" s="1595"/>
      <c r="AM35" s="1593"/>
      <c r="AN35" s="1594"/>
      <c r="AO35" s="1595"/>
      <c r="AP35" s="1593"/>
      <c r="AQ35" s="1594"/>
      <c r="AR35" s="1595"/>
      <c r="AS35" s="1593"/>
      <c r="AT35" s="1594"/>
      <c r="AU35" s="1595"/>
      <c r="AV35" s="1593"/>
      <c r="AW35" s="1594"/>
      <c r="AX35" s="1595"/>
      <c r="AY35" s="1593"/>
      <c r="AZ35" s="1594"/>
      <c r="BA35" s="1595"/>
      <c r="BB35" s="1593"/>
      <c r="BC35" s="1594"/>
      <c r="BD35" s="1595"/>
      <c r="BE35" s="1593"/>
      <c r="BF35" s="1594"/>
      <c r="BG35" s="1595"/>
      <c r="BH35" s="1593"/>
      <c r="BI35" s="1594"/>
      <c r="BJ35" s="1595"/>
      <c r="BK35" s="1593"/>
      <c r="BL35" s="1594"/>
      <c r="BM35" s="1595"/>
      <c r="BN35" s="1593"/>
      <c r="BO35" s="1594"/>
      <c r="BP35" s="1595"/>
      <c r="BQ35" s="1593"/>
      <c r="BR35" s="1594"/>
      <c r="BS35" s="1595"/>
      <c r="BT35" s="1593"/>
      <c r="BU35" s="1594"/>
      <c r="BV35" s="1595"/>
      <c r="BW35" s="1593"/>
      <c r="BX35" s="1594"/>
      <c r="BY35" s="1595"/>
      <c r="BZ35" s="1593"/>
      <c r="CA35" s="1594"/>
      <c r="CB35" s="1595"/>
    </row>
    <row r="36" spans="1:80" s="1146" customFormat="1" ht="24" customHeight="1" x14ac:dyDescent="0.25">
      <c r="A36" s="1417" t="s">
        <v>25</v>
      </c>
      <c r="B36" s="1418"/>
      <c r="C36" s="1418"/>
      <c r="D36" s="1419"/>
      <c r="E36" s="1444" t="s">
        <v>144</v>
      </c>
      <c r="F36" s="1445"/>
      <c r="G36" s="1445"/>
      <c r="H36" s="1446"/>
      <c r="I36" s="1167"/>
      <c r="J36" s="1932">
        <f>J8+J16</f>
        <v>1.1679999999999999</v>
      </c>
      <c r="K36" s="1933">
        <f>K8+K16</f>
        <v>0.13200000000000001</v>
      </c>
      <c r="L36" s="1168"/>
      <c r="M36" s="1932">
        <f>M8+M16</f>
        <v>1.1679999999999999</v>
      </c>
      <c r="N36" s="1933">
        <f>N8+N16</f>
        <v>0.13200000000000001</v>
      </c>
      <c r="O36" s="1169"/>
      <c r="P36" s="1932">
        <f>P8+P16</f>
        <v>1.1679999999999999</v>
      </c>
      <c r="Q36" s="1933">
        <f>Q8+Q16</f>
        <v>0.13200000000000001</v>
      </c>
      <c r="R36" s="1169"/>
      <c r="S36" s="1932">
        <f>S8+S16</f>
        <v>1.1679999999999999</v>
      </c>
      <c r="T36" s="1933">
        <f>T8+T16</f>
        <v>0.13200000000000001</v>
      </c>
      <c r="U36" s="1169"/>
      <c r="V36" s="1932">
        <f>V8+V16</f>
        <v>1.1679999999999999</v>
      </c>
      <c r="W36" s="1933">
        <f>W8+W16</f>
        <v>0.13200000000000001</v>
      </c>
      <c r="X36" s="1169"/>
      <c r="Y36" s="1932">
        <f>Y8+Y16</f>
        <v>1.1679999999999999</v>
      </c>
      <c r="Z36" s="1933">
        <f>Z8+Z16</f>
        <v>0.13200000000000001</v>
      </c>
      <c r="AA36" s="1169"/>
      <c r="AB36" s="1932">
        <f>AB8+AB16</f>
        <v>0.8</v>
      </c>
      <c r="AC36" s="1933">
        <f>AC8+AC16</f>
        <v>0.1</v>
      </c>
      <c r="AD36" s="1169"/>
      <c r="AE36" s="1932">
        <f>AE8+AE16</f>
        <v>0.8</v>
      </c>
      <c r="AF36" s="1933">
        <f>AF8+AF16</f>
        <v>0.1</v>
      </c>
      <c r="AG36" s="1169"/>
      <c r="AH36" s="1932">
        <f>AH8+AH16</f>
        <v>0.8</v>
      </c>
      <c r="AI36" s="1933">
        <f>AI8+AI16</f>
        <v>0.1</v>
      </c>
      <c r="AJ36" s="1169"/>
      <c r="AK36" s="1932">
        <f>AK8+AK16</f>
        <v>0.8</v>
      </c>
      <c r="AL36" s="1933">
        <f>AL8+AL16</f>
        <v>0.1</v>
      </c>
      <c r="AM36" s="1169"/>
      <c r="AN36" s="1932">
        <f>AN8+AN16</f>
        <v>0.69300000000000006</v>
      </c>
      <c r="AO36" s="1933">
        <f>AO8+AO16</f>
        <v>0.16800000000000001</v>
      </c>
      <c r="AP36" s="1169"/>
      <c r="AQ36" s="1932">
        <f>AQ8+AQ16</f>
        <v>0.69300000000000006</v>
      </c>
      <c r="AR36" s="1933">
        <f>AR8+AR16</f>
        <v>0.16800000000000001</v>
      </c>
      <c r="AS36" s="1169"/>
      <c r="AT36" s="1932">
        <f>AT8+AT16</f>
        <v>0.93300000000000005</v>
      </c>
      <c r="AU36" s="1933">
        <f>AU8+AU16</f>
        <v>0.16800000000000001</v>
      </c>
      <c r="AV36" s="1169"/>
      <c r="AW36" s="1932">
        <f>AW8+AW16</f>
        <v>1.512</v>
      </c>
      <c r="AX36" s="1933">
        <f>AX8+AX16</f>
        <v>0.16800000000000001</v>
      </c>
      <c r="AY36" s="1169"/>
      <c r="AZ36" s="1932">
        <f>AZ8+AZ16</f>
        <v>1.512</v>
      </c>
      <c r="BA36" s="1933">
        <f>BA8+BA16</f>
        <v>0.16800000000000001</v>
      </c>
      <c r="BB36" s="1169"/>
      <c r="BC36" s="1932">
        <f>BC8+BC16</f>
        <v>1.512</v>
      </c>
      <c r="BD36" s="1933">
        <f>BD8+BD16</f>
        <v>0.16800000000000001</v>
      </c>
      <c r="BE36" s="1169"/>
      <c r="BF36" s="1932">
        <f>BF8+BF16</f>
        <v>1.512</v>
      </c>
      <c r="BG36" s="1933">
        <f>BG8+BG16</f>
        <v>0.16800000000000001</v>
      </c>
      <c r="BH36" s="1169"/>
      <c r="BI36" s="1932">
        <f>BI8+BI16</f>
        <v>1.1520000000000001</v>
      </c>
      <c r="BJ36" s="1933">
        <f>BJ8+BJ16</f>
        <v>0.14599999999999999</v>
      </c>
      <c r="BK36" s="1169"/>
      <c r="BL36" s="1932">
        <f>BL8+BL16</f>
        <v>1.1520000000000001</v>
      </c>
      <c r="BM36" s="1933">
        <f>BM8+BM16</f>
        <v>0.14599999999999999</v>
      </c>
      <c r="BN36" s="1169"/>
      <c r="BO36" s="1932">
        <f>BO8+BO16</f>
        <v>1.488</v>
      </c>
      <c r="BP36" s="1933">
        <f>BP8+BP16</f>
        <v>0.14599999999999999</v>
      </c>
      <c r="BQ36" s="1169"/>
      <c r="BR36" s="1932">
        <f>BR8+BR16</f>
        <v>1.32</v>
      </c>
      <c r="BS36" s="1933">
        <f>BS8+BS16</f>
        <v>0.193</v>
      </c>
      <c r="BT36" s="1169"/>
      <c r="BU36" s="1932">
        <f>BU8+BU16</f>
        <v>1.24</v>
      </c>
      <c r="BV36" s="1933">
        <f>BV8+BV16</f>
        <v>0.2</v>
      </c>
      <c r="BW36" s="1169"/>
      <c r="BX36" s="1932">
        <f>BX8+BX16</f>
        <v>0.48</v>
      </c>
      <c r="BY36" s="1933">
        <f>BY8+BY16</f>
        <v>0.08</v>
      </c>
      <c r="BZ36" s="1169"/>
      <c r="CA36" s="1932">
        <f>CA8+CA16</f>
        <v>0.67399999999999993</v>
      </c>
      <c r="CB36" s="1933">
        <f>CB8+CB16</f>
        <v>0.08</v>
      </c>
    </row>
    <row r="37" spans="1:80" s="1146" customFormat="1" ht="24" customHeight="1" thickBot="1" x14ac:dyDescent="0.3">
      <c r="A37" s="1393"/>
      <c r="B37" s="1394"/>
      <c r="C37" s="1394"/>
      <c r="D37" s="1443"/>
      <c r="E37" s="1447" t="s">
        <v>109</v>
      </c>
      <c r="F37" s="1448"/>
      <c r="G37" s="1448"/>
      <c r="H37" s="1449"/>
      <c r="I37" s="1170"/>
      <c r="J37" s="1934">
        <f>J9+J17</f>
        <v>1.1679999999999999</v>
      </c>
      <c r="K37" s="1935">
        <f>K9+K17</f>
        <v>0.13200000000000001</v>
      </c>
      <c r="L37" s="1171"/>
      <c r="M37" s="1934">
        <f>M9+M17</f>
        <v>1.1679999999999999</v>
      </c>
      <c r="N37" s="1935">
        <f>N9+N17</f>
        <v>0.13200000000000001</v>
      </c>
      <c r="O37" s="1172"/>
      <c r="P37" s="1934">
        <f>P9+P17</f>
        <v>1.1679999999999999</v>
      </c>
      <c r="Q37" s="1935">
        <f>Q9+Q17</f>
        <v>0.13200000000000001</v>
      </c>
      <c r="R37" s="1172"/>
      <c r="S37" s="1934">
        <f>S9+S17</f>
        <v>1.1679999999999999</v>
      </c>
      <c r="T37" s="1935">
        <f>T9+T17</f>
        <v>0.13200000000000001</v>
      </c>
      <c r="U37" s="1172"/>
      <c r="V37" s="1934">
        <f>V9+V17</f>
        <v>1.1679999999999999</v>
      </c>
      <c r="W37" s="1935">
        <f>W9+W17</f>
        <v>0.13200000000000001</v>
      </c>
      <c r="X37" s="1172"/>
      <c r="Y37" s="1934">
        <f>Y9+Y17</f>
        <v>1.1679999999999999</v>
      </c>
      <c r="Z37" s="1935">
        <f>Z9+Z17</f>
        <v>0.13200000000000001</v>
      </c>
      <c r="AA37" s="1172"/>
      <c r="AB37" s="1934">
        <f>AB9+AB17</f>
        <v>0.8</v>
      </c>
      <c r="AC37" s="1935">
        <f>AC9+AC17</f>
        <v>0.1</v>
      </c>
      <c r="AD37" s="1172"/>
      <c r="AE37" s="1934">
        <f>AE9+AE17</f>
        <v>0.8</v>
      </c>
      <c r="AF37" s="1935">
        <f>AF9+AF17</f>
        <v>0.1</v>
      </c>
      <c r="AG37" s="1172"/>
      <c r="AH37" s="1934">
        <f>AH9+AH17</f>
        <v>0.8</v>
      </c>
      <c r="AI37" s="1935">
        <f>AI9+AI17</f>
        <v>0.1</v>
      </c>
      <c r="AJ37" s="1172"/>
      <c r="AK37" s="1934">
        <f>AK9+AK17</f>
        <v>0.8</v>
      </c>
      <c r="AL37" s="1935">
        <f>AL9+AL17</f>
        <v>0.1</v>
      </c>
      <c r="AM37" s="1172"/>
      <c r="AN37" s="1934">
        <f>AN9+AN17</f>
        <v>0.69300000000000006</v>
      </c>
      <c r="AO37" s="1935">
        <f>AO9+AO17</f>
        <v>0.16800000000000001</v>
      </c>
      <c r="AP37" s="1172"/>
      <c r="AQ37" s="1934">
        <f>AQ9+AQ17</f>
        <v>0.69300000000000006</v>
      </c>
      <c r="AR37" s="1935">
        <f>AR9+AR17</f>
        <v>0.16800000000000001</v>
      </c>
      <c r="AS37" s="1172"/>
      <c r="AT37" s="1934">
        <f>AT9+AT17</f>
        <v>0.93300000000000005</v>
      </c>
      <c r="AU37" s="1935">
        <f>AU9+AU17</f>
        <v>0.16800000000000001</v>
      </c>
      <c r="AV37" s="1172"/>
      <c r="AW37" s="1934">
        <f>AW9+AW17</f>
        <v>1.512</v>
      </c>
      <c r="AX37" s="1935">
        <f>AX9+AX17</f>
        <v>0.16800000000000001</v>
      </c>
      <c r="AY37" s="1172"/>
      <c r="AZ37" s="1934">
        <f>AZ9+AZ17</f>
        <v>1.512</v>
      </c>
      <c r="BA37" s="1935">
        <f>BA9+BA17</f>
        <v>0.16800000000000001</v>
      </c>
      <c r="BB37" s="1172"/>
      <c r="BC37" s="1934">
        <f>BC9+BC17</f>
        <v>1.512</v>
      </c>
      <c r="BD37" s="1935">
        <f>BD9+BD17</f>
        <v>0.16800000000000001</v>
      </c>
      <c r="BE37" s="1172"/>
      <c r="BF37" s="1934">
        <f>BF9+BF17</f>
        <v>1.512</v>
      </c>
      <c r="BG37" s="1935">
        <f>BG9+BG17</f>
        <v>0.16800000000000001</v>
      </c>
      <c r="BH37" s="1172"/>
      <c r="BI37" s="1934">
        <f>BI9+BI17</f>
        <v>1.1520000000000001</v>
      </c>
      <c r="BJ37" s="1935">
        <f>BJ9+BJ17</f>
        <v>0.14599999999999999</v>
      </c>
      <c r="BK37" s="1172"/>
      <c r="BL37" s="1934">
        <f>BL9+BL17</f>
        <v>1.1520000000000001</v>
      </c>
      <c r="BM37" s="1935">
        <f>BM9+BM17</f>
        <v>0.14599999999999999</v>
      </c>
      <c r="BN37" s="1172"/>
      <c r="BO37" s="1934">
        <f>BO9+BO17</f>
        <v>1.488</v>
      </c>
      <c r="BP37" s="1935">
        <f>BP9+BP17</f>
        <v>0.14599999999999999</v>
      </c>
      <c r="BQ37" s="1172"/>
      <c r="BR37" s="1934">
        <f>BR9+BR17</f>
        <v>1.32</v>
      </c>
      <c r="BS37" s="1935">
        <f>BS9+BS17</f>
        <v>0.193</v>
      </c>
      <c r="BT37" s="1172"/>
      <c r="BU37" s="1934">
        <f>BU9+BU17</f>
        <v>1.24</v>
      </c>
      <c r="BV37" s="1935">
        <f>BV9+BV17</f>
        <v>0.2</v>
      </c>
      <c r="BW37" s="1172"/>
      <c r="BX37" s="1934">
        <f>BX9+BX17</f>
        <v>0.48</v>
      </c>
      <c r="BY37" s="1935">
        <f>BY9+BY17</f>
        <v>0.08</v>
      </c>
      <c r="BZ37" s="1172"/>
      <c r="CA37" s="1934">
        <f>CA9+CA17</f>
        <v>0.67399999999999993</v>
      </c>
      <c r="CB37" s="1935">
        <f>CB9+CB17</f>
        <v>0.08</v>
      </c>
    </row>
    <row r="38" spans="1:80" s="1146" customFormat="1" ht="16.5" x14ac:dyDescent="0.25">
      <c r="A38" s="1173"/>
      <c r="B38" s="1174"/>
      <c r="C38" s="1174"/>
      <c r="D38" s="1176"/>
      <c r="E38" s="1175"/>
      <c r="F38" s="1433"/>
      <c r="G38" s="1433"/>
      <c r="H38" s="1174"/>
      <c r="I38" s="1177"/>
      <c r="J38" s="1177"/>
      <c r="K38" s="1177"/>
      <c r="L38" s="1174"/>
      <c r="M38" s="1176"/>
      <c r="N38" s="1433"/>
      <c r="O38" s="1433"/>
      <c r="P38" s="1176"/>
      <c r="Q38" s="1433"/>
      <c r="R38" s="1433"/>
      <c r="S38" s="1176"/>
      <c r="T38" s="1178"/>
      <c r="U38" s="1178"/>
    </row>
    <row r="39" spans="1:80" s="1146" customFormat="1" ht="16.5" x14ac:dyDescent="0.25">
      <c r="A39" s="1431" t="s">
        <v>533</v>
      </c>
      <c r="B39" s="1432"/>
      <c r="C39" s="1432"/>
      <c r="D39" s="1432"/>
      <c r="E39" s="1429" t="s">
        <v>508</v>
      </c>
      <c r="F39" s="1429"/>
      <c r="G39" s="1429"/>
      <c r="H39" s="1180">
        <f>(K36+N36+Q36+T36+W36+Z36+AC36+AF36+AI36+AL36+AO36+AR36+AU36+AX36+BA36+BD36+BG36+BJ36+BM36+BP36+BS36+BV36+BY36+CB36)/(J36+M36+P36+S36+V36+Y36+AB36+AE36+AH36+AK36+AN36+AQ36+AT36+AW36+AZ36+BC36+BF36+BI36+BL36+BO36+BR36+BU36+BX36+CA36)</f>
        <v>0.12879107396188796</v>
      </c>
      <c r="I39" s="1177"/>
      <c r="J39" s="1923"/>
      <c r="K39" s="1177"/>
      <c r="L39" s="1177"/>
      <c r="M39" s="1178"/>
      <c r="N39" s="1430"/>
      <c r="O39" s="1430"/>
      <c r="P39" s="1178"/>
      <c r="Q39" s="1430"/>
      <c r="R39" s="1430"/>
      <c r="S39" s="1178"/>
      <c r="T39" s="1178"/>
      <c r="U39" s="1178"/>
    </row>
    <row r="40" spans="1:80" s="1146" customFormat="1" ht="16.5" x14ac:dyDescent="0.25">
      <c r="A40" s="1431" t="s">
        <v>534</v>
      </c>
      <c r="B40" s="1432"/>
      <c r="C40" s="1432"/>
      <c r="D40" s="1432"/>
      <c r="E40" s="1429" t="s">
        <v>510</v>
      </c>
      <c r="F40" s="1429"/>
      <c r="G40" s="1429"/>
      <c r="H40" s="1180">
        <f>(K37+N37+Q37+T37+W37+Z37+AC37+AF37+AI37+AL37+AO37+AR37+AU37+AX37+BA37+BD37+BG37+BJ37+BM37+BP37+BS37+BV37+BY37+CB37)/(J37+M37+P37+S37+V37+Y37+AB37+AE37+AH37+AK37+AN37+AQ37+AT37+AW37+AZ37+BC37+BF37+BI37+BL37+BO37+BR37+BU37+BX37+CA37)</f>
        <v>0.12879107396188796</v>
      </c>
      <c r="I40" s="1177"/>
      <c r="J40" s="1177"/>
      <c r="K40" s="1177"/>
      <c r="L40" s="1177"/>
      <c r="M40" s="1178"/>
      <c r="N40" s="1430"/>
      <c r="O40" s="1430"/>
      <c r="P40" s="1178"/>
      <c r="Q40" s="1430"/>
      <c r="R40" s="1430"/>
      <c r="S40" s="1178"/>
      <c r="T40" s="1178"/>
      <c r="U40" s="1178"/>
      <c r="AI40" s="1936"/>
      <c r="AJ40" s="1936"/>
    </row>
    <row r="41" spans="1:80" s="1146" customFormat="1" ht="17.25" thickBot="1" x14ac:dyDescent="0.3">
      <c r="A41" s="1431" t="s">
        <v>511</v>
      </c>
      <c r="B41" s="1432"/>
      <c r="C41" s="1432"/>
      <c r="D41" s="1432"/>
      <c r="E41" s="1429" t="s">
        <v>512</v>
      </c>
      <c r="F41" s="1429"/>
      <c r="G41" s="1429"/>
      <c r="H41" s="1177"/>
      <c r="I41" s="1177"/>
      <c r="J41" s="1177"/>
      <c r="K41" s="1177"/>
      <c r="L41" s="1177"/>
      <c r="M41" s="1178"/>
      <c r="N41" s="1430"/>
      <c r="O41" s="1430"/>
      <c r="P41" s="1178"/>
      <c r="Q41" s="1430"/>
      <c r="R41" s="1430"/>
      <c r="S41" s="1178"/>
      <c r="T41" s="1185"/>
      <c r="U41" s="1185"/>
      <c r="AI41" s="1936"/>
      <c r="AJ41" s="1936"/>
    </row>
    <row r="42" spans="1:80" s="1146" customFormat="1" ht="17.25" thickBot="1" x14ac:dyDescent="0.3">
      <c r="A42" s="1181"/>
      <c r="B42" s="1182"/>
      <c r="C42" s="1183"/>
      <c r="D42" s="1185"/>
      <c r="E42" s="1184"/>
      <c r="F42" s="1425"/>
      <c r="G42" s="1425"/>
      <c r="H42" s="1182"/>
      <c r="I42" s="1182"/>
      <c r="J42" s="1182"/>
      <c r="K42" s="1182"/>
      <c r="L42" s="1182"/>
      <c r="M42" s="1185"/>
      <c r="N42" s="1425"/>
      <c r="O42" s="1425"/>
      <c r="P42" s="1185"/>
      <c r="Q42" s="1425"/>
      <c r="R42" s="1425"/>
      <c r="S42" s="1185"/>
      <c r="T42" s="1185"/>
      <c r="U42" s="1185"/>
    </row>
    <row r="43" spans="1:80" s="1146" customFormat="1" ht="17.25" thickBot="1" x14ac:dyDescent="0.3">
      <c r="A43" s="1426" t="s">
        <v>513</v>
      </c>
      <c r="B43" s="1427"/>
      <c r="C43" s="1427"/>
      <c r="D43" s="1427"/>
      <c r="E43" s="1427"/>
      <c r="F43" s="1427"/>
      <c r="G43" s="1427"/>
      <c r="H43" s="1428"/>
      <c r="I43" s="1414" t="s">
        <v>130</v>
      </c>
      <c r="J43" s="1415"/>
      <c r="K43" s="1416"/>
      <c r="L43" s="1414" t="s">
        <v>131</v>
      </c>
      <c r="M43" s="1415"/>
      <c r="N43" s="1416"/>
      <c r="O43" s="1414" t="s">
        <v>132</v>
      </c>
      <c r="P43" s="1415"/>
      <c r="Q43" s="1416"/>
      <c r="R43" s="1414" t="s">
        <v>133</v>
      </c>
      <c r="S43" s="1415"/>
      <c r="T43" s="1585"/>
      <c r="U43" s="1586" t="s">
        <v>134</v>
      </c>
      <c r="V43" s="1415"/>
      <c r="W43" s="1416"/>
      <c r="X43" s="1414" t="s">
        <v>135</v>
      </c>
      <c r="Y43" s="1415"/>
      <c r="Z43" s="1416"/>
      <c r="AA43" s="1414" t="s">
        <v>136</v>
      </c>
      <c r="AB43" s="1415"/>
      <c r="AC43" s="1416"/>
      <c r="AD43" s="1414" t="s">
        <v>137</v>
      </c>
      <c r="AE43" s="1415"/>
      <c r="AF43" s="1416"/>
      <c r="AG43" s="1414" t="s">
        <v>138</v>
      </c>
      <c r="AH43" s="1415"/>
      <c r="AI43" s="1416"/>
      <c r="AJ43" s="1414" t="s">
        <v>139</v>
      </c>
      <c r="AK43" s="1415"/>
      <c r="AL43" s="1416"/>
      <c r="AM43" s="1414" t="s">
        <v>140</v>
      </c>
      <c r="AN43" s="1415"/>
      <c r="AO43" s="1416"/>
      <c r="AP43" s="1414" t="s">
        <v>141</v>
      </c>
      <c r="AQ43" s="1415"/>
      <c r="AR43" s="1416"/>
      <c r="AS43" s="1414" t="s">
        <v>154</v>
      </c>
      <c r="AT43" s="1415"/>
      <c r="AU43" s="1416"/>
      <c r="AV43" s="1414" t="s">
        <v>155</v>
      </c>
      <c r="AW43" s="1415"/>
      <c r="AX43" s="1416"/>
      <c r="AY43" s="1414" t="s">
        <v>156</v>
      </c>
      <c r="AZ43" s="1415"/>
      <c r="BA43" s="1416"/>
      <c r="BB43" s="1414" t="s">
        <v>157</v>
      </c>
      <c r="BC43" s="1415"/>
      <c r="BD43" s="1416"/>
      <c r="BE43" s="1414" t="s">
        <v>158</v>
      </c>
      <c r="BF43" s="1415"/>
      <c r="BG43" s="1416"/>
      <c r="BH43" s="1414" t="s">
        <v>159</v>
      </c>
      <c r="BI43" s="1415"/>
      <c r="BJ43" s="1416"/>
      <c r="BK43" s="1414" t="s">
        <v>160</v>
      </c>
      <c r="BL43" s="1415"/>
      <c r="BM43" s="1416"/>
      <c r="BN43" s="1414" t="s">
        <v>161</v>
      </c>
      <c r="BO43" s="1415"/>
      <c r="BP43" s="1416"/>
      <c r="BQ43" s="1414" t="s">
        <v>494</v>
      </c>
      <c r="BR43" s="1415"/>
      <c r="BS43" s="1416"/>
      <c r="BT43" s="1414" t="s">
        <v>163</v>
      </c>
      <c r="BU43" s="1415"/>
      <c r="BV43" s="1416"/>
      <c r="BW43" s="1414" t="s">
        <v>164</v>
      </c>
      <c r="BX43" s="1415"/>
      <c r="BY43" s="1416"/>
      <c r="BZ43" s="1414" t="s">
        <v>165</v>
      </c>
      <c r="CA43" s="1415"/>
      <c r="CB43" s="1416"/>
    </row>
    <row r="44" spans="1:80" s="1146" customFormat="1" ht="16.5" customHeight="1" x14ac:dyDescent="0.25">
      <c r="A44" s="1417" t="s">
        <v>514</v>
      </c>
      <c r="B44" s="1418"/>
      <c r="C44" s="1418"/>
      <c r="D44" s="1419"/>
      <c r="E44" s="1421" t="s">
        <v>29</v>
      </c>
      <c r="F44" s="1422"/>
      <c r="G44" s="1423" t="s">
        <v>30</v>
      </c>
      <c r="H44" s="1424"/>
      <c r="I44" s="1412" t="s">
        <v>498</v>
      </c>
      <c r="J44" s="1410" t="s">
        <v>499</v>
      </c>
      <c r="K44" s="1410" t="s">
        <v>500</v>
      </c>
      <c r="L44" s="1412" t="s">
        <v>498</v>
      </c>
      <c r="M44" s="1410" t="s">
        <v>499</v>
      </c>
      <c r="N44" s="1410" t="s">
        <v>500</v>
      </c>
      <c r="O44" s="1412" t="s">
        <v>498</v>
      </c>
      <c r="P44" s="1410" t="s">
        <v>499</v>
      </c>
      <c r="Q44" s="1410" t="s">
        <v>500</v>
      </c>
      <c r="R44" s="1412" t="s">
        <v>498</v>
      </c>
      <c r="S44" s="1410" t="s">
        <v>499</v>
      </c>
      <c r="T44" s="1401" t="s">
        <v>500</v>
      </c>
      <c r="U44" s="1412" t="s">
        <v>498</v>
      </c>
      <c r="V44" s="1410" t="s">
        <v>499</v>
      </c>
      <c r="W44" s="1410" t="s">
        <v>500</v>
      </c>
      <c r="X44" s="1412" t="s">
        <v>498</v>
      </c>
      <c r="Y44" s="1410" t="s">
        <v>499</v>
      </c>
      <c r="Z44" s="1410" t="s">
        <v>500</v>
      </c>
      <c r="AA44" s="1412" t="s">
        <v>498</v>
      </c>
      <c r="AB44" s="1410" t="s">
        <v>499</v>
      </c>
      <c r="AC44" s="1410" t="s">
        <v>500</v>
      </c>
      <c r="AD44" s="1412" t="s">
        <v>498</v>
      </c>
      <c r="AE44" s="1410" t="s">
        <v>499</v>
      </c>
      <c r="AF44" s="1401" t="s">
        <v>500</v>
      </c>
      <c r="AG44" s="1412" t="s">
        <v>498</v>
      </c>
      <c r="AH44" s="1410" t="s">
        <v>499</v>
      </c>
      <c r="AI44" s="1410" t="s">
        <v>500</v>
      </c>
      <c r="AJ44" s="1412" t="s">
        <v>498</v>
      </c>
      <c r="AK44" s="1410" t="s">
        <v>499</v>
      </c>
      <c r="AL44" s="1410" t="s">
        <v>500</v>
      </c>
      <c r="AM44" s="1412" t="s">
        <v>498</v>
      </c>
      <c r="AN44" s="1410" t="s">
        <v>499</v>
      </c>
      <c r="AO44" s="1410" t="s">
        <v>500</v>
      </c>
      <c r="AP44" s="1412" t="s">
        <v>498</v>
      </c>
      <c r="AQ44" s="1410" t="s">
        <v>499</v>
      </c>
      <c r="AR44" s="1401" t="s">
        <v>500</v>
      </c>
      <c r="AS44" s="1412" t="s">
        <v>498</v>
      </c>
      <c r="AT44" s="1410" t="s">
        <v>499</v>
      </c>
      <c r="AU44" s="1410" t="s">
        <v>500</v>
      </c>
      <c r="AV44" s="1412" t="s">
        <v>498</v>
      </c>
      <c r="AW44" s="1410" t="s">
        <v>499</v>
      </c>
      <c r="AX44" s="1410" t="s">
        <v>500</v>
      </c>
      <c r="AY44" s="1412" t="s">
        <v>498</v>
      </c>
      <c r="AZ44" s="1410" t="s">
        <v>499</v>
      </c>
      <c r="BA44" s="1410" t="s">
        <v>500</v>
      </c>
      <c r="BB44" s="1412" t="s">
        <v>498</v>
      </c>
      <c r="BC44" s="1410" t="s">
        <v>499</v>
      </c>
      <c r="BD44" s="1401" t="s">
        <v>500</v>
      </c>
      <c r="BE44" s="1412" t="s">
        <v>498</v>
      </c>
      <c r="BF44" s="1410" t="s">
        <v>499</v>
      </c>
      <c r="BG44" s="1410" t="s">
        <v>500</v>
      </c>
      <c r="BH44" s="1412" t="s">
        <v>498</v>
      </c>
      <c r="BI44" s="1410" t="s">
        <v>499</v>
      </c>
      <c r="BJ44" s="1410" t="s">
        <v>500</v>
      </c>
      <c r="BK44" s="1412" t="s">
        <v>498</v>
      </c>
      <c r="BL44" s="1410" t="s">
        <v>499</v>
      </c>
      <c r="BM44" s="1410" t="s">
        <v>500</v>
      </c>
      <c r="BN44" s="1412" t="s">
        <v>498</v>
      </c>
      <c r="BO44" s="1410" t="s">
        <v>499</v>
      </c>
      <c r="BP44" s="1401" t="s">
        <v>500</v>
      </c>
      <c r="BQ44" s="1412" t="s">
        <v>498</v>
      </c>
      <c r="BR44" s="1410" t="s">
        <v>499</v>
      </c>
      <c r="BS44" s="1410" t="s">
        <v>500</v>
      </c>
      <c r="BT44" s="1412" t="s">
        <v>498</v>
      </c>
      <c r="BU44" s="1410" t="s">
        <v>499</v>
      </c>
      <c r="BV44" s="1410" t="s">
        <v>500</v>
      </c>
      <c r="BW44" s="1412" t="s">
        <v>498</v>
      </c>
      <c r="BX44" s="1410" t="s">
        <v>499</v>
      </c>
      <c r="BY44" s="1410" t="s">
        <v>500</v>
      </c>
      <c r="BZ44" s="1412" t="s">
        <v>498</v>
      </c>
      <c r="CA44" s="1410" t="s">
        <v>499</v>
      </c>
      <c r="CB44" s="1401" t="s">
        <v>500</v>
      </c>
    </row>
    <row r="45" spans="1:80" s="1146" customFormat="1" ht="17.25" thickBot="1" x14ac:dyDescent="0.3">
      <c r="A45" s="1393"/>
      <c r="B45" s="1394"/>
      <c r="C45" s="1392"/>
      <c r="D45" s="1420"/>
      <c r="E45" s="1186" t="s">
        <v>32</v>
      </c>
      <c r="F45" s="1187" t="s">
        <v>33</v>
      </c>
      <c r="G45" s="1187" t="s">
        <v>32</v>
      </c>
      <c r="H45" s="1188" t="s">
        <v>33</v>
      </c>
      <c r="I45" s="1582"/>
      <c r="J45" s="1583"/>
      <c r="K45" s="1583"/>
      <c r="L45" s="1582"/>
      <c r="M45" s="1583"/>
      <c r="N45" s="1583"/>
      <c r="O45" s="1582"/>
      <c r="P45" s="1583"/>
      <c r="Q45" s="1583"/>
      <c r="R45" s="1582"/>
      <c r="S45" s="1583"/>
      <c r="T45" s="1584"/>
      <c r="U45" s="1582"/>
      <c r="V45" s="1583"/>
      <c r="W45" s="1583"/>
      <c r="X45" s="1582"/>
      <c r="Y45" s="1583"/>
      <c r="Z45" s="1583"/>
      <c r="AA45" s="1582"/>
      <c r="AB45" s="1583"/>
      <c r="AC45" s="1583"/>
      <c r="AD45" s="1582"/>
      <c r="AE45" s="1583"/>
      <c r="AF45" s="1584"/>
      <c r="AG45" s="1582"/>
      <c r="AH45" s="1583"/>
      <c r="AI45" s="1583"/>
      <c r="AJ45" s="1582"/>
      <c r="AK45" s="1583"/>
      <c r="AL45" s="1583"/>
      <c r="AM45" s="1582"/>
      <c r="AN45" s="1583"/>
      <c r="AO45" s="1583"/>
      <c r="AP45" s="1582"/>
      <c r="AQ45" s="1583"/>
      <c r="AR45" s="1584"/>
      <c r="AS45" s="1582"/>
      <c r="AT45" s="1583"/>
      <c r="AU45" s="1583"/>
      <c r="AV45" s="1582"/>
      <c r="AW45" s="1583"/>
      <c r="AX45" s="1583"/>
      <c r="AY45" s="1582"/>
      <c r="AZ45" s="1583"/>
      <c r="BA45" s="1583"/>
      <c r="BB45" s="1582"/>
      <c r="BC45" s="1583"/>
      <c r="BD45" s="1584"/>
      <c r="BE45" s="1582"/>
      <c r="BF45" s="1583"/>
      <c r="BG45" s="1583"/>
      <c r="BH45" s="1582"/>
      <c r="BI45" s="1583"/>
      <c r="BJ45" s="1583"/>
      <c r="BK45" s="1582"/>
      <c r="BL45" s="1583"/>
      <c r="BM45" s="1583"/>
      <c r="BN45" s="1582"/>
      <c r="BO45" s="1583"/>
      <c r="BP45" s="1584"/>
      <c r="BQ45" s="1582"/>
      <c r="BR45" s="1583"/>
      <c r="BS45" s="1583"/>
      <c r="BT45" s="1582"/>
      <c r="BU45" s="1583"/>
      <c r="BV45" s="1583"/>
      <c r="BW45" s="1582"/>
      <c r="BX45" s="1583"/>
      <c r="BY45" s="1583"/>
      <c r="BZ45" s="1582"/>
      <c r="CA45" s="1583"/>
      <c r="CB45" s="1584"/>
    </row>
    <row r="46" spans="1:80" s="1256" customFormat="1" ht="30.75" customHeight="1" x14ac:dyDescent="0.25">
      <c r="A46" s="1403" t="s">
        <v>109</v>
      </c>
      <c r="B46" s="1406" t="s">
        <v>515</v>
      </c>
      <c r="C46" s="1191" t="s">
        <v>535</v>
      </c>
      <c r="D46" s="1254" t="s">
        <v>536</v>
      </c>
      <c r="E46" s="1191"/>
      <c r="F46" s="1192"/>
      <c r="G46" s="1192"/>
      <c r="H46" s="1255"/>
      <c r="I46" s="1937">
        <f>(SQRT(J46^2+K46^2))*1000/(J13*1.73)</f>
        <v>53.004433924684243</v>
      </c>
      <c r="J46" s="1938">
        <v>1</v>
      </c>
      <c r="K46" s="1292">
        <v>0.13200000000000001</v>
      </c>
      <c r="L46" s="1937">
        <f>(SQRT(M46^2+N46^2))*1000/(M13*1.73)</f>
        <v>53.004433924684243</v>
      </c>
      <c r="M46" s="1938">
        <v>1</v>
      </c>
      <c r="N46" s="1292">
        <v>0.13200000000000001</v>
      </c>
      <c r="O46" s="1937">
        <f>(SQRT(P46^2+Q46^2))*1000/(P13*1.73)</f>
        <v>42.607297532812225</v>
      </c>
      <c r="P46" s="1938">
        <v>0.8</v>
      </c>
      <c r="Q46" s="1292">
        <v>0.13200000000000001</v>
      </c>
      <c r="R46" s="1937">
        <f>(SQRT(S46^2+T46^2))*1000/(S13*1.73)</f>
        <v>53.004433924684243</v>
      </c>
      <c r="S46" s="1938">
        <v>1</v>
      </c>
      <c r="T46" s="1292">
        <v>0.13200000000000001</v>
      </c>
      <c r="U46" s="1937">
        <f>(SQRT(V46^2+W46^2))*1000/(V13*1.73)</f>
        <v>53.004433924684243</v>
      </c>
      <c r="V46" s="1938">
        <v>1</v>
      </c>
      <c r="W46" s="1292">
        <v>0.13200000000000001</v>
      </c>
      <c r="X46" s="1937">
        <f>(SQRT(Y46^2+Z46^2))*1000/(Y13*1.73)</f>
        <v>42.607297532812225</v>
      </c>
      <c r="Y46" s="1938">
        <v>0.8</v>
      </c>
      <c r="Z46" s="1292">
        <v>0.13200000000000001</v>
      </c>
      <c r="AA46" s="1937">
        <f>(SQRT(AB46^2+AC46^2))*1000/(AB13*1.73)</f>
        <v>26.794637486036706</v>
      </c>
      <c r="AB46" s="1938">
        <v>0.5</v>
      </c>
      <c r="AC46" s="1292">
        <v>0.1</v>
      </c>
      <c r="AD46" s="1937">
        <f>(SQRT(AE46^2+AF46^2))*1000/(AE13*1.73)</f>
        <v>26.794637486036706</v>
      </c>
      <c r="AE46" s="1938">
        <v>0.5</v>
      </c>
      <c r="AF46" s="1292">
        <v>0.1</v>
      </c>
      <c r="AG46" s="1937">
        <f>(SQRT(AH46^2+AI46^2))*1000/(AH13*1.73)</f>
        <v>26.794637486036706</v>
      </c>
      <c r="AH46" s="1938">
        <v>0.5</v>
      </c>
      <c r="AI46" s="1292">
        <v>0.1</v>
      </c>
      <c r="AJ46" s="1937">
        <f>(SQRT(AK46^2+AL46^2))*1000/(AK13*1.73)</f>
        <v>26.794637486036706</v>
      </c>
      <c r="AK46" s="1938">
        <v>0.5</v>
      </c>
      <c r="AL46" s="1292">
        <v>0.1</v>
      </c>
      <c r="AM46" s="1937">
        <f>(SQRT(AN46^2+AO46^2))*1000/(AN13*1.73)</f>
        <v>29.316660413284058</v>
      </c>
      <c r="AN46" s="1938">
        <v>0.53200000000000003</v>
      </c>
      <c r="AO46" s="1292">
        <v>0.16800000000000001</v>
      </c>
      <c r="AP46" s="1937">
        <f>(SQRT(AQ46^2+AR46^2))*1000/(AQ13*1.73)</f>
        <v>29.316660413284058</v>
      </c>
      <c r="AQ46" s="1938">
        <v>0.53200000000000003</v>
      </c>
      <c r="AR46" s="1292">
        <v>0.16800000000000001</v>
      </c>
      <c r="AS46" s="1937">
        <f>(SQRT(AT46^2+AU46^2))*1000/(AT13*1.73)</f>
        <v>29.316660413284058</v>
      </c>
      <c r="AT46" s="1938">
        <v>0.53200000000000003</v>
      </c>
      <c r="AU46" s="1292">
        <v>0.16800000000000001</v>
      </c>
      <c r="AV46" s="1937">
        <f>(SQRT(AW46^2+AX46^2))*1000/(AW13*1.73)</f>
        <v>58.473733015379537</v>
      </c>
      <c r="AW46" s="1938">
        <v>1.1000000000000001</v>
      </c>
      <c r="AX46" s="1292">
        <v>0.16800000000000001</v>
      </c>
      <c r="AY46" s="1937">
        <f>(SQRT(AZ46^2+BA46^2))*1000/(AZ13*1.73)</f>
        <v>58.473733015379537</v>
      </c>
      <c r="AZ46" s="1938">
        <v>1.1000000000000001</v>
      </c>
      <c r="BA46" s="1292">
        <v>0.16800000000000001</v>
      </c>
      <c r="BB46" s="1937">
        <f>(SQRT(BC46^2+BD46^2))*1000/(BC13*1.73)</f>
        <v>58.473733015379537</v>
      </c>
      <c r="BC46" s="1938">
        <v>1.1000000000000001</v>
      </c>
      <c r="BD46" s="1292">
        <v>0.16800000000000001</v>
      </c>
      <c r="BE46" s="1937">
        <f>(SQRT(BF46^2+BG46^2))*1000/(BF13*1.73)</f>
        <v>58.473733015379537</v>
      </c>
      <c r="BF46" s="1938">
        <v>1.1000000000000001</v>
      </c>
      <c r="BG46" s="1292">
        <v>0.16800000000000001</v>
      </c>
      <c r="BH46" s="1937">
        <f>(SQRT(BI46^2+BJ46^2))*1000/(BI13*1.73)</f>
        <v>35.725788263388992</v>
      </c>
      <c r="BI46" s="1938">
        <v>0.66400000000000003</v>
      </c>
      <c r="BJ46" s="1292">
        <v>0.14599999999999999</v>
      </c>
      <c r="BK46" s="1937">
        <f>(SQRT(BL46^2+BM46^2))*1000/(BL13*1.73)</f>
        <v>35.725788263388992</v>
      </c>
      <c r="BL46" s="1938">
        <v>0.66400000000000003</v>
      </c>
      <c r="BM46" s="1292">
        <v>0.14599999999999999</v>
      </c>
      <c r="BN46" s="1937">
        <f>(SQRT(BO46^2+BP46^2))*1000/(BO13*1.73)</f>
        <v>35.725788263388992</v>
      </c>
      <c r="BO46" s="1938">
        <v>0.66400000000000003</v>
      </c>
      <c r="BP46" s="1292">
        <v>0.14599999999999999</v>
      </c>
      <c r="BQ46" s="1937">
        <f>(SQRT(BR46^2+BS46^2))*1000/(BR13*1.73)</f>
        <v>43.244949862934355</v>
      </c>
      <c r="BR46" s="1938">
        <v>0.8</v>
      </c>
      <c r="BS46" s="1292">
        <v>0.193</v>
      </c>
      <c r="BT46" s="1937">
        <f>(SQRT(BU46^2+BV46^2))*1000/(BU13*1.73)</f>
        <v>43.332691808908677</v>
      </c>
      <c r="BU46" s="1938">
        <v>0.8</v>
      </c>
      <c r="BV46" s="1292">
        <v>0.2</v>
      </c>
      <c r="BW46" s="1937">
        <f>(SQRT(BX46^2+BY46^2))*1000/(BX13*1.73)</f>
        <v>22.054394505713059</v>
      </c>
      <c r="BX46" s="1938">
        <v>0.41199999999999998</v>
      </c>
      <c r="BY46" s="1292">
        <v>0.08</v>
      </c>
      <c r="BZ46" s="1937">
        <f>(SQRT(CA46^2+CB46^2))*1000/(CA13*1.73)</f>
        <v>21.435709988829366</v>
      </c>
      <c r="CA46" s="1938">
        <v>0.4</v>
      </c>
      <c r="CB46" s="1292">
        <v>0.08</v>
      </c>
    </row>
    <row r="47" spans="1:80" s="1146" customFormat="1" ht="30.75" customHeight="1" thickBot="1" x14ac:dyDescent="0.3">
      <c r="A47" s="1404"/>
      <c r="B47" s="1407"/>
      <c r="C47" s="1257" t="s">
        <v>311</v>
      </c>
      <c r="D47" s="1258" t="s">
        <v>537</v>
      </c>
      <c r="E47" s="1186"/>
      <c r="F47" s="1187"/>
      <c r="G47" s="1187"/>
      <c r="H47" s="1259"/>
      <c r="I47" s="1939">
        <f>(SQRT(J47^2+K47^2))*1000/(J13*1.73)</f>
        <v>6.9364161849710975</v>
      </c>
      <c r="J47" s="1940">
        <v>0.13200000000000001</v>
      </c>
      <c r="K47" s="1260">
        <v>0</v>
      </c>
      <c r="L47" s="1939">
        <f>(SQRT(M47^2+N47^2))*1000/(M13*1.73)</f>
        <v>6.9364161849710975</v>
      </c>
      <c r="M47" s="1940">
        <v>0.13200000000000001</v>
      </c>
      <c r="N47" s="1260">
        <v>0</v>
      </c>
      <c r="O47" s="1939">
        <f>(SQRT(P47^2+Q47^2))*1000/(P13*1.73)</f>
        <v>6.9364161849710975</v>
      </c>
      <c r="P47" s="1940">
        <v>0.13200000000000001</v>
      </c>
      <c r="Q47" s="1260">
        <v>0</v>
      </c>
      <c r="R47" s="1939">
        <f>(SQRT(S47^2+T47^2))*1000/(S13*1.73)</f>
        <v>10.509721492380452</v>
      </c>
      <c r="S47" s="1940">
        <v>0.2</v>
      </c>
      <c r="T47" s="1260">
        <v>0</v>
      </c>
      <c r="U47" s="1939">
        <f>(SQRT(V47^2+W47^2))*1000/(V13*1.73)</f>
        <v>10.509721492380452</v>
      </c>
      <c r="V47" s="1940">
        <v>0.2</v>
      </c>
      <c r="W47" s="1260">
        <v>0</v>
      </c>
      <c r="X47" s="1939">
        <f>(SQRT(Y47^2+Z47^2))*1000/(Y13*1.73)</f>
        <v>10.509721492380452</v>
      </c>
      <c r="Y47" s="1940">
        <v>0.2</v>
      </c>
      <c r="Z47" s="1260">
        <v>0</v>
      </c>
      <c r="AA47" s="1939">
        <f>(SQRT(AB47^2+AC47^2))*1000/(AB13*1.73)</f>
        <v>5.2548607461902259</v>
      </c>
      <c r="AB47" s="1940">
        <v>0.1</v>
      </c>
      <c r="AC47" s="1260">
        <v>0</v>
      </c>
      <c r="AD47" s="1939">
        <f>(SQRT(AE47^2+AF47^2))*1000/(AE13*1.73)</f>
        <v>5.2548607461902259</v>
      </c>
      <c r="AE47" s="1940">
        <v>0.1</v>
      </c>
      <c r="AF47" s="1260">
        <v>0</v>
      </c>
      <c r="AG47" s="1939">
        <f>(SQRT(AH47^2+AI47^2))*1000/(AH13*1.73)</f>
        <v>5.2548607461902259</v>
      </c>
      <c r="AH47" s="1940">
        <v>0.1</v>
      </c>
      <c r="AI47" s="1260">
        <v>0</v>
      </c>
      <c r="AJ47" s="1939">
        <f>(SQRT(AK47^2+AL47^2))*1000/(AK13*1.73)</f>
        <v>5.2548607461902259</v>
      </c>
      <c r="AK47" s="1940">
        <v>0.1</v>
      </c>
      <c r="AL47" s="1260">
        <v>0</v>
      </c>
      <c r="AM47" s="1939">
        <f>(SQRT(AN47^2+AO47^2))*1000/(AN13*1.73)</f>
        <v>6.9364161849710975</v>
      </c>
      <c r="AN47" s="1940">
        <v>0.13200000000000001</v>
      </c>
      <c r="AO47" s="1260">
        <v>0</v>
      </c>
      <c r="AP47" s="1939">
        <f>(SQRT(AQ47^2+AR47^2))*1000/(AQ13*1.73)</f>
        <v>6.9364161849710975</v>
      </c>
      <c r="AQ47" s="1940">
        <v>0.13200000000000001</v>
      </c>
      <c r="AR47" s="1260">
        <v>0</v>
      </c>
      <c r="AS47" s="1939">
        <f>(SQRT(AT47^2+AU47^2))*1000/(AT13*1.73)</f>
        <v>6.9364161849710975</v>
      </c>
      <c r="AT47" s="1940">
        <v>0.13200000000000001</v>
      </c>
      <c r="AU47" s="1260">
        <v>0</v>
      </c>
      <c r="AV47" s="1939">
        <f>(SQRT(AW47^2+AX47^2))*1000/(AW13*1.73)</f>
        <v>15.764582238570677</v>
      </c>
      <c r="AW47" s="1940">
        <v>0.3</v>
      </c>
      <c r="AX47" s="1260">
        <v>0</v>
      </c>
      <c r="AY47" s="1939">
        <f>(SQRT(AZ47^2+BA47^2))*1000/(AZ13*1.73)</f>
        <v>15.764582238570677</v>
      </c>
      <c r="AZ47" s="1940">
        <v>0.3</v>
      </c>
      <c r="BA47" s="1260">
        <v>0</v>
      </c>
      <c r="BB47" s="1939">
        <f>(SQRT(BC47^2+BD47^2))*1000/(BC13*1.73)</f>
        <v>15.764582238570677</v>
      </c>
      <c r="BC47" s="1940">
        <v>0.3</v>
      </c>
      <c r="BD47" s="1260">
        <v>0</v>
      </c>
      <c r="BE47" s="1939">
        <f>(SQRT(BF47^2+BG47^2))*1000/(BF13*1.73)</f>
        <v>15.764582238570677</v>
      </c>
      <c r="BF47" s="1940">
        <v>0.3</v>
      </c>
      <c r="BG47" s="1260">
        <v>0</v>
      </c>
      <c r="BH47" s="1939">
        <f>(SQRT(BI47^2+BJ47^2))*1000/(BI13*1.73)</f>
        <v>10.509721492380452</v>
      </c>
      <c r="BI47" s="1940">
        <v>0.2</v>
      </c>
      <c r="BJ47" s="1260">
        <v>0</v>
      </c>
      <c r="BK47" s="1939">
        <f>(SQRT(BL47^2+BM47^2))*1000/(BL13*1.73)</f>
        <v>10.509721492380452</v>
      </c>
      <c r="BL47" s="1940">
        <v>0.2</v>
      </c>
      <c r="BM47" s="1260">
        <v>0</v>
      </c>
      <c r="BN47" s="1939">
        <f>(SQRT(BO47^2+BP47^2))*1000/(BO13*1.73)</f>
        <v>10.509721492380452</v>
      </c>
      <c r="BO47" s="1940">
        <v>0.2</v>
      </c>
      <c r="BP47" s="1260">
        <v>0</v>
      </c>
      <c r="BQ47" s="1939">
        <f>(SQRT(BR47^2+BS47^2))*1000/(BR13*1.73)</f>
        <v>10.930110352075669</v>
      </c>
      <c r="BR47" s="1940">
        <v>0.20799999999999999</v>
      </c>
      <c r="BS47" s="1260">
        <v>0</v>
      </c>
      <c r="BT47" s="1939">
        <f>(SQRT(BU47^2+BV47^2))*1000/(BU13*1.73)</f>
        <v>21.019442984760904</v>
      </c>
      <c r="BU47" s="1940">
        <v>0.4</v>
      </c>
      <c r="BV47" s="1260">
        <v>0</v>
      </c>
      <c r="BW47" s="1939">
        <f>(SQRT(BX47^2+BY47^2))*1000/(BX13*1.73)</f>
        <v>5.2548607461902259</v>
      </c>
      <c r="BX47" s="1940">
        <v>0.1</v>
      </c>
      <c r="BY47" s="1260">
        <v>0</v>
      </c>
      <c r="BZ47" s="1939">
        <f>(SQRT(CA47^2+CB47^2))*1000/(CA13*1.73)</f>
        <v>5.2548607461902259</v>
      </c>
      <c r="CA47" s="1940">
        <v>0.1</v>
      </c>
      <c r="CB47" s="1260">
        <v>0</v>
      </c>
    </row>
    <row r="48" spans="1:80" s="1146" customFormat="1" ht="30.75" customHeight="1" x14ac:dyDescent="0.25">
      <c r="A48" s="1404"/>
      <c r="B48" s="1408" t="s">
        <v>515</v>
      </c>
      <c r="C48" s="1191" t="s">
        <v>315</v>
      </c>
      <c r="D48" s="1254" t="s">
        <v>538</v>
      </c>
      <c r="E48" s="1197"/>
      <c r="F48" s="1198"/>
      <c r="G48" s="1199"/>
      <c r="H48" s="1200"/>
      <c r="I48" s="1924">
        <f>(SQRT(J48^2+K48^2))*1000/(J13*1.73)</f>
        <v>0</v>
      </c>
      <c r="J48" s="1938">
        <v>0</v>
      </c>
      <c r="K48" s="1941">
        <v>0</v>
      </c>
      <c r="L48" s="1924">
        <f>(SQRT(M48^2+N48^2))*1000/(M13*1.73)</f>
        <v>0</v>
      </c>
      <c r="M48" s="1938">
        <v>0</v>
      </c>
      <c r="N48" s="1941">
        <v>0</v>
      </c>
      <c r="O48" s="1924">
        <f>(SQRT(P48^2+Q48^2))*1000/(P13*1.73)</f>
        <v>10.509721492380452</v>
      </c>
      <c r="P48" s="1938">
        <v>0.2</v>
      </c>
      <c r="Q48" s="1941">
        <v>0</v>
      </c>
      <c r="R48" s="1924">
        <f>(SQRT(S48^2+T48^2))*1000/(S13*1.73)</f>
        <v>0</v>
      </c>
      <c r="S48" s="1938">
        <v>0</v>
      </c>
      <c r="T48" s="1941">
        <v>0</v>
      </c>
      <c r="U48" s="1924">
        <f>(SQRT(V48^2+W48^2))*1000/(V13*1.73)</f>
        <v>0</v>
      </c>
      <c r="V48" s="1938">
        <v>0</v>
      </c>
      <c r="W48" s="1941">
        <v>0</v>
      </c>
      <c r="X48" s="1924">
        <f>(SQRT(Y48^2+Z48^2))*1000/(Y13*1.73)</f>
        <v>0</v>
      </c>
      <c r="Y48" s="1938">
        <v>0</v>
      </c>
      <c r="Z48" s="1941">
        <v>0</v>
      </c>
      <c r="AA48" s="1924">
        <f>(SQRT(AB48^2+AC48^2))*1000/(AB13*1.73)</f>
        <v>10.509721492380452</v>
      </c>
      <c r="AB48" s="1938">
        <v>0.2</v>
      </c>
      <c r="AC48" s="1941">
        <v>0</v>
      </c>
      <c r="AD48" s="1924">
        <f>(SQRT(AE48^2+AF48^2))*1000/(AE13*1.73)</f>
        <v>0</v>
      </c>
      <c r="AE48" s="1938">
        <v>0</v>
      </c>
      <c r="AF48" s="1941">
        <v>0</v>
      </c>
      <c r="AG48" s="1924">
        <f>(SQRT(AH48^2+AI48^2))*1000/(AH13*1.73)</f>
        <v>0</v>
      </c>
      <c r="AH48" s="1938">
        <v>0</v>
      </c>
      <c r="AI48" s="1941">
        <v>0</v>
      </c>
      <c r="AJ48" s="1924">
        <f>(SQRT(AK48^2+AL48^2))*1000/(AK13*1.73)</f>
        <v>0</v>
      </c>
      <c r="AK48" s="1938">
        <v>0</v>
      </c>
      <c r="AL48" s="1941">
        <v>0</v>
      </c>
      <c r="AM48" s="1924">
        <f>(SQRT(AN48^2+AO48^2))*1000/(AN13*1.73)</f>
        <v>0</v>
      </c>
      <c r="AN48" s="1938">
        <v>0</v>
      </c>
      <c r="AO48" s="1941">
        <v>0</v>
      </c>
      <c r="AP48" s="1924">
        <f>(SQRT(AQ48^2+AR48^2))*1000/(AQ13*1.73)</f>
        <v>0</v>
      </c>
      <c r="AQ48" s="1938">
        <v>0</v>
      </c>
      <c r="AR48" s="1941">
        <v>0</v>
      </c>
      <c r="AS48" s="1924">
        <f>(SQRT(AT48^2+AU48^2))*1000/(AT13*1.73)</f>
        <v>0</v>
      </c>
      <c r="AT48" s="1938">
        <v>0</v>
      </c>
      <c r="AU48" s="1941">
        <v>0</v>
      </c>
      <c r="AV48" s="1924">
        <f>(SQRT(AW48^2+AX48^2))*1000/(AW13*1.73)</f>
        <v>10.509721492380452</v>
      </c>
      <c r="AW48" s="1938">
        <v>0.2</v>
      </c>
      <c r="AX48" s="1941">
        <v>0</v>
      </c>
      <c r="AY48" s="1924">
        <f>(SQRT(AZ48^2+BA48^2))*1000/(AZ13*1.73)</f>
        <v>0</v>
      </c>
      <c r="AZ48" s="1938">
        <v>0</v>
      </c>
      <c r="BA48" s="1941">
        <v>0</v>
      </c>
      <c r="BB48" s="1924">
        <f>(SQRT(BC48^2+BD48^2))*1000/(BC13*1.73)</f>
        <v>0</v>
      </c>
      <c r="BC48" s="1938">
        <v>0</v>
      </c>
      <c r="BD48" s="1941">
        <v>0</v>
      </c>
      <c r="BE48" s="1924">
        <f>(SQRT(BF48^2+BG48^2))*1000/(BF13*1.73)</f>
        <v>0</v>
      </c>
      <c r="BF48" s="1938">
        <v>0</v>
      </c>
      <c r="BG48" s="1941">
        <v>0</v>
      </c>
      <c r="BH48" s="1924">
        <f>(SQRT(BI48^2+BJ48^2))*1000/(BI13*1.73)</f>
        <v>10.509721492380452</v>
      </c>
      <c r="BI48" s="1938">
        <v>0.2</v>
      </c>
      <c r="BJ48" s="1941">
        <v>0</v>
      </c>
      <c r="BK48" s="1924">
        <f>(SQRT(BL48^2+BM48^2))*1000/(BL13*1.73)</f>
        <v>0</v>
      </c>
      <c r="BL48" s="1938">
        <v>0</v>
      </c>
      <c r="BM48" s="1941">
        <v>0</v>
      </c>
      <c r="BN48" s="1924">
        <f>(SQRT(BO48^2+BP48^2))*1000/(BO13*1.73)</f>
        <v>0</v>
      </c>
      <c r="BO48" s="1938">
        <v>0</v>
      </c>
      <c r="BP48" s="1941">
        <v>0</v>
      </c>
      <c r="BQ48" s="1924">
        <f>(SQRT(BR48^2+BS48^2))*1000/(BR13*1.73)</f>
        <v>0</v>
      </c>
      <c r="BR48" s="1938">
        <v>0</v>
      </c>
      <c r="BS48" s="1941">
        <v>0</v>
      </c>
      <c r="BT48" s="1924">
        <f>(SQRT(BU48^2+BV48^2))*1000/(BU13*1.73)</f>
        <v>0</v>
      </c>
      <c r="BU48" s="1938">
        <v>0</v>
      </c>
      <c r="BV48" s="1941">
        <v>0</v>
      </c>
      <c r="BW48" s="1924">
        <f>(SQRT(BX48^2+BY48^2))*1000/(BX13*1.73)</f>
        <v>0</v>
      </c>
      <c r="BX48" s="1938">
        <v>0</v>
      </c>
      <c r="BY48" s="1941">
        <v>0</v>
      </c>
      <c r="BZ48" s="1924">
        <f>(SQRT(CA48^2+CB48^2))*1000/(CA13*1.73)</f>
        <v>0</v>
      </c>
      <c r="CA48" s="1938">
        <v>0</v>
      </c>
      <c r="CB48" s="1941">
        <v>0</v>
      </c>
    </row>
    <row r="49" spans="1:80" s="1146" customFormat="1" ht="30.75" customHeight="1" thickBot="1" x14ac:dyDescent="0.3">
      <c r="A49" s="1405"/>
      <c r="B49" s="1409"/>
      <c r="C49" s="1257" t="s">
        <v>303</v>
      </c>
      <c r="D49" s="1258" t="s">
        <v>539</v>
      </c>
      <c r="E49" s="1202"/>
      <c r="F49" s="1203"/>
      <c r="G49" s="1204"/>
      <c r="H49" s="1205"/>
      <c r="I49" s="1939">
        <f>(SQRT(J49^2+K49^2))*1000/(J13*1.73)</f>
        <v>0</v>
      </c>
      <c r="J49" s="1942">
        <v>0</v>
      </c>
      <c r="K49" s="1943">
        <v>0</v>
      </c>
      <c r="L49" s="1939">
        <f>(SQRT(M49^2+N49^2))*1000/(M13*1.73)</f>
        <v>0</v>
      </c>
      <c r="M49" s="1942">
        <v>0</v>
      </c>
      <c r="N49" s="1943">
        <v>0</v>
      </c>
      <c r="O49" s="1939">
        <f>(SQRT(P49^2+Q49^2))*1000/(P13*1.73)</f>
        <v>0</v>
      </c>
      <c r="P49" s="1942">
        <v>0</v>
      </c>
      <c r="Q49" s="1943">
        <v>0</v>
      </c>
      <c r="R49" s="1939">
        <f>(SQRT(S49^2+T49^2))*1000/(S13*1.73)</f>
        <v>0</v>
      </c>
      <c r="S49" s="1942">
        <v>0</v>
      </c>
      <c r="T49" s="1943">
        <v>0</v>
      </c>
      <c r="U49" s="1939">
        <f>(SQRT(V49^2+W49^2))*1000/(V13*1.73)</f>
        <v>0</v>
      </c>
      <c r="V49" s="1942">
        <v>0</v>
      </c>
      <c r="W49" s="1943">
        <v>0</v>
      </c>
      <c r="X49" s="1939">
        <f>(SQRT(Y49^2+Z49^2))*1000/(Y13*1.73)</f>
        <v>0</v>
      </c>
      <c r="Y49" s="1942">
        <v>0</v>
      </c>
      <c r="Z49" s="1943">
        <v>0</v>
      </c>
      <c r="AA49" s="1939">
        <f>(SQRT(AB49^2+AC49^2))*1000/(AB13*1.73)</f>
        <v>0</v>
      </c>
      <c r="AB49" s="1942">
        <v>0</v>
      </c>
      <c r="AC49" s="1943">
        <v>0</v>
      </c>
      <c r="AD49" s="1939">
        <f>(SQRT(AE49^2+AF49^2))*1000/(AE13*1.73)</f>
        <v>0</v>
      </c>
      <c r="AE49" s="1942">
        <v>0</v>
      </c>
      <c r="AF49" s="1943">
        <v>0</v>
      </c>
      <c r="AG49" s="1939">
        <f>(SQRT(AH49^2+AI49^2))*1000/(AH13*1.73)</f>
        <v>0</v>
      </c>
      <c r="AH49" s="1942">
        <v>0</v>
      </c>
      <c r="AI49" s="1943">
        <v>0</v>
      </c>
      <c r="AJ49" s="1939">
        <f>(SQRT(AK49^2+AL49^2))*1000/(AK13*1.73)</f>
        <v>0</v>
      </c>
      <c r="AK49" s="1942">
        <v>0</v>
      </c>
      <c r="AL49" s="1943">
        <v>0</v>
      </c>
      <c r="AM49" s="1939">
        <f>(SQRT(AN49^2+AO49^2))*1000/(AN13*1.73)</f>
        <v>0</v>
      </c>
      <c r="AN49" s="1942">
        <v>0</v>
      </c>
      <c r="AO49" s="1943">
        <v>0</v>
      </c>
      <c r="AP49" s="1939">
        <f>(SQRT(AQ49^2+AR49^2))*1000/(AQ13*1.73)</f>
        <v>0</v>
      </c>
      <c r="AQ49" s="1942">
        <v>0</v>
      </c>
      <c r="AR49" s="1943">
        <v>0</v>
      </c>
      <c r="AS49" s="1939">
        <f>(SQRT(AT49^2+AU49^2))*1000/(AT13*1.73)</f>
        <v>0</v>
      </c>
      <c r="AT49" s="1942">
        <v>0</v>
      </c>
      <c r="AU49" s="1943">
        <v>0</v>
      </c>
      <c r="AV49" s="1939">
        <f>(SQRT(AW49^2+AX49^2))*1000/(AW13*1.73)</f>
        <v>0</v>
      </c>
      <c r="AW49" s="1942">
        <v>0</v>
      </c>
      <c r="AX49" s="1943">
        <v>0</v>
      </c>
      <c r="AY49" s="1939">
        <f>(SQRT(AZ49^2+BA49^2))*1000/(AZ13*1.73)</f>
        <v>0</v>
      </c>
      <c r="AZ49" s="1942">
        <v>0</v>
      </c>
      <c r="BA49" s="1943">
        <v>0</v>
      </c>
      <c r="BB49" s="1939">
        <f>(SQRT(BC49^2+BD49^2))*1000/(BC13*1.73)</f>
        <v>0</v>
      </c>
      <c r="BC49" s="1942">
        <v>0</v>
      </c>
      <c r="BD49" s="1943">
        <v>0</v>
      </c>
      <c r="BE49" s="1939">
        <f>(SQRT(BF49^2+BG49^2))*1000/(BF13*1.73)</f>
        <v>0</v>
      </c>
      <c r="BF49" s="1942">
        <v>0</v>
      </c>
      <c r="BG49" s="1943">
        <v>0</v>
      </c>
      <c r="BH49" s="1939">
        <f>(SQRT(BI49^2+BJ49^2))*1000/(BI13*1.73)</f>
        <v>0</v>
      </c>
      <c r="BI49" s="1942">
        <v>0</v>
      </c>
      <c r="BJ49" s="1943">
        <v>0</v>
      </c>
      <c r="BK49" s="1939">
        <f>(SQRT(BL49^2+BM49^2))*1000/(BL13*1.73)</f>
        <v>0</v>
      </c>
      <c r="BL49" s="1942">
        <v>0</v>
      </c>
      <c r="BM49" s="1943">
        <v>0</v>
      </c>
      <c r="BN49" s="1939">
        <f>(SQRT(BO49^2+BP49^2))*1000/(BO13*1.73)</f>
        <v>0</v>
      </c>
      <c r="BO49" s="1942">
        <v>0</v>
      </c>
      <c r="BP49" s="1943">
        <v>0</v>
      </c>
      <c r="BQ49" s="1939">
        <f>(SQRT(BR49^2+BS49^2))*1000/(BR13*1.73)</f>
        <v>0</v>
      </c>
      <c r="BR49" s="1942">
        <v>0</v>
      </c>
      <c r="BS49" s="1943">
        <v>0</v>
      </c>
      <c r="BT49" s="1939">
        <f>(SQRT(BU49^2+BV49^2))*1000/(BU13*1.73)</f>
        <v>0</v>
      </c>
      <c r="BU49" s="1942">
        <v>0</v>
      </c>
      <c r="BV49" s="1943">
        <v>0</v>
      </c>
      <c r="BW49" s="1939">
        <v>0</v>
      </c>
      <c r="BX49" s="1942">
        <v>0</v>
      </c>
      <c r="BY49" s="1943">
        <v>0</v>
      </c>
      <c r="BZ49" s="1939">
        <f>(SQRT(CA49^2+CB49^2))*1000/(CA13*1.73)</f>
        <v>0</v>
      </c>
      <c r="CA49" s="1942">
        <v>0</v>
      </c>
      <c r="CB49" s="1944">
        <v>0</v>
      </c>
    </row>
    <row r="50" spans="1:80" s="1261" customFormat="1" ht="30.75" customHeight="1" x14ac:dyDescent="0.25">
      <c r="A50" s="1403" t="s">
        <v>109</v>
      </c>
      <c r="B50" s="1406" t="s">
        <v>519</v>
      </c>
      <c r="C50" s="1191" t="s">
        <v>540</v>
      </c>
      <c r="D50" s="1254" t="s">
        <v>536</v>
      </c>
      <c r="E50" s="1206"/>
      <c r="F50" s="1207"/>
      <c r="G50" s="1207"/>
      <c r="H50" s="1208"/>
      <c r="I50" s="1937">
        <f>(SQRT(J50^2+K50^2))*1000/(J21*1.73)</f>
        <v>3.4682080924855487</v>
      </c>
      <c r="J50" s="1289">
        <v>6.6000000000000003E-2</v>
      </c>
      <c r="K50" s="1289">
        <v>0</v>
      </c>
      <c r="L50" s="1937">
        <f>(SQRT(M50^2+N50^2))*1000/(M21*1.73)</f>
        <v>3.4682080924855487</v>
      </c>
      <c r="M50" s="1289">
        <v>6.6000000000000003E-2</v>
      </c>
      <c r="N50" s="1289">
        <v>0</v>
      </c>
      <c r="O50" s="1937">
        <f>(SQRT(P50^2+Q50^2))*1000/(P21*1.73)</f>
        <v>3.4682080924855487</v>
      </c>
      <c r="P50" s="1289">
        <v>6.6000000000000003E-2</v>
      </c>
      <c r="Q50" s="1289">
        <v>0</v>
      </c>
      <c r="R50" s="1937">
        <f>(SQRT(S50^2+T50^2))*1000/(S21*1.73)</f>
        <v>3.4682080924855487</v>
      </c>
      <c r="S50" s="1289">
        <v>6.6000000000000003E-2</v>
      </c>
      <c r="T50" s="1289">
        <v>0</v>
      </c>
      <c r="U50" s="1937">
        <f>(SQRT(V50^2+W50^2))*1000/(V21*1.73)</f>
        <v>3.4682080924855487</v>
      </c>
      <c r="V50" s="1289">
        <v>6.6000000000000003E-2</v>
      </c>
      <c r="W50" s="1289">
        <v>0</v>
      </c>
      <c r="X50" s="1937">
        <f>(SQRT(Y50^2+Z50^2))*1000/(Y21*1.73)</f>
        <v>3.4682080924855487</v>
      </c>
      <c r="Y50" s="1289">
        <v>6.6000000000000003E-2</v>
      </c>
      <c r="Z50" s="1289">
        <v>0</v>
      </c>
      <c r="AA50" s="1937">
        <f>(SQRT(AB50^2+AC50^2))*1000/(AB21*1.73)</f>
        <v>5.2548607461902259</v>
      </c>
      <c r="AB50" s="1289">
        <v>0.1</v>
      </c>
      <c r="AC50" s="1289">
        <v>0</v>
      </c>
      <c r="AD50" s="1937">
        <f>(SQRT(AE50^2+AF50^2))*1000/(AE21*1.73)</f>
        <v>5.2548607461902259</v>
      </c>
      <c r="AE50" s="1289">
        <v>0.1</v>
      </c>
      <c r="AF50" s="1289">
        <v>0</v>
      </c>
      <c r="AG50" s="1937">
        <f>(SQRT(AH50^2+AI50^2))*1000/(AH21*1.73)</f>
        <v>5.2548607461902259</v>
      </c>
      <c r="AH50" s="1289">
        <v>0.1</v>
      </c>
      <c r="AI50" s="1289">
        <v>0</v>
      </c>
      <c r="AJ50" s="1937">
        <f>(SQRT(AK50^2+AL50^2))*1000/(AK21*1.73)</f>
        <v>5.2548607461902259</v>
      </c>
      <c r="AK50" s="1289">
        <v>0.1</v>
      </c>
      <c r="AL50" s="1289">
        <v>0</v>
      </c>
      <c r="AM50" s="1937">
        <f>(SQRT(AN50^2+AO50^2))*1000/(AN21*1.73)</f>
        <v>3.4682080924855487</v>
      </c>
      <c r="AN50" s="1289">
        <v>6.6000000000000003E-2</v>
      </c>
      <c r="AO50" s="1289">
        <v>0</v>
      </c>
      <c r="AP50" s="1937">
        <f>(SQRT(AQ50^2+AR50^2))*1000/(AQ21*1.73)</f>
        <v>3.4682080924855487</v>
      </c>
      <c r="AQ50" s="1289">
        <v>6.6000000000000003E-2</v>
      </c>
      <c r="AR50" s="1289">
        <v>0</v>
      </c>
      <c r="AS50" s="1937">
        <f>(SQRT(AT50^2+AU50^2))*1000/(AT21*1.73)</f>
        <v>3.4682080924855487</v>
      </c>
      <c r="AT50" s="1289">
        <v>6.6000000000000003E-2</v>
      </c>
      <c r="AU50" s="1289">
        <v>0</v>
      </c>
      <c r="AV50" s="1937">
        <f>(SQRT(AW50^2+AX50^2))*1000/(AW21*1.73)</f>
        <v>8.4077771939043604</v>
      </c>
      <c r="AW50" s="1289">
        <v>0.16</v>
      </c>
      <c r="AX50" s="1289">
        <v>0</v>
      </c>
      <c r="AY50" s="1937">
        <f>(SQRT(AZ50^2+BA50^2))*1000/(AZ21*1.73)</f>
        <v>8.4077771939043604</v>
      </c>
      <c r="AZ50" s="1289">
        <v>0.16</v>
      </c>
      <c r="BA50" s="1289">
        <v>0</v>
      </c>
      <c r="BB50" s="1937">
        <f>(SQRT(BC50^2+BD50^2))*1000/(BC21*1.73)</f>
        <v>8.4077771939043604</v>
      </c>
      <c r="BC50" s="1289">
        <v>0.16</v>
      </c>
      <c r="BD50" s="1289">
        <v>0</v>
      </c>
      <c r="BE50" s="1937">
        <f>(SQRT(BF50^2+BG50^2))*1000/(BF21*1.73)</f>
        <v>8.4077771939043604</v>
      </c>
      <c r="BF50" s="1289">
        <v>0.16</v>
      </c>
      <c r="BG50" s="1289">
        <v>0</v>
      </c>
      <c r="BH50" s="1937">
        <f>(SQRT(BI50^2+BJ50^2))*1000/(BI21*1.73)</f>
        <v>8.4077771939043604</v>
      </c>
      <c r="BI50" s="1289">
        <v>0.16</v>
      </c>
      <c r="BJ50" s="1289">
        <v>0</v>
      </c>
      <c r="BK50" s="1937">
        <f>(SQRT(BL50^2+BM50^2))*1000/(BL21*1.73)</f>
        <v>10.509721492380452</v>
      </c>
      <c r="BL50" s="1289">
        <v>0.2</v>
      </c>
      <c r="BM50" s="1289">
        <v>0</v>
      </c>
      <c r="BN50" s="1937">
        <f>(SQRT(BO50^2+BP50^2))*1000/(BO21*1.73)</f>
        <v>10.509721492380452</v>
      </c>
      <c r="BO50" s="1289">
        <v>0.2</v>
      </c>
      <c r="BP50" s="1289">
        <v>0</v>
      </c>
      <c r="BQ50" s="1937">
        <f>(SQRT(BR50^2+BS50^2))*1000/(BR21*1.73)</f>
        <v>5.2548607461902259</v>
      </c>
      <c r="BR50" s="1289">
        <v>0.1</v>
      </c>
      <c r="BS50" s="1289">
        <v>0</v>
      </c>
      <c r="BT50" s="1937">
        <f>(SQRT(BU50^2+BV50^2))*1000/(BU21*1.73)</f>
        <v>5.5701523909616393</v>
      </c>
      <c r="BU50" s="1289">
        <v>0.106</v>
      </c>
      <c r="BV50" s="1289">
        <v>0</v>
      </c>
      <c r="BW50" s="1937">
        <f>(SQRT(BX50^2+BY50^2))*1000/(BX21*1.73)</f>
        <v>3.4682080924855487</v>
      </c>
      <c r="BX50" s="1289">
        <v>6.6000000000000003E-2</v>
      </c>
      <c r="BY50" s="1289">
        <v>0</v>
      </c>
      <c r="BZ50" s="1937">
        <f>(SQRT(CA50^2+CB50^2))*1000/(CA21*1.73)</f>
        <v>3.4682080924855487</v>
      </c>
      <c r="CA50" s="1289">
        <v>6.6000000000000003E-2</v>
      </c>
      <c r="CB50" s="1292">
        <v>0</v>
      </c>
    </row>
    <row r="51" spans="1:80" s="1146" customFormat="1" ht="30.75" customHeight="1" thickBot="1" x14ac:dyDescent="0.3">
      <c r="A51" s="1404"/>
      <c r="B51" s="1407"/>
      <c r="C51" s="1257" t="s">
        <v>319</v>
      </c>
      <c r="D51" s="1258" t="s">
        <v>537</v>
      </c>
      <c r="E51" s="1186"/>
      <c r="F51" s="1187"/>
      <c r="G51" s="1187"/>
      <c r="H51" s="1188"/>
      <c r="I51" s="1927">
        <f>(SQRT(J51^2+K51^2))*1000/(J21*1.73)</f>
        <v>13.977929584866001</v>
      </c>
      <c r="J51" s="1291">
        <v>0.26600000000000001</v>
      </c>
      <c r="K51" s="1291">
        <v>0</v>
      </c>
      <c r="L51" s="1927">
        <f>(SQRT(M51^2+N51^2))*1000/(M21*1.73)</f>
        <v>13.977929584866001</v>
      </c>
      <c r="M51" s="1291">
        <v>0.26600000000000001</v>
      </c>
      <c r="N51" s="1291">
        <v>0</v>
      </c>
      <c r="O51" s="1927">
        <f>(SQRT(P51^2+Q51^2))*1000/(P21*1.73)</f>
        <v>13.977929584866001</v>
      </c>
      <c r="P51" s="1291">
        <v>0.26600000000000001</v>
      </c>
      <c r="Q51" s="1291">
        <v>0</v>
      </c>
      <c r="R51" s="1927">
        <f>(SQRT(S51^2+T51^2))*1000/(S21*1.73)</f>
        <v>17.446137677351548</v>
      </c>
      <c r="S51" s="1291">
        <v>0.33200000000000002</v>
      </c>
      <c r="T51" s="1291">
        <v>0</v>
      </c>
      <c r="U51" s="1927">
        <f>(SQRT(V51^2+W51^2))*1000/(V21*1.73)</f>
        <v>17.446137677351548</v>
      </c>
      <c r="V51" s="1291">
        <v>0.33200000000000002</v>
      </c>
      <c r="W51" s="1291">
        <v>0</v>
      </c>
      <c r="X51" s="1927">
        <f>(SQRT(Y51^2+Z51^2))*1000/(Y21*1.73)</f>
        <v>17.446137677351548</v>
      </c>
      <c r="Y51" s="1291">
        <v>0.33200000000000002</v>
      </c>
      <c r="Z51" s="1291">
        <v>0</v>
      </c>
      <c r="AA51" s="1927">
        <f>(SQRT(AB51^2+AC51^2))*1000/(AB21*1.73)</f>
        <v>10.509721492380452</v>
      </c>
      <c r="AB51" s="1291">
        <v>0.2</v>
      </c>
      <c r="AC51" s="1291">
        <v>0</v>
      </c>
      <c r="AD51" s="1927">
        <f>(SQRT(AE51^2+AF51^2))*1000/(AE21*1.73)</f>
        <v>10.509721492380452</v>
      </c>
      <c r="AE51" s="1291">
        <v>0.2</v>
      </c>
      <c r="AF51" s="1291">
        <v>0</v>
      </c>
      <c r="AG51" s="1927">
        <f>(SQRT(AH51^2+AI51^2))*1000/(AH21*1.73)</f>
        <v>10.509721492380452</v>
      </c>
      <c r="AH51" s="1291">
        <v>0.2</v>
      </c>
      <c r="AI51" s="1291">
        <v>0</v>
      </c>
      <c r="AJ51" s="1927">
        <f>(SQRT(AK51^2+AL51^2))*1000/(AK21*1.73)</f>
        <v>10.509721492380452</v>
      </c>
      <c r="AK51" s="1291">
        <v>0.2</v>
      </c>
      <c r="AL51" s="1291">
        <v>0</v>
      </c>
      <c r="AM51" s="1927">
        <f>(SQRT(AN51^2+AO51^2))*1000/(AN21*1.73)</f>
        <v>10.509721492380452</v>
      </c>
      <c r="AN51" s="1291">
        <v>0.2</v>
      </c>
      <c r="AO51" s="1291">
        <v>0</v>
      </c>
      <c r="AP51" s="1927">
        <f>(SQRT(AQ51^2+AR51^2))*1000/(AQ21*1.73)</f>
        <v>10.509721492380452</v>
      </c>
      <c r="AQ51" s="1291">
        <v>0.2</v>
      </c>
      <c r="AR51" s="1291">
        <v>0</v>
      </c>
      <c r="AS51" s="1927">
        <f>(SQRT(AT51^2+AU51^2))*1000/(AT21*1.73)</f>
        <v>10.509721492380452</v>
      </c>
      <c r="AT51" s="1291">
        <v>0.2</v>
      </c>
      <c r="AU51" s="1291">
        <v>0</v>
      </c>
      <c r="AV51" s="1927">
        <f>(SQRT(AW51^2+AX51^2))*1000/(AW21*1.73)</f>
        <v>14.713610089332631</v>
      </c>
      <c r="AW51" s="1291">
        <v>0.28000000000000003</v>
      </c>
      <c r="AX51" s="1291">
        <v>0</v>
      </c>
      <c r="AY51" s="1927">
        <f>(SQRT(AZ51^2+BA51^2))*1000/(AZ21*1.73)</f>
        <v>14.713610089332631</v>
      </c>
      <c r="AZ51" s="1291">
        <v>0.28000000000000003</v>
      </c>
      <c r="BA51" s="1291">
        <v>0</v>
      </c>
      <c r="BB51" s="1927">
        <f>(SQRT(BC51^2+BD51^2))*1000/(BC21*1.73)</f>
        <v>14.713610089332631</v>
      </c>
      <c r="BC51" s="1291">
        <v>0.28000000000000003</v>
      </c>
      <c r="BD51" s="1291">
        <v>0</v>
      </c>
      <c r="BE51" s="1927">
        <f>(SQRT(BF51^2+BG51^2))*1000/(BF21*1.73)</f>
        <v>14.713610089332631</v>
      </c>
      <c r="BF51" s="1291">
        <v>0.28000000000000003</v>
      </c>
      <c r="BG51" s="1291">
        <v>0</v>
      </c>
      <c r="BH51" s="1927">
        <f>(SQRT(BI51^2+BJ51^2))*1000/(BI21*1.73)</f>
        <v>14.713610089332631</v>
      </c>
      <c r="BI51" s="1291">
        <v>0.28000000000000003</v>
      </c>
      <c r="BJ51" s="1291">
        <v>0</v>
      </c>
      <c r="BK51" s="1927">
        <f>(SQRT(BL51^2+BM51^2))*1000/(BL21*1.73)</f>
        <v>21.019442984760904</v>
      </c>
      <c r="BL51" s="1291">
        <v>0.4</v>
      </c>
      <c r="BM51" s="1291">
        <v>0</v>
      </c>
      <c r="BN51" s="1927">
        <f>(SQRT(BO51^2+BP51^2))*1000/(BO21*1.73)</f>
        <v>21.019442984760904</v>
      </c>
      <c r="BO51" s="1291">
        <v>0.4</v>
      </c>
      <c r="BP51" s="1291">
        <v>0</v>
      </c>
      <c r="BQ51" s="1927">
        <f>(SQRT(BR51^2+BS51^2))*1000/(BR21*1.73)</f>
        <v>15.764582238570677</v>
      </c>
      <c r="BR51" s="1291">
        <v>0.3</v>
      </c>
      <c r="BS51" s="1291">
        <v>0</v>
      </c>
      <c r="BT51" s="1927">
        <f>(SQRT(BU51^2+BV51^2))*1000/(BU21*1.73)</f>
        <v>15.764582238570677</v>
      </c>
      <c r="BU51" s="1291">
        <v>0.3</v>
      </c>
      <c r="BV51" s="1291">
        <v>0</v>
      </c>
      <c r="BW51" s="1927">
        <f>(SQRT(BX51^2+BY51^2))*1000/(BX21*1.73)</f>
        <v>5.2548607461902259</v>
      </c>
      <c r="BX51" s="1291">
        <v>0.1</v>
      </c>
      <c r="BY51" s="1291">
        <v>0</v>
      </c>
      <c r="BZ51" s="1927">
        <f>(SQRT(CA51^2+CB51^2))*1000/(CA21*1.73)</f>
        <v>5.5701523909616393</v>
      </c>
      <c r="CA51" s="1291">
        <v>0.106</v>
      </c>
      <c r="CB51" s="1294">
        <v>0</v>
      </c>
    </row>
    <row r="52" spans="1:80" s="1146" customFormat="1" ht="30.75" customHeight="1" x14ac:dyDescent="0.25">
      <c r="A52" s="1404"/>
      <c r="B52" s="1408" t="s">
        <v>519</v>
      </c>
      <c r="C52" s="1191" t="s">
        <v>334</v>
      </c>
      <c r="D52" s="1254" t="s">
        <v>538</v>
      </c>
      <c r="E52" s="1197"/>
      <c r="F52" s="1198"/>
      <c r="G52" s="1199"/>
      <c r="H52" s="1200"/>
      <c r="I52" s="1945">
        <f>(SQRT(J52^2+K52^2))*1000/(J21*1.73)</f>
        <v>0</v>
      </c>
      <c r="J52" s="1262">
        <v>0</v>
      </c>
      <c r="K52" s="1262">
        <v>0</v>
      </c>
      <c r="L52" s="1945">
        <f>(SQRT(M52^2+N52^2))*1000/(M21*1.73)</f>
        <v>0</v>
      </c>
      <c r="M52" s="1262">
        <v>0</v>
      </c>
      <c r="N52" s="1262">
        <v>0</v>
      </c>
      <c r="O52" s="1945">
        <f>(SQRT(P52^2+Q52^2))*1000/(P21*1.73)</f>
        <v>0</v>
      </c>
      <c r="P52" s="1262">
        <v>0</v>
      </c>
      <c r="Q52" s="1262">
        <v>0</v>
      </c>
      <c r="R52" s="1945">
        <f>(SQRT(S52^2+T52^2))*1000/(S21*1.73)</f>
        <v>0</v>
      </c>
      <c r="S52" s="1262">
        <v>0</v>
      </c>
      <c r="T52" s="1262">
        <v>0</v>
      </c>
      <c r="U52" s="1945">
        <f>(SQRT(V52^2+W52^2))*1000/(V21*1.73)</f>
        <v>0</v>
      </c>
      <c r="V52" s="1262">
        <v>0</v>
      </c>
      <c r="W52" s="1262">
        <v>0</v>
      </c>
      <c r="X52" s="1945">
        <f>(SQRT(Y52^2+Z52^2))*1000/(Y21*1.73)</f>
        <v>0</v>
      </c>
      <c r="Y52" s="1262">
        <v>0</v>
      </c>
      <c r="Z52" s="1262">
        <v>0</v>
      </c>
      <c r="AA52" s="1945">
        <f>(SQRT(AB52^2+AC52^2))*1000/(AB21*1.73)</f>
        <v>2.627430373095113</v>
      </c>
      <c r="AB52" s="1262">
        <v>0.05</v>
      </c>
      <c r="AC52" s="1262">
        <v>0</v>
      </c>
      <c r="AD52" s="1945">
        <f>(SQRT(AE52^2+AF52^2))*1000/(AE21*1.73)</f>
        <v>2.627430373095113</v>
      </c>
      <c r="AE52" s="1262">
        <v>0.05</v>
      </c>
      <c r="AF52" s="1262">
        <v>0</v>
      </c>
      <c r="AG52" s="1945">
        <f>(SQRT(AH52^2+AI52^2))*1000/(AH21*1.73)</f>
        <v>2.627430373095113</v>
      </c>
      <c r="AH52" s="1262">
        <v>0.05</v>
      </c>
      <c r="AI52" s="1262">
        <v>0</v>
      </c>
      <c r="AJ52" s="1945">
        <f>(SQRT(AK52^2+AL52^2))*1000/(AK21*1.73)</f>
        <v>2.627430373095113</v>
      </c>
      <c r="AK52" s="1262">
        <v>0.05</v>
      </c>
      <c r="AL52" s="1262">
        <v>0</v>
      </c>
      <c r="AM52" s="1945">
        <f>(SQRT(AN52^2+AO52^2))*1000/(AN21*1.73)</f>
        <v>0</v>
      </c>
      <c r="AN52" s="1262">
        <v>0</v>
      </c>
      <c r="AO52" s="1262">
        <v>0</v>
      </c>
      <c r="AP52" s="1945">
        <f>(SQRT(AQ52^2+AR52^2))*1000/(AQ21*1.73)</f>
        <v>0</v>
      </c>
      <c r="AQ52" s="1262">
        <v>0</v>
      </c>
      <c r="AR52" s="1262">
        <v>0</v>
      </c>
      <c r="AS52" s="1945">
        <f>(SQRT(AT52^2+AU52^2))*1000/(AT21*1.73)</f>
        <v>0</v>
      </c>
      <c r="AT52" s="1262">
        <v>0</v>
      </c>
      <c r="AU52" s="1262">
        <v>0</v>
      </c>
      <c r="AV52" s="1945">
        <f>(SQRT(AW52^2+AX52^2))*1000/(AW21*1.73)</f>
        <v>2.1019442984760901</v>
      </c>
      <c r="AW52" s="1262">
        <v>0.04</v>
      </c>
      <c r="AX52" s="1262">
        <v>0</v>
      </c>
      <c r="AY52" s="1945">
        <f>(SQRT(AZ52^2+BA52^2))*1000/(AZ21*1.73)</f>
        <v>2.1019442984760901</v>
      </c>
      <c r="AZ52" s="1262">
        <v>0.04</v>
      </c>
      <c r="BA52" s="1262">
        <v>0</v>
      </c>
      <c r="BB52" s="1945">
        <f>(SQRT(BC52^2+BD52^2))*1000/(BC21*1.73)</f>
        <v>2.1019442984760901</v>
      </c>
      <c r="BC52" s="1262">
        <v>0.04</v>
      </c>
      <c r="BD52" s="1262">
        <v>0</v>
      </c>
      <c r="BE52" s="1945">
        <f>(SQRT(BF52^2+BG52^2))*1000/(BF21*1.73)</f>
        <v>2.1019442984760901</v>
      </c>
      <c r="BF52" s="1262">
        <v>0.04</v>
      </c>
      <c r="BG52" s="1262">
        <v>0</v>
      </c>
      <c r="BH52" s="1945">
        <f>(SQRT(BI52^2+BJ52^2))*1000/(BI21*1.73)</f>
        <v>2.1019442984760901</v>
      </c>
      <c r="BI52" s="1262">
        <v>0.04</v>
      </c>
      <c r="BJ52" s="1262">
        <v>0</v>
      </c>
      <c r="BK52" s="1945">
        <f>(SQRT(BL52^2+BM52^2))*1000/(BL21*1.73)</f>
        <v>0</v>
      </c>
      <c r="BL52" s="1262">
        <v>0</v>
      </c>
      <c r="BM52" s="1262">
        <v>0</v>
      </c>
      <c r="BN52" s="1945">
        <f>(SQRT(BO52^2+BP52^2))*1000/(BO21*1.73)</f>
        <v>0</v>
      </c>
      <c r="BO52" s="1262">
        <v>0</v>
      </c>
      <c r="BP52" s="1262">
        <v>0</v>
      </c>
      <c r="BQ52" s="1945">
        <f>(SQRT(BR52^2+BS52^2))*1000/(BR21*1.73)</f>
        <v>5.2548607461902259</v>
      </c>
      <c r="BR52" s="1262">
        <v>0.1</v>
      </c>
      <c r="BS52" s="1262">
        <v>0</v>
      </c>
      <c r="BT52" s="1945">
        <f>(SQRT(BU52^2+BV52^2))*1000/(BU21*1.73)</f>
        <v>5.2548607461902259</v>
      </c>
      <c r="BU52" s="1262">
        <v>0.1</v>
      </c>
      <c r="BV52" s="1262">
        <v>0</v>
      </c>
      <c r="BW52" s="1945">
        <f>(SQRT(BX52^2+BY52^2))*1000/(BX21*1.73)</f>
        <v>0</v>
      </c>
      <c r="BX52" s="1262">
        <v>0</v>
      </c>
      <c r="BY52" s="1262">
        <v>0</v>
      </c>
      <c r="BZ52" s="1945">
        <f>(SQRT(CA52^2+CB52^2))*1000/(CA21*1.73)</f>
        <v>0</v>
      </c>
      <c r="CA52" s="1262">
        <v>0</v>
      </c>
      <c r="CB52" s="1263">
        <v>0</v>
      </c>
    </row>
    <row r="53" spans="1:80" s="1146" customFormat="1" ht="30.75" customHeight="1" thickBot="1" x14ac:dyDescent="0.3">
      <c r="A53" s="1405"/>
      <c r="B53" s="1409"/>
      <c r="C53" s="1257" t="s">
        <v>309</v>
      </c>
      <c r="D53" s="1258" t="s">
        <v>539</v>
      </c>
      <c r="E53" s="1202"/>
      <c r="F53" s="1203"/>
      <c r="G53" s="1204"/>
      <c r="H53" s="1205"/>
      <c r="I53" s="1939">
        <f>(SQRT(J53^2+K53^2))*1000/(J17*1.73)</f>
        <v>79.479768786127181</v>
      </c>
      <c r="J53" s="1942">
        <v>6.6000000000000003E-2</v>
      </c>
      <c r="K53" s="1943">
        <v>0</v>
      </c>
      <c r="L53" s="1939">
        <f>(SQRT(M53^2+N53^2))*1000/(M17*1.73)</f>
        <v>79.479768786127181</v>
      </c>
      <c r="M53" s="1942">
        <v>6.6000000000000003E-2</v>
      </c>
      <c r="N53" s="1943">
        <v>0</v>
      </c>
      <c r="O53" s="1939">
        <f>(SQRT(P53^2+Q53^2))*1000/(P17*1.73)</f>
        <v>79.479768786127181</v>
      </c>
      <c r="P53" s="1942">
        <v>6.6000000000000003E-2</v>
      </c>
      <c r="Q53" s="1943">
        <v>0</v>
      </c>
      <c r="R53" s="1939">
        <f>(SQRT(S53^2+T53^2))*1000/(S17*1.73)</f>
        <v>79.479768786127181</v>
      </c>
      <c r="S53" s="1942">
        <v>6.6000000000000003E-2</v>
      </c>
      <c r="T53" s="1943">
        <v>0</v>
      </c>
      <c r="U53" s="1939">
        <f>(SQRT(V53^2+W53^2))*1000/(V17*1.73)</f>
        <v>79.479768786127181</v>
      </c>
      <c r="V53" s="1942">
        <v>6.6000000000000003E-2</v>
      </c>
      <c r="W53" s="1943">
        <v>0</v>
      </c>
      <c r="X53" s="1939">
        <f>(SQRT(Y53^2+Z53^2))*1000/(Y17*1.73)</f>
        <v>79.479768786127181</v>
      </c>
      <c r="Y53" s="1942">
        <v>6.6000000000000003E-2</v>
      </c>
      <c r="Z53" s="1943">
        <v>0</v>
      </c>
      <c r="AA53" s="1939">
        <f>(SQRT(AB53^2+AC53^2))*1000/(AB17*1.73)</f>
        <v>6.8004080244814684</v>
      </c>
      <c r="AB53" s="1942">
        <v>4.0000000000000001E-3</v>
      </c>
      <c r="AC53" s="1943">
        <v>0</v>
      </c>
      <c r="AD53" s="1939">
        <f>(SQRT(AE53^2+AF53^2))*1000/(AE17*1.73)</f>
        <v>0</v>
      </c>
      <c r="AE53" s="1942">
        <v>0</v>
      </c>
      <c r="AF53" s="1943">
        <v>0</v>
      </c>
      <c r="AG53" s="1939">
        <f>(SQRT(AH53^2+AI53^2))*1000/(AH17*1.73)</f>
        <v>0</v>
      </c>
      <c r="AH53" s="1942">
        <v>0</v>
      </c>
      <c r="AI53" s="1943">
        <v>0</v>
      </c>
      <c r="AJ53" s="1939">
        <f>(SQRT(AK53^2+AL53^2))*1000/(AK17*1.73)</f>
        <v>0</v>
      </c>
      <c r="AK53" s="1942">
        <v>0</v>
      </c>
      <c r="AL53" s="1943">
        <v>0</v>
      </c>
      <c r="AM53" s="1939">
        <f>(SQRT(AN53^2+AO53^2))*1000/(AN17*1.73)</f>
        <v>119.21965317919076</v>
      </c>
      <c r="AN53" s="1942">
        <v>6.6000000000000003E-2</v>
      </c>
      <c r="AO53" s="1943">
        <v>0</v>
      </c>
      <c r="AP53" s="1939">
        <f>(SQRT(AQ53^2+AR53^2))*1000/(AQ17*1.73)</f>
        <v>119.21965317919076</v>
      </c>
      <c r="AQ53" s="1942">
        <v>6.6000000000000003E-2</v>
      </c>
      <c r="AR53" s="1943">
        <v>0</v>
      </c>
      <c r="AS53" s="1939">
        <f>(SQRT(AT53^2+AU53^2))*1000/(AT17*1.73)</f>
        <v>68.125516102394712</v>
      </c>
      <c r="AT53" s="1942">
        <v>6.6000000000000003E-2</v>
      </c>
      <c r="AU53" s="1943">
        <v>0</v>
      </c>
      <c r="AV53" s="1939">
        <f>(SQRT(AW53^2+AX53^2))*1000/(AW17*1.73)</f>
        <v>90.317919075144516</v>
      </c>
      <c r="AW53" s="1942">
        <v>0.08</v>
      </c>
      <c r="AX53" s="1943">
        <v>0</v>
      </c>
      <c r="AY53" s="1939">
        <f>(SQRT(AZ53^2+BA53^2))*1000/(AZ17*1.73)</f>
        <v>90.317919075144516</v>
      </c>
      <c r="AZ53" s="1942">
        <v>0.08</v>
      </c>
      <c r="BA53" s="1943">
        <v>0</v>
      </c>
      <c r="BB53" s="1939">
        <f>(SQRT(BC53^2+BD53^2))*1000/(BC17*1.73)</f>
        <v>90.317919075144516</v>
      </c>
      <c r="BC53" s="1942">
        <v>0.08</v>
      </c>
      <c r="BD53" s="1943">
        <v>0</v>
      </c>
      <c r="BE53" s="1939">
        <f>(SQRT(BF53^2+BG53^2))*1000/(BF17*1.73)</f>
        <v>90.317919075144516</v>
      </c>
      <c r="BF53" s="1942">
        <v>0.08</v>
      </c>
      <c r="BG53" s="1943">
        <v>0</v>
      </c>
      <c r="BH53" s="1939">
        <f>(SQRT(BI53^2+BJ53^2))*1000/(BI17*1.73)</f>
        <v>90.317919075144516</v>
      </c>
      <c r="BI53" s="1942">
        <v>0.08</v>
      </c>
      <c r="BJ53" s="1943">
        <v>0</v>
      </c>
      <c r="BK53" s="1939">
        <f>(SQRT(BL53^2+BM53^2))*1000/(BL17*1.73)</f>
        <v>2.2579479768786128</v>
      </c>
      <c r="BL53" s="1942">
        <v>2E-3</v>
      </c>
      <c r="BM53" s="1943">
        <v>0</v>
      </c>
      <c r="BN53" s="1939">
        <f>(SQRT(BO53^2+BP53^2))*1000/(BO17*1.73)</f>
        <v>0</v>
      </c>
      <c r="BO53" s="1942">
        <v>0</v>
      </c>
      <c r="BP53" s="1943">
        <v>0</v>
      </c>
      <c r="BQ53" s="1939">
        <f>(SQRT(BR53^2+BS53^2))*1000/(BR17*1.73)</f>
        <v>103.22047894302229</v>
      </c>
      <c r="BR53" s="1942">
        <v>0.1</v>
      </c>
      <c r="BS53" s="1943">
        <v>0</v>
      </c>
      <c r="BT53" s="1939">
        <f>(SQRT(BU53^2+BV53^2))*1000/(BU17*1.73)</f>
        <v>120.42389210019269</v>
      </c>
      <c r="BU53" s="1942">
        <v>0.1</v>
      </c>
      <c r="BV53" s="1943">
        <v>0</v>
      </c>
      <c r="BW53" s="1939">
        <v>0</v>
      </c>
      <c r="BX53" s="1942">
        <v>0</v>
      </c>
      <c r="BY53" s="1943">
        <v>0</v>
      </c>
      <c r="BZ53" s="1939">
        <f>(SQRT(CA53^2+CB53^2))*1000/(CA17*1.73)</f>
        <v>0</v>
      </c>
      <c r="CA53" s="1942">
        <v>0</v>
      </c>
      <c r="CB53" s="1944">
        <v>0</v>
      </c>
    </row>
    <row r="54" spans="1:80" s="1146" customFormat="1" ht="16.5" customHeight="1" x14ac:dyDescent="0.25">
      <c r="A54" s="1417" t="s">
        <v>523</v>
      </c>
      <c r="B54" s="1418"/>
      <c r="C54" s="1418"/>
      <c r="D54" s="1418"/>
      <c r="E54" s="1395" t="s">
        <v>524</v>
      </c>
      <c r="F54" s="1396"/>
      <c r="G54" s="1396"/>
      <c r="H54" s="1396"/>
      <c r="I54" s="1396"/>
      <c r="J54" s="1396"/>
      <c r="K54" s="1396"/>
      <c r="L54" s="1396"/>
      <c r="M54" s="1396"/>
      <c r="N54" s="1396"/>
      <c r="O54" s="1396"/>
      <c r="P54" s="1396"/>
      <c r="Q54" s="1396"/>
      <c r="R54" s="1396"/>
      <c r="S54" s="1396"/>
      <c r="T54" s="1396"/>
      <c r="U54" s="1174"/>
      <c r="V54" s="1174"/>
      <c r="W54" s="1174"/>
      <c r="X54" s="1174"/>
      <c r="Y54" s="1174"/>
      <c r="Z54" s="1174"/>
      <c r="AA54" s="1174"/>
      <c r="AB54" s="1174"/>
      <c r="AC54" s="1174"/>
      <c r="AD54" s="1174"/>
      <c r="AE54" s="1174"/>
      <c r="AF54" s="1174"/>
      <c r="AG54" s="1174"/>
      <c r="AH54" s="1174"/>
      <c r="AI54" s="1174"/>
      <c r="AJ54" s="1174"/>
      <c r="AK54" s="1174"/>
      <c r="AL54" s="1174"/>
      <c r="AM54" s="1174"/>
      <c r="AN54" s="1174"/>
      <c r="AO54" s="1174"/>
      <c r="AP54" s="1174"/>
      <c r="AQ54" s="1174"/>
      <c r="AR54" s="1174"/>
      <c r="AS54" s="1174"/>
      <c r="AT54" s="1174"/>
      <c r="AU54" s="1174"/>
      <c r="AV54" s="1174"/>
      <c r="AW54" s="1174"/>
      <c r="AX54" s="1174"/>
      <c r="AY54" s="1174"/>
      <c r="AZ54" s="1174"/>
      <c r="BA54" s="1174"/>
      <c r="BB54" s="1174"/>
      <c r="BC54" s="1174"/>
      <c r="BD54" s="1174"/>
      <c r="BE54" s="1174"/>
      <c r="BF54" s="1174"/>
      <c r="BG54" s="1174"/>
      <c r="BH54" s="1174"/>
      <c r="BI54" s="1174"/>
      <c r="BJ54" s="1174"/>
      <c r="BK54" s="1174"/>
      <c r="BL54" s="1174"/>
      <c r="BM54" s="1174"/>
      <c r="BN54" s="1174"/>
      <c r="BO54" s="1174"/>
      <c r="BP54" s="1174"/>
      <c r="BQ54" s="1174"/>
      <c r="BR54" s="1174"/>
      <c r="BS54" s="1174"/>
      <c r="BT54" s="1174"/>
      <c r="BU54" s="1174"/>
      <c r="BV54" s="1174"/>
      <c r="BW54" s="1174"/>
      <c r="BX54" s="1174"/>
      <c r="BY54" s="1174"/>
      <c r="BZ54" s="1174"/>
      <c r="CA54" s="1174"/>
      <c r="CB54" s="1222"/>
    </row>
    <row r="55" spans="1:80" s="1146" customFormat="1" ht="16.5" x14ac:dyDescent="0.25">
      <c r="A55" s="1391"/>
      <c r="B55" s="1392"/>
      <c r="C55" s="1392"/>
      <c r="D55" s="1392"/>
      <c r="E55" s="1397"/>
      <c r="F55" s="1398"/>
      <c r="G55" s="1398"/>
      <c r="H55" s="1398"/>
      <c r="I55" s="1398"/>
      <c r="J55" s="1398"/>
      <c r="K55" s="1398"/>
      <c r="L55" s="1398"/>
      <c r="M55" s="1398"/>
      <c r="N55" s="1398"/>
      <c r="O55" s="1398"/>
      <c r="P55" s="1398"/>
      <c r="Q55" s="1398"/>
      <c r="R55" s="1398"/>
      <c r="S55" s="1398"/>
      <c r="T55" s="1398"/>
      <c r="U55" s="1177"/>
      <c r="V55" s="1177"/>
      <c r="W55" s="1177"/>
      <c r="X55" s="1177"/>
      <c r="Y55" s="1177"/>
      <c r="Z55" s="1177"/>
      <c r="AA55" s="1177"/>
      <c r="AB55" s="1177"/>
      <c r="AC55" s="1177"/>
      <c r="AD55" s="1177"/>
      <c r="AE55" s="1177"/>
      <c r="AF55" s="1177"/>
      <c r="AG55" s="1177"/>
      <c r="AH55" s="1177"/>
      <c r="AI55" s="1177"/>
      <c r="AJ55" s="1177"/>
      <c r="AK55" s="1177"/>
      <c r="AL55" s="1177"/>
      <c r="AM55" s="1177"/>
      <c r="AN55" s="1177"/>
      <c r="AO55" s="1177"/>
      <c r="AP55" s="1177"/>
      <c r="AQ55" s="1177"/>
      <c r="AR55" s="1177"/>
      <c r="AS55" s="1177"/>
      <c r="AT55" s="1177"/>
      <c r="AU55" s="1177"/>
      <c r="AV55" s="1177"/>
      <c r="AW55" s="1177"/>
      <c r="AX55" s="1177"/>
      <c r="AY55" s="1177"/>
      <c r="AZ55" s="1177"/>
      <c r="BA55" s="1177"/>
      <c r="BB55" s="1177"/>
      <c r="BC55" s="1177"/>
      <c r="BD55" s="1177"/>
      <c r="BE55" s="1177"/>
      <c r="BF55" s="1177"/>
      <c r="BG55" s="1177"/>
      <c r="BH55" s="1177"/>
      <c r="BI55" s="1177"/>
      <c r="BJ55" s="1177"/>
      <c r="BK55" s="1177"/>
      <c r="BL55" s="1177"/>
      <c r="BM55" s="1177"/>
      <c r="BN55" s="1177"/>
      <c r="BO55" s="1177"/>
      <c r="BP55" s="1177"/>
      <c r="BQ55" s="1177"/>
      <c r="BR55" s="1177"/>
      <c r="BS55" s="1177"/>
      <c r="BT55" s="1177"/>
      <c r="BU55" s="1177"/>
      <c r="BV55" s="1177"/>
      <c r="BW55" s="1177"/>
      <c r="BX55" s="1177"/>
      <c r="BY55" s="1177"/>
      <c r="BZ55" s="1177"/>
      <c r="CA55" s="1177"/>
      <c r="CB55" s="1223"/>
    </row>
    <row r="56" spans="1:80" s="1146" customFormat="1" ht="17.25" thickBot="1" x14ac:dyDescent="0.3">
      <c r="A56" s="1393"/>
      <c r="B56" s="1394"/>
      <c r="C56" s="1394"/>
      <c r="D56" s="1394"/>
      <c r="E56" s="1399"/>
      <c r="F56" s="1400"/>
      <c r="G56" s="1400"/>
      <c r="H56" s="1400"/>
      <c r="I56" s="1400"/>
      <c r="J56" s="1400"/>
      <c r="K56" s="1400"/>
      <c r="L56" s="1400"/>
      <c r="M56" s="1400"/>
      <c r="N56" s="1400"/>
      <c r="O56" s="1400"/>
      <c r="P56" s="1400"/>
      <c r="Q56" s="1400"/>
      <c r="R56" s="1400"/>
      <c r="S56" s="1400"/>
      <c r="T56" s="1400"/>
      <c r="U56" s="1182"/>
      <c r="V56" s="1182"/>
      <c r="W56" s="1182"/>
      <c r="X56" s="1182"/>
      <c r="Y56" s="1182"/>
      <c r="Z56" s="1182"/>
      <c r="AA56" s="1182"/>
      <c r="AB56" s="1182"/>
      <c r="AC56" s="1182"/>
      <c r="AD56" s="1182"/>
      <c r="AE56" s="1182"/>
      <c r="AF56" s="1182"/>
      <c r="AG56" s="1182"/>
      <c r="AH56" s="1182"/>
      <c r="AI56" s="1182"/>
      <c r="AJ56" s="1182"/>
      <c r="AK56" s="1182"/>
      <c r="AL56" s="1182"/>
      <c r="AM56" s="1182"/>
      <c r="AN56" s="1182"/>
      <c r="AO56" s="1182"/>
      <c r="AP56" s="1182"/>
      <c r="AQ56" s="1182"/>
      <c r="AR56" s="1182"/>
      <c r="AS56" s="1182"/>
      <c r="AT56" s="1182"/>
      <c r="AU56" s="1182"/>
      <c r="AV56" s="1182"/>
      <c r="AW56" s="1182"/>
      <c r="AX56" s="1182"/>
      <c r="AY56" s="1182"/>
      <c r="AZ56" s="1182"/>
      <c r="BA56" s="1182"/>
      <c r="BB56" s="1182"/>
      <c r="BC56" s="1182"/>
      <c r="BD56" s="1182"/>
      <c r="BE56" s="1182"/>
      <c r="BF56" s="1182"/>
      <c r="BG56" s="1182"/>
      <c r="BH56" s="1182"/>
      <c r="BI56" s="1182"/>
      <c r="BJ56" s="1182"/>
      <c r="BK56" s="1182"/>
      <c r="BL56" s="1182"/>
      <c r="BM56" s="1182"/>
      <c r="BN56" s="1182"/>
      <c r="BO56" s="1182"/>
      <c r="BP56" s="1182"/>
      <c r="BQ56" s="1182"/>
      <c r="BR56" s="1182"/>
      <c r="BS56" s="1182"/>
      <c r="BT56" s="1182"/>
      <c r="BU56" s="1182"/>
      <c r="BV56" s="1182"/>
      <c r="BW56" s="1182"/>
      <c r="BX56" s="1182"/>
      <c r="BY56" s="1182"/>
      <c r="BZ56" s="1182"/>
      <c r="CA56" s="1182"/>
      <c r="CB56" s="1224"/>
    </row>
    <row r="57" spans="1:80" ht="13.5" customHeight="1" x14ac:dyDescent="0.25">
      <c r="U57" s="1148"/>
    </row>
    <row r="58" spans="1:80" ht="13.5" customHeight="1" x14ac:dyDescent="0.25">
      <c r="U58" s="1148"/>
    </row>
    <row r="59" spans="1:80" ht="13.5" customHeight="1" x14ac:dyDescent="0.25">
      <c r="U59" s="1148"/>
    </row>
    <row r="60" spans="1:80" s="1226" customFormat="1" ht="23.25" x14ac:dyDescent="0.35">
      <c r="Q60" s="1227" t="s">
        <v>525</v>
      </c>
    </row>
    <row r="61" spans="1:80" ht="13.5" customHeight="1" x14ac:dyDescent="0.25">
      <c r="U61" s="1148"/>
    </row>
    <row r="62" spans="1:80" ht="13.5" customHeight="1" x14ac:dyDescent="0.25">
      <c r="A62" s="1147" t="s">
        <v>526</v>
      </c>
      <c r="U62" s="1148"/>
    </row>
    <row r="63" spans="1:80" ht="12.75" customHeight="1" x14ac:dyDescent="0.25">
      <c r="A63" s="1147" t="s">
        <v>527</v>
      </c>
      <c r="U63" s="1148"/>
    </row>
    <row r="64" spans="1:80" ht="15" hidden="1" customHeight="1" x14ac:dyDescent="0.25">
      <c r="A64" s="1147" t="s">
        <v>527</v>
      </c>
      <c r="I64" s="1946">
        <v>0</v>
      </c>
      <c r="J64" s="1946">
        <v>1</v>
      </c>
      <c r="K64" s="1946">
        <v>2</v>
      </c>
      <c r="L64" s="1946">
        <v>3</v>
      </c>
      <c r="M64" s="1946">
        <v>4</v>
      </c>
      <c r="N64" s="1946">
        <v>5</v>
      </c>
      <c r="O64" s="1946">
        <v>6</v>
      </c>
      <c r="P64" s="1946">
        <v>7</v>
      </c>
      <c r="Q64" s="1946">
        <v>8</v>
      </c>
      <c r="R64" s="1946">
        <v>9</v>
      </c>
      <c r="S64" s="1946">
        <v>10</v>
      </c>
      <c r="T64" s="1946">
        <v>11</v>
      </c>
      <c r="U64" s="1946">
        <v>12</v>
      </c>
      <c r="V64" s="1946">
        <v>13</v>
      </c>
      <c r="W64" s="1946">
        <v>14</v>
      </c>
      <c r="X64" s="1946">
        <v>15</v>
      </c>
      <c r="Y64" s="1946">
        <v>16</v>
      </c>
      <c r="Z64" s="1946">
        <v>17</v>
      </c>
      <c r="AA64" s="1946">
        <v>18</v>
      </c>
      <c r="AB64" s="1946">
        <v>19</v>
      </c>
      <c r="AC64" s="1946">
        <v>20</v>
      </c>
      <c r="AD64" s="1946">
        <v>21</v>
      </c>
      <c r="AE64" s="1946">
        <v>22</v>
      </c>
      <c r="AF64" s="1946">
        <v>23</v>
      </c>
    </row>
    <row r="65" spans="1:69" ht="15.75" hidden="1" thickBot="1" x14ac:dyDescent="0.3">
      <c r="U65" s="1148"/>
      <c r="BQ65" s="1264"/>
    </row>
    <row r="66" spans="1:69" ht="15" hidden="1" x14ac:dyDescent="0.25">
      <c r="G66" s="1580" t="s">
        <v>541</v>
      </c>
      <c r="H66" s="1580"/>
      <c r="I66" s="1946">
        <v>0.19999999999890861</v>
      </c>
      <c r="J66" s="1946">
        <v>0.2000000000007276</v>
      </c>
      <c r="K66" s="1946">
        <v>0.2000000000007276</v>
      </c>
      <c r="L66" s="1946">
        <v>0.19999999999890861</v>
      </c>
      <c r="M66" s="1946">
        <v>0.2000000000007276</v>
      </c>
      <c r="N66" s="1946">
        <v>0.3999999999996362</v>
      </c>
      <c r="O66" s="1946">
        <v>0.3999999999996362</v>
      </c>
      <c r="P66" s="1946">
        <v>0.2000000000007276</v>
      </c>
      <c r="Q66" s="1946">
        <v>0.19999999999890861</v>
      </c>
      <c r="R66" s="1946">
        <v>0.2000000000007276</v>
      </c>
      <c r="S66" s="1946">
        <v>0.2000000000007276</v>
      </c>
      <c r="T66" s="1946">
        <v>0.19999999999890861</v>
      </c>
      <c r="U66" s="1946">
        <v>0.2000000000007276</v>
      </c>
      <c r="V66" s="1946">
        <v>0.19999999999890861</v>
      </c>
      <c r="W66" s="1946">
        <v>0.80000000000109139</v>
      </c>
      <c r="X66" s="1946">
        <v>1</v>
      </c>
      <c r="Y66" s="1946">
        <v>0.35999999999876309</v>
      </c>
      <c r="Z66" s="1946">
        <v>0.56000000000130967</v>
      </c>
      <c r="AA66" s="1946">
        <v>0.34000000000014552</v>
      </c>
      <c r="AB66" s="1946">
        <v>0.35999999999876309</v>
      </c>
      <c r="AC66" s="1946">
        <v>0.38000000000101863</v>
      </c>
      <c r="AD66" s="1946">
        <v>0.37999999999919964</v>
      </c>
      <c r="AE66" s="1946">
        <v>0.15999999999985448</v>
      </c>
      <c r="AF66" s="1946">
        <v>0.2000000000007276</v>
      </c>
    </row>
    <row r="67" spans="1:69" ht="12" hidden="1" customHeight="1" x14ac:dyDescent="0.25">
      <c r="A67" s="1265"/>
      <c r="B67" s="1266"/>
      <c r="C67" s="1267"/>
      <c r="D67" s="1265"/>
      <c r="G67" s="1580" t="s">
        <v>542</v>
      </c>
      <c r="H67" s="1580"/>
      <c r="I67" s="1147">
        <v>0.11999999999898137</v>
      </c>
      <c r="J67" s="1147">
        <v>0.18000000000029104</v>
      </c>
      <c r="K67" s="1147">
        <v>6.0000000001309672E-2</v>
      </c>
      <c r="L67" s="1147">
        <v>6.0000000001309672E-2</v>
      </c>
      <c r="M67" s="1147">
        <v>3.9999999997235136E-2</v>
      </c>
      <c r="N67" s="1147">
        <v>4.0000000000873115E-2</v>
      </c>
      <c r="O67" s="1147">
        <v>6.0000000001309672E-2</v>
      </c>
      <c r="P67" s="1147">
        <v>4.0000000000873115E-2</v>
      </c>
      <c r="Q67" s="1147">
        <v>9.9999999998544808E-2</v>
      </c>
      <c r="R67" s="1147">
        <v>9.9999999998544808E-2</v>
      </c>
      <c r="S67" s="1147">
        <v>0.2000000000007276</v>
      </c>
      <c r="T67" s="1147">
        <v>4.0000000000873115E-2</v>
      </c>
      <c r="U67" s="1148">
        <v>6.0000000001309672E-2</v>
      </c>
      <c r="V67" s="1147">
        <v>5.9999999997671694E-2</v>
      </c>
      <c r="W67" s="1147">
        <v>4.0000000000873115E-2</v>
      </c>
      <c r="X67" s="1147">
        <v>0.2000000000007276</v>
      </c>
      <c r="Y67" s="1147">
        <v>0.2000000000007276</v>
      </c>
      <c r="Z67" s="1147">
        <v>0.15999999999985448</v>
      </c>
      <c r="AA67" s="1147">
        <v>2.0000000000436557E-2</v>
      </c>
      <c r="AB67" s="1147">
        <v>9.9999999998544808E-2</v>
      </c>
      <c r="AC67" s="1147">
        <v>0.22000000000116415</v>
      </c>
      <c r="AD67" s="1147">
        <v>0.11999999999898137</v>
      </c>
      <c r="AE67" s="1147">
        <v>0.13999999999941792</v>
      </c>
      <c r="AF67" s="1147">
        <v>0.13999999999941792</v>
      </c>
    </row>
    <row r="68" spans="1:69" hidden="1" x14ac:dyDescent="0.2"/>
    <row r="69" spans="1:69" ht="13.5" hidden="1" customHeight="1" x14ac:dyDescent="0.25">
      <c r="G69" s="1580" t="s">
        <v>543</v>
      </c>
      <c r="H69" s="1580"/>
      <c r="I69" s="1946">
        <v>2.0000000000436557E-2</v>
      </c>
      <c r="J69" s="1946">
        <v>2.0000000000436557E-2</v>
      </c>
      <c r="K69" s="1946">
        <v>1.9999999996798579E-2</v>
      </c>
      <c r="L69" s="1946">
        <v>4.0000000000873115E-2</v>
      </c>
      <c r="M69" s="1946">
        <v>0.11999999999898137</v>
      </c>
      <c r="N69" s="1946">
        <v>0.1400000000030559</v>
      </c>
      <c r="O69" s="1946">
        <v>0.15999999999985448</v>
      </c>
      <c r="P69" s="1946">
        <v>5.9999999997671694E-2</v>
      </c>
      <c r="Q69" s="1946">
        <v>6.0000000001309672E-2</v>
      </c>
      <c r="R69" s="1946">
        <v>4.0000000000873115E-2</v>
      </c>
      <c r="S69" s="1946">
        <v>5.9999999997671694E-2</v>
      </c>
      <c r="T69" s="1946">
        <v>4.0000000000873115E-2</v>
      </c>
      <c r="U69" s="1946">
        <v>2.0000000000436557E-2</v>
      </c>
      <c r="V69" s="1946">
        <v>0.2000000000007276</v>
      </c>
      <c r="W69" s="1946">
        <v>0.2000000000007276</v>
      </c>
      <c r="X69" s="1946">
        <v>0.19999999999708962</v>
      </c>
      <c r="Y69" s="1946">
        <v>0.15999999999985448</v>
      </c>
      <c r="Z69" s="1946">
        <v>0.10000000000218279</v>
      </c>
      <c r="AA69" s="1946">
        <v>7.9999999998108251E-2</v>
      </c>
      <c r="AB69" s="1946">
        <v>2.0000000000436557E-2</v>
      </c>
      <c r="AC69" s="1946">
        <v>2.0000000000436557E-2</v>
      </c>
      <c r="AD69" s="1946">
        <v>2.0000000000436557E-2</v>
      </c>
      <c r="AE69" s="1946">
        <v>2.0000000000436557E-2</v>
      </c>
      <c r="AF69" s="1946">
        <v>2.0000000000436557E-2</v>
      </c>
    </row>
    <row r="70" spans="1:69" ht="15" hidden="1" x14ac:dyDescent="0.25">
      <c r="G70" s="1580" t="s">
        <v>543</v>
      </c>
      <c r="H70" s="1580"/>
      <c r="I70" s="1147">
        <v>0</v>
      </c>
      <c r="J70" s="1147">
        <v>0</v>
      </c>
      <c r="K70" s="1147">
        <v>0</v>
      </c>
      <c r="L70" s="1147">
        <v>0</v>
      </c>
      <c r="M70" s="1147">
        <v>0</v>
      </c>
      <c r="N70" s="1147">
        <v>0</v>
      </c>
      <c r="O70" s="1147">
        <v>0</v>
      </c>
      <c r="P70" s="1147">
        <v>0.2</v>
      </c>
      <c r="Q70" s="1147">
        <v>0</v>
      </c>
      <c r="R70" s="1147">
        <v>0</v>
      </c>
      <c r="S70" s="1147">
        <v>0</v>
      </c>
      <c r="T70" s="1147">
        <v>0</v>
      </c>
      <c r="U70" s="1148">
        <v>0</v>
      </c>
      <c r="V70" s="1147">
        <v>0</v>
      </c>
      <c r="W70" s="1147">
        <v>0</v>
      </c>
      <c r="X70" s="1147">
        <v>0</v>
      </c>
      <c r="Y70" s="1147">
        <v>0</v>
      </c>
      <c r="Z70" s="1147">
        <v>0</v>
      </c>
      <c r="AA70" s="1147">
        <v>0</v>
      </c>
      <c r="AB70" s="1147">
        <v>0</v>
      </c>
      <c r="AC70" s="1147">
        <v>0</v>
      </c>
      <c r="AD70" s="1147">
        <v>0</v>
      </c>
      <c r="AE70" s="1147">
        <v>0</v>
      </c>
      <c r="AF70" s="1147">
        <v>0</v>
      </c>
    </row>
    <row r="71" spans="1:69" ht="15" hidden="1" x14ac:dyDescent="0.25">
      <c r="U71" s="1148"/>
    </row>
    <row r="72" spans="1:69" ht="15" hidden="1" x14ac:dyDescent="0.25">
      <c r="G72" s="1580" t="s">
        <v>544</v>
      </c>
      <c r="H72" s="1580"/>
      <c r="I72" s="1946">
        <v>0.23999999999978172</v>
      </c>
      <c r="J72" s="1946">
        <v>0.3999999999996362</v>
      </c>
      <c r="K72" s="1946">
        <v>0.31999999999970896</v>
      </c>
      <c r="L72" s="1946">
        <v>0.3999999999996362</v>
      </c>
      <c r="M72" s="1946">
        <v>0.31999999999970896</v>
      </c>
      <c r="N72" s="1946">
        <v>0.48000000000138243</v>
      </c>
      <c r="O72" s="1946">
        <v>0.47999999999956344</v>
      </c>
      <c r="P72" s="1946">
        <v>0.63999999999941792</v>
      </c>
      <c r="Q72" s="1946">
        <v>0.31999999999970896</v>
      </c>
      <c r="R72" s="1946">
        <v>0.32000000000152795</v>
      </c>
      <c r="S72" s="1946">
        <v>0.3999999999996362</v>
      </c>
      <c r="T72" s="1946">
        <v>0.63999999999941792</v>
      </c>
      <c r="U72" s="1946">
        <v>0.15999999999985448</v>
      </c>
      <c r="V72" s="1946">
        <v>0.15999999999985448</v>
      </c>
      <c r="W72" s="1946">
        <v>0.80000000000109139</v>
      </c>
      <c r="X72" s="1946">
        <v>1.7600000000002183</v>
      </c>
      <c r="Y72" s="1946">
        <v>0.95999999999912689</v>
      </c>
      <c r="Z72" s="1946">
        <v>1.2000000000007276</v>
      </c>
      <c r="AA72" s="1946">
        <v>1.0399999999990541</v>
      </c>
      <c r="AB72" s="1946">
        <v>0.3999999999996362</v>
      </c>
      <c r="AC72" s="1946">
        <v>0.23999999999978172</v>
      </c>
      <c r="AD72" s="1946">
        <v>0.72000000000116415</v>
      </c>
      <c r="AE72" s="1946">
        <v>0.63999999999941792</v>
      </c>
      <c r="AF72" s="1946">
        <v>0.55999999999949068</v>
      </c>
    </row>
    <row r="73" spans="1:69" s="1265" customFormat="1" hidden="1" x14ac:dyDescent="0.2">
      <c r="A73" s="1147"/>
      <c r="B73" s="1147"/>
      <c r="C73" s="1147"/>
      <c r="D73" s="1147"/>
      <c r="E73" s="1147"/>
      <c r="F73" s="1147"/>
      <c r="G73" s="1147"/>
      <c r="H73" s="1147"/>
      <c r="I73" s="1147"/>
      <c r="J73" s="1147"/>
      <c r="K73" s="1147"/>
      <c r="L73" s="1147"/>
      <c r="M73" s="1147"/>
      <c r="N73" s="1147"/>
      <c r="O73" s="1147"/>
      <c r="P73" s="1147"/>
      <c r="Q73" s="1147"/>
      <c r="R73" s="1147"/>
      <c r="S73" s="1147"/>
      <c r="T73" s="1147"/>
      <c r="U73" s="1147"/>
      <c r="V73" s="1147"/>
      <c r="W73" s="1147"/>
      <c r="X73" s="1147"/>
      <c r="Y73" s="1147"/>
      <c r="Z73" s="1147"/>
      <c r="AA73" s="1147"/>
      <c r="AB73" s="1147"/>
      <c r="AC73" s="1147"/>
      <c r="AD73" s="1147"/>
      <c r="AE73" s="1147"/>
      <c r="AF73" s="1147"/>
    </row>
    <row r="74" spans="1:69" s="1265" customFormat="1" hidden="1" x14ac:dyDescent="0.2">
      <c r="A74" s="1147"/>
      <c r="B74" s="1147"/>
      <c r="C74" s="1147"/>
      <c r="D74" s="1147"/>
      <c r="E74" s="1147"/>
      <c r="F74" s="1147"/>
      <c r="G74" s="1581" t="s">
        <v>545</v>
      </c>
      <c r="H74" s="1581"/>
      <c r="I74" s="1147">
        <v>0</v>
      </c>
      <c r="J74" s="1147">
        <v>0</v>
      </c>
      <c r="K74" s="1147">
        <v>0</v>
      </c>
      <c r="L74" s="1147">
        <v>0</v>
      </c>
      <c r="M74" s="1147">
        <v>0</v>
      </c>
      <c r="N74" s="1147">
        <v>0</v>
      </c>
      <c r="O74" s="1147">
        <v>0</v>
      </c>
      <c r="P74" s="1147">
        <v>0</v>
      </c>
      <c r="Q74" s="1147">
        <v>0</v>
      </c>
      <c r="R74" s="1147">
        <v>0</v>
      </c>
      <c r="S74" s="1147">
        <v>0</v>
      </c>
      <c r="T74" s="1147">
        <v>0</v>
      </c>
      <c r="U74" s="1265">
        <v>0</v>
      </c>
      <c r="V74" s="1265">
        <v>0</v>
      </c>
      <c r="W74" s="1265">
        <v>0</v>
      </c>
      <c r="X74" s="1265">
        <v>0.2000000000007276</v>
      </c>
      <c r="Y74" s="1265">
        <v>0</v>
      </c>
      <c r="Z74" s="1265">
        <v>0.11999999999898137</v>
      </c>
      <c r="AA74" s="1265">
        <v>0</v>
      </c>
      <c r="AB74" s="1265">
        <v>2.0000000000436557E-2</v>
      </c>
      <c r="AC74" s="1265">
        <v>2.0000000000436557E-2</v>
      </c>
      <c r="AD74" s="1265">
        <v>2.0000000000436557E-2</v>
      </c>
      <c r="AE74" s="1265">
        <v>2.0000000000436557E-2</v>
      </c>
      <c r="AF74" s="1265">
        <v>4.0000000000873115E-2</v>
      </c>
    </row>
    <row r="75" spans="1:69" ht="15" hidden="1" x14ac:dyDescent="0.25">
      <c r="G75" s="1581" t="s">
        <v>546</v>
      </c>
      <c r="H75" s="1581"/>
      <c r="I75" s="1946">
        <v>0</v>
      </c>
      <c r="J75" s="1946">
        <v>0</v>
      </c>
      <c r="K75" s="1946">
        <v>0</v>
      </c>
      <c r="L75" s="1946">
        <v>0</v>
      </c>
      <c r="M75" s="1946">
        <v>0</v>
      </c>
      <c r="N75" s="1946">
        <v>0</v>
      </c>
      <c r="O75" s="1946">
        <v>0</v>
      </c>
      <c r="P75" s="1946">
        <v>0.19999999999708962</v>
      </c>
      <c r="Q75" s="1946">
        <v>0</v>
      </c>
      <c r="R75" s="1946">
        <v>0</v>
      </c>
      <c r="S75" s="1946">
        <v>0</v>
      </c>
      <c r="T75" s="1946">
        <v>0</v>
      </c>
      <c r="U75" s="1946">
        <v>0</v>
      </c>
      <c r="V75" s="1946">
        <v>0</v>
      </c>
      <c r="W75" s="1946">
        <v>0</v>
      </c>
      <c r="X75" s="1946">
        <v>0.2000000000007276</v>
      </c>
      <c r="Y75" s="1946">
        <v>0</v>
      </c>
      <c r="Z75" s="1946">
        <v>0</v>
      </c>
      <c r="AA75" s="1946">
        <v>0</v>
      </c>
      <c r="AB75" s="1946">
        <v>2.0000000000436557E-2</v>
      </c>
      <c r="AC75" s="1946">
        <v>0</v>
      </c>
      <c r="AD75" s="1946">
        <v>0</v>
      </c>
      <c r="AE75" s="1946">
        <v>2.0000000000436557E-2</v>
      </c>
      <c r="AF75" s="1946">
        <v>0</v>
      </c>
    </row>
    <row r="76" spans="1:69" hidden="1" x14ac:dyDescent="0.2">
      <c r="BA76" s="1268"/>
    </row>
    <row r="77" spans="1:69" ht="18.75" hidden="1" x14ac:dyDescent="0.3">
      <c r="G77" s="1580" t="s">
        <v>547</v>
      </c>
      <c r="H77" s="1580"/>
      <c r="I77" s="1947">
        <v>0</v>
      </c>
      <c r="J77" s="1947">
        <v>0</v>
      </c>
      <c r="K77" s="1947">
        <v>0.19999999999890861</v>
      </c>
      <c r="L77" s="1947">
        <v>0</v>
      </c>
      <c r="M77" s="1947">
        <v>0</v>
      </c>
      <c r="N77" s="1947">
        <v>0.2000000000007276</v>
      </c>
      <c r="O77" s="1947">
        <v>0</v>
      </c>
      <c r="P77" s="1947">
        <v>0</v>
      </c>
      <c r="Q77" s="1947">
        <v>0.2000000000007276</v>
      </c>
      <c r="R77" s="1947">
        <v>0</v>
      </c>
      <c r="S77" s="1947">
        <v>0.19999999999890861</v>
      </c>
      <c r="T77" s="1947">
        <v>0</v>
      </c>
      <c r="U77" s="1947">
        <v>0</v>
      </c>
      <c r="V77" s="1947">
        <v>0</v>
      </c>
      <c r="W77" s="1947">
        <v>0.2000000000007276</v>
      </c>
      <c r="X77" s="1947">
        <v>0.19999999999890861</v>
      </c>
      <c r="Y77" s="1947">
        <v>0.32000000000152795</v>
      </c>
      <c r="Z77" s="1947">
        <v>0.11999999999898137</v>
      </c>
      <c r="AA77" s="1947">
        <v>0.18000000000029104</v>
      </c>
      <c r="AB77" s="1947">
        <v>5.9999999999490683E-2</v>
      </c>
      <c r="AC77" s="1947">
        <v>7.999999999992724E-2</v>
      </c>
      <c r="AD77" s="1947">
        <v>6.0000000001309672E-2</v>
      </c>
      <c r="AE77" s="1947">
        <v>3.9999999999054126E-2</v>
      </c>
      <c r="AF77" s="1947">
        <v>4.0000000000873115E-2</v>
      </c>
    </row>
    <row r="78" spans="1:69" ht="18.75" hidden="1" x14ac:dyDescent="0.3">
      <c r="G78" s="1580" t="s">
        <v>548</v>
      </c>
      <c r="H78" s="1580"/>
      <c r="I78" s="1227">
        <v>0</v>
      </c>
      <c r="J78" s="1227">
        <v>0</v>
      </c>
      <c r="K78" s="1227">
        <v>0</v>
      </c>
      <c r="L78" s="1227">
        <v>0</v>
      </c>
      <c r="M78" s="1227">
        <v>0</v>
      </c>
      <c r="N78" s="1227">
        <v>0.2000000000007276</v>
      </c>
      <c r="O78" s="1227">
        <v>0</v>
      </c>
      <c r="P78" s="1227">
        <v>0</v>
      </c>
      <c r="Q78" s="1227">
        <v>0.19999999999890861</v>
      </c>
      <c r="R78" s="1227">
        <v>0</v>
      </c>
      <c r="S78" s="1227">
        <v>0</v>
      </c>
      <c r="T78" s="1227">
        <v>0</v>
      </c>
      <c r="U78" s="1227">
        <v>0</v>
      </c>
      <c r="V78" s="1227">
        <v>0</v>
      </c>
      <c r="W78" s="1227">
        <v>0</v>
      </c>
      <c r="X78" s="1227">
        <v>0</v>
      </c>
      <c r="Y78" s="1227">
        <v>0.2000000000007276</v>
      </c>
      <c r="Z78" s="1227">
        <v>0</v>
      </c>
      <c r="AA78" s="1227">
        <v>2.0000000000436557E-2</v>
      </c>
      <c r="AB78" s="1227">
        <v>3.9999999999054126E-2</v>
      </c>
      <c r="AC78" s="1227">
        <v>2.0000000000436557E-2</v>
      </c>
      <c r="AD78" s="1227">
        <v>2.0000000000436557E-2</v>
      </c>
      <c r="AE78" s="1227">
        <v>1.9999999998617568E-2</v>
      </c>
      <c r="AF78" s="1227">
        <v>2.0000000000436557E-2</v>
      </c>
    </row>
    <row r="79" spans="1:69" hidden="1" x14ac:dyDescent="0.2">
      <c r="G79" s="1269"/>
      <c r="H79" s="1269"/>
    </row>
    <row r="80" spans="1:69" hidden="1" x14ac:dyDescent="0.2">
      <c r="G80" s="1269" t="s">
        <v>549</v>
      </c>
      <c r="H80" s="1269"/>
      <c r="I80" s="1147">
        <v>6.0000000000002274E-3</v>
      </c>
      <c r="J80" s="1147">
        <v>0.01</v>
      </c>
      <c r="K80" s="1147">
        <v>5.9999999999996593E-3</v>
      </c>
      <c r="L80" s="1147">
        <v>4.000000000000341E-3</v>
      </c>
      <c r="M80" s="1147">
        <v>5.9999999999996593E-3</v>
      </c>
      <c r="N80" s="1147">
        <v>2.0000000000004545E-3</v>
      </c>
      <c r="O80" s="1147">
        <v>1.9999999999998864E-3</v>
      </c>
      <c r="P80" s="1147">
        <v>3.9999999999997728E-3</v>
      </c>
      <c r="Q80" s="1147">
        <v>4.000000000000341E-3</v>
      </c>
      <c r="R80" s="1147">
        <v>1.9999999999998864E-3</v>
      </c>
      <c r="S80" s="1147">
        <v>1.1999999999999886E-2</v>
      </c>
      <c r="T80" s="1147">
        <v>3.9999999999997728E-3</v>
      </c>
      <c r="U80" s="1147">
        <v>2.0000000000004545E-3</v>
      </c>
      <c r="V80" s="1147">
        <v>1.9999999999998864E-3</v>
      </c>
      <c r="W80" s="1147">
        <v>8.0000000000001129E-3</v>
      </c>
      <c r="X80" s="1147">
        <v>1.7999999999999544E-2</v>
      </c>
      <c r="Y80" s="1147">
        <v>8.0000000000001129E-3</v>
      </c>
      <c r="Z80" s="1147">
        <v>8.0000000000001129E-3</v>
      </c>
      <c r="AA80" s="1147">
        <v>8.0000000000001129E-3</v>
      </c>
      <c r="AB80" s="1147">
        <v>1.3999999999999773E-2</v>
      </c>
      <c r="AC80" s="1147">
        <v>0.01</v>
      </c>
      <c r="AD80" s="1147">
        <v>6.0000000000002274E-3</v>
      </c>
      <c r="AE80" s="1147">
        <v>8.0000000000001129E-3</v>
      </c>
      <c r="AF80" s="1147">
        <v>3.9999999999997728E-3</v>
      </c>
    </row>
    <row r="81" spans="7:32" hidden="1" x14ac:dyDescent="0.2">
      <c r="G81" s="1269"/>
      <c r="H81" s="1269"/>
    </row>
    <row r="82" spans="7:32" hidden="1" x14ac:dyDescent="0.2">
      <c r="G82" s="1269"/>
      <c r="H82" s="1269"/>
    </row>
    <row r="83" spans="7:32" hidden="1" x14ac:dyDescent="0.2">
      <c r="G83" s="1269"/>
      <c r="H83" s="1269"/>
    </row>
    <row r="84" spans="7:32" hidden="1" x14ac:dyDescent="0.2">
      <c r="G84" s="1580" t="s">
        <v>550</v>
      </c>
      <c r="H84" s="1580"/>
      <c r="I84" s="1147">
        <v>0.11999999999898137</v>
      </c>
      <c r="J84" s="1147">
        <v>7.9999999998108251E-2</v>
      </c>
      <c r="K84" s="1147">
        <v>0.10000000000218279</v>
      </c>
      <c r="L84" s="1147">
        <v>9.9999999998544808E-2</v>
      </c>
      <c r="M84" s="1147">
        <v>0.2000000000007276</v>
      </c>
      <c r="N84" s="1147">
        <v>9.9999999998544808E-2</v>
      </c>
      <c r="O84" s="1147">
        <v>0.10000000000218279</v>
      </c>
      <c r="P84" s="1147">
        <v>0.2000000000007276</v>
      </c>
      <c r="Q84" s="1147">
        <v>9.9999999998544808E-2</v>
      </c>
      <c r="R84" s="1147">
        <v>9.9999999998544808E-2</v>
      </c>
      <c r="S84" s="1147">
        <v>0.2000000000007276</v>
      </c>
      <c r="T84" s="1147">
        <v>0.10000000000218279</v>
      </c>
      <c r="U84" s="1147">
        <v>9.9999999998544808E-2</v>
      </c>
      <c r="V84" s="1147">
        <v>0.2000000000007276</v>
      </c>
      <c r="W84" s="1147">
        <v>0.2000000000007276</v>
      </c>
      <c r="X84" s="1147">
        <v>0.39999999999781721</v>
      </c>
      <c r="Y84" s="1147">
        <v>0.40000000000145519</v>
      </c>
      <c r="Z84" s="1147">
        <v>0.2000000000007276</v>
      </c>
      <c r="AA84" s="1147">
        <v>0.15999999999985448</v>
      </c>
      <c r="AB84" s="1147">
        <v>0.15999999999985448</v>
      </c>
      <c r="AC84" s="1147">
        <v>0.15999999999985448</v>
      </c>
      <c r="AD84" s="1147">
        <v>0.13999999999941792</v>
      </c>
      <c r="AE84" s="1147">
        <v>9.9999999998544808E-2</v>
      </c>
      <c r="AF84" s="1147">
        <v>0.10000000000218279</v>
      </c>
    </row>
    <row r="85" spans="7:32" hidden="1" x14ac:dyDescent="0.2">
      <c r="G85" s="1580" t="s">
        <v>551</v>
      </c>
      <c r="H85" s="1580"/>
      <c r="I85" s="1147">
        <v>0</v>
      </c>
      <c r="J85" s="1147">
        <v>0</v>
      </c>
      <c r="K85" s="1147">
        <v>0.2000000000007276</v>
      </c>
      <c r="L85" s="1147">
        <v>0</v>
      </c>
      <c r="M85" s="1147">
        <v>0</v>
      </c>
      <c r="N85" s="1147">
        <v>0</v>
      </c>
      <c r="O85" s="1147">
        <v>0.19999999999890861</v>
      </c>
      <c r="P85" s="1147">
        <v>0</v>
      </c>
      <c r="Q85" s="1147">
        <v>0</v>
      </c>
      <c r="R85" s="1147">
        <v>0.2000000000007276</v>
      </c>
      <c r="S85" s="1147">
        <v>0</v>
      </c>
      <c r="T85" s="1147">
        <v>0</v>
      </c>
      <c r="U85" s="1147">
        <v>0</v>
      </c>
      <c r="V85" s="1147">
        <v>0</v>
      </c>
      <c r="W85" s="1147">
        <v>0</v>
      </c>
      <c r="X85" s="1147">
        <v>0.2000000000007276</v>
      </c>
      <c r="Y85" s="1147">
        <v>0</v>
      </c>
      <c r="Z85" s="1147">
        <v>0.19999999999890861</v>
      </c>
      <c r="AA85" s="1147">
        <v>5.9999999999490683E-2</v>
      </c>
      <c r="AB85" s="1147">
        <v>6.0000000001309672E-2</v>
      </c>
      <c r="AC85" s="1147">
        <v>2.0000000000436557E-2</v>
      </c>
      <c r="AD85" s="1147">
        <v>1.9999999998617568E-2</v>
      </c>
      <c r="AE85" s="1147">
        <v>2.0000000000436557E-2</v>
      </c>
      <c r="AF85" s="1147">
        <v>2.0000000000436557E-2</v>
      </c>
    </row>
    <row r="86" spans="7:32" hidden="1" x14ac:dyDescent="0.2">
      <c r="G86" s="1269"/>
      <c r="H86" s="1269"/>
    </row>
    <row r="87" spans="7:32" hidden="1" x14ac:dyDescent="0.2">
      <c r="G87" s="1580" t="s">
        <v>552</v>
      </c>
      <c r="H87" s="1580"/>
      <c r="I87" s="1147">
        <v>7.999999999992724E-2</v>
      </c>
      <c r="J87" s="1147">
        <v>0.15999999999985448</v>
      </c>
      <c r="K87" s="1147">
        <v>0.32000000000152795</v>
      </c>
      <c r="L87" s="1147">
        <v>0.31999999999970896</v>
      </c>
      <c r="M87" s="1147">
        <v>0.15999999999985448</v>
      </c>
      <c r="N87" s="1147">
        <v>0.7999999999992724</v>
      </c>
      <c r="O87" s="1147">
        <v>0.72000000000116415</v>
      </c>
      <c r="P87" s="1147">
        <v>0.3999999999996362</v>
      </c>
      <c r="Q87" s="1147">
        <v>0.31999999999970896</v>
      </c>
      <c r="R87" s="1147">
        <v>0.31999999999970896</v>
      </c>
      <c r="S87" s="1147">
        <v>0.31999999999970896</v>
      </c>
      <c r="T87" s="1147">
        <v>0.23999999999978172</v>
      </c>
      <c r="U87" s="1147">
        <v>0.40000000000145519</v>
      </c>
      <c r="V87" s="1147">
        <v>0.31999999999970896</v>
      </c>
      <c r="W87" s="1147">
        <v>0.71999999999934516</v>
      </c>
      <c r="X87" s="1147">
        <v>1.1200000000008004</v>
      </c>
      <c r="Y87" s="1147">
        <v>1.1999999999989086</v>
      </c>
      <c r="Z87" s="1147">
        <v>0.88000000000101863</v>
      </c>
      <c r="AA87" s="1147">
        <v>0.47999999999956344</v>
      </c>
      <c r="AB87" s="1147">
        <v>0.47999999999956344</v>
      </c>
      <c r="AC87" s="1147">
        <v>0.47999999999956344</v>
      </c>
      <c r="AD87" s="1147">
        <v>0.48000000000138243</v>
      </c>
      <c r="AE87" s="1147">
        <v>0.23999999999978172</v>
      </c>
      <c r="AF87" s="1147">
        <v>0.31999999999970896</v>
      </c>
    </row>
    <row r="88" spans="7:32" hidden="1" x14ac:dyDescent="0.2">
      <c r="G88" s="1269"/>
      <c r="H88" s="1269"/>
    </row>
    <row r="89" spans="7:32" hidden="1" x14ac:dyDescent="0.2">
      <c r="G89" s="1580" t="s">
        <v>553</v>
      </c>
      <c r="H89" s="1580"/>
      <c r="I89" s="1147">
        <v>0.2000000000007276</v>
      </c>
      <c r="J89" s="1147">
        <v>0.2000000000007276</v>
      </c>
      <c r="K89" s="1147">
        <v>0.19999999999890861</v>
      </c>
      <c r="L89" s="1147">
        <v>0.2000000000007276</v>
      </c>
      <c r="M89" s="1147">
        <v>0.19999999999890861</v>
      </c>
      <c r="N89" s="1147">
        <v>0.2000000000007276</v>
      </c>
      <c r="O89" s="1147">
        <v>0.2000000000007276</v>
      </c>
      <c r="P89" s="1147">
        <v>0.19999999999890861</v>
      </c>
      <c r="Q89" s="1147">
        <v>0.2000000000007276</v>
      </c>
      <c r="R89" s="1147">
        <v>0.19999999999890861</v>
      </c>
      <c r="S89" s="1147">
        <v>0.2000000000007276</v>
      </c>
      <c r="T89" s="1147">
        <v>0.2000000000007276</v>
      </c>
      <c r="U89" s="1147">
        <v>0.19999999999890861</v>
      </c>
      <c r="V89" s="1147">
        <v>0.2000000000007276</v>
      </c>
      <c r="W89" s="1147">
        <v>0.19999999999890861</v>
      </c>
      <c r="X89" s="1147">
        <v>0.80000000000109139</v>
      </c>
      <c r="Y89" s="1147">
        <v>0.3999999999996362</v>
      </c>
      <c r="Z89" s="1147">
        <v>0.55999999999949068</v>
      </c>
      <c r="AA89" s="1147">
        <v>0.18000000000029104</v>
      </c>
      <c r="AB89" s="1147">
        <v>0.23999999999978172</v>
      </c>
      <c r="AC89" s="1147">
        <v>0.31999999999970896</v>
      </c>
      <c r="AD89" s="1147">
        <v>0.18000000000029104</v>
      </c>
      <c r="AE89" s="1147">
        <v>7.999999999992724E-2</v>
      </c>
      <c r="AF89" s="1147">
        <v>7.999999999992724E-2</v>
      </c>
    </row>
    <row r="90" spans="7:32" hidden="1" x14ac:dyDescent="0.2">
      <c r="G90" s="1269"/>
      <c r="H90" s="1269"/>
    </row>
    <row r="91" spans="7:32" hidden="1" x14ac:dyDescent="0.2">
      <c r="G91" s="1269"/>
      <c r="H91" s="1269"/>
    </row>
    <row r="92" spans="7:32" hidden="1" x14ac:dyDescent="0.2">
      <c r="G92" s="1581" t="s">
        <v>554</v>
      </c>
      <c r="H92" s="1581"/>
      <c r="I92" s="1147">
        <v>0</v>
      </c>
      <c r="J92" s="1147">
        <v>0</v>
      </c>
      <c r="K92" s="1147">
        <v>0</v>
      </c>
      <c r="L92" s="1147">
        <v>0</v>
      </c>
      <c r="M92" s="1147">
        <v>0</v>
      </c>
      <c r="N92" s="1147">
        <v>0</v>
      </c>
      <c r="O92" s="1147">
        <v>0</v>
      </c>
      <c r="P92" s="1147">
        <v>0</v>
      </c>
      <c r="Q92" s="1147">
        <v>0</v>
      </c>
      <c r="R92" s="1147">
        <v>0</v>
      </c>
      <c r="S92" s="1147">
        <v>0</v>
      </c>
      <c r="T92" s="1147">
        <v>0.20000000000004547</v>
      </c>
      <c r="U92" s="1147">
        <v>0</v>
      </c>
      <c r="V92" s="1147">
        <v>0</v>
      </c>
      <c r="W92" s="1147">
        <v>0</v>
      </c>
      <c r="X92" s="1147">
        <v>0.20000000000004547</v>
      </c>
      <c r="Y92" s="1147">
        <v>0</v>
      </c>
      <c r="Z92" s="1147">
        <v>0.20000000000004547</v>
      </c>
      <c r="AA92" s="1147">
        <v>1.999999999998181E-2</v>
      </c>
      <c r="AB92" s="1147">
        <v>5.999999999994543E-2</v>
      </c>
      <c r="AC92" s="1147">
        <v>3.999999999996362E-2</v>
      </c>
      <c r="AD92" s="1147">
        <v>1.999999999998181E-2</v>
      </c>
      <c r="AE92" s="1147">
        <v>0</v>
      </c>
      <c r="AF92" s="1147">
        <v>0</v>
      </c>
    </row>
    <row r="93" spans="7:32" hidden="1" x14ac:dyDescent="0.2">
      <c r="G93" s="1581" t="s">
        <v>555</v>
      </c>
      <c r="H93" s="1581"/>
      <c r="I93" s="1147">
        <v>0</v>
      </c>
      <c r="J93" s="1147">
        <v>0</v>
      </c>
      <c r="K93" s="1147">
        <v>0</v>
      </c>
      <c r="L93" s="1147">
        <v>0</v>
      </c>
      <c r="M93" s="1147">
        <v>0</v>
      </c>
      <c r="N93" s="1147">
        <v>0</v>
      </c>
      <c r="O93" s="1147">
        <v>0</v>
      </c>
      <c r="P93" s="1147">
        <v>0.19999999999708962</v>
      </c>
      <c r="Q93" s="1147">
        <v>0</v>
      </c>
      <c r="R93" s="1147">
        <v>0</v>
      </c>
      <c r="S93" s="1147">
        <v>0</v>
      </c>
      <c r="T93" s="1147">
        <v>0</v>
      </c>
      <c r="U93" s="1147">
        <v>0</v>
      </c>
      <c r="V93" s="1147">
        <v>0</v>
      </c>
      <c r="W93" s="1147">
        <v>0</v>
      </c>
      <c r="X93" s="1147">
        <v>0</v>
      </c>
      <c r="Y93" s="1147">
        <v>0</v>
      </c>
      <c r="Z93" s="1147">
        <v>0</v>
      </c>
      <c r="AA93" s="1147">
        <v>0</v>
      </c>
      <c r="AB93" s="1147">
        <v>0</v>
      </c>
      <c r="AC93" s="1147">
        <v>0</v>
      </c>
      <c r="AD93" s="1147">
        <v>0</v>
      </c>
      <c r="AE93" s="1147">
        <v>0</v>
      </c>
      <c r="AF93" s="1147">
        <v>0</v>
      </c>
    </row>
    <row r="94" spans="7:32" x14ac:dyDescent="0.2">
      <c r="G94" s="1269"/>
      <c r="H94" s="1269"/>
    </row>
  </sheetData>
  <mergeCells count="590">
    <mergeCell ref="A5:H5"/>
    <mergeCell ref="I5:K5"/>
    <mergeCell ref="L5:N5"/>
    <mergeCell ref="O5:Q5"/>
    <mergeCell ref="R5:T5"/>
    <mergeCell ref="U5:W5"/>
    <mergeCell ref="Q1:T1"/>
    <mergeCell ref="BY1:CB1"/>
    <mergeCell ref="Q2:T2"/>
    <mergeCell ref="BY2:CB2"/>
    <mergeCell ref="A3:T4"/>
    <mergeCell ref="U3:AN4"/>
    <mergeCell ref="BZ3:CB3"/>
    <mergeCell ref="AV5:AX5"/>
    <mergeCell ref="AY5:BA5"/>
    <mergeCell ref="BB5:BD5"/>
    <mergeCell ref="BE5:BG5"/>
    <mergeCell ref="X5:Z5"/>
    <mergeCell ref="AA5:AC5"/>
    <mergeCell ref="AD5:AF5"/>
    <mergeCell ref="AG5:AI5"/>
    <mergeCell ref="AJ5:AL5"/>
    <mergeCell ref="AM5:AO5"/>
    <mergeCell ref="O6:O7"/>
    <mergeCell ref="P6:P7"/>
    <mergeCell ref="Q6:Q7"/>
    <mergeCell ref="R6:R7"/>
    <mergeCell ref="S6:S7"/>
    <mergeCell ref="T6:T7"/>
    <mergeCell ref="BZ5:CB5"/>
    <mergeCell ref="A6:C7"/>
    <mergeCell ref="D6:D7"/>
    <mergeCell ref="E6:H7"/>
    <mergeCell ref="I6:I7"/>
    <mergeCell ref="J6:J7"/>
    <mergeCell ref="K6:K7"/>
    <mergeCell ref="L6:L7"/>
    <mergeCell ref="M6:M7"/>
    <mergeCell ref="N6:N7"/>
    <mergeCell ref="BH5:BJ5"/>
    <mergeCell ref="BK5:BM5"/>
    <mergeCell ref="BN5:BP5"/>
    <mergeCell ref="BQ5:BS5"/>
    <mergeCell ref="BT5:BV5"/>
    <mergeCell ref="BW5:BY5"/>
    <mergeCell ref="AP5:AR5"/>
    <mergeCell ref="AS5:AU5"/>
    <mergeCell ref="AA6:AA7"/>
    <mergeCell ref="AB6:AB7"/>
    <mergeCell ref="AC6:AC7"/>
    <mergeCell ref="AD6:AD7"/>
    <mergeCell ref="AE6:AE7"/>
    <mergeCell ref="AF6:AF7"/>
    <mergeCell ref="U6:U7"/>
    <mergeCell ref="V6:V7"/>
    <mergeCell ref="W6:W7"/>
    <mergeCell ref="X6:X7"/>
    <mergeCell ref="Y6:Y7"/>
    <mergeCell ref="Z6:Z7"/>
    <mergeCell ref="AM6:AM7"/>
    <mergeCell ref="AN6:AN7"/>
    <mergeCell ref="AO6:AO7"/>
    <mergeCell ref="AP6:AP7"/>
    <mergeCell ref="AQ6:AQ7"/>
    <mergeCell ref="AR6:AR7"/>
    <mergeCell ref="AG6:AG7"/>
    <mergeCell ref="AH6:AH7"/>
    <mergeCell ref="AI6:AI7"/>
    <mergeCell ref="AJ6:AJ7"/>
    <mergeCell ref="AK6:AK7"/>
    <mergeCell ref="AL6:AL7"/>
    <mergeCell ref="AY6:AY7"/>
    <mergeCell ref="AZ6:AZ7"/>
    <mergeCell ref="BA6:BA7"/>
    <mergeCell ref="BB6:BB7"/>
    <mergeCell ref="BC6:BC7"/>
    <mergeCell ref="BD6:BD7"/>
    <mergeCell ref="AS6:AS7"/>
    <mergeCell ref="AT6:AT7"/>
    <mergeCell ref="AU6:AU7"/>
    <mergeCell ref="AV6:AV7"/>
    <mergeCell ref="AW6:AW7"/>
    <mergeCell ref="AX6:AX7"/>
    <mergeCell ref="BK6:BK7"/>
    <mergeCell ref="BL6:BL7"/>
    <mergeCell ref="BM6:BM7"/>
    <mergeCell ref="BN6:BN7"/>
    <mergeCell ref="BO6:BO7"/>
    <mergeCell ref="BP6:BP7"/>
    <mergeCell ref="BE6:BE7"/>
    <mergeCell ref="BF6:BF7"/>
    <mergeCell ref="BG6:BG7"/>
    <mergeCell ref="BH6:BH7"/>
    <mergeCell ref="BI6:BI7"/>
    <mergeCell ref="BJ6:BJ7"/>
    <mergeCell ref="BW6:BW7"/>
    <mergeCell ref="BX6:BX7"/>
    <mergeCell ref="BY6:BY7"/>
    <mergeCell ref="BZ6:BZ7"/>
    <mergeCell ref="CA6:CA7"/>
    <mergeCell ref="CB6:CB7"/>
    <mergeCell ref="BQ6:BQ7"/>
    <mergeCell ref="BR6:BR7"/>
    <mergeCell ref="BS6:BS7"/>
    <mergeCell ref="BT6:BT7"/>
    <mergeCell ref="BU6:BU7"/>
    <mergeCell ref="BV6:BV7"/>
    <mergeCell ref="A8:C15"/>
    <mergeCell ref="D8:D15"/>
    <mergeCell ref="E8:F10"/>
    <mergeCell ref="G8:H8"/>
    <mergeCell ref="G9:H9"/>
    <mergeCell ref="G10:H10"/>
    <mergeCell ref="E11:H11"/>
    <mergeCell ref="E12:F14"/>
    <mergeCell ref="G12:H12"/>
    <mergeCell ref="G13:H13"/>
    <mergeCell ref="AA11:AC11"/>
    <mergeCell ref="AD11:AF11"/>
    <mergeCell ref="AG11:AI11"/>
    <mergeCell ref="AJ11:AL11"/>
    <mergeCell ref="AM11:AO11"/>
    <mergeCell ref="AP11:AR11"/>
    <mergeCell ref="I11:K11"/>
    <mergeCell ref="L11:N11"/>
    <mergeCell ref="O11:Q11"/>
    <mergeCell ref="R11:T11"/>
    <mergeCell ref="U11:W11"/>
    <mergeCell ref="X11:Z11"/>
    <mergeCell ref="BK11:BM11"/>
    <mergeCell ref="BN11:BP11"/>
    <mergeCell ref="BQ11:BS11"/>
    <mergeCell ref="BT11:BV11"/>
    <mergeCell ref="BW11:BY11"/>
    <mergeCell ref="BZ11:CB11"/>
    <mergeCell ref="AS11:AU11"/>
    <mergeCell ref="AV11:AX11"/>
    <mergeCell ref="AY11:BA11"/>
    <mergeCell ref="BB11:BD11"/>
    <mergeCell ref="BE11:BG11"/>
    <mergeCell ref="BH11:BJ11"/>
    <mergeCell ref="AY15:BA15"/>
    <mergeCell ref="BB15:BD15"/>
    <mergeCell ref="U15:W15"/>
    <mergeCell ref="X15:Z15"/>
    <mergeCell ref="AA15:AC15"/>
    <mergeCell ref="AD15:AF15"/>
    <mergeCell ref="AG15:AI15"/>
    <mergeCell ref="AJ15:AL15"/>
    <mergeCell ref="G14:H14"/>
    <mergeCell ref="E15:H15"/>
    <mergeCell ref="I15:K15"/>
    <mergeCell ref="L15:N15"/>
    <mergeCell ref="O15:Q15"/>
    <mergeCell ref="R15:T15"/>
    <mergeCell ref="R19:T19"/>
    <mergeCell ref="U19:W19"/>
    <mergeCell ref="X19:Z19"/>
    <mergeCell ref="AA19:AC19"/>
    <mergeCell ref="BW15:BY15"/>
    <mergeCell ref="BZ15:CB15"/>
    <mergeCell ref="A16:C23"/>
    <mergeCell ref="D16:D23"/>
    <mergeCell ref="E16:F18"/>
    <mergeCell ref="G16:H16"/>
    <mergeCell ref="G17:H17"/>
    <mergeCell ref="G18:H18"/>
    <mergeCell ref="E19:H19"/>
    <mergeCell ref="I19:K19"/>
    <mergeCell ref="BE15:BG15"/>
    <mergeCell ref="BH15:BJ15"/>
    <mergeCell ref="BK15:BM15"/>
    <mergeCell ref="BN15:BP15"/>
    <mergeCell ref="BQ15:BS15"/>
    <mergeCell ref="BT15:BV15"/>
    <mergeCell ref="AM15:AO15"/>
    <mergeCell ref="AP15:AR15"/>
    <mergeCell ref="AS15:AU15"/>
    <mergeCell ref="AV15:AX15"/>
    <mergeCell ref="BN19:BP19"/>
    <mergeCell ref="BQ19:BS19"/>
    <mergeCell ref="BT19:BV19"/>
    <mergeCell ref="BW19:BY19"/>
    <mergeCell ref="BZ19:CB19"/>
    <mergeCell ref="E20:F22"/>
    <mergeCell ref="G20:H20"/>
    <mergeCell ref="G21:H21"/>
    <mergeCell ref="G22:H22"/>
    <mergeCell ref="AJ22:AL22"/>
    <mergeCell ref="AV19:AX19"/>
    <mergeCell ref="AY19:BA19"/>
    <mergeCell ref="BB19:BD19"/>
    <mergeCell ref="BE19:BG19"/>
    <mergeCell ref="BH19:BJ19"/>
    <mergeCell ref="BK19:BM19"/>
    <mergeCell ref="AD19:AF19"/>
    <mergeCell ref="AG19:AI19"/>
    <mergeCell ref="AJ19:AL19"/>
    <mergeCell ref="AM19:AO19"/>
    <mergeCell ref="AP19:AR19"/>
    <mergeCell ref="AS19:AU19"/>
    <mergeCell ref="L19:N19"/>
    <mergeCell ref="O19:Q19"/>
    <mergeCell ref="BW22:BY22"/>
    <mergeCell ref="BZ22:CB22"/>
    <mergeCell ref="E23:H23"/>
    <mergeCell ref="I23:K23"/>
    <mergeCell ref="L23:N23"/>
    <mergeCell ref="O23:Q23"/>
    <mergeCell ref="R23:T23"/>
    <mergeCell ref="U23:W23"/>
    <mergeCell ref="X23:Z23"/>
    <mergeCell ref="AA23:AC23"/>
    <mergeCell ref="BE22:BG22"/>
    <mergeCell ref="BH22:BJ22"/>
    <mergeCell ref="BK22:BM22"/>
    <mergeCell ref="BN22:BP22"/>
    <mergeCell ref="BQ22:BS22"/>
    <mergeCell ref="BT22:BV22"/>
    <mergeCell ref="AM22:AO22"/>
    <mergeCell ref="AP22:AR22"/>
    <mergeCell ref="AS22:AU22"/>
    <mergeCell ref="AV22:AX22"/>
    <mergeCell ref="AY22:BA22"/>
    <mergeCell ref="BB22:BD22"/>
    <mergeCell ref="BW23:BY23"/>
    <mergeCell ref="BZ23:CB23"/>
    <mergeCell ref="A24:C29"/>
    <mergeCell ref="D24:D29"/>
    <mergeCell ref="E24:F26"/>
    <mergeCell ref="G24:H26"/>
    <mergeCell ref="I24:I26"/>
    <mergeCell ref="AV23:AX23"/>
    <mergeCell ref="AY23:BA23"/>
    <mergeCell ref="BB23:BD23"/>
    <mergeCell ref="BE23:BG23"/>
    <mergeCell ref="BH23:BJ23"/>
    <mergeCell ref="BK23:BM23"/>
    <mergeCell ref="AD23:AF23"/>
    <mergeCell ref="AG23:AI23"/>
    <mergeCell ref="AJ23:AL23"/>
    <mergeCell ref="AM23:AO23"/>
    <mergeCell ref="AP23:AR23"/>
    <mergeCell ref="AS23:AU23"/>
    <mergeCell ref="J24:J26"/>
    <mergeCell ref="K24:K26"/>
    <mergeCell ref="L24:L26"/>
    <mergeCell ref="M24:M26"/>
    <mergeCell ref="N24:N26"/>
    <mergeCell ref="O24:O26"/>
    <mergeCell ref="BN23:BP23"/>
    <mergeCell ref="BQ23:BS23"/>
    <mergeCell ref="BT23:BV23"/>
    <mergeCell ref="V24:V26"/>
    <mergeCell ref="W24:W26"/>
    <mergeCell ref="X24:X26"/>
    <mergeCell ref="Y24:Y26"/>
    <mergeCell ref="Z24:Z26"/>
    <mergeCell ref="AA24:AA26"/>
    <mergeCell ref="P24:P26"/>
    <mergeCell ref="Q24:Q26"/>
    <mergeCell ref="R24:R26"/>
    <mergeCell ref="S24:S26"/>
    <mergeCell ref="T24:T26"/>
    <mergeCell ref="U24:U26"/>
    <mergeCell ref="AH24:AH26"/>
    <mergeCell ref="AI24:AI26"/>
    <mergeCell ref="AJ24:AJ26"/>
    <mergeCell ref="AK24:AK26"/>
    <mergeCell ref="AL24:AL26"/>
    <mergeCell ref="AM24:AM26"/>
    <mergeCell ref="AB24:AB26"/>
    <mergeCell ref="AC24:AC26"/>
    <mergeCell ref="AD24:AD26"/>
    <mergeCell ref="AE24:AE26"/>
    <mergeCell ref="AF24:AF26"/>
    <mergeCell ref="AG24:AG26"/>
    <mergeCell ref="AT24:AT26"/>
    <mergeCell ref="AU24:AU26"/>
    <mergeCell ref="AV24:AV26"/>
    <mergeCell ref="AW24:AW26"/>
    <mergeCell ref="AX24:AX26"/>
    <mergeCell ref="AY24:AY26"/>
    <mergeCell ref="AN24:AN26"/>
    <mergeCell ref="AO24:AO26"/>
    <mergeCell ref="AP24:AP26"/>
    <mergeCell ref="AQ24:AQ26"/>
    <mergeCell ref="AR24:AR26"/>
    <mergeCell ref="AS24:AS26"/>
    <mergeCell ref="BH24:BH26"/>
    <mergeCell ref="BI24:BI26"/>
    <mergeCell ref="BJ24:BJ26"/>
    <mergeCell ref="BK24:BK26"/>
    <mergeCell ref="AZ24:AZ26"/>
    <mergeCell ref="BA24:BA26"/>
    <mergeCell ref="BB24:BB26"/>
    <mergeCell ref="BC24:BC26"/>
    <mergeCell ref="BD24:BD26"/>
    <mergeCell ref="BE24:BE26"/>
    <mergeCell ref="BX24:BX26"/>
    <mergeCell ref="BY24:BY26"/>
    <mergeCell ref="BZ24:BZ26"/>
    <mergeCell ref="CA24:CA26"/>
    <mergeCell ref="CB24:CB26"/>
    <mergeCell ref="E27:F29"/>
    <mergeCell ref="G27:H29"/>
    <mergeCell ref="I27:K29"/>
    <mergeCell ref="L27:N29"/>
    <mergeCell ref="O27:Q29"/>
    <mergeCell ref="BR24:BR26"/>
    <mergeCell ref="BS24:BS26"/>
    <mergeCell ref="BT24:BT26"/>
    <mergeCell ref="BU24:BU26"/>
    <mergeCell ref="BV24:BV26"/>
    <mergeCell ref="BW24:BW26"/>
    <mergeCell ref="BL24:BL26"/>
    <mergeCell ref="BM24:BM26"/>
    <mergeCell ref="BN24:BN26"/>
    <mergeCell ref="BO24:BO26"/>
    <mergeCell ref="BP24:BP26"/>
    <mergeCell ref="BQ24:BQ26"/>
    <mergeCell ref="BF24:BF26"/>
    <mergeCell ref="BG24:BG26"/>
    <mergeCell ref="A30:C35"/>
    <mergeCell ref="D30:D35"/>
    <mergeCell ref="E30:F32"/>
    <mergeCell ref="G30:H32"/>
    <mergeCell ref="I30:I32"/>
    <mergeCell ref="J30:J32"/>
    <mergeCell ref="K30:K32"/>
    <mergeCell ref="BB27:BD29"/>
    <mergeCell ref="BE27:BG29"/>
    <mergeCell ref="AJ27:AL29"/>
    <mergeCell ref="AM27:AO29"/>
    <mergeCell ref="AP27:AR29"/>
    <mergeCell ref="AS27:AU29"/>
    <mergeCell ref="AV27:AX29"/>
    <mergeCell ref="AY27:BA29"/>
    <mergeCell ref="R27:T29"/>
    <mergeCell ref="U27:W29"/>
    <mergeCell ref="X27:Z29"/>
    <mergeCell ref="AA27:AC29"/>
    <mergeCell ref="AD27:AF29"/>
    <mergeCell ref="AG27:AI29"/>
    <mergeCell ref="L30:L32"/>
    <mergeCell ref="M30:M32"/>
    <mergeCell ref="N30:N32"/>
    <mergeCell ref="O30:O32"/>
    <mergeCell ref="P30:P32"/>
    <mergeCell ref="Q30:Q32"/>
    <mergeCell ref="BT27:BV29"/>
    <mergeCell ref="BW27:BY29"/>
    <mergeCell ref="BZ27:CB29"/>
    <mergeCell ref="BH27:BJ29"/>
    <mergeCell ref="BK27:BM29"/>
    <mergeCell ref="BN27:BP29"/>
    <mergeCell ref="BQ27:BS29"/>
    <mergeCell ref="X30:X32"/>
    <mergeCell ref="Y30:Y32"/>
    <mergeCell ref="Z30:Z32"/>
    <mergeCell ref="AA30:AA32"/>
    <mergeCell ref="AB30:AB32"/>
    <mergeCell ref="AC30:AC32"/>
    <mergeCell ref="R30:R32"/>
    <mergeCell ref="S30:S32"/>
    <mergeCell ref="T30:T32"/>
    <mergeCell ref="U30:U32"/>
    <mergeCell ref="V30:V32"/>
    <mergeCell ref="W30:W32"/>
    <mergeCell ref="AJ30:AJ32"/>
    <mergeCell ref="AK30:AK32"/>
    <mergeCell ref="AL30:AL32"/>
    <mergeCell ref="AM30:AM32"/>
    <mergeCell ref="AN30:AN32"/>
    <mergeCell ref="AO30:AO32"/>
    <mergeCell ref="AD30:AD32"/>
    <mergeCell ref="AE30:AE32"/>
    <mergeCell ref="AF30:AF32"/>
    <mergeCell ref="AG30:AG32"/>
    <mergeCell ref="AH30:AH32"/>
    <mergeCell ref="AI30:AI32"/>
    <mergeCell ref="AV30:AV32"/>
    <mergeCell ref="AW30:AW32"/>
    <mergeCell ref="AX30:AX32"/>
    <mergeCell ref="AY30:AY32"/>
    <mergeCell ref="AZ30:AZ32"/>
    <mergeCell ref="BA30:BA32"/>
    <mergeCell ref="AP30:AP32"/>
    <mergeCell ref="AQ30:AQ32"/>
    <mergeCell ref="AR30:AR32"/>
    <mergeCell ref="AS30:AS32"/>
    <mergeCell ref="AT30:AT32"/>
    <mergeCell ref="AU30:AU32"/>
    <mergeCell ref="BJ30:BJ32"/>
    <mergeCell ref="BK30:BK32"/>
    <mergeCell ref="BL30:BL32"/>
    <mergeCell ref="BM30:BM32"/>
    <mergeCell ref="BB30:BB32"/>
    <mergeCell ref="BC30:BC32"/>
    <mergeCell ref="BD30:BD32"/>
    <mergeCell ref="BE30:BE32"/>
    <mergeCell ref="BF30:BF32"/>
    <mergeCell ref="BG30:BG32"/>
    <mergeCell ref="BZ30:BZ32"/>
    <mergeCell ref="CA30:CA32"/>
    <mergeCell ref="CB30:CB32"/>
    <mergeCell ref="E33:F35"/>
    <mergeCell ref="G33:H35"/>
    <mergeCell ref="I33:K35"/>
    <mergeCell ref="L33:N35"/>
    <mergeCell ref="O33:Q35"/>
    <mergeCell ref="R33:T35"/>
    <mergeCell ref="U33:W35"/>
    <mergeCell ref="BT30:BT32"/>
    <mergeCell ref="BU30:BU32"/>
    <mergeCell ref="BV30:BV32"/>
    <mergeCell ref="BW30:BW32"/>
    <mergeCell ref="BX30:BX32"/>
    <mergeCell ref="BY30:BY32"/>
    <mergeCell ref="BN30:BN32"/>
    <mergeCell ref="BO30:BO32"/>
    <mergeCell ref="BP30:BP32"/>
    <mergeCell ref="BQ30:BQ32"/>
    <mergeCell ref="BR30:BR32"/>
    <mergeCell ref="BS30:BS32"/>
    <mergeCell ref="BH30:BH32"/>
    <mergeCell ref="BI30:BI32"/>
    <mergeCell ref="AY33:BA35"/>
    <mergeCell ref="BB33:BD35"/>
    <mergeCell ref="BE33:BG35"/>
    <mergeCell ref="X33:Z35"/>
    <mergeCell ref="AA33:AC35"/>
    <mergeCell ref="AD33:AF35"/>
    <mergeCell ref="AG33:AI35"/>
    <mergeCell ref="AJ33:AL35"/>
    <mergeCell ref="AM33:AO35"/>
    <mergeCell ref="A39:D39"/>
    <mergeCell ref="E39:G39"/>
    <mergeCell ref="N39:O39"/>
    <mergeCell ref="Q39:R39"/>
    <mergeCell ref="A40:D40"/>
    <mergeCell ref="E40:G40"/>
    <mergeCell ref="N40:O40"/>
    <mergeCell ref="Q40:R40"/>
    <mergeCell ref="BZ33:CB35"/>
    <mergeCell ref="A36:D37"/>
    <mergeCell ref="E36:H36"/>
    <mergeCell ref="E37:H37"/>
    <mergeCell ref="F38:G38"/>
    <mergeCell ref="N38:O38"/>
    <mergeCell ref="Q38:R38"/>
    <mergeCell ref="BH33:BJ35"/>
    <mergeCell ref="BK33:BM35"/>
    <mergeCell ref="BN33:BP35"/>
    <mergeCell ref="BQ33:BS35"/>
    <mergeCell ref="BT33:BV35"/>
    <mergeCell ref="BW33:BY35"/>
    <mergeCell ref="AP33:AR35"/>
    <mergeCell ref="AS33:AU35"/>
    <mergeCell ref="AV33:AX35"/>
    <mergeCell ref="A43:H43"/>
    <mergeCell ref="I43:K43"/>
    <mergeCell ref="L43:N43"/>
    <mergeCell ref="O43:Q43"/>
    <mergeCell ref="R43:T43"/>
    <mergeCell ref="U43:W43"/>
    <mergeCell ref="A41:D41"/>
    <mergeCell ref="E41:G41"/>
    <mergeCell ref="N41:O41"/>
    <mergeCell ref="Q41:R41"/>
    <mergeCell ref="F42:G42"/>
    <mergeCell ref="N42:O42"/>
    <mergeCell ref="Q42:R42"/>
    <mergeCell ref="AV43:AX43"/>
    <mergeCell ref="AY43:BA43"/>
    <mergeCell ref="BB43:BD43"/>
    <mergeCell ref="BE43:BG43"/>
    <mergeCell ref="X43:Z43"/>
    <mergeCell ref="AA43:AC43"/>
    <mergeCell ref="AD43:AF43"/>
    <mergeCell ref="AG43:AI43"/>
    <mergeCell ref="AJ43:AL43"/>
    <mergeCell ref="AM43:AO43"/>
    <mergeCell ref="O44:O45"/>
    <mergeCell ref="P44:P45"/>
    <mergeCell ref="Q44:Q45"/>
    <mergeCell ref="R44:R45"/>
    <mergeCell ref="S44:S45"/>
    <mergeCell ref="T44:T45"/>
    <mergeCell ref="BZ43:CB43"/>
    <mergeCell ref="A44:D45"/>
    <mergeCell ref="E44:F44"/>
    <mergeCell ref="G44:H44"/>
    <mergeCell ref="I44:I45"/>
    <mergeCell ref="J44:J45"/>
    <mergeCell ref="K44:K45"/>
    <mergeCell ref="L44:L45"/>
    <mergeCell ref="M44:M45"/>
    <mergeCell ref="N44:N45"/>
    <mergeCell ref="BH43:BJ43"/>
    <mergeCell ref="BK43:BM43"/>
    <mergeCell ref="BN43:BP43"/>
    <mergeCell ref="BQ43:BS43"/>
    <mergeCell ref="BT43:BV43"/>
    <mergeCell ref="BW43:BY43"/>
    <mergeCell ref="AP43:AR43"/>
    <mergeCell ref="AS43:AU43"/>
    <mergeCell ref="AA44:AA45"/>
    <mergeCell ref="AB44:AB45"/>
    <mergeCell ref="AC44:AC45"/>
    <mergeCell ref="AD44:AD45"/>
    <mergeCell ref="AE44:AE45"/>
    <mergeCell ref="AF44:AF45"/>
    <mergeCell ref="U44:U45"/>
    <mergeCell ref="V44:V45"/>
    <mergeCell ref="W44:W45"/>
    <mergeCell ref="X44:X45"/>
    <mergeCell ref="Y44:Y45"/>
    <mergeCell ref="Z44:Z45"/>
    <mergeCell ref="AM44:AM45"/>
    <mergeCell ref="AN44:AN45"/>
    <mergeCell ref="AO44:AO45"/>
    <mergeCell ref="AP44:AP45"/>
    <mergeCell ref="AQ44:AQ45"/>
    <mergeCell ref="AR44:AR45"/>
    <mergeCell ref="AG44:AG45"/>
    <mergeCell ref="AH44:AH45"/>
    <mergeCell ref="AI44:AI45"/>
    <mergeCell ref="AJ44:AJ45"/>
    <mergeCell ref="AK44:AK45"/>
    <mergeCell ref="AL44:AL45"/>
    <mergeCell ref="AY44:AY45"/>
    <mergeCell ref="AZ44:AZ45"/>
    <mergeCell ref="BA44:BA45"/>
    <mergeCell ref="BB44:BB45"/>
    <mergeCell ref="BC44:BC45"/>
    <mergeCell ref="BD44:BD45"/>
    <mergeCell ref="AS44:AS45"/>
    <mergeCell ref="AT44:AT45"/>
    <mergeCell ref="AU44:AU45"/>
    <mergeCell ref="AV44:AV45"/>
    <mergeCell ref="AW44:AW45"/>
    <mergeCell ref="AX44:AX45"/>
    <mergeCell ref="BK44:BK45"/>
    <mergeCell ref="BL44:BL45"/>
    <mergeCell ref="BM44:BM45"/>
    <mergeCell ref="BN44:BN45"/>
    <mergeCell ref="BO44:BO45"/>
    <mergeCell ref="BP44:BP45"/>
    <mergeCell ref="BE44:BE45"/>
    <mergeCell ref="BF44:BF45"/>
    <mergeCell ref="BG44:BG45"/>
    <mergeCell ref="BH44:BH45"/>
    <mergeCell ref="BI44:BI45"/>
    <mergeCell ref="BJ44:BJ45"/>
    <mergeCell ref="BW44:BW45"/>
    <mergeCell ref="BX44:BX45"/>
    <mergeCell ref="BY44:BY45"/>
    <mergeCell ref="BZ44:BZ45"/>
    <mergeCell ref="CA44:CA45"/>
    <mergeCell ref="CB44:CB45"/>
    <mergeCell ref="BQ44:BQ45"/>
    <mergeCell ref="BR44:BR45"/>
    <mergeCell ref="BS44:BS45"/>
    <mergeCell ref="BT44:BT45"/>
    <mergeCell ref="BU44:BU45"/>
    <mergeCell ref="BV44:BV45"/>
    <mergeCell ref="A54:D56"/>
    <mergeCell ref="E54:T56"/>
    <mergeCell ref="G66:H66"/>
    <mergeCell ref="G67:H67"/>
    <mergeCell ref="G69:H69"/>
    <mergeCell ref="G70:H70"/>
    <mergeCell ref="A46:A49"/>
    <mergeCell ref="B46:B47"/>
    <mergeCell ref="B48:B49"/>
    <mergeCell ref="A50:A53"/>
    <mergeCell ref="B50:B51"/>
    <mergeCell ref="B52:B53"/>
    <mergeCell ref="G85:H85"/>
    <mergeCell ref="G87:H87"/>
    <mergeCell ref="G89:H89"/>
    <mergeCell ref="G92:H92"/>
    <mergeCell ref="G93:H93"/>
    <mergeCell ref="G72:H72"/>
    <mergeCell ref="G74:H74"/>
    <mergeCell ref="G75:H75"/>
    <mergeCell ref="G77:H77"/>
    <mergeCell ref="G78:H78"/>
    <mergeCell ref="G84:H84"/>
  </mergeCells>
  <pageMargins left="0.59055118110236227" right="0.19685039370078741" top="0.3" bottom="0.16" header="0.22" footer="0.22"/>
  <pageSetup paperSize="9" scale="53" orientation="landscape" r:id="rId1"/>
  <headerFooter alignWithMargins="0"/>
  <colBreaks count="2" manualBreakCount="2">
    <brk id="29" max="1048575" man="1"/>
    <brk id="5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C74"/>
  <sheetViews>
    <sheetView showZeros="0" view="pageBreakPreview" zoomScaleNormal="100" zoomScaleSheetLayoutView="100" workbookViewId="0">
      <selection sqref="A1:XFD1048576"/>
    </sheetView>
  </sheetViews>
  <sheetFormatPr defaultColWidth="9.140625" defaultRowHeight="12.75" x14ac:dyDescent="0.2"/>
  <cols>
    <col min="1" max="1" width="4.42578125" style="279" customWidth="1"/>
    <col min="2" max="2" width="8.140625" style="279" customWidth="1"/>
    <col min="3" max="3" width="10.140625" style="279" customWidth="1"/>
    <col min="4" max="4" width="7.28515625" style="279" customWidth="1"/>
    <col min="5" max="5" width="4.28515625" style="279" customWidth="1"/>
    <col min="6" max="6" width="5.140625" style="279" customWidth="1"/>
    <col min="7" max="7" width="5.5703125" style="279" customWidth="1"/>
    <col min="8" max="8" width="8.28515625" style="279" customWidth="1"/>
    <col min="9" max="9" width="8.140625" style="279" customWidth="1"/>
    <col min="10" max="18" width="8.28515625" style="279" customWidth="1"/>
    <col min="19" max="19" width="8" style="279" customWidth="1"/>
    <col min="20" max="79" width="8.42578125" style="279" customWidth="1"/>
    <col min="80" max="80" width="9.140625" style="279" customWidth="1"/>
    <col min="81" max="16384" width="9.140625" style="279"/>
  </cols>
  <sheetData>
    <row r="1" spans="1:81" ht="14.25" x14ac:dyDescent="0.2">
      <c r="H1" s="280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281"/>
      <c r="W1" s="280"/>
      <c r="X1" s="281"/>
      <c r="Y1" s="281"/>
      <c r="Z1" s="280"/>
      <c r="AA1" s="281"/>
      <c r="AB1" s="281"/>
      <c r="AC1" s="280"/>
      <c r="AD1" s="281"/>
      <c r="AE1" s="281"/>
      <c r="AF1" s="280"/>
      <c r="AG1" s="281"/>
      <c r="AH1" s="281"/>
      <c r="AI1" s="280"/>
      <c r="AJ1" s="281"/>
      <c r="AK1" s="281"/>
      <c r="AL1" s="280"/>
      <c r="AM1" s="281"/>
      <c r="AN1" s="281"/>
      <c r="AO1" s="280"/>
      <c r="AP1" s="281"/>
      <c r="AQ1" s="281"/>
      <c r="AR1" s="280"/>
      <c r="AS1" s="281"/>
      <c r="AT1" s="281"/>
      <c r="AU1" s="280"/>
      <c r="AV1" s="281"/>
      <c r="AW1" s="281"/>
      <c r="AX1" s="280"/>
      <c r="AY1" s="281"/>
      <c r="AZ1" s="281"/>
      <c r="BA1" s="280"/>
      <c r="BB1" s="281"/>
      <c r="BC1" s="281"/>
      <c r="BD1" s="280"/>
      <c r="BE1" s="281"/>
      <c r="BF1" s="281"/>
      <c r="BG1" s="280"/>
      <c r="BH1" s="281"/>
      <c r="BI1" s="281"/>
      <c r="BJ1" s="280"/>
      <c r="BK1" s="281"/>
      <c r="BL1" s="281"/>
      <c r="BM1" s="280"/>
      <c r="BN1" s="281"/>
      <c r="BO1" s="281"/>
      <c r="BP1" s="280"/>
      <c r="BQ1" s="281"/>
      <c r="BR1" s="281"/>
      <c r="BS1" s="280"/>
      <c r="BT1" s="281"/>
      <c r="BU1" s="281"/>
      <c r="BV1" s="280"/>
      <c r="BW1" s="281"/>
      <c r="BX1" s="281"/>
      <c r="BY1" s="280"/>
      <c r="BZ1" s="281"/>
      <c r="CA1" s="281"/>
    </row>
    <row r="2" spans="1:81" ht="18" x14ac:dyDescent="0.25">
      <c r="C2" s="282" t="s">
        <v>0</v>
      </c>
      <c r="D2" s="283"/>
      <c r="H2" s="280"/>
      <c r="I2" s="281"/>
      <c r="J2" s="281"/>
      <c r="K2" s="280"/>
      <c r="L2" s="281"/>
      <c r="M2" s="281"/>
      <c r="N2" s="280"/>
      <c r="O2" s="281"/>
      <c r="P2" s="281"/>
      <c r="Q2" s="280"/>
      <c r="R2" s="281"/>
      <c r="S2" s="281"/>
      <c r="T2" s="280"/>
      <c r="U2" s="281"/>
      <c r="V2" s="281"/>
      <c r="W2" s="280"/>
      <c r="X2" s="281"/>
      <c r="Y2" s="281"/>
      <c r="Z2" s="280"/>
      <c r="AA2" s="281"/>
      <c r="AB2" s="281"/>
      <c r="AC2" s="280"/>
      <c r="AD2" s="281"/>
      <c r="AE2" s="281"/>
      <c r="AF2" s="280"/>
      <c r="AG2" s="281"/>
      <c r="AH2" s="281"/>
      <c r="AI2" s="280"/>
      <c r="AJ2" s="281"/>
      <c r="AK2" s="281"/>
      <c r="AL2" s="280"/>
      <c r="AM2" s="284"/>
      <c r="AN2" s="284"/>
      <c r="AO2" s="280"/>
      <c r="AP2" s="284"/>
      <c r="AQ2" s="284"/>
      <c r="AR2" s="280"/>
      <c r="AS2" s="284"/>
      <c r="AT2" s="284"/>
      <c r="AU2" s="280"/>
      <c r="AV2" s="284"/>
      <c r="AW2" s="284"/>
      <c r="AX2" s="280"/>
      <c r="AY2" s="284"/>
      <c r="AZ2" s="284"/>
      <c r="BA2" s="280"/>
      <c r="BB2" s="281"/>
      <c r="BC2" s="281"/>
      <c r="BD2" s="280"/>
      <c r="BE2" s="281"/>
      <c r="BF2" s="281"/>
      <c r="BG2" s="280"/>
      <c r="BH2" s="281"/>
      <c r="BI2" s="281"/>
      <c r="BJ2" s="280"/>
      <c r="BK2" s="281"/>
      <c r="BL2" s="281"/>
      <c r="BM2" s="280"/>
      <c r="BN2" s="281"/>
      <c r="BO2" s="281"/>
      <c r="BP2" s="280"/>
      <c r="BQ2" s="281"/>
      <c r="BR2" s="281"/>
      <c r="BS2" s="280"/>
      <c r="BT2" s="281"/>
      <c r="BU2" s="281"/>
      <c r="BV2" s="280"/>
      <c r="BW2" s="281"/>
      <c r="BX2" s="281"/>
      <c r="BY2" s="280"/>
      <c r="BZ2" s="281"/>
      <c r="CA2" s="281"/>
    </row>
    <row r="3" spans="1:81" ht="14.25" x14ac:dyDescent="0.2">
      <c r="C3" s="285"/>
      <c r="D3" s="286"/>
      <c r="E3" s="286"/>
      <c r="F3" s="286"/>
      <c r="H3" s="280"/>
      <c r="I3" s="658"/>
      <c r="J3" s="659"/>
      <c r="K3" s="280"/>
      <c r="L3" s="658"/>
      <c r="M3" s="659"/>
      <c r="N3" s="280"/>
      <c r="O3" s="658"/>
      <c r="P3" s="659"/>
      <c r="Q3" s="280"/>
      <c r="R3" s="658"/>
      <c r="S3" s="659"/>
      <c r="T3" s="280"/>
      <c r="U3" s="658"/>
      <c r="V3" s="659"/>
      <c r="W3" s="280"/>
      <c r="X3" s="658"/>
      <c r="Y3" s="659"/>
      <c r="Z3" s="280"/>
      <c r="AA3" s="658"/>
      <c r="AB3" s="659"/>
      <c r="AC3" s="280"/>
      <c r="AD3" s="658"/>
      <c r="AE3" s="659"/>
      <c r="AF3" s="280"/>
      <c r="AG3" s="658"/>
      <c r="AH3" s="659"/>
      <c r="AI3" s="280"/>
      <c r="AJ3" s="658"/>
      <c r="AK3" s="659"/>
      <c r="AL3" s="280"/>
      <c r="AM3" s="281"/>
      <c r="AN3" s="281"/>
      <c r="AO3" s="280"/>
      <c r="AP3" s="281"/>
      <c r="AQ3" s="281"/>
      <c r="AR3" s="280"/>
      <c r="AS3" s="281"/>
      <c r="AT3" s="281"/>
      <c r="AU3" s="280"/>
      <c r="AV3" s="281"/>
      <c r="AW3" s="281"/>
      <c r="AX3" s="280"/>
      <c r="AY3" s="281"/>
      <c r="AZ3" s="281"/>
      <c r="BA3" s="280"/>
      <c r="BB3" s="281"/>
      <c r="BC3" s="281"/>
      <c r="BD3" s="280"/>
      <c r="BE3" s="281"/>
      <c r="BF3" s="281"/>
      <c r="BG3" s="280"/>
      <c r="BH3" s="281"/>
      <c r="BI3" s="281"/>
      <c r="BJ3" s="280"/>
      <c r="BK3" s="281"/>
      <c r="BL3" s="281"/>
      <c r="BM3" s="280"/>
      <c r="BN3" s="281"/>
      <c r="BO3" s="281"/>
      <c r="BP3" s="280"/>
      <c r="BQ3" s="281"/>
      <c r="BR3" s="281"/>
      <c r="BS3" s="280"/>
      <c r="BT3" s="281"/>
      <c r="BU3" s="281"/>
      <c r="BV3" s="280"/>
      <c r="BW3" s="281"/>
      <c r="BX3" s="281"/>
      <c r="BY3" s="280"/>
      <c r="BZ3" s="281"/>
      <c r="CA3" s="281"/>
    </row>
    <row r="4" spans="1:81" ht="18" x14ac:dyDescent="0.25">
      <c r="B4" s="287"/>
      <c r="C4" s="288" t="s">
        <v>2</v>
      </c>
      <c r="D4" s="288"/>
      <c r="E4" s="288"/>
      <c r="F4" s="289"/>
      <c r="G4" s="288"/>
      <c r="H4" s="283"/>
      <c r="BY4" s="5" t="s">
        <v>1</v>
      </c>
    </row>
    <row r="5" spans="1:81" s="291" customFormat="1" ht="18.75" thickBot="1" x14ac:dyDescent="0.3">
      <c r="A5" s="279"/>
      <c r="B5" s="287"/>
      <c r="C5" s="288"/>
      <c r="D5" s="288"/>
      <c r="E5" s="288"/>
      <c r="F5" s="289"/>
      <c r="G5" s="288"/>
      <c r="H5" s="288"/>
      <c r="I5" s="279"/>
      <c r="J5" s="279"/>
      <c r="K5" s="1908" t="s">
        <v>68</v>
      </c>
      <c r="L5" s="1908"/>
      <c r="M5" s="1908"/>
      <c r="N5" s="290"/>
      <c r="O5" s="287"/>
      <c r="P5" s="287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S5" s="279"/>
      <c r="BT5" s="279"/>
      <c r="BU5" s="279"/>
      <c r="BV5" s="279"/>
      <c r="BW5" s="279"/>
      <c r="BX5" s="279"/>
      <c r="BY5" s="279" t="s">
        <v>4</v>
      </c>
      <c r="BZ5" s="1897">
        <v>44545</v>
      </c>
      <c r="CA5" s="1897"/>
    </row>
    <row r="6" spans="1:81" s="291" customFormat="1" ht="13.5" thickBot="1" x14ac:dyDescent="0.25">
      <c r="A6" s="279"/>
      <c r="B6" s="287"/>
      <c r="C6" s="287"/>
      <c r="D6" s="287"/>
      <c r="E6" s="287"/>
      <c r="F6" s="287"/>
      <c r="G6" s="287"/>
      <c r="H6" s="287"/>
      <c r="I6" s="2710"/>
      <c r="J6" s="287"/>
      <c r="K6" s="292"/>
      <c r="L6" s="287"/>
      <c r="M6" s="287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S6" s="279"/>
      <c r="BT6" s="279"/>
      <c r="BU6" s="279"/>
      <c r="BV6" s="279"/>
      <c r="BW6" s="279"/>
      <c r="BX6" s="279"/>
      <c r="BY6" s="279"/>
      <c r="BZ6" s="279"/>
      <c r="CA6" s="279"/>
    </row>
    <row r="7" spans="1:81" s="291" customFormat="1" ht="13.5" thickBot="1" x14ac:dyDescent="0.25">
      <c r="A7" s="293" t="s">
        <v>5</v>
      </c>
      <c r="B7" s="294"/>
      <c r="C7" s="294"/>
      <c r="D7" s="295"/>
      <c r="E7" s="295"/>
      <c r="F7" s="296"/>
      <c r="G7" s="297"/>
      <c r="H7" s="298"/>
      <c r="I7" s="299">
        <v>1</v>
      </c>
      <c r="J7" s="300" t="s">
        <v>6</v>
      </c>
      <c r="K7" s="301"/>
      <c r="L7" s="302">
        <v>2</v>
      </c>
      <c r="M7" s="303" t="s">
        <v>6</v>
      </c>
      <c r="N7" s="298"/>
      <c r="O7" s="299">
        <v>3</v>
      </c>
      <c r="P7" s="300" t="s">
        <v>6</v>
      </c>
      <c r="Q7" s="298"/>
      <c r="R7" s="299">
        <v>4</v>
      </c>
      <c r="S7" s="300" t="s">
        <v>6</v>
      </c>
      <c r="T7" s="298"/>
      <c r="U7" s="299">
        <v>5</v>
      </c>
      <c r="V7" s="300" t="s">
        <v>6</v>
      </c>
      <c r="W7" s="298"/>
      <c r="X7" s="299">
        <v>6</v>
      </c>
      <c r="Y7" s="300" t="s">
        <v>6</v>
      </c>
      <c r="Z7" s="298"/>
      <c r="AA7" s="299">
        <v>7</v>
      </c>
      <c r="AB7" s="300" t="s">
        <v>6</v>
      </c>
      <c r="AC7" s="298"/>
      <c r="AD7" s="299">
        <v>8</v>
      </c>
      <c r="AE7" s="300" t="s">
        <v>6</v>
      </c>
      <c r="AF7" s="298"/>
      <c r="AG7" s="299">
        <v>9</v>
      </c>
      <c r="AH7" s="300" t="s">
        <v>6</v>
      </c>
      <c r="AI7" s="298"/>
      <c r="AJ7" s="299">
        <v>10</v>
      </c>
      <c r="AK7" s="300" t="s">
        <v>6</v>
      </c>
      <c r="AL7" s="298"/>
      <c r="AM7" s="299">
        <v>11</v>
      </c>
      <c r="AN7" s="300" t="s">
        <v>6</v>
      </c>
      <c r="AO7" s="298"/>
      <c r="AP7" s="299">
        <v>12</v>
      </c>
      <c r="AQ7" s="300" t="s">
        <v>6</v>
      </c>
      <c r="AR7" s="298"/>
      <c r="AS7" s="299">
        <v>13</v>
      </c>
      <c r="AT7" s="300" t="s">
        <v>6</v>
      </c>
      <c r="AU7" s="298"/>
      <c r="AV7" s="299">
        <v>14</v>
      </c>
      <c r="AW7" s="300" t="s">
        <v>6</v>
      </c>
      <c r="AX7" s="298"/>
      <c r="AY7" s="299">
        <v>15</v>
      </c>
      <c r="AZ7" s="300" t="s">
        <v>6</v>
      </c>
      <c r="BA7" s="298"/>
      <c r="BB7" s="299">
        <v>16</v>
      </c>
      <c r="BC7" s="300" t="s">
        <v>6</v>
      </c>
      <c r="BD7" s="298"/>
      <c r="BE7" s="299">
        <v>17</v>
      </c>
      <c r="BF7" s="300" t="s">
        <v>6</v>
      </c>
      <c r="BG7" s="298"/>
      <c r="BH7" s="299">
        <v>18</v>
      </c>
      <c r="BI7" s="300" t="s">
        <v>6</v>
      </c>
      <c r="BJ7" s="298"/>
      <c r="BK7" s="299">
        <v>19</v>
      </c>
      <c r="BL7" s="300" t="s">
        <v>6</v>
      </c>
      <c r="BM7" s="298"/>
      <c r="BN7" s="299">
        <v>20</v>
      </c>
      <c r="BO7" s="300" t="s">
        <v>6</v>
      </c>
      <c r="BP7" s="298"/>
      <c r="BQ7" s="299">
        <v>21</v>
      </c>
      <c r="BR7" s="300" t="s">
        <v>6</v>
      </c>
      <c r="BS7" s="298"/>
      <c r="BT7" s="299">
        <v>22</v>
      </c>
      <c r="BU7" s="300" t="s">
        <v>6</v>
      </c>
      <c r="BV7" s="304"/>
      <c r="BW7" s="302">
        <v>23</v>
      </c>
      <c r="BX7" s="303" t="s">
        <v>6</v>
      </c>
      <c r="BY7" s="304"/>
      <c r="BZ7" s="302">
        <v>24</v>
      </c>
      <c r="CA7" s="305" t="s">
        <v>6</v>
      </c>
    </row>
    <row r="8" spans="1:81" s="291" customFormat="1" x14ac:dyDescent="0.2">
      <c r="A8" s="293" t="s">
        <v>7</v>
      </c>
      <c r="B8" s="306"/>
      <c r="C8" s="306" t="s">
        <v>8</v>
      </c>
      <c r="D8" s="307"/>
      <c r="E8" s="307"/>
      <c r="F8" s="308"/>
      <c r="G8" s="308"/>
      <c r="H8" s="309" t="s">
        <v>9</v>
      </c>
      <c r="I8" s="310" t="s">
        <v>10</v>
      </c>
      <c r="J8" s="311" t="s">
        <v>11</v>
      </c>
      <c r="K8" s="312" t="s">
        <v>9</v>
      </c>
      <c r="L8" s="313" t="s">
        <v>10</v>
      </c>
      <c r="M8" s="314" t="s">
        <v>11</v>
      </c>
      <c r="N8" s="309" t="s">
        <v>9</v>
      </c>
      <c r="O8" s="310" t="s">
        <v>10</v>
      </c>
      <c r="P8" s="311" t="s">
        <v>11</v>
      </c>
      <c r="Q8" s="309" t="s">
        <v>9</v>
      </c>
      <c r="R8" s="310" t="s">
        <v>10</v>
      </c>
      <c r="S8" s="311" t="s">
        <v>11</v>
      </c>
      <c r="T8" s="309" t="s">
        <v>9</v>
      </c>
      <c r="U8" s="310" t="s">
        <v>10</v>
      </c>
      <c r="V8" s="311" t="s">
        <v>11</v>
      </c>
      <c r="W8" s="309" t="s">
        <v>9</v>
      </c>
      <c r="X8" s="310" t="s">
        <v>10</v>
      </c>
      <c r="Y8" s="311" t="s">
        <v>11</v>
      </c>
      <c r="Z8" s="309" t="s">
        <v>9</v>
      </c>
      <c r="AA8" s="310" t="s">
        <v>10</v>
      </c>
      <c r="AB8" s="311" t="s">
        <v>11</v>
      </c>
      <c r="AC8" s="309" t="s">
        <v>9</v>
      </c>
      <c r="AD8" s="310" t="s">
        <v>10</v>
      </c>
      <c r="AE8" s="311" t="s">
        <v>11</v>
      </c>
      <c r="AF8" s="309" t="s">
        <v>9</v>
      </c>
      <c r="AG8" s="310" t="s">
        <v>10</v>
      </c>
      <c r="AH8" s="311" t="s">
        <v>11</v>
      </c>
      <c r="AI8" s="309" t="s">
        <v>9</v>
      </c>
      <c r="AJ8" s="310" t="s">
        <v>10</v>
      </c>
      <c r="AK8" s="311" t="s">
        <v>11</v>
      </c>
      <c r="AL8" s="309" t="s">
        <v>9</v>
      </c>
      <c r="AM8" s="310" t="s">
        <v>10</v>
      </c>
      <c r="AN8" s="311" t="s">
        <v>11</v>
      </c>
      <c r="AO8" s="309" t="s">
        <v>9</v>
      </c>
      <c r="AP8" s="310" t="s">
        <v>10</v>
      </c>
      <c r="AQ8" s="311" t="s">
        <v>11</v>
      </c>
      <c r="AR8" s="309" t="s">
        <v>9</v>
      </c>
      <c r="AS8" s="310" t="s">
        <v>10</v>
      </c>
      <c r="AT8" s="311" t="s">
        <v>11</v>
      </c>
      <c r="AU8" s="309" t="s">
        <v>9</v>
      </c>
      <c r="AV8" s="310" t="s">
        <v>10</v>
      </c>
      <c r="AW8" s="311" t="s">
        <v>11</v>
      </c>
      <c r="AX8" s="309" t="s">
        <v>9</v>
      </c>
      <c r="AY8" s="310" t="s">
        <v>10</v>
      </c>
      <c r="AZ8" s="311" t="s">
        <v>11</v>
      </c>
      <c r="BA8" s="309" t="s">
        <v>9</v>
      </c>
      <c r="BB8" s="310" t="s">
        <v>10</v>
      </c>
      <c r="BC8" s="311" t="s">
        <v>11</v>
      </c>
      <c r="BD8" s="309" t="s">
        <v>9</v>
      </c>
      <c r="BE8" s="310" t="s">
        <v>10</v>
      </c>
      <c r="BF8" s="311" t="s">
        <v>11</v>
      </c>
      <c r="BG8" s="309" t="s">
        <v>9</v>
      </c>
      <c r="BH8" s="310" t="s">
        <v>10</v>
      </c>
      <c r="BI8" s="311" t="s">
        <v>11</v>
      </c>
      <c r="BJ8" s="309" t="s">
        <v>9</v>
      </c>
      <c r="BK8" s="310" t="s">
        <v>10</v>
      </c>
      <c r="BL8" s="311" t="s">
        <v>11</v>
      </c>
      <c r="BM8" s="309" t="s">
        <v>9</v>
      </c>
      <c r="BN8" s="310" t="s">
        <v>10</v>
      </c>
      <c r="BO8" s="311" t="s">
        <v>11</v>
      </c>
      <c r="BP8" s="309" t="s">
        <v>9</v>
      </c>
      <c r="BQ8" s="310" t="s">
        <v>10</v>
      </c>
      <c r="BR8" s="311" t="s">
        <v>11</v>
      </c>
      <c r="BS8" s="309" t="s">
        <v>9</v>
      </c>
      <c r="BT8" s="310" t="s">
        <v>10</v>
      </c>
      <c r="BU8" s="311" t="s">
        <v>11</v>
      </c>
      <c r="BV8" s="312" t="s">
        <v>9</v>
      </c>
      <c r="BW8" s="313" t="s">
        <v>10</v>
      </c>
      <c r="BX8" s="314" t="s">
        <v>11</v>
      </c>
      <c r="BY8" s="315" t="s">
        <v>9</v>
      </c>
      <c r="BZ8" s="313" t="s">
        <v>10</v>
      </c>
      <c r="CA8" s="314" t="s">
        <v>11</v>
      </c>
    </row>
    <row r="9" spans="1:81" s="291" customFormat="1" ht="13.5" customHeight="1" thickBot="1" x14ac:dyDescent="0.25">
      <c r="A9" s="316" t="s">
        <v>12</v>
      </c>
      <c r="B9" s="317"/>
      <c r="C9" s="318" t="s">
        <v>13</v>
      </c>
      <c r="D9" s="319"/>
      <c r="E9" s="319"/>
      <c r="F9" s="320"/>
      <c r="G9" s="320"/>
      <c r="H9" s="321" t="s">
        <v>14</v>
      </c>
      <c r="I9" s="322" t="s">
        <v>15</v>
      </c>
      <c r="J9" s="323" t="s">
        <v>16</v>
      </c>
      <c r="K9" s="324" t="s">
        <v>14</v>
      </c>
      <c r="L9" s="325" t="s">
        <v>15</v>
      </c>
      <c r="M9" s="326" t="s">
        <v>16</v>
      </c>
      <c r="N9" s="321" t="s">
        <v>14</v>
      </c>
      <c r="O9" s="322" t="s">
        <v>15</v>
      </c>
      <c r="P9" s="323" t="s">
        <v>16</v>
      </c>
      <c r="Q9" s="321" t="s">
        <v>14</v>
      </c>
      <c r="R9" s="322" t="s">
        <v>15</v>
      </c>
      <c r="S9" s="323" t="s">
        <v>16</v>
      </c>
      <c r="T9" s="321" t="s">
        <v>14</v>
      </c>
      <c r="U9" s="322" t="s">
        <v>15</v>
      </c>
      <c r="V9" s="323" t="s">
        <v>16</v>
      </c>
      <c r="W9" s="321" t="s">
        <v>14</v>
      </c>
      <c r="X9" s="322" t="s">
        <v>15</v>
      </c>
      <c r="Y9" s="323" t="s">
        <v>16</v>
      </c>
      <c r="Z9" s="321" t="s">
        <v>14</v>
      </c>
      <c r="AA9" s="322" t="s">
        <v>15</v>
      </c>
      <c r="AB9" s="323" t="s">
        <v>16</v>
      </c>
      <c r="AC9" s="321" t="s">
        <v>14</v>
      </c>
      <c r="AD9" s="322" t="s">
        <v>15</v>
      </c>
      <c r="AE9" s="323" t="s">
        <v>16</v>
      </c>
      <c r="AF9" s="321" t="s">
        <v>14</v>
      </c>
      <c r="AG9" s="322" t="s">
        <v>15</v>
      </c>
      <c r="AH9" s="323" t="s">
        <v>16</v>
      </c>
      <c r="AI9" s="321" t="s">
        <v>14</v>
      </c>
      <c r="AJ9" s="322" t="s">
        <v>15</v>
      </c>
      <c r="AK9" s="323" t="s">
        <v>16</v>
      </c>
      <c r="AL9" s="321" t="s">
        <v>14</v>
      </c>
      <c r="AM9" s="322" t="s">
        <v>15</v>
      </c>
      <c r="AN9" s="323" t="s">
        <v>16</v>
      </c>
      <c r="AO9" s="321" t="s">
        <v>14</v>
      </c>
      <c r="AP9" s="322" t="s">
        <v>15</v>
      </c>
      <c r="AQ9" s="323" t="s">
        <v>16</v>
      </c>
      <c r="AR9" s="321" t="s">
        <v>14</v>
      </c>
      <c r="AS9" s="322" t="s">
        <v>15</v>
      </c>
      <c r="AT9" s="323" t="s">
        <v>69</v>
      </c>
      <c r="AU9" s="321" t="s">
        <v>14</v>
      </c>
      <c r="AV9" s="322" t="s">
        <v>15</v>
      </c>
      <c r="AW9" s="323" t="s">
        <v>69</v>
      </c>
      <c r="AX9" s="321" t="s">
        <v>14</v>
      </c>
      <c r="AY9" s="322" t="s">
        <v>15</v>
      </c>
      <c r="AZ9" s="323" t="s">
        <v>69</v>
      </c>
      <c r="BA9" s="321" t="s">
        <v>14</v>
      </c>
      <c r="BB9" s="322" t="s">
        <v>15</v>
      </c>
      <c r="BC9" s="323" t="s">
        <v>69</v>
      </c>
      <c r="BD9" s="321" t="s">
        <v>14</v>
      </c>
      <c r="BE9" s="322" t="s">
        <v>15</v>
      </c>
      <c r="BF9" s="323" t="s">
        <v>69</v>
      </c>
      <c r="BG9" s="321" t="s">
        <v>14</v>
      </c>
      <c r="BH9" s="322" t="s">
        <v>15</v>
      </c>
      <c r="BI9" s="323" t="s">
        <v>69</v>
      </c>
      <c r="BJ9" s="321" t="s">
        <v>14</v>
      </c>
      <c r="BK9" s="322" t="s">
        <v>15</v>
      </c>
      <c r="BL9" s="323" t="s">
        <v>69</v>
      </c>
      <c r="BM9" s="321" t="s">
        <v>14</v>
      </c>
      <c r="BN9" s="322" t="s">
        <v>15</v>
      </c>
      <c r="BO9" s="323" t="s">
        <v>69</v>
      </c>
      <c r="BP9" s="321" t="s">
        <v>14</v>
      </c>
      <c r="BQ9" s="322" t="s">
        <v>15</v>
      </c>
      <c r="BR9" s="323" t="s">
        <v>69</v>
      </c>
      <c r="BS9" s="321" t="s">
        <v>14</v>
      </c>
      <c r="BT9" s="322" t="s">
        <v>15</v>
      </c>
      <c r="BU9" s="323" t="s">
        <v>69</v>
      </c>
      <c r="BV9" s="324" t="s">
        <v>14</v>
      </c>
      <c r="BW9" s="325" t="s">
        <v>15</v>
      </c>
      <c r="BX9" s="326" t="s">
        <v>69</v>
      </c>
      <c r="BY9" s="324" t="s">
        <v>14</v>
      </c>
      <c r="BZ9" s="325" t="s">
        <v>15</v>
      </c>
      <c r="CA9" s="326" t="s">
        <v>69</v>
      </c>
    </row>
    <row r="10" spans="1:81" s="335" customFormat="1" ht="13.5" customHeight="1" x14ac:dyDescent="0.2">
      <c r="A10" s="327"/>
      <c r="B10" s="328"/>
      <c r="C10" s="329"/>
      <c r="D10" s="330"/>
      <c r="E10" s="331"/>
      <c r="F10" s="330" t="s">
        <v>17</v>
      </c>
      <c r="G10" s="332"/>
      <c r="H10" s="611">
        <f>SQRT(I10^2+J10^2)*1000/(1.73*I14)</f>
        <v>1.4778499397224718</v>
      </c>
      <c r="I10" s="333">
        <v>0.19800000000000001</v>
      </c>
      <c r="J10" s="334">
        <v>-0.23100000000000001</v>
      </c>
      <c r="K10" s="611">
        <f t="shared" ref="K10:K12" si="0">SQRT(L10^2+M10^2)*1000/(1.73*L14)</f>
        <v>1.4807724715084338</v>
      </c>
      <c r="L10" s="333">
        <v>0.19139999999999999</v>
      </c>
      <c r="M10" s="334">
        <v>-0.23760000000000001</v>
      </c>
      <c r="N10" s="611">
        <f>SQRT(O10^2+P10^2)*1000/(1.73*O14)</f>
        <v>1.4596426688970472</v>
      </c>
      <c r="O10" s="333">
        <v>0.19139999999999999</v>
      </c>
      <c r="P10" s="334">
        <v>-0.23100000000000001</v>
      </c>
      <c r="Q10" s="611">
        <f t="shared" ref="Q10:Q12" si="1">SQRT(R10^2+S10^2)*1000/(1.73*R14)</f>
        <v>1.4621041236506678</v>
      </c>
      <c r="R10" s="333">
        <v>0.19139999999999999</v>
      </c>
      <c r="S10" s="334">
        <v>-0.23100000000000001</v>
      </c>
      <c r="T10" s="611">
        <f t="shared" ref="T10:T12" si="2">SQRT(U10^2+V10^2)*1000/(1.73*U14)</f>
        <v>1.4621041236506678</v>
      </c>
      <c r="U10" s="333">
        <v>0.19139999999999999</v>
      </c>
      <c r="V10" s="334">
        <v>-0.23100000000000001</v>
      </c>
      <c r="W10" s="611">
        <f t="shared" ref="W10:W12" si="3">SQRT(X10^2+Y10^2)*1000/(1.73*X14)</f>
        <v>1.4621041236506678</v>
      </c>
      <c r="X10" s="333">
        <v>0.19139999999999999</v>
      </c>
      <c r="Y10" s="334">
        <v>-0.23100000000000001</v>
      </c>
      <c r="Z10" s="611">
        <f t="shared" ref="Z10:Z12" si="4">SQRT(AA10^2+AB10^2)*1000/(1.73*AA14)</f>
        <v>1.445449942437897</v>
      </c>
      <c r="AA10" s="333">
        <v>0.18479999999999999</v>
      </c>
      <c r="AB10" s="334">
        <v>-0.23100000000000001</v>
      </c>
      <c r="AC10" s="611">
        <f t="shared" ref="AC10:AC12" si="5">SQRT(AD10^2+AE10^2)*1000/(1.73*AD14)</f>
        <v>1.4596426688970472</v>
      </c>
      <c r="AD10" s="333">
        <v>0.19139999999999999</v>
      </c>
      <c r="AE10" s="334">
        <v>-0.23100000000000001</v>
      </c>
      <c r="AF10" s="611">
        <f t="shared" ref="AF10:AF12" si="6">SQRT(AG10^2+AH10^2)*1000/(1.73*AG14)</f>
        <v>1.4374812076531458</v>
      </c>
      <c r="AG10" s="333">
        <v>0.19139999999999999</v>
      </c>
      <c r="AH10" s="334">
        <v>-0.22439999999999999</v>
      </c>
      <c r="AI10" s="611">
        <f>SQRT(AJ10^2+AK10^2)*1000/(1.73*AJ14)</f>
        <v>1.4621041236506678</v>
      </c>
      <c r="AJ10" s="333">
        <v>0.19139999999999999</v>
      </c>
      <c r="AK10" s="334">
        <v>-0.23100000000000001</v>
      </c>
      <c r="AL10" s="611">
        <f>SQRT(AM10^2+AN10^2)*1000/(1.73*AM14)</f>
        <v>1.4168178128317712</v>
      </c>
      <c r="AM10" s="333">
        <v>0.18479999999999999</v>
      </c>
      <c r="AN10" s="334">
        <v>-0.22439999999999999</v>
      </c>
      <c r="AO10" s="611">
        <f t="shared" ref="AO10:AO12" si="7">SQRT(AP10^2+AQ10^2)*1000/(1.73*AP14)</f>
        <v>1.4168178128317712</v>
      </c>
      <c r="AP10" s="333">
        <v>0.18479999999999999</v>
      </c>
      <c r="AQ10" s="334">
        <v>-0.22439999999999999</v>
      </c>
      <c r="AR10" s="611">
        <f t="shared" ref="AR10:AR12" si="8">SQRT(AS10^2+AT10^2)*1000/(1.73*AS14)</f>
        <v>1.4168178128317712</v>
      </c>
      <c r="AS10" s="333">
        <v>0.18479999999999999</v>
      </c>
      <c r="AT10" s="334">
        <v>-0.22439999999999999</v>
      </c>
      <c r="AU10" s="611">
        <f t="shared" ref="AU10:AU12" si="9">SQRT(AV10^2+AW10^2)*1000/(1.73*AV14)</f>
        <v>1.4219208520892328</v>
      </c>
      <c r="AV10" s="333">
        <v>0.1782</v>
      </c>
      <c r="AW10" s="334">
        <v>-0.23100000000000001</v>
      </c>
      <c r="AX10" s="611">
        <f t="shared" ref="AX10:AX12" si="10">SQRT(AY10^2+AZ10^2)*1000/(1.73*AY14)</f>
        <v>1.3933119782963719</v>
      </c>
      <c r="AY10" s="333">
        <v>0.18479999999999999</v>
      </c>
      <c r="AZ10" s="334">
        <v>-0.21779999999999999</v>
      </c>
      <c r="BA10" s="611">
        <f t="shared" ref="BA10:BA12" si="11">SQRT(BB10^2+BC10^2)*1000/(1.73*BB14)</f>
        <v>1.4645738941298074</v>
      </c>
      <c r="BB10" s="333">
        <v>0.19139999999999999</v>
      </c>
      <c r="BC10" s="334">
        <v>-0.23100000000000001</v>
      </c>
      <c r="BD10" s="611">
        <f t="shared" ref="BD10:BD12" si="12">SQRT(BE10^2+BF10^2)*1000/(1.73*BE14)</f>
        <v>1.4399093853687761</v>
      </c>
      <c r="BE10" s="333">
        <v>0.19139999999999999</v>
      </c>
      <c r="BF10" s="334">
        <v>-0.22439999999999999</v>
      </c>
      <c r="BG10" s="611">
        <f t="shared" ref="BG10:BG12" si="13">SQRT(BH10^2+BI10^2)*1000/(1.73*BH14)</f>
        <v>1.4610251273586272</v>
      </c>
      <c r="BH10" s="333">
        <v>0.19800000000000001</v>
      </c>
      <c r="BI10" s="334">
        <v>-0.22439999999999999</v>
      </c>
      <c r="BJ10" s="611">
        <f t="shared" ref="BJ10:BJ12" si="14">SQRT(BK10^2+BL10^2)*1000/(1.73*BK14)</f>
        <v>1.4597921947617001</v>
      </c>
      <c r="BK10" s="333">
        <v>0.19800000000000001</v>
      </c>
      <c r="BL10" s="334">
        <v>-0.22439999999999999</v>
      </c>
      <c r="BM10" s="611">
        <f t="shared" ref="BM10:BM12" si="15">SQRT(BN10^2+BO10^2)*1000/(1.73*BN14)</f>
        <v>1.4597921947617001</v>
      </c>
      <c r="BN10" s="333">
        <v>0.19800000000000001</v>
      </c>
      <c r="BO10" s="334">
        <v>-0.22439999999999999</v>
      </c>
      <c r="BP10" s="611">
        <f t="shared" ref="BP10:BP12" si="16">SQRT(BQ10^2+BR10^2)*1000/(1.73*BQ14)</f>
        <v>1.4633379667929891</v>
      </c>
      <c r="BQ10" s="333">
        <v>0.19139999999999999</v>
      </c>
      <c r="BR10" s="334">
        <v>-0.23100000000000001</v>
      </c>
      <c r="BS10" s="611">
        <f t="shared" ref="BS10:BS12" si="17">SQRT(BT10^2+BU10^2)*1000/(1.73*BT14)</f>
        <v>1.4386942719634015</v>
      </c>
      <c r="BT10" s="333">
        <v>0.19139999999999999</v>
      </c>
      <c r="BU10" s="334">
        <v>-0.22439999999999999</v>
      </c>
      <c r="BV10" s="611">
        <f t="shared" ref="BV10:BV12" si="18">SQRT(BW10^2+BX10^2)*1000/(1.73*BW14)</f>
        <v>1.4621041236506678</v>
      </c>
      <c r="BW10" s="333">
        <v>0.19139999999999999</v>
      </c>
      <c r="BX10" s="334">
        <v>-0.23100000000000001</v>
      </c>
      <c r="BY10" s="611">
        <f t="shared" ref="BY10:BY12" si="19">SQRT(BZ10^2+CA10^2)*1000/(1.73*BZ14)</f>
        <v>1.4596426688970472</v>
      </c>
      <c r="BZ10" s="333">
        <v>0.19139999999999999</v>
      </c>
      <c r="CA10" s="334">
        <v>-0.23100000000000001</v>
      </c>
      <c r="CB10" s="820"/>
      <c r="CC10" s="820"/>
    </row>
    <row r="11" spans="1:81" s="335" customFormat="1" ht="13.5" customHeight="1" x14ac:dyDescent="0.2">
      <c r="A11" s="336"/>
      <c r="B11" s="337"/>
      <c r="C11" s="338"/>
      <c r="D11" s="339" t="s">
        <v>18</v>
      </c>
      <c r="E11" s="338"/>
      <c r="F11" s="340" t="s">
        <v>70</v>
      </c>
      <c r="G11" s="341"/>
      <c r="H11" s="612">
        <f>SQRT(I11^2+J11^2)*1000/(1.73*I15)</f>
        <v>2.1502890173410409</v>
      </c>
      <c r="I11" s="342">
        <v>0.13020000000000001</v>
      </c>
      <c r="J11" s="343">
        <v>0</v>
      </c>
      <c r="K11" s="612">
        <f t="shared" si="0"/>
        <v>2.0809248554913298</v>
      </c>
      <c r="L11" s="342">
        <v>0.126</v>
      </c>
      <c r="M11" s="343">
        <v>0</v>
      </c>
      <c r="N11" s="612">
        <f>SQRT(O11^2+P11^2)*1000/(1.73*O15)</f>
        <v>2.1502890173410409</v>
      </c>
      <c r="O11" s="342">
        <v>0.13020000000000001</v>
      </c>
      <c r="P11" s="343">
        <v>0</v>
      </c>
      <c r="Q11" s="612">
        <f t="shared" si="1"/>
        <v>2.1156069364161851</v>
      </c>
      <c r="R11" s="342">
        <v>0.12809999999999999</v>
      </c>
      <c r="S11" s="343">
        <v>0</v>
      </c>
      <c r="T11" s="612">
        <f t="shared" si="2"/>
        <v>2.1156069364161851</v>
      </c>
      <c r="U11" s="342">
        <v>0.12809999999999999</v>
      </c>
      <c r="V11" s="343">
        <v>0</v>
      </c>
      <c r="W11" s="612">
        <f t="shared" si="3"/>
        <v>2.046242774566474</v>
      </c>
      <c r="X11" s="342">
        <v>0.1239</v>
      </c>
      <c r="Y11" s="343">
        <v>0</v>
      </c>
      <c r="Z11" s="612">
        <f t="shared" si="4"/>
        <v>2.046242774566474</v>
      </c>
      <c r="AA11" s="342">
        <v>0.1239</v>
      </c>
      <c r="AB11" s="343">
        <v>0</v>
      </c>
      <c r="AC11" s="612">
        <f t="shared" si="5"/>
        <v>2.0115606936416186</v>
      </c>
      <c r="AD11" s="342">
        <v>0.12180000000000001</v>
      </c>
      <c r="AE11" s="343">
        <v>0</v>
      </c>
      <c r="AF11" s="612">
        <f t="shared" si="6"/>
        <v>2.0115606936416186</v>
      </c>
      <c r="AG11" s="342">
        <v>0.12180000000000001</v>
      </c>
      <c r="AH11" s="343">
        <v>0</v>
      </c>
      <c r="AI11" s="612">
        <f t="shared" ref="AI11:AI12" si="20">SQRT(AJ11^2+AK11^2)*1000/(1.73*AJ15)</f>
        <v>2.0809248554913298</v>
      </c>
      <c r="AJ11" s="342">
        <v>0.126</v>
      </c>
      <c r="AK11" s="343">
        <v>0</v>
      </c>
      <c r="AL11" s="612">
        <f t="shared" ref="AL11:AL12" si="21">SQRT(AM11^2+AN11^2)*1000/(1.73*AM15)</f>
        <v>2.0115606936416186</v>
      </c>
      <c r="AM11" s="342">
        <v>0.12180000000000001</v>
      </c>
      <c r="AN11" s="343">
        <v>0</v>
      </c>
      <c r="AO11" s="612">
        <f t="shared" si="7"/>
        <v>1.9768786127167632</v>
      </c>
      <c r="AP11" s="342">
        <v>0.1197</v>
      </c>
      <c r="AQ11" s="343">
        <v>0</v>
      </c>
      <c r="AR11" s="612">
        <f t="shared" si="8"/>
        <v>2.0115606936416186</v>
      </c>
      <c r="AS11" s="342">
        <v>0.12180000000000001</v>
      </c>
      <c r="AT11" s="343">
        <v>0</v>
      </c>
      <c r="AU11" s="612">
        <f t="shared" si="9"/>
        <v>1.9768786127167632</v>
      </c>
      <c r="AV11" s="342">
        <v>0.1197</v>
      </c>
      <c r="AW11" s="343">
        <v>0</v>
      </c>
      <c r="AX11" s="612">
        <f t="shared" si="10"/>
        <v>2.0809248554913298</v>
      </c>
      <c r="AY11" s="342">
        <v>0.126</v>
      </c>
      <c r="AZ11" s="343">
        <v>0</v>
      </c>
      <c r="BA11" s="612">
        <f t="shared" si="11"/>
        <v>2.0809248554913298</v>
      </c>
      <c r="BB11" s="342">
        <v>0.126</v>
      </c>
      <c r="BC11" s="343">
        <v>0</v>
      </c>
      <c r="BD11" s="612">
        <f t="shared" si="12"/>
        <v>2.1156069364161851</v>
      </c>
      <c r="BE11" s="342">
        <v>0.12809999999999999</v>
      </c>
      <c r="BF11" s="343">
        <v>0</v>
      </c>
      <c r="BG11" s="612">
        <f t="shared" si="13"/>
        <v>2.1849710982658963</v>
      </c>
      <c r="BH11" s="342">
        <v>0.1323</v>
      </c>
      <c r="BI11" s="343">
        <v>0</v>
      </c>
      <c r="BJ11" s="612">
        <f t="shared" si="14"/>
        <v>2.1156069364161851</v>
      </c>
      <c r="BK11" s="342">
        <v>0.12809999999999999</v>
      </c>
      <c r="BL11" s="343">
        <v>0</v>
      </c>
      <c r="BM11" s="612">
        <f t="shared" si="15"/>
        <v>2.0809248554913298</v>
      </c>
      <c r="BN11" s="342">
        <v>0.126</v>
      </c>
      <c r="BO11" s="343">
        <v>0</v>
      </c>
      <c r="BP11" s="612">
        <f t="shared" si="16"/>
        <v>2.046242774566474</v>
      </c>
      <c r="BQ11" s="342">
        <v>0.1239</v>
      </c>
      <c r="BR11" s="343">
        <v>0</v>
      </c>
      <c r="BS11" s="612">
        <f t="shared" si="17"/>
        <v>2.046242774566474</v>
      </c>
      <c r="BT11" s="342">
        <v>0.1239</v>
      </c>
      <c r="BU11" s="343">
        <v>0</v>
      </c>
      <c r="BV11" s="612">
        <f t="shared" si="18"/>
        <v>2.046242774566474</v>
      </c>
      <c r="BW11" s="342">
        <v>0.1239</v>
      </c>
      <c r="BX11" s="343">
        <v>0</v>
      </c>
      <c r="BY11" s="612">
        <f t="shared" si="19"/>
        <v>2.0115606936416186</v>
      </c>
      <c r="BZ11" s="342">
        <v>0.12180000000000001</v>
      </c>
      <c r="CA11" s="343">
        <v>0</v>
      </c>
      <c r="CB11" s="820"/>
      <c r="CC11" s="820"/>
    </row>
    <row r="12" spans="1:81" s="335" customFormat="1" ht="13.5" thickBot="1" x14ac:dyDescent="0.25">
      <c r="A12" s="336"/>
      <c r="B12" s="344"/>
      <c r="C12" s="338"/>
      <c r="D12" s="339"/>
      <c r="E12" s="338"/>
      <c r="F12" s="345" t="s">
        <v>19</v>
      </c>
      <c r="G12" s="341"/>
      <c r="H12" s="346">
        <f>SQRT(I12^2+J12^2)*1000/(1.73*I16)</f>
        <v>2.4277456647398843</v>
      </c>
      <c r="I12" s="347">
        <v>4.2000000000000003E-2</v>
      </c>
      <c r="J12" s="348">
        <v>0</v>
      </c>
      <c r="K12" s="346">
        <f t="shared" si="0"/>
        <v>2.3410404624277454</v>
      </c>
      <c r="L12" s="347">
        <v>4.0500000000000001E-2</v>
      </c>
      <c r="M12" s="348">
        <v>0</v>
      </c>
      <c r="N12" s="346">
        <f>SQRT(O12^2+P12^2)*1000/(1.73*O16)</f>
        <v>2.4277456647398843</v>
      </c>
      <c r="O12" s="347">
        <v>4.2000000000000003E-2</v>
      </c>
      <c r="P12" s="348">
        <v>0</v>
      </c>
      <c r="Q12" s="346">
        <f t="shared" si="1"/>
        <v>2.3410404624277454</v>
      </c>
      <c r="R12" s="347">
        <v>4.0500000000000001E-2</v>
      </c>
      <c r="S12" s="348">
        <v>0</v>
      </c>
      <c r="T12" s="346">
        <f t="shared" si="2"/>
        <v>2.3410404624277454</v>
      </c>
      <c r="U12" s="347">
        <v>4.0500000000000001E-2</v>
      </c>
      <c r="V12" s="348">
        <v>0</v>
      </c>
      <c r="W12" s="346">
        <f t="shared" si="3"/>
        <v>2.5144508670520231</v>
      </c>
      <c r="X12" s="347">
        <v>4.3499999999999997E-2</v>
      </c>
      <c r="Y12" s="348">
        <v>0</v>
      </c>
      <c r="Z12" s="346">
        <f t="shared" si="4"/>
        <v>2.4277456647398843</v>
      </c>
      <c r="AA12" s="347">
        <v>4.2000000000000003E-2</v>
      </c>
      <c r="AB12" s="348">
        <v>0</v>
      </c>
      <c r="AC12" s="346">
        <f t="shared" si="5"/>
        <v>2.5144508670520231</v>
      </c>
      <c r="AD12" s="347">
        <v>4.3499999999999997E-2</v>
      </c>
      <c r="AE12" s="348">
        <v>0</v>
      </c>
      <c r="AF12" s="346">
        <f t="shared" si="6"/>
        <v>2.6878612716763004</v>
      </c>
      <c r="AG12" s="347">
        <v>4.65E-2</v>
      </c>
      <c r="AH12" s="348">
        <v>0</v>
      </c>
      <c r="AI12" s="346">
        <f t="shared" si="20"/>
        <v>2.5144508670520231</v>
      </c>
      <c r="AJ12" s="347">
        <v>4.3499999999999997E-2</v>
      </c>
      <c r="AK12" s="348">
        <v>0</v>
      </c>
      <c r="AL12" s="346">
        <f t="shared" si="21"/>
        <v>2.3410404624277454</v>
      </c>
      <c r="AM12" s="347">
        <v>4.0500000000000001E-2</v>
      </c>
      <c r="AN12" s="348">
        <v>0</v>
      </c>
      <c r="AO12" s="346">
        <f t="shared" si="7"/>
        <v>2.4277456647398843</v>
      </c>
      <c r="AP12" s="347">
        <v>4.2000000000000003E-2</v>
      </c>
      <c r="AQ12" s="348">
        <v>0</v>
      </c>
      <c r="AR12" s="346">
        <f t="shared" si="8"/>
        <v>2.1676300578034682</v>
      </c>
      <c r="AS12" s="347">
        <v>3.7499999999999999E-2</v>
      </c>
      <c r="AT12" s="348">
        <v>0</v>
      </c>
      <c r="AU12" s="346">
        <f t="shared" si="9"/>
        <v>2.254335260115607</v>
      </c>
      <c r="AV12" s="347">
        <v>3.9E-2</v>
      </c>
      <c r="AW12" s="348">
        <v>0</v>
      </c>
      <c r="AX12" s="346">
        <f t="shared" si="10"/>
        <v>2.3410404624277454</v>
      </c>
      <c r="AY12" s="347">
        <v>4.0500000000000001E-2</v>
      </c>
      <c r="AZ12" s="348">
        <v>0</v>
      </c>
      <c r="BA12" s="346">
        <f t="shared" si="11"/>
        <v>2.254335260115607</v>
      </c>
      <c r="BB12" s="347">
        <v>3.9E-2</v>
      </c>
      <c r="BC12" s="348">
        <v>0</v>
      </c>
      <c r="BD12" s="346">
        <f t="shared" si="12"/>
        <v>2.3410404624277454</v>
      </c>
      <c r="BE12" s="347">
        <v>4.0500000000000001E-2</v>
      </c>
      <c r="BF12" s="348">
        <v>0</v>
      </c>
      <c r="BG12" s="346">
        <f t="shared" si="13"/>
        <v>2.5144508670520231</v>
      </c>
      <c r="BH12" s="347">
        <v>4.3499999999999997E-2</v>
      </c>
      <c r="BI12" s="348">
        <v>0</v>
      </c>
      <c r="BJ12" s="346">
        <f t="shared" si="14"/>
        <v>2.6878612716763004</v>
      </c>
      <c r="BK12" s="347">
        <v>4.65E-2</v>
      </c>
      <c r="BL12" s="348">
        <v>0</v>
      </c>
      <c r="BM12" s="346">
        <f t="shared" si="15"/>
        <v>2.6878612716763004</v>
      </c>
      <c r="BN12" s="347">
        <v>4.65E-2</v>
      </c>
      <c r="BO12" s="348">
        <v>0</v>
      </c>
      <c r="BP12" s="346">
        <f t="shared" si="16"/>
        <v>2.6011560693641615</v>
      </c>
      <c r="BQ12" s="347">
        <v>4.4999999999999998E-2</v>
      </c>
      <c r="BR12" s="348">
        <v>0</v>
      </c>
      <c r="BS12" s="346">
        <f t="shared" si="17"/>
        <v>2.6011560693641615</v>
      </c>
      <c r="BT12" s="347">
        <v>4.4999999999999998E-2</v>
      </c>
      <c r="BU12" s="348">
        <v>0</v>
      </c>
      <c r="BV12" s="346">
        <f t="shared" si="18"/>
        <v>2.6878612716763004</v>
      </c>
      <c r="BW12" s="347">
        <v>4.65E-2</v>
      </c>
      <c r="BX12" s="348">
        <v>0</v>
      </c>
      <c r="BY12" s="346">
        <f t="shared" si="19"/>
        <v>2.6011560693641615</v>
      </c>
      <c r="BZ12" s="347">
        <v>4.4999999999999998E-2</v>
      </c>
      <c r="CA12" s="348">
        <v>0</v>
      </c>
      <c r="CB12" s="820"/>
      <c r="CC12" s="820"/>
    </row>
    <row r="13" spans="1:81" s="335" customFormat="1" ht="13.5" thickBot="1" x14ac:dyDescent="0.25">
      <c r="A13" s="349"/>
      <c r="B13" s="350" t="s">
        <v>20</v>
      </c>
      <c r="C13" s="351">
        <v>40</v>
      </c>
      <c r="D13" s="352" t="s">
        <v>21</v>
      </c>
      <c r="E13" s="353"/>
      <c r="F13" s="353"/>
      <c r="G13" s="354"/>
      <c r="H13" s="645"/>
      <c r="I13" s="646">
        <v>2</v>
      </c>
      <c r="J13" s="355"/>
      <c r="K13" s="645"/>
      <c r="L13" s="646">
        <v>2</v>
      </c>
      <c r="M13" s="355"/>
      <c r="N13" s="645"/>
      <c r="O13" s="646">
        <v>2</v>
      </c>
      <c r="P13" s="355"/>
      <c r="Q13" s="645"/>
      <c r="R13" s="646">
        <v>2</v>
      </c>
      <c r="S13" s="355"/>
      <c r="T13" s="645"/>
      <c r="U13" s="646">
        <v>2</v>
      </c>
      <c r="V13" s="355"/>
      <c r="W13" s="645"/>
      <c r="X13" s="646">
        <v>2</v>
      </c>
      <c r="Y13" s="355"/>
      <c r="Z13" s="645"/>
      <c r="AA13" s="646">
        <v>2</v>
      </c>
      <c r="AB13" s="355"/>
      <c r="AC13" s="645"/>
      <c r="AD13" s="646">
        <v>2</v>
      </c>
      <c r="AE13" s="355"/>
      <c r="AF13" s="645"/>
      <c r="AG13" s="646">
        <v>2</v>
      </c>
      <c r="AH13" s="355"/>
      <c r="AI13" s="645"/>
      <c r="AJ13" s="646">
        <v>2</v>
      </c>
      <c r="AK13" s="355"/>
      <c r="AL13" s="645"/>
      <c r="AM13" s="646">
        <v>2</v>
      </c>
      <c r="AN13" s="355"/>
      <c r="AO13" s="645"/>
      <c r="AP13" s="646">
        <v>2</v>
      </c>
      <c r="AQ13" s="355"/>
      <c r="AR13" s="645"/>
      <c r="AS13" s="646">
        <v>2</v>
      </c>
      <c r="AT13" s="355"/>
      <c r="AU13" s="645"/>
      <c r="AV13" s="646">
        <v>2</v>
      </c>
      <c r="AW13" s="355"/>
      <c r="AX13" s="645"/>
      <c r="AY13" s="646">
        <v>2</v>
      </c>
      <c r="AZ13" s="355"/>
      <c r="BA13" s="645"/>
      <c r="BB13" s="646">
        <v>2</v>
      </c>
      <c r="BC13" s="355"/>
      <c r="BD13" s="645"/>
      <c r="BE13" s="646">
        <v>2</v>
      </c>
      <c r="BF13" s="355"/>
      <c r="BG13" s="645"/>
      <c r="BH13" s="646">
        <v>2</v>
      </c>
      <c r="BI13" s="355"/>
      <c r="BJ13" s="645"/>
      <c r="BK13" s="646">
        <v>2</v>
      </c>
      <c r="BL13" s="355"/>
      <c r="BM13" s="645"/>
      <c r="BN13" s="646">
        <v>2</v>
      </c>
      <c r="BO13" s="355"/>
      <c r="BP13" s="645"/>
      <c r="BQ13" s="646">
        <v>2</v>
      </c>
      <c r="BR13" s="355"/>
      <c r="BS13" s="645"/>
      <c r="BT13" s="646">
        <v>2</v>
      </c>
      <c r="BU13" s="355"/>
      <c r="BV13" s="645"/>
      <c r="BW13" s="646">
        <v>2</v>
      </c>
      <c r="BX13" s="355"/>
      <c r="BY13" s="645"/>
      <c r="BZ13" s="646">
        <v>2</v>
      </c>
      <c r="CA13" s="355"/>
    </row>
    <row r="14" spans="1:81" s="335" customFormat="1" x14ac:dyDescent="0.2">
      <c r="A14" s="349"/>
      <c r="B14" s="356"/>
      <c r="C14" s="351"/>
      <c r="D14" s="357"/>
      <c r="E14" s="358"/>
      <c r="F14" s="359" t="s">
        <v>17</v>
      </c>
      <c r="G14" s="360"/>
      <c r="H14" s="361"/>
      <c r="I14" s="362">
        <v>119</v>
      </c>
      <c r="J14" s="363"/>
      <c r="K14" s="361"/>
      <c r="L14" s="362">
        <v>119.1</v>
      </c>
      <c r="M14" s="363"/>
      <c r="N14" s="361"/>
      <c r="O14" s="362">
        <v>118.8</v>
      </c>
      <c r="P14" s="363"/>
      <c r="Q14" s="361"/>
      <c r="R14" s="362">
        <v>118.6</v>
      </c>
      <c r="S14" s="363"/>
      <c r="T14" s="361"/>
      <c r="U14" s="362">
        <v>118.6</v>
      </c>
      <c r="V14" s="363"/>
      <c r="W14" s="361"/>
      <c r="X14" s="362">
        <v>118.6</v>
      </c>
      <c r="Y14" s="363"/>
      <c r="Z14" s="361"/>
      <c r="AA14" s="362">
        <v>118.3</v>
      </c>
      <c r="AB14" s="363"/>
      <c r="AC14" s="361"/>
      <c r="AD14" s="362">
        <v>118.8</v>
      </c>
      <c r="AE14" s="363"/>
      <c r="AF14" s="361"/>
      <c r="AG14" s="362">
        <v>118.6</v>
      </c>
      <c r="AH14" s="363"/>
      <c r="AI14" s="361"/>
      <c r="AJ14" s="362">
        <v>118.6</v>
      </c>
      <c r="AK14" s="363"/>
      <c r="AL14" s="361"/>
      <c r="AM14" s="362">
        <v>118.6</v>
      </c>
      <c r="AN14" s="363"/>
      <c r="AO14" s="361"/>
      <c r="AP14" s="362">
        <v>118.6</v>
      </c>
      <c r="AQ14" s="363"/>
      <c r="AR14" s="361"/>
      <c r="AS14" s="362">
        <v>118.6</v>
      </c>
      <c r="AT14" s="363"/>
      <c r="AU14" s="361"/>
      <c r="AV14" s="362">
        <v>118.6</v>
      </c>
      <c r="AW14" s="363"/>
      <c r="AX14" s="361"/>
      <c r="AY14" s="362">
        <v>118.5</v>
      </c>
      <c r="AZ14" s="363"/>
      <c r="BA14" s="361"/>
      <c r="BB14" s="362">
        <v>118.4</v>
      </c>
      <c r="BC14" s="363"/>
      <c r="BD14" s="361"/>
      <c r="BE14" s="362">
        <v>118.4</v>
      </c>
      <c r="BF14" s="363"/>
      <c r="BG14" s="361"/>
      <c r="BH14" s="362">
        <v>118.4</v>
      </c>
      <c r="BI14" s="363"/>
      <c r="BJ14" s="361"/>
      <c r="BK14" s="362">
        <v>118.5</v>
      </c>
      <c r="BL14" s="363"/>
      <c r="BM14" s="361"/>
      <c r="BN14" s="362">
        <v>118.5</v>
      </c>
      <c r="BO14" s="363"/>
      <c r="BP14" s="361"/>
      <c r="BQ14" s="362">
        <v>118.5</v>
      </c>
      <c r="BR14" s="363"/>
      <c r="BS14" s="361"/>
      <c r="BT14" s="362">
        <v>118.5</v>
      </c>
      <c r="BU14" s="363"/>
      <c r="BV14" s="361"/>
      <c r="BW14" s="362">
        <v>118.6</v>
      </c>
      <c r="BX14" s="363"/>
      <c r="BY14" s="361"/>
      <c r="BZ14" s="362">
        <v>118.8</v>
      </c>
      <c r="CA14" s="363"/>
      <c r="CB14" s="820"/>
      <c r="CC14" s="820"/>
    </row>
    <row r="15" spans="1:81" s="335" customFormat="1" x14ac:dyDescent="0.2">
      <c r="A15" s="357"/>
      <c r="B15" s="350"/>
      <c r="C15" s="351"/>
      <c r="D15" s="357" t="s">
        <v>22</v>
      </c>
      <c r="E15" s="350"/>
      <c r="F15" s="364" t="s">
        <v>70</v>
      </c>
      <c r="G15" s="365"/>
      <c r="H15" s="366"/>
      <c r="I15" s="647">
        <v>35</v>
      </c>
      <c r="J15" s="367"/>
      <c r="K15" s="366"/>
      <c r="L15" s="647">
        <v>35</v>
      </c>
      <c r="M15" s="367"/>
      <c r="N15" s="366"/>
      <c r="O15" s="647">
        <v>35</v>
      </c>
      <c r="P15" s="367"/>
      <c r="Q15" s="366"/>
      <c r="R15" s="647">
        <v>35</v>
      </c>
      <c r="S15" s="367"/>
      <c r="T15" s="366"/>
      <c r="U15" s="647">
        <v>35</v>
      </c>
      <c r="V15" s="367"/>
      <c r="W15" s="366"/>
      <c r="X15" s="647">
        <v>35</v>
      </c>
      <c r="Y15" s="367"/>
      <c r="Z15" s="366"/>
      <c r="AA15" s="647">
        <v>35</v>
      </c>
      <c r="AB15" s="367"/>
      <c r="AC15" s="366"/>
      <c r="AD15" s="647">
        <v>35</v>
      </c>
      <c r="AE15" s="367"/>
      <c r="AF15" s="366"/>
      <c r="AG15" s="647">
        <v>35</v>
      </c>
      <c r="AH15" s="367"/>
      <c r="AI15" s="366"/>
      <c r="AJ15" s="647">
        <v>35</v>
      </c>
      <c r="AK15" s="367"/>
      <c r="AL15" s="366"/>
      <c r="AM15" s="647">
        <v>35</v>
      </c>
      <c r="AN15" s="367"/>
      <c r="AO15" s="366"/>
      <c r="AP15" s="647">
        <v>35</v>
      </c>
      <c r="AQ15" s="367"/>
      <c r="AR15" s="366"/>
      <c r="AS15" s="647">
        <v>35</v>
      </c>
      <c r="AT15" s="367"/>
      <c r="AU15" s="366"/>
      <c r="AV15" s="647">
        <v>35</v>
      </c>
      <c r="AW15" s="367"/>
      <c r="AX15" s="366"/>
      <c r="AY15" s="647">
        <v>35</v>
      </c>
      <c r="AZ15" s="367"/>
      <c r="BA15" s="366"/>
      <c r="BB15" s="647">
        <v>35</v>
      </c>
      <c r="BC15" s="367"/>
      <c r="BD15" s="366"/>
      <c r="BE15" s="647">
        <v>35</v>
      </c>
      <c r="BF15" s="367"/>
      <c r="BG15" s="366"/>
      <c r="BH15" s="647">
        <v>35</v>
      </c>
      <c r="BI15" s="367"/>
      <c r="BJ15" s="366"/>
      <c r="BK15" s="647">
        <v>35</v>
      </c>
      <c r="BL15" s="367"/>
      <c r="BM15" s="366"/>
      <c r="BN15" s="647">
        <v>35</v>
      </c>
      <c r="BO15" s="367"/>
      <c r="BP15" s="366"/>
      <c r="BQ15" s="647">
        <v>35</v>
      </c>
      <c r="BR15" s="367"/>
      <c r="BS15" s="366"/>
      <c r="BT15" s="647">
        <v>35</v>
      </c>
      <c r="BU15" s="367"/>
      <c r="BV15" s="366"/>
      <c r="BW15" s="647">
        <v>35</v>
      </c>
      <c r="BX15" s="367"/>
      <c r="BY15" s="366"/>
      <c r="BZ15" s="647">
        <v>35</v>
      </c>
      <c r="CA15" s="367"/>
      <c r="CB15" s="820"/>
      <c r="CC15" s="820"/>
    </row>
    <row r="16" spans="1:81" s="335" customFormat="1" ht="13.5" thickBot="1" x14ac:dyDescent="0.25">
      <c r="A16" s="357"/>
      <c r="B16" s="350"/>
      <c r="C16" s="358"/>
      <c r="D16" s="357"/>
      <c r="E16" s="350"/>
      <c r="F16" s="345" t="s">
        <v>19</v>
      </c>
      <c r="G16" s="368"/>
      <c r="H16" s="366"/>
      <c r="I16" s="648">
        <v>10</v>
      </c>
      <c r="J16" s="369"/>
      <c r="K16" s="366"/>
      <c r="L16" s="648">
        <v>10</v>
      </c>
      <c r="M16" s="369"/>
      <c r="N16" s="366"/>
      <c r="O16" s="648">
        <v>10</v>
      </c>
      <c r="P16" s="369"/>
      <c r="Q16" s="366"/>
      <c r="R16" s="648">
        <v>10</v>
      </c>
      <c r="S16" s="369"/>
      <c r="T16" s="366"/>
      <c r="U16" s="648">
        <v>10</v>
      </c>
      <c r="V16" s="369"/>
      <c r="W16" s="366"/>
      <c r="X16" s="648">
        <v>10</v>
      </c>
      <c r="Y16" s="369"/>
      <c r="Z16" s="366"/>
      <c r="AA16" s="648">
        <v>10</v>
      </c>
      <c r="AB16" s="369"/>
      <c r="AC16" s="366"/>
      <c r="AD16" s="648">
        <v>10</v>
      </c>
      <c r="AE16" s="369"/>
      <c r="AF16" s="366"/>
      <c r="AG16" s="648">
        <v>10</v>
      </c>
      <c r="AH16" s="369"/>
      <c r="AI16" s="366"/>
      <c r="AJ16" s="648">
        <v>10</v>
      </c>
      <c r="AK16" s="369"/>
      <c r="AL16" s="366"/>
      <c r="AM16" s="648">
        <v>10</v>
      </c>
      <c r="AN16" s="369"/>
      <c r="AO16" s="366"/>
      <c r="AP16" s="648">
        <v>10</v>
      </c>
      <c r="AQ16" s="369"/>
      <c r="AR16" s="366"/>
      <c r="AS16" s="648">
        <v>10</v>
      </c>
      <c r="AT16" s="369"/>
      <c r="AU16" s="366"/>
      <c r="AV16" s="648">
        <v>10</v>
      </c>
      <c r="AW16" s="369"/>
      <c r="AX16" s="366"/>
      <c r="AY16" s="648">
        <v>10</v>
      </c>
      <c r="AZ16" s="369"/>
      <c r="BA16" s="366"/>
      <c r="BB16" s="648">
        <v>10</v>
      </c>
      <c r="BC16" s="369"/>
      <c r="BD16" s="366"/>
      <c r="BE16" s="648">
        <v>10</v>
      </c>
      <c r="BF16" s="369"/>
      <c r="BG16" s="366"/>
      <c r="BH16" s="648">
        <v>10</v>
      </c>
      <c r="BI16" s="369"/>
      <c r="BJ16" s="366"/>
      <c r="BK16" s="648">
        <v>10</v>
      </c>
      <c r="BL16" s="369"/>
      <c r="BM16" s="366"/>
      <c r="BN16" s="648">
        <v>10</v>
      </c>
      <c r="BO16" s="369"/>
      <c r="BP16" s="366"/>
      <c r="BQ16" s="648">
        <v>10</v>
      </c>
      <c r="BR16" s="369"/>
      <c r="BS16" s="366"/>
      <c r="BT16" s="648">
        <v>10</v>
      </c>
      <c r="BU16" s="369"/>
      <c r="BV16" s="366"/>
      <c r="BW16" s="648">
        <v>10</v>
      </c>
      <c r="BX16" s="369"/>
      <c r="BY16" s="366"/>
      <c r="BZ16" s="648">
        <v>10</v>
      </c>
      <c r="CA16" s="369"/>
      <c r="CB16" s="820"/>
      <c r="CC16" s="820"/>
    </row>
    <row r="17" spans="1:81" s="335" customFormat="1" ht="13.5" customHeight="1" thickBot="1" x14ac:dyDescent="0.25">
      <c r="A17" s="357"/>
      <c r="B17" s="350"/>
      <c r="C17" s="370"/>
      <c r="D17" s="352" t="s">
        <v>23</v>
      </c>
      <c r="E17" s="353"/>
      <c r="F17" s="353"/>
      <c r="G17" s="354"/>
      <c r="H17" s="371"/>
      <c r="I17" s="372"/>
      <c r="J17" s="355"/>
      <c r="K17" s="371"/>
      <c r="L17" s="372"/>
      <c r="M17" s="355"/>
      <c r="N17" s="371"/>
      <c r="O17" s="372"/>
      <c r="P17" s="355"/>
      <c r="Q17" s="371"/>
      <c r="R17" s="372"/>
      <c r="S17" s="355"/>
      <c r="T17" s="371"/>
      <c r="U17" s="372"/>
      <c r="V17" s="355"/>
      <c r="W17" s="371"/>
      <c r="X17" s="372"/>
      <c r="Y17" s="355"/>
      <c r="Z17" s="371"/>
      <c r="AA17" s="372"/>
      <c r="AB17" s="355"/>
      <c r="AC17" s="371"/>
      <c r="AD17" s="372"/>
      <c r="AE17" s="355"/>
      <c r="AF17" s="371"/>
      <c r="AG17" s="372"/>
      <c r="AH17" s="355"/>
      <c r="AI17" s="371"/>
      <c r="AJ17" s="372"/>
      <c r="AK17" s="355"/>
      <c r="AL17" s="371"/>
      <c r="AM17" s="372"/>
      <c r="AN17" s="355"/>
      <c r="AO17" s="371"/>
      <c r="AP17" s="372"/>
      <c r="AQ17" s="355"/>
      <c r="AR17" s="371"/>
      <c r="AS17" s="372"/>
      <c r="AT17" s="355"/>
      <c r="AU17" s="371"/>
      <c r="AV17" s="372"/>
      <c r="AW17" s="355"/>
      <c r="AX17" s="371"/>
      <c r="AY17" s="372"/>
      <c r="AZ17" s="355"/>
      <c r="BA17" s="371"/>
      <c r="BB17" s="372"/>
      <c r="BC17" s="355"/>
      <c r="BD17" s="371"/>
      <c r="BE17" s="372"/>
      <c r="BF17" s="355"/>
      <c r="BG17" s="371"/>
      <c r="BH17" s="372"/>
      <c r="BI17" s="355"/>
      <c r="BJ17" s="371"/>
      <c r="BK17" s="372"/>
      <c r="BL17" s="355"/>
      <c r="BM17" s="371"/>
      <c r="BN17" s="372"/>
      <c r="BO17" s="355"/>
      <c r="BP17" s="371"/>
      <c r="BQ17" s="372"/>
      <c r="BR17" s="355"/>
      <c r="BS17" s="371"/>
      <c r="BT17" s="372"/>
      <c r="BU17" s="355"/>
      <c r="BV17" s="371"/>
      <c r="BW17" s="372"/>
      <c r="BX17" s="355"/>
      <c r="BY17" s="371"/>
      <c r="BZ17" s="372"/>
      <c r="CA17" s="355"/>
    </row>
    <row r="18" spans="1:81" s="335" customFormat="1" ht="13.5" customHeight="1" x14ac:dyDescent="0.2">
      <c r="A18" s="373"/>
      <c r="B18" s="374"/>
      <c r="C18" s="375"/>
      <c r="D18" s="359"/>
      <c r="E18" s="376"/>
      <c r="F18" s="359" t="s">
        <v>17</v>
      </c>
      <c r="G18" s="376"/>
      <c r="H18" s="611">
        <f>SQRT(I18^2+J18^2)*1000/(1.73*I22)</f>
        <v>10.403001327385606</v>
      </c>
      <c r="I18" s="333">
        <v>2.1383999999999999</v>
      </c>
      <c r="J18" s="334">
        <v>-7.9200000000000007E-2</v>
      </c>
      <c r="K18" s="611">
        <f t="shared" ref="K18:K20" si="22">SQRT(L18^2+M18^2)*1000/(1.73*L22)</f>
        <v>10.362222276787451</v>
      </c>
      <c r="L18" s="333">
        <v>2.1318000000000001</v>
      </c>
      <c r="M18" s="334">
        <v>-7.9200000000000007E-2</v>
      </c>
      <c r="N18" s="611">
        <f>SQRT(O18^2+P18^2)*1000/(1.73*O22)</f>
        <v>10.188389516189517</v>
      </c>
      <c r="O18" s="333">
        <v>2.0922000000000001</v>
      </c>
      <c r="P18" s="334">
        <v>-8.5800000000000001E-2</v>
      </c>
      <c r="Q18" s="611">
        <f t="shared" ref="Q18:Q20" si="23">SQRT(R18^2+S18^2)*1000/(1.73*R22)</f>
        <v>10.140015130754092</v>
      </c>
      <c r="R18" s="333">
        <v>2.0790000000000002</v>
      </c>
      <c r="S18" s="334">
        <v>-7.9200000000000007E-2</v>
      </c>
      <c r="T18" s="611">
        <f t="shared" ref="T18:T20" si="24">SQRT(U18^2+V18^2)*1000/(1.73*U22)</f>
        <v>10.330677694878517</v>
      </c>
      <c r="U18" s="333">
        <v>2.1185999999999998</v>
      </c>
      <c r="V18" s="334">
        <v>-6.6000000000000003E-2</v>
      </c>
      <c r="W18" s="611">
        <f t="shared" ref="W18:W20" si="25">SQRT(X18^2+Y18^2)*1000/(1.73*X22)</f>
        <v>10.370624922121497</v>
      </c>
      <c r="X18" s="333">
        <v>2.1252</v>
      </c>
      <c r="Y18" s="334">
        <v>-5.9400000000000001E-2</v>
      </c>
      <c r="Z18" s="611">
        <f t="shared" ref="Z18:Z20" si="26">SQRT(AA18^2+AB18^2)*1000/(1.73*AA22)</f>
        <v>10.74367981702288</v>
      </c>
      <c r="AA18" s="333">
        <v>2.1978</v>
      </c>
      <c r="AB18" s="334">
        <v>-6.6000000000000003E-2</v>
      </c>
      <c r="AC18" s="611">
        <f t="shared" ref="AC18:AC20" si="27">SQRT(AD18^2+AE18^2)*1000/(1.73*AD22)</f>
        <v>11.156362459871106</v>
      </c>
      <c r="AD18" s="333">
        <v>2.2902</v>
      </c>
      <c r="AE18" s="334">
        <v>-5.9400000000000001E-2</v>
      </c>
      <c r="AF18" s="611">
        <f t="shared" ref="AF18:AF20" si="28">SQRT(AG18^2+AH18^2)*1000/(1.73*AG22)</f>
        <v>10.918627543982788</v>
      </c>
      <c r="AG18" s="333">
        <v>2.2374000000000001</v>
      </c>
      <c r="AH18" s="334">
        <v>-6.6000000000000003E-2</v>
      </c>
      <c r="AI18" s="611">
        <f t="shared" ref="AI18:AI20" si="29">SQRT(AJ18^2+AK18^2)*1000/(1.73*AJ22)</f>
        <v>10.715586252768929</v>
      </c>
      <c r="AJ18" s="333">
        <v>2.1978</v>
      </c>
      <c r="AK18" s="334">
        <v>-5.9400000000000001E-2</v>
      </c>
      <c r="AL18" s="611">
        <f t="shared" ref="AL18:AL20" si="30">SQRT(AM18^2+AN18^2)*1000/(1.73*AM22)</f>
        <v>10.59433396137058</v>
      </c>
      <c r="AM18" s="333">
        <v>2.1714000000000002</v>
      </c>
      <c r="AN18" s="334">
        <v>-4.6199999999999998E-2</v>
      </c>
      <c r="AO18" s="611">
        <f t="shared" ref="AO18:AO20" si="31">SQRT(AP18^2+AQ18^2)*1000/(1.73*AP22)</f>
        <v>10.595067683351818</v>
      </c>
      <c r="AP18" s="333">
        <v>2.1714000000000002</v>
      </c>
      <c r="AQ18" s="334">
        <v>-5.28E-2</v>
      </c>
      <c r="AR18" s="611">
        <f t="shared" ref="AR18:AR20" si="32">SQRT(AS18^2+AT18^2)*1000/(1.73*AS22)</f>
        <v>10.650449723220405</v>
      </c>
      <c r="AS18" s="333">
        <v>2.1846000000000001</v>
      </c>
      <c r="AT18" s="334">
        <v>-5.28E-2</v>
      </c>
      <c r="AU18" s="611">
        <f t="shared" ref="AU18:AU20" si="33">SQRT(AV18^2+AW18^2)*1000/(1.73*AV22)</f>
        <v>10.397170749896347</v>
      </c>
      <c r="AV18" s="333">
        <v>2.1318000000000001</v>
      </c>
      <c r="AW18" s="334">
        <v>-7.9200000000000007E-2</v>
      </c>
      <c r="AX18" s="611">
        <f t="shared" ref="AX18:AX20" si="34">SQRT(AY18^2+AZ18^2)*1000/(1.73*AY22)</f>
        <v>10.692446392147005</v>
      </c>
      <c r="AY18" s="333">
        <v>2.1911999999999998</v>
      </c>
      <c r="AZ18" s="334">
        <v>-5.9400000000000001E-2</v>
      </c>
      <c r="BA18" s="611">
        <f t="shared" ref="BA18:BA20" si="35">SQRT(BB18^2+BC18^2)*1000/(1.73*BB22)</f>
        <v>10.764353609716933</v>
      </c>
      <c r="BB18" s="333">
        <v>2.2044000000000001</v>
      </c>
      <c r="BC18" s="334">
        <v>-4.6199999999999998E-2</v>
      </c>
      <c r="BD18" s="611">
        <f t="shared" ref="BD18:BD20" si="36">SQRT(BE18^2+BF18^2)*1000/(1.73*BE22)</f>
        <v>11.06602638911318</v>
      </c>
      <c r="BE18" s="333">
        <v>2.2637999999999998</v>
      </c>
      <c r="BF18" s="334">
        <v>-6.6000000000000003E-2</v>
      </c>
      <c r="BG18" s="611">
        <f t="shared" ref="BG18:BG20" si="37">SQRT(BH18^2+BI18^2)*1000/(1.73*BH22)</f>
        <v>10.959156961812202</v>
      </c>
      <c r="BH18" s="333">
        <v>2.2440000000000002</v>
      </c>
      <c r="BI18" s="334">
        <v>-5.9400000000000001E-2</v>
      </c>
      <c r="BJ18" s="611">
        <f t="shared" ref="BJ18:BJ20" si="38">SQRT(BK18^2+BL18^2)*1000/(1.73*BK22)</f>
        <v>10.833335782581379</v>
      </c>
      <c r="BK18" s="333">
        <v>2.2176</v>
      </c>
      <c r="BL18" s="334">
        <v>-7.9200000000000007E-2</v>
      </c>
      <c r="BM18" s="611">
        <f t="shared" ref="BM18:BM20" si="39">SQRT(BN18^2+BO18^2)*1000/(1.73*BN22)</f>
        <v>11.113762956776089</v>
      </c>
      <c r="BN18" s="333">
        <v>2.2770000000000001</v>
      </c>
      <c r="BO18" s="334">
        <v>-7.9200000000000007E-2</v>
      </c>
      <c r="BP18" s="611">
        <f t="shared" ref="BP18:BP20" si="40">SQRT(BQ18^2+BR18^2)*1000/(1.73*BQ22)</f>
        <v>10.99434227668827</v>
      </c>
      <c r="BQ18" s="333">
        <v>2.2505999999999999</v>
      </c>
      <c r="BR18" s="334">
        <v>-7.9200000000000007E-2</v>
      </c>
      <c r="BS18" s="611">
        <f t="shared" ref="BS18:BS20" si="41">SQRT(BT18^2+BU18^2)*1000/(1.73*BT22)</f>
        <v>10.952889988421237</v>
      </c>
      <c r="BT18" s="333">
        <v>2.2440000000000002</v>
      </c>
      <c r="BU18" s="334">
        <v>-7.9200000000000007E-2</v>
      </c>
      <c r="BV18" s="611">
        <f t="shared" ref="BV18:BV20" si="42">SQRT(BW18^2+BX18^2)*1000/(1.73*BW22)</f>
        <v>10.653218237436242</v>
      </c>
      <c r="BW18" s="333">
        <v>2.1846000000000001</v>
      </c>
      <c r="BX18" s="334">
        <v>-7.2599999999999998E-2</v>
      </c>
      <c r="BY18" s="611">
        <f t="shared" ref="BY18:BY20" si="43">SQRT(BZ18^2+CA18^2)*1000/(1.73*BZ22)</f>
        <v>10.609346465302819</v>
      </c>
      <c r="BZ18" s="333">
        <v>2.1779999999999999</v>
      </c>
      <c r="CA18" s="334">
        <v>-5.28E-2</v>
      </c>
      <c r="CB18" s="820"/>
      <c r="CC18" s="820"/>
    </row>
    <row r="19" spans="1:81" s="335" customFormat="1" ht="13.5" customHeight="1" x14ac:dyDescent="0.2">
      <c r="A19" s="349"/>
      <c r="B19" s="358"/>
      <c r="C19" s="377"/>
      <c r="D19" s="357" t="s">
        <v>18</v>
      </c>
      <c r="E19" s="358"/>
      <c r="F19" s="364" t="s">
        <v>70</v>
      </c>
      <c r="G19" s="378"/>
      <c r="H19" s="612">
        <f>SQRT(I19^2+J19^2)*1000/(1.73*I23)</f>
        <v>22.404624277456652</v>
      </c>
      <c r="I19" s="342">
        <v>1.3566</v>
      </c>
      <c r="J19" s="343">
        <v>0</v>
      </c>
      <c r="K19" s="612">
        <f t="shared" si="22"/>
        <v>22.543352601156069</v>
      </c>
      <c r="L19" s="342">
        <v>1.365</v>
      </c>
      <c r="M19" s="343">
        <v>0</v>
      </c>
      <c r="N19" s="612">
        <f>SQRT(O19^2+P19^2)*1000/(1.73*O23)</f>
        <v>21.849710982658962</v>
      </c>
      <c r="O19" s="342">
        <v>1.323</v>
      </c>
      <c r="P19" s="343">
        <v>0</v>
      </c>
      <c r="Q19" s="612">
        <f t="shared" si="23"/>
        <v>21.953757225433527</v>
      </c>
      <c r="R19" s="342">
        <v>1.3292999999999999</v>
      </c>
      <c r="S19" s="343">
        <v>0</v>
      </c>
      <c r="T19" s="612">
        <f t="shared" si="24"/>
        <v>22.751445086705203</v>
      </c>
      <c r="U19" s="342">
        <v>1.3775999999999999</v>
      </c>
      <c r="V19" s="343">
        <v>0</v>
      </c>
      <c r="W19" s="612">
        <f t="shared" si="25"/>
        <v>22.404624277456652</v>
      </c>
      <c r="X19" s="342">
        <v>1.3566</v>
      </c>
      <c r="Y19" s="343">
        <v>0</v>
      </c>
      <c r="Z19" s="612">
        <f t="shared" si="26"/>
        <v>22.820809248554912</v>
      </c>
      <c r="AA19" s="342">
        <v>1.3817999999999999</v>
      </c>
      <c r="AB19" s="343">
        <v>0</v>
      </c>
      <c r="AC19" s="612">
        <f t="shared" si="27"/>
        <v>23.098265895953759</v>
      </c>
      <c r="AD19" s="342">
        <v>1.3986000000000001</v>
      </c>
      <c r="AE19" s="343">
        <v>0</v>
      </c>
      <c r="AF19" s="612">
        <f t="shared" si="28"/>
        <v>22.820809248554912</v>
      </c>
      <c r="AG19" s="342">
        <v>1.3817999999999999</v>
      </c>
      <c r="AH19" s="343">
        <v>0</v>
      </c>
      <c r="AI19" s="612">
        <f t="shared" si="29"/>
        <v>22.647398843930635</v>
      </c>
      <c r="AJ19" s="342">
        <v>1.3713</v>
      </c>
      <c r="AK19" s="343">
        <v>0</v>
      </c>
      <c r="AL19" s="612">
        <f t="shared" si="30"/>
        <v>22.508670520231217</v>
      </c>
      <c r="AM19" s="342">
        <v>1.3629</v>
      </c>
      <c r="AN19" s="343">
        <v>0</v>
      </c>
      <c r="AO19" s="612">
        <f t="shared" si="31"/>
        <v>22.508670520231217</v>
      </c>
      <c r="AP19" s="342">
        <v>1.3629</v>
      </c>
      <c r="AQ19" s="343">
        <v>0</v>
      </c>
      <c r="AR19" s="612">
        <f t="shared" si="32"/>
        <v>22.196531791907514</v>
      </c>
      <c r="AS19" s="342">
        <v>1.3440000000000001</v>
      </c>
      <c r="AT19" s="343">
        <v>0</v>
      </c>
      <c r="AU19" s="612">
        <f t="shared" si="33"/>
        <v>22.023121387283236</v>
      </c>
      <c r="AV19" s="342">
        <v>1.3334999999999999</v>
      </c>
      <c r="AW19" s="343">
        <v>0</v>
      </c>
      <c r="AX19" s="612">
        <f t="shared" si="34"/>
        <v>22.543352601156069</v>
      </c>
      <c r="AY19" s="342">
        <v>1.365</v>
      </c>
      <c r="AZ19" s="343">
        <v>0</v>
      </c>
      <c r="BA19" s="612">
        <f t="shared" si="35"/>
        <v>22.647398843930635</v>
      </c>
      <c r="BB19" s="342">
        <v>1.3713</v>
      </c>
      <c r="BC19" s="343">
        <v>0</v>
      </c>
      <c r="BD19" s="612">
        <f t="shared" si="36"/>
        <v>23.202312138728328</v>
      </c>
      <c r="BE19" s="342">
        <v>1.4049</v>
      </c>
      <c r="BF19" s="343">
        <v>0</v>
      </c>
      <c r="BG19" s="612">
        <f t="shared" si="37"/>
        <v>22.994219653179194</v>
      </c>
      <c r="BH19" s="342">
        <v>1.3923000000000001</v>
      </c>
      <c r="BI19" s="343">
        <v>0</v>
      </c>
      <c r="BJ19" s="612">
        <f t="shared" si="38"/>
        <v>22.890173410404625</v>
      </c>
      <c r="BK19" s="342">
        <v>1.3859999999999999</v>
      </c>
      <c r="BL19" s="343">
        <v>0</v>
      </c>
      <c r="BM19" s="612">
        <f t="shared" si="39"/>
        <v>23.23699421965318</v>
      </c>
      <c r="BN19" s="342">
        <v>1.407</v>
      </c>
      <c r="BO19" s="343">
        <v>0</v>
      </c>
      <c r="BP19" s="612">
        <f t="shared" si="40"/>
        <v>23.549132947976876</v>
      </c>
      <c r="BQ19" s="342">
        <v>1.4258999999999999</v>
      </c>
      <c r="BR19" s="343">
        <v>0</v>
      </c>
      <c r="BS19" s="612">
        <f t="shared" si="41"/>
        <v>23.445086705202311</v>
      </c>
      <c r="BT19" s="342">
        <v>1.4196</v>
      </c>
      <c r="BU19" s="343">
        <v>0</v>
      </c>
      <c r="BV19" s="612">
        <f t="shared" si="42"/>
        <v>23.098265895953759</v>
      </c>
      <c r="BW19" s="342">
        <v>1.3986000000000001</v>
      </c>
      <c r="BX19" s="343">
        <v>0</v>
      </c>
      <c r="BY19" s="612">
        <f t="shared" si="43"/>
        <v>22.855491329479769</v>
      </c>
      <c r="BZ19" s="342">
        <v>1.3838999999999999</v>
      </c>
      <c r="CA19" s="343">
        <v>0</v>
      </c>
      <c r="CB19" s="820"/>
      <c r="CC19" s="820"/>
    </row>
    <row r="20" spans="1:81" s="335" customFormat="1" ht="15" customHeight="1" thickBot="1" x14ac:dyDescent="0.25">
      <c r="A20" s="349"/>
      <c r="B20" s="379"/>
      <c r="C20" s="377"/>
      <c r="D20" s="357"/>
      <c r="E20" s="358"/>
      <c r="F20" s="345" t="s">
        <v>19</v>
      </c>
      <c r="G20" s="378"/>
      <c r="H20" s="346">
        <f>SQRT(I20^2+J20^2)*1000/(1.73*I24)</f>
        <v>43.959537572254334</v>
      </c>
      <c r="I20" s="347">
        <v>0.76049999999999995</v>
      </c>
      <c r="J20" s="348">
        <v>0</v>
      </c>
      <c r="K20" s="346">
        <f t="shared" si="22"/>
        <v>43.005780346820806</v>
      </c>
      <c r="L20" s="347">
        <v>0.74399999999999999</v>
      </c>
      <c r="M20" s="348">
        <v>0</v>
      </c>
      <c r="N20" s="346">
        <f>SQRT(O20^2+P20^2)*1000/(1.73*O24)</f>
        <v>43.352601156069362</v>
      </c>
      <c r="O20" s="347">
        <v>0.75</v>
      </c>
      <c r="P20" s="348">
        <v>0</v>
      </c>
      <c r="Q20" s="346">
        <f t="shared" si="23"/>
        <v>42.138728323699418</v>
      </c>
      <c r="R20" s="347">
        <v>0.72899999999999998</v>
      </c>
      <c r="S20" s="348">
        <v>0</v>
      </c>
      <c r="T20" s="346">
        <f t="shared" si="24"/>
        <v>41.878612716763001</v>
      </c>
      <c r="U20" s="347">
        <v>0.72450000000000003</v>
      </c>
      <c r="V20" s="348">
        <v>0</v>
      </c>
      <c r="W20" s="346">
        <f t="shared" si="25"/>
        <v>43.265895953757223</v>
      </c>
      <c r="X20" s="347">
        <v>0.74850000000000005</v>
      </c>
      <c r="Y20" s="348">
        <v>0</v>
      </c>
      <c r="Z20" s="346">
        <f t="shared" si="26"/>
        <v>46.040462427745666</v>
      </c>
      <c r="AA20" s="347">
        <v>0.79649999999999999</v>
      </c>
      <c r="AB20" s="348">
        <v>0</v>
      </c>
      <c r="AC20" s="346">
        <f t="shared" si="27"/>
        <v>50.289017341040463</v>
      </c>
      <c r="AD20" s="347">
        <v>0.87</v>
      </c>
      <c r="AE20" s="348">
        <v>0</v>
      </c>
      <c r="AF20" s="346">
        <f t="shared" si="28"/>
        <v>48.641618497109825</v>
      </c>
      <c r="AG20" s="347">
        <v>0.84150000000000003</v>
      </c>
      <c r="AH20" s="348">
        <v>0</v>
      </c>
      <c r="AI20" s="346">
        <f t="shared" si="29"/>
        <v>46.73410404624277</v>
      </c>
      <c r="AJ20" s="347">
        <v>0.8085</v>
      </c>
      <c r="AK20" s="348">
        <v>0</v>
      </c>
      <c r="AL20" s="346">
        <f t="shared" si="30"/>
        <v>45.346820809248555</v>
      </c>
      <c r="AM20" s="347">
        <v>0.78449999999999998</v>
      </c>
      <c r="AN20" s="348">
        <v>0</v>
      </c>
      <c r="AO20" s="346">
        <f t="shared" si="31"/>
        <v>45.78034682080925</v>
      </c>
      <c r="AP20" s="347">
        <v>0.79200000000000004</v>
      </c>
      <c r="AQ20" s="348">
        <v>0</v>
      </c>
      <c r="AR20" s="346">
        <f t="shared" si="32"/>
        <v>47.427745664739881</v>
      </c>
      <c r="AS20" s="347">
        <v>0.82050000000000001</v>
      </c>
      <c r="AT20" s="348">
        <v>0</v>
      </c>
      <c r="AU20" s="346">
        <f t="shared" si="33"/>
        <v>44.913294797687861</v>
      </c>
      <c r="AV20" s="347">
        <v>0.77700000000000002</v>
      </c>
      <c r="AW20" s="348">
        <v>0</v>
      </c>
      <c r="AX20" s="346">
        <f t="shared" si="34"/>
        <v>46.907514450867048</v>
      </c>
      <c r="AY20" s="347">
        <v>0.8115</v>
      </c>
      <c r="AZ20" s="348">
        <v>0</v>
      </c>
      <c r="BA20" s="346">
        <f t="shared" si="35"/>
        <v>46.907514450867048</v>
      </c>
      <c r="BB20" s="347">
        <v>0.8115</v>
      </c>
      <c r="BC20" s="348">
        <v>0</v>
      </c>
      <c r="BD20" s="346">
        <f t="shared" si="36"/>
        <v>48.728323699421964</v>
      </c>
      <c r="BE20" s="347">
        <v>0.84299999999999997</v>
      </c>
      <c r="BF20" s="348">
        <v>0</v>
      </c>
      <c r="BG20" s="346">
        <f t="shared" si="37"/>
        <v>47.947976878612714</v>
      </c>
      <c r="BH20" s="347">
        <v>0.82950000000000002</v>
      </c>
      <c r="BI20" s="348">
        <v>0</v>
      </c>
      <c r="BJ20" s="346">
        <f t="shared" si="38"/>
        <v>47.167630057803464</v>
      </c>
      <c r="BK20" s="347">
        <v>0.81599999999999995</v>
      </c>
      <c r="BL20" s="348">
        <v>0</v>
      </c>
      <c r="BM20" s="346">
        <f t="shared" si="39"/>
        <v>49.248554913294797</v>
      </c>
      <c r="BN20" s="347">
        <v>0.85199999999999998</v>
      </c>
      <c r="BO20" s="348">
        <v>0</v>
      </c>
      <c r="BP20" s="346">
        <f t="shared" si="40"/>
        <v>46.73410404624277</v>
      </c>
      <c r="BQ20" s="347">
        <v>0.8085</v>
      </c>
      <c r="BR20" s="348">
        <v>0</v>
      </c>
      <c r="BS20" s="346">
        <f t="shared" si="41"/>
        <v>46.560693641618492</v>
      </c>
      <c r="BT20" s="347">
        <v>0.80549999999999999</v>
      </c>
      <c r="BU20" s="348">
        <v>0</v>
      </c>
      <c r="BV20" s="346">
        <f t="shared" si="42"/>
        <v>44.393063583815028</v>
      </c>
      <c r="BW20" s="347">
        <v>0.76800000000000002</v>
      </c>
      <c r="BX20" s="348">
        <v>0</v>
      </c>
      <c r="BY20" s="346">
        <f t="shared" si="43"/>
        <v>44.826589595375722</v>
      </c>
      <c r="BZ20" s="347">
        <v>0.77549999999999997</v>
      </c>
      <c r="CA20" s="348">
        <v>0</v>
      </c>
      <c r="CB20" s="820"/>
      <c r="CC20" s="820"/>
    </row>
    <row r="21" spans="1:81" s="335" customFormat="1" ht="13.5" thickBot="1" x14ac:dyDescent="0.25">
      <c r="A21" s="349"/>
      <c r="B21" s="358" t="s">
        <v>24</v>
      </c>
      <c r="C21" s="377">
        <v>40</v>
      </c>
      <c r="D21" s="352" t="s">
        <v>21</v>
      </c>
      <c r="E21" s="353"/>
      <c r="F21" s="353"/>
      <c r="G21" s="354"/>
      <c r="H21" s="645"/>
      <c r="I21" s="646">
        <v>2</v>
      </c>
      <c r="J21" s="355"/>
      <c r="K21" s="645"/>
      <c r="L21" s="646">
        <v>2</v>
      </c>
      <c r="M21" s="355"/>
      <c r="N21" s="645"/>
      <c r="O21" s="646">
        <v>2</v>
      </c>
      <c r="P21" s="355"/>
      <c r="Q21" s="645"/>
      <c r="R21" s="646">
        <v>2</v>
      </c>
      <c r="S21" s="355"/>
      <c r="T21" s="645"/>
      <c r="U21" s="646">
        <v>2</v>
      </c>
      <c r="V21" s="355"/>
      <c r="W21" s="645"/>
      <c r="X21" s="646">
        <v>2</v>
      </c>
      <c r="Y21" s="355"/>
      <c r="Z21" s="645"/>
      <c r="AA21" s="646">
        <v>2</v>
      </c>
      <c r="AB21" s="355"/>
      <c r="AC21" s="645"/>
      <c r="AD21" s="646">
        <v>2</v>
      </c>
      <c r="AE21" s="355"/>
      <c r="AF21" s="645"/>
      <c r="AG21" s="646">
        <v>2</v>
      </c>
      <c r="AH21" s="355"/>
      <c r="AI21" s="645"/>
      <c r="AJ21" s="646">
        <v>2</v>
      </c>
      <c r="AK21" s="355"/>
      <c r="AL21" s="645"/>
      <c r="AM21" s="646">
        <v>2</v>
      </c>
      <c r="AN21" s="355"/>
      <c r="AO21" s="645"/>
      <c r="AP21" s="646">
        <v>2</v>
      </c>
      <c r="AQ21" s="355"/>
      <c r="AR21" s="645"/>
      <c r="AS21" s="646">
        <v>2</v>
      </c>
      <c r="AT21" s="355"/>
      <c r="AU21" s="645"/>
      <c r="AV21" s="646">
        <v>2</v>
      </c>
      <c r="AW21" s="355"/>
      <c r="AX21" s="645"/>
      <c r="AY21" s="646">
        <v>2</v>
      </c>
      <c r="AZ21" s="355"/>
      <c r="BA21" s="645"/>
      <c r="BB21" s="646">
        <v>2</v>
      </c>
      <c r="BC21" s="355"/>
      <c r="BD21" s="645"/>
      <c r="BE21" s="646">
        <v>2</v>
      </c>
      <c r="BF21" s="355"/>
      <c r="BG21" s="645"/>
      <c r="BH21" s="646">
        <v>2</v>
      </c>
      <c r="BI21" s="355"/>
      <c r="BJ21" s="645"/>
      <c r="BK21" s="646">
        <v>2</v>
      </c>
      <c r="BL21" s="355"/>
      <c r="BM21" s="645"/>
      <c r="BN21" s="646">
        <v>2</v>
      </c>
      <c r="BO21" s="355"/>
      <c r="BP21" s="645"/>
      <c r="BQ21" s="646">
        <v>2</v>
      </c>
      <c r="BR21" s="355"/>
      <c r="BS21" s="645"/>
      <c r="BT21" s="646">
        <v>2</v>
      </c>
      <c r="BU21" s="355"/>
      <c r="BV21" s="645"/>
      <c r="BW21" s="646">
        <v>2</v>
      </c>
      <c r="BX21" s="355"/>
      <c r="BY21" s="645"/>
      <c r="BZ21" s="646">
        <v>2</v>
      </c>
      <c r="CA21" s="355"/>
    </row>
    <row r="22" spans="1:81" x14ac:dyDescent="0.2">
      <c r="A22" s="380"/>
      <c r="B22" s="381"/>
      <c r="C22" s="382"/>
      <c r="D22" s="383"/>
      <c r="E22" s="287"/>
      <c r="F22" s="384" t="s">
        <v>17</v>
      </c>
      <c r="G22" s="385"/>
      <c r="H22" s="361"/>
      <c r="I22" s="362">
        <v>118.9</v>
      </c>
      <c r="J22" s="363"/>
      <c r="K22" s="361"/>
      <c r="L22" s="362">
        <v>119</v>
      </c>
      <c r="M22" s="363"/>
      <c r="N22" s="361"/>
      <c r="O22" s="362">
        <v>118.8</v>
      </c>
      <c r="P22" s="363"/>
      <c r="Q22" s="361"/>
      <c r="R22" s="362">
        <v>118.6</v>
      </c>
      <c r="S22" s="363"/>
      <c r="T22" s="361"/>
      <c r="U22" s="362">
        <v>118.6</v>
      </c>
      <c r="V22" s="363"/>
      <c r="W22" s="361"/>
      <c r="X22" s="362">
        <v>118.5</v>
      </c>
      <c r="Y22" s="363"/>
      <c r="Z22" s="361"/>
      <c r="AA22" s="362">
        <v>118.3</v>
      </c>
      <c r="AB22" s="363"/>
      <c r="AC22" s="361"/>
      <c r="AD22" s="362">
        <v>118.7</v>
      </c>
      <c r="AE22" s="363"/>
      <c r="AF22" s="361"/>
      <c r="AG22" s="362">
        <v>118.5</v>
      </c>
      <c r="AH22" s="363"/>
      <c r="AI22" s="361"/>
      <c r="AJ22" s="362">
        <v>118.6</v>
      </c>
      <c r="AK22" s="363"/>
      <c r="AL22" s="361"/>
      <c r="AM22" s="362">
        <v>118.5</v>
      </c>
      <c r="AN22" s="363"/>
      <c r="AO22" s="361"/>
      <c r="AP22" s="362">
        <v>118.5</v>
      </c>
      <c r="AQ22" s="363"/>
      <c r="AR22" s="361"/>
      <c r="AS22" s="362">
        <v>118.6</v>
      </c>
      <c r="AT22" s="363"/>
      <c r="AU22" s="361"/>
      <c r="AV22" s="362">
        <v>118.6</v>
      </c>
      <c r="AW22" s="363"/>
      <c r="AX22" s="361"/>
      <c r="AY22" s="362">
        <v>118.5</v>
      </c>
      <c r="AZ22" s="363"/>
      <c r="BA22" s="361"/>
      <c r="BB22" s="362">
        <v>118.4</v>
      </c>
      <c r="BC22" s="363"/>
      <c r="BD22" s="361"/>
      <c r="BE22" s="362">
        <v>118.3</v>
      </c>
      <c r="BF22" s="363"/>
      <c r="BG22" s="361"/>
      <c r="BH22" s="362">
        <v>118.4</v>
      </c>
      <c r="BI22" s="363"/>
      <c r="BJ22" s="361"/>
      <c r="BK22" s="362">
        <v>118.4</v>
      </c>
      <c r="BL22" s="363"/>
      <c r="BM22" s="361"/>
      <c r="BN22" s="362">
        <v>118.5</v>
      </c>
      <c r="BO22" s="363"/>
      <c r="BP22" s="361"/>
      <c r="BQ22" s="362">
        <v>118.4</v>
      </c>
      <c r="BR22" s="363"/>
      <c r="BS22" s="361"/>
      <c r="BT22" s="362">
        <v>118.5</v>
      </c>
      <c r="BU22" s="363"/>
      <c r="BV22" s="361"/>
      <c r="BW22" s="362">
        <v>118.6</v>
      </c>
      <c r="BX22" s="363"/>
      <c r="BY22" s="361"/>
      <c r="BZ22" s="362">
        <v>118.7</v>
      </c>
      <c r="CA22" s="363"/>
    </row>
    <row r="23" spans="1:81" ht="15" customHeight="1" x14ac:dyDescent="0.2">
      <c r="A23" s="383"/>
      <c r="B23" s="287"/>
      <c r="C23" s="386"/>
      <c r="D23" s="383" t="s">
        <v>22</v>
      </c>
      <c r="E23" s="387"/>
      <c r="F23" s="388" t="s">
        <v>70</v>
      </c>
      <c r="G23" s="389"/>
      <c r="H23" s="366"/>
      <c r="I23" s="647">
        <v>35</v>
      </c>
      <c r="J23" s="367"/>
      <c r="K23" s="366"/>
      <c r="L23" s="647">
        <v>35</v>
      </c>
      <c r="M23" s="367"/>
      <c r="N23" s="366"/>
      <c r="O23" s="647">
        <v>35</v>
      </c>
      <c r="P23" s="367"/>
      <c r="Q23" s="366"/>
      <c r="R23" s="647">
        <v>35</v>
      </c>
      <c r="S23" s="367"/>
      <c r="T23" s="366"/>
      <c r="U23" s="647">
        <v>35</v>
      </c>
      <c r="V23" s="367"/>
      <c r="W23" s="366"/>
      <c r="X23" s="647">
        <v>35</v>
      </c>
      <c r="Y23" s="367"/>
      <c r="Z23" s="366"/>
      <c r="AA23" s="647">
        <v>35</v>
      </c>
      <c r="AB23" s="367"/>
      <c r="AC23" s="366"/>
      <c r="AD23" s="647">
        <v>35</v>
      </c>
      <c r="AE23" s="367"/>
      <c r="AF23" s="366"/>
      <c r="AG23" s="647">
        <v>35</v>
      </c>
      <c r="AH23" s="367"/>
      <c r="AI23" s="366"/>
      <c r="AJ23" s="647">
        <v>35</v>
      </c>
      <c r="AK23" s="367"/>
      <c r="AL23" s="366"/>
      <c r="AM23" s="647">
        <v>35</v>
      </c>
      <c r="AN23" s="367"/>
      <c r="AO23" s="366"/>
      <c r="AP23" s="647">
        <v>35</v>
      </c>
      <c r="AQ23" s="367"/>
      <c r="AR23" s="366"/>
      <c r="AS23" s="647">
        <v>35</v>
      </c>
      <c r="AT23" s="367"/>
      <c r="AU23" s="366"/>
      <c r="AV23" s="647">
        <v>35</v>
      </c>
      <c r="AW23" s="367"/>
      <c r="AX23" s="366"/>
      <c r="AY23" s="647">
        <v>35</v>
      </c>
      <c r="AZ23" s="367"/>
      <c r="BA23" s="366"/>
      <c r="BB23" s="647">
        <v>35</v>
      </c>
      <c r="BC23" s="367"/>
      <c r="BD23" s="366"/>
      <c r="BE23" s="647">
        <v>35</v>
      </c>
      <c r="BF23" s="367"/>
      <c r="BG23" s="366"/>
      <c r="BH23" s="647">
        <v>35</v>
      </c>
      <c r="BI23" s="367"/>
      <c r="BJ23" s="366"/>
      <c r="BK23" s="647">
        <v>35</v>
      </c>
      <c r="BL23" s="367"/>
      <c r="BM23" s="366"/>
      <c r="BN23" s="647">
        <v>35</v>
      </c>
      <c r="BO23" s="367"/>
      <c r="BP23" s="366"/>
      <c r="BQ23" s="647">
        <v>35</v>
      </c>
      <c r="BR23" s="367"/>
      <c r="BS23" s="366"/>
      <c r="BT23" s="647">
        <v>35</v>
      </c>
      <c r="BU23" s="367"/>
      <c r="BV23" s="366"/>
      <c r="BW23" s="647">
        <v>35</v>
      </c>
      <c r="BX23" s="367"/>
      <c r="BY23" s="366"/>
      <c r="BZ23" s="647">
        <v>35</v>
      </c>
      <c r="CA23" s="367"/>
    </row>
    <row r="24" spans="1:81" ht="13.5" thickBot="1" x14ac:dyDescent="0.25">
      <c r="A24" s="383"/>
      <c r="B24" s="287"/>
      <c r="C24" s="382"/>
      <c r="D24" s="383"/>
      <c r="E24" s="387"/>
      <c r="F24" s="390" t="s">
        <v>19</v>
      </c>
      <c r="G24" s="391"/>
      <c r="H24" s="366"/>
      <c r="I24" s="648">
        <v>10</v>
      </c>
      <c r="J24" s="369"/>
      <c r="K24" s="366"/>
      <c r="L24" s="648">
        <v>10</v>
      </c>
      <c r="M24" s="369"/>
      <c r="N24" s="366"/>
      <c r="O24" s="648">
        <v>10</v>
      </c>
      <c r="P24" s="369"/>
      <c r="Q24" s="366"/>
      <c r="R24" s="648">
        <v>10</v>
      </c>
      <c r="S24" s="369"/>
      <c r="T24" s="366"/>
      <c r="U24" s="648">
        <v>10</v>
      </c>
      <c r="V24" s="369"/>
      <c r="W24" s="366"/>
      <c r="X24" s="648">
        <v>10</v>
      </c>
      <c r="Y24" s="369"/>
      <c r="Z24" s="366"/>
      <c r="AA24" s="648">
        <v>10</v>
      </c>
      <c r="AB24" s="369"/>
      <c r="AC24" s="366"/>
      <c r="AD24" s="648">
        <v>10</v>
      </c>
      <c r="AE24" s="369"/>
      <c r="AF24" s="366"/>
      <c r="AG24" s="648">
        <v>10</v>
      </c>
      <c r="AH24" s="369"/>
      <c r="AI24" s="366"/>
      <c r="AJ24" s="648">
        <v>10</v>
      </c>
      <c r="AK24" s="369"/>
      <c r="AL24" s="366"/>
      <c r="AM24" s="648">
        <v>10</v>
      </c>
      <c r="AN24" s="369"/>
      <c r="AO24" s="366"/>
      <c r="AP24" s="648">
        <v>10</v>
      </c>
      <c r="AQ24" s="369"/>
      <c r="AR24" s="366"/>
      <c r="AS24" s="648">
        <v>10</v>
      </c>
      <c r="AT24" s="369"/>
      <c r="AU24" s="366"/>
      <c r="AV24" s="648">
        <v>10</v>
      </c>
      <c r="AW24" s="369"/>
      <c r="AX24" s="366"/>
      <c r="AY24" s="648">
        <v>10</v>
      </c>
      <c r="AZ24" s="369"/>
      <c r="BA24" s="366"/>
      <c r="BB24" s="648">
        <v>10</v>
      </c>
      <c r="BC24" s="369"/>
      <c r="BD24" s="366"/>
      <c r="BE24" s="648">
        <v>10</v>
      </c>
      <c r="BF24" s="369"/>
      <c r="BG24" s="366"/>
      <c r="BH24" s="648">
        <v>10</v>
      </c>
      <c r="BI24" s="369"/>
      <c r="BJ24" s="366"/>
      <c r="BK24" s="648">
        <v>10</v>
      </c>
      <c r="BL24" s="369"/>
      <c r="BM24" s="366"/>
      <c r="BN24" s="648">
        <v>10</v>
      </c>
      <c r="BO24" s="369"/>
      <c r="BP24" s="366"/>
      <c r="BQ24" s="648">
        <v>10</v>
      </c>
      <c r="BR24" s="369"/>
      <c r="BS24" s="366"/>
      <c r="BT24" s="648">
        <v>10</v>
      </c>
      <c r="BU24" s="369"/>
      <c r="BV24" s="366"/>
      <c r="BW24" s="648">
        <v>10</v>
      </c>
      <c r="BX24" s="369"/>
      <c r="BY24" s="366"/>
      <c r="BZ24" s="648">
        <v>10</v>
      </c>
      <c r="CA24" s="369"/>
    </row>
    <row r="25" spans="1:81" ht="13.5" thickBot="1" x14ac:dyDescent="0.25">
      <c r="A25" s="383"/>
      <c r="B25" s="287"/>
      <c r="C25" s="392"/>
      <c r="D25" s="393" t="s">
        <v>23</v>
      </c>
      <c r="E25" s="394"/>
      <c r="F25" s="394"/>
      <c r="G25" s="395"/>
      <c r="H25" s="396"/>
      <c r="I25" s="397"/>
      <c r="J25" s="398"/>
      <c r="K25" s="396"/>
      <c r="L25" s="397"/>
      <c r="M25" s="398"/>
      <c r="N25" s="396"/>
      <c r="O25" s="397"/>
      <c r="P25" s="398"/>
      <c r="Q25" s="396"/>
      <c r="R25" s="397"/>
      <c r="S25" s="398"/>
      <c r="T25" s="396"/>
      <c r="U25" s="397"/>
      <c r="V25" s="398"/>
      <c r="W25" s="396"/>
      <c r="X25" s="397"/>
      <c r="Y25" s="398"/>
      <c r="Z25" s="396"/>
      <c r="AA25" s="397"/>
      <c r="AB25" s="398"/>
      <c r="AC25" s="396"/>
      <c r="AD25" s="397"/>
      <c r="AE25" s="398"/>
      <c r="AF25" s="396"/>
      <c r="AG25" s="397"/>
      <c r="AH25" s="398"/>
      <c r="AI25" s="396"/>
      <c r="AJ25" s="397"/>
      <c r="AK25" s="398"/>
      <c r="AL25" s="396"/>
      <c r="AM25" s="397"/>
      <c r="AN25" s="398"/>
      <c r="AO25" s="396"/>
      <c r="AP25" s="397"/>
      <c r="AQ25" s="398"/>
      <c r="AR25" s="396"/>
      <c r="AS25" s="397"/>
      <c r="AT25" s="398"/>
      <c r="AU25" s="396"/>
      <c r="AV25" s="397"/>
      <c r="AW25" s="398"/>
      <c r="AX25" s="396"/>
      <c r="AY25" s="397"/>
      <c r="AZ25" s="398"/>
      <c r="BA25" s="396"/>
      <c r="BB25" s="397"/>
      <c r="BC25" s="398"/>
      <c r="BD25" s="396"/>
      <c r="BE25" s="397"/>
      <c r="BF25" s="398"/>
      <c r="BG25" s="396"/>
      <c r="BH25" s="397"/>
      <c r="BI25" s="398"/>
      <c r="BJ25" s="396"/>
      <c r="BK25" s="397"/>
      <c r="BL25" s="398"/>
      <c r="BM25" s="396"/>
      <c r="BN25" s="397"/>
      <c r="BO25" s="398"/>
      <c r="BP25" s="396"/>
      <c r="BQ25" s="397"/>
      <c r="BR25" s="398"/>
      <c r="BS25" s="396"/>
      <c r="BT25" s="397"/>
      <c r="BU25" s="398"/>
      <c r="BV25" s="396"/>
      <c r="BW25" s="397"/>
      <c r="BX25" s="398"/>
      <c r="BY25" s="396"/>
      <c r="BZ25" s="397"/>
      <c r="CA25" s="398"/>
    </row>
    <row r="26" spans="1:81" x14ac:dyDescent="0.2">
      <c r="A26" s="384"/>
      <c r="B26" s="399"/>
      <c r="C26" s="399"/>
      <c r="D26" s="384"/>
      <c r="E26" s="399"/>
      <c r="F26" s="400" t="s">
        <v>17</v>
      </c>
      <c r="G26" s="385"/>
      <c r="H26" s="611">
        <f>H10+H18</f>
        <v>11.880851267108078</v>
      </c>
      <c r="I26" s="333">
        <f t="shared" ref="I26:P28" si="44">I10+I18</f>
        <v>2.3363999999999998</v>
      </c>
      <c r="J26" s="334">
        <f t="shared" si="44"/>
        <v>-0.31020000000000003</v>
      </c>
      <c r="K26" s="611">
        <f t="shared" si="44"/>
        <v>11.842994748295885</v>
      </c>
      <c r="L26" s="333">
        <f t="shared" si="44"/>
        <v>2.3231999999999999</v>
      </c>
      <c r="M26" s="334">
        <f t="shared" si="44"/>
        <v>-0.31680000000000003</v>
      </c>
      <c r="N26" s="611">
        <f>N10+N18</f>
        <v>11.648032185086564</v>
      </c>
      <c r="O26" s="333">
        <f t="shared" ref="O26:BZ28" si="45">O10+O18</f>
        <v>2.2835999999999999</v>
      </c>
      <c r="P26" s="334">
        <f t="shared" si="45"/>
        <v>-0.31680000000000003</v>
      </c>
      <c r="Q26" s="611">
        <f t="shared" si="45"/>
        <v>11.60211925440476</v>
      </c>
      <c r="R26" s="333">
        <f t="shared" si="45"/>
        <v>2.2704</v>
      </c>
      <c r="S26" s="334">
        <f t="shared" si="45"/>
        <v>-0.31020000000000003</v>
      </c>
      <c r="T26" s="611">
        <f t="shared" si="45"/>
        <v>11.792781818529186</v>
      </c>
      <c r="U26" s="333">
        <f t="shared" si="45"/>
        <v>2.3099999999999996</v>
      </c>
      <c r="V26" s="334">
        <f t="shared" si="45"/>
        <v>-0.29700000000000004</v>
      </c>
      <c r="W26" s="611">
        <f t="shared" si="45"/>
        <v>11.832729045772165</v>
      </c>
      <c r="X26" s="333">
        <f t="shared" si="45"/>
        <v>2.3165999999999998</v>
      </c>
      <c r="Y26" s="334">
        <f t="shared" si="45"/>
        <v>-0.29039999999999999</v>
      </c>
      <c r="Z26" s="611">
        <f t="shared" si="45"/>
        <v>12.189129759460776</v>
      </c>
      <c r="AA26" s="333">
        <f t="shared" si="45"/>
        <v>2.3826000000000001</v>
      </c>
      <c r="AB26" s="334">
        <f t="shared" si="45"/>
        <v>-0.29700000000000004</v>
      </c>
      <c r="AC26" s="611">
        <f t="shared" si="45"/>
        <v>12.616005128768153</v>
      </c>
      <c r="AD26" s="333">
        <f t="shared" si="45"/>
        <v>2.4815999999999998</v>
      </c>
      <c r="AE26" s="334">
        <f t="shared" si="45"/>
        <v>-0.29039999999999999</v>
      </c>
      <c r="AF26" s="611">
        <f t="shared" si="45"/>
        <v>12.356108751635935</v>
      </c>
      <c r="AG26" s="333">
        <f t="shared" si="45"/>
        <v>2.4287999999999998</v>
      </c>
      <c r="AH26" s="334">
        <f t="shared" si="45"/>
        <v>-0.29039999999999999</v>
      </c>
      <c r="AI26" s="611">
        <f t="shared" si="45"/>
        <v>12.177690376419598</v>
      </c>
      <c r="AJ26" s="333">
        <f t="shared" si="45"/>
        <v>2.3891999999999998</v>
      </c>
      <c r="AK26" s="334">
        <f t="shared" si="45"/>
        <v>-0.29039999999999999</v>
      </c>
      <c r="AL26" s="611">
        <f t="shared" si="45"/>
        <v>12.011151774202352</v>
      </c>
      <c r="AM26" s="333">
        <f t="shared" si="45"/>
        <v>2.3562000000000003</v>
      </c>
      <c r="AN26" s="334">
        <f t="shared" si="45"/>
        <v>-0.27060000000000001</v>
      </c>
      <c r="AO26" s="611">
        <f t="shared" si="45"/>
        <v>12.01188549618359</v>
      </c>
      <c r="AP26" s="333">
        <f t="shared" si="45"/>
        <v>2.3562000000000003</v>
      </c>
      <c r="AQ26" s="334">
        <f t="shared" si="45"/>
        <v>-0.2772</v>
      </c>
      <c r="AR26" s="611">
        <f t="shared" si="45"/>
        <v>12.067267536052176</v>
      </c>
      <c r="AS26" s="333">
        <f t="shared" si="45"/>
        <v>2.3694000000000002</v>
      </c>
      <c r="AT26" s="334">
        <f t="shared" si="45"/>
        <v>-0.2772</v>
      </c>
      <c r="AU26" s="611">
        <f t="shared" si="45"/>
        <v>11.81909160198558</v>
      </c>
      <c r="AV26" s="333">
        <f t="shared" si="45"/>
        <v>2.31</v>
      </c>
      <c r="AW26" s="334">
        <f t="shared" si="45"/>
        <v>-0.31020000000000003</v>
      </c>
      <c r="AX26" s="611">
        <f t="shared" si="45"/>
        <v>12.085758370443378</v>
      </c>
      <c r="AY26" s="333">
        <f t="shared" si="45"/>
        <v>2.3759999999999999</v>
      </c>
      <c r="AZ26" s="334">
        <f t="shared" si="45"/>
        <v>-0.2772</v>
      </c>
      <c r="BA26" s="611">
        <f t="shared" si="45"/>
        <v>12.228927503846741</v>
      </c>
      <c r="BB26" s="333">
        <f t="shared" si="45"/>
        <v>2.3957999999999999</v>
      </c>
      <c r="BC26" s="334">
        <f t="shared" si="45"/>
        <v>-0.2772</v>
      </c>
      <c r="BD26" s="611">
        <f t="shared" si="45"/>
        <v>12.505935774481955</v>
      </c>
      <c r="BE26" s="333">
        <f t="shared" si="45"/>
        <v>2.4551999999999996</v>
      </c>
      <c r="BF26" s="334">
        <f t="shared" si="45"/>
        <v>-0.29039999999999999</v>
      </c>
      <c r="BG26" s="611">
        <f t="shared" si="45"/>
        <v>12.420182089170829</v>
      </c>
      <c r="BH26" s="333">
        <f t="shared" si="45"/>
        <v>2.4420000000000002</v>
      </c>
      <c r="BI26" s="334">
        <f t="shared" si="45"/>
        <v>-0.2838</v>
      </c>
      <c r="BJ26" s="611">
        <f t="shared" si="45"/>
        <v>12.293127977343079</v>
      </c>
      <c r="BK26" s="333">
        <f t="shared" si="45"/>
        <v>2.4156</v>
      </c>
      <c r="BL26" s="334">
        <f t="shared" si="45"/>
        <v>-0.30359999999999998</v>
      </c>
      <c r="BM26" s="611">
        <f t="shared" si="45"/>
        <v>12.573555151537789</v>
      </c>
      <c r="BN26" s="333">
        <f t="shared" si="45"/>
        <v>2.4750000000000001</v>
      </c>
      <c r="BO26" s="334">
        <f t="shared" si="45"/>
        <v>-0.30359999999999998</v>
      </c>
      <c r="BP26" s="611">
        <f t="shared" si="45"/>
        <v>12.45768024348126</v>
      </c>
      <c r="BQ26" s="333">
        <f t="shared" si="45"/>
        <v>2.4419999999999997</v>
      </c>
      <c r="BR26" s="334">
        <f t="shared" si="45"/>
        <v>-0.31020000000000003</v>
      </c>
      <c r="BS26" s="611">
        <f t="shared" si="45"/>
        <v>12.391584260384638</v>
      </c>
      <c r="BT26" s="333">
        <f t="shared" si="45"/>
        <v>2.4354</v>
      </c>
      <c r="BU26" s="334">
        <f t="shared" si="45"/>
        <v>-0.30359999999999998</v>
      </c>
      <c r="BV26" s="611">
        <f t="shared" si="45"/>
        <v>12.115322361086911</v>
      </c>
      <c r="BW26" s="333">
        <f t="shared" si="45"/>
        <v>2.3759999999999999</v>
      </c>
      <c r="BX26" s="334">
        <f t="shared" si="45"/>
        <v>-0.30359999999999998</v>
      </c>
      <c r="BY26" s="611">
        <f t="shared" si="45"/>
        <v>12.068989134199866</v>
      </c>
      <c r="BZ26" s="333">
        <f t="shared" si="45"/>
        <v>2.3693999999999997</v>
      </c>
      <c r="CA26" s="334">
        <f t="shared" ref="CA26:CA28" si="46">CA10+CA18</f>
        <v>-0.2838</v>
      </c>
    </row>
    <row r="27" spans="1:81" x14ac:dyDescent="0.2">
      <c r="A27" s="383"/>
      <c r="B27" s="287"/>
      <c r="C27" s="287"/>
      <c r="D27" s="383"/>
      <c r="E27" s="287"/>
      <c r="F27" s="388" t="s">
        <v>70</v>
      </c>
      <c r="G27" s="401"/>
      <c r="H27" s="612">
        <f t="shared" ref="H27:J28" si="47">H11+H19</f>
        <v>24.554913294797693</v>
      </c>
      <c r="I27" s="342">
        <f t="shared" si="47"/>
        <v>1.4868000000000001</v>
      </c>
      <c r="J27" s="343">
        <f t="shared" si="47"/>
        <v>0</v>
      </c>
      <c r="K27" s="612">
        <f t="shared" si="44"/>
        <v>24.624277456647398</v>
      </c>
      <c r="L27" s="342">
        <f t="shared" si="44"/>
        <v>1.4910000000000001</v>
      </c>
      <c r="M27" s="343">
        <f t="shared" si="44"/>
        <v>0</v>
      </c>
      <c r="N27" s="612">
        <f t="shared" si="44"/>
        <v>24.000000000000004</v>
      </c>
      <c r="O27" s="342">
        <f t="shared" si="44"/>
        <v>1.4532</v>
      </c>
      <c r="P27" s="343">
        <f t="shared" si="44"/>
        <v>0</v>
      </c>
      <c r="Q27" s="612">
        <f t="shared" si="45"/>
        <v>24.069364161849713</v>
      </c>
      <c r="R27" s="342">
        <f t="shared" si="45"/>
        <v>1.4573999999999998</v>
      </c>
      <c r="S27" s="343">
        <f t="shared" si="45"/>
        <v>0</v>
      </c>
      <c r="T27" s="612">
        <f t="shared" si="45"/>
        <v>24.867052023121389</v>
      </c>
      <c r="U27" s="342">
        <f t="shared" si="45"/>
        <v>1.5057</v>
      </c>
      <c r="V27" s="343">
        <f t="shared" si="45"/>
        <v>0</v>
      </c>
      <c r="W27" s="612">
        <f t="shared" si="45"/>
        <v>24.450867052023124</v>
      </c>
      <c r="X27" s="342">
        <f t="shared" si="45"/>
        <v>1.4804999999999999</v>
      </c>
      <c r="Y27" s="343">
        <f t="shared" si="45"/>
        <v>0</v>
      </c>
      <c r="Z27" s="612">
        <f t="shared" si="45"/>
        <v>24.867052023121385</v>
      </c>
      <c r="AA27" s="342">
        <f t="shared" si="45"/>
        <v>1.5056999999999998</v>
      </c>
      <c r="AB27" s="343">
        <f t="shared" si="45"/>
        <v>0</v>
      </c>
      <c r="AC27" s="612">
        <f t="shared" si="45"/>
        <v>25.109826589595379</v>
      </c>
      <c r="AD27" s="342">
        <f t="shared" si="45"/>
        <v>1.5204</v>
      </c>
      <c r="AE27" s="343">
        <f t="shared" si="45"/>
        <v>0</v>
      </c>
      <c r="AF27" s="612">
        <f t="shared" si="45"/>
        <v>24.832369942196532</v>
      </c>
      <c r="AG27" s="342">
        <f t="shared" si="45"/>
        <v>1.5035999999999998</v>
      </c>
      <c r="AH27" s="343">
        <f t="shared" si="45"/>
        <v>0</v>
      </c>
      <c r="AI27" s="612">
        <f t="shared" si="45"/>
        <v>24.728323699421964</v>
      </c>
      <c r="AJ27" s="342">
        <f t="shared" si="45"/>
        <v>1.4973000000000001</v>
      </c>
      <c r="AK27" s="343">
        <f t="shared" si="45"/>
        <v>0</v>
      </c>
      <c r="AL27" s="612">
        <f t="shared" si="45"/>
        <v>24.520231213872837</v>
      </c>
      <c r="AM27" s="342">
        <f t="shared" si="45"/>
        <v>1.4846999999999999</v>
      </c>
      <c r="AN27" s="343">
        <f t="shared" si="45"/>
        <v>0</v>
      </c>
      <c r="AO27" s="612">
        <f t="shared" si="45"/>
        <v>24.48554913294798</v>
      </c>
      <c r="AP27" s="342">
        <f t="shared" si="45"/>
        <v>1.4825999999999999</v>
      </c>
      <c r="AQ27" s="343">
        <f t="shared" si="45"/>
        <v>0</v>
      </c>
      <c r="AR27" s="612">
        <f t="shared" si="45"/>
        <v>24.208092485549134</v>
      </c>
      <c r="AS27" s="342">
        <f t="shared" si="45"/>
        <v>1.4658</v>
      </c>
      <c r="AT27" s="343">
        <f t="shared" si="45"/>
        <v>0</v>
      </c>
      <c r="AU27" s="612">
        <f t="shared" si="45"/>
        <v>24</v>
      </c>
      <c r="AV27" s="342">
        <f t="shared" si="45"/>
        <v>1.4531999999999998</v>
      </c>
      <c r="AW27" s="343">
        <f t="shared" si="45"/>
        <v>0</v>
      </c>
      <c r="AX27" s="612">
        <f t="shared" si="45"/>
        <v>24.624277456647398</v>
      </c>
      <c r="AY27" s="342">
        <f t="shared" si="45"/>
        <v>1.4910000000000001</v>
      </c>
      <c r="AZ27" s="343">
        <f t="shared" si="45"/>
        <v>0</v>
      </c>
      <c r="BA27" s="612">
        <f t="shared" si="45"/>
        <v>24.728323699421964</v>
      </c>
      <c r="BB27" s="342">
        <f t="shared" si="45"/>
        <v>1.4973000000000001</v>
      </c>
      <c r="BC27" s="343">
        <f t="shared" si="45"/>
        <v>0</v>
      </c>
      <c r="BD27" s="612">
        <f t="shared" si="45"/>
        <v>25.317919075144513</v>
      </c>
      <c r="BE27" s="342">
        <f t="shared" si="45"/>
        <v>1.5329999999999999</v>
      </c>
      <c r="BF27" s="343">
        <f t="shared" si="45"/>
        <v>0</v>
      </c>
      <c r="BG27" s="612">
        <f t="shared" si="45"/>
        <v>25.179190751445091</v>
      </c>
      <c r="BH27" s="342">
        <f t="shared" si="45"/>
        <v>1.5246000000000002</v>
      </c>
      <c r="BI27" s="343">
        <f t="shared" si="45"/>
        <v>0</v>
      </c>
      <c r="BJ27" s="612">
        <f t="shared" si="45"/>
        <v>25.00578034682081</v>
      </c>
      <c r="BK27" s="342">
        <f t="shared" si="45"/>
        <v>1.5141</v>
      </c>
      <c r="BL27" s="343">
        <f t="shared" si="45"/>
        <v>0</v>
      </c>
      <c r="BM27" s="612">
        <f t="shared" si="45"/>
        <v>25.317919075144509</v>
      </c>
      <c r="BN27" s="342">
        <f t="shared" si="45"/>
        <v>1.5329999999999999</v>
      </c>
      <c r="BO27" s="343">
        <f t="shared" si="45"/>
        <v>0</v>
      </c>
      <c r="BP27" s="612">
        <f t="shared" si="45"/>
        <v>25.595375722543348</v>
      </c>
      <c r="BQ27" s="342">
        <f t="shared" si="45"/>
        <v>1.5497999999999998</v>
      </c>
      <c r="BR27" s="343">
        <f t="shared" si="45"/>
        <v>0</v>
      </c>
      <c r="BS27" s="612">
        <f t="shared" si="45"/>
        <v>25.491329479768783</v>
      </c>
      <c r="BT27" s="342">
        <f t="shared" si="45"/>
        <v>1.5434999999999999</v>
      </c>
      <c r="BU27" s="343">
        <f t="shared" si="45"/>
        <v>0</v>
      </c>
      <c r="BV27" s="612">
        <f t="shared" si="45"/>
        <v>25.144508670520231</v>
      </c>
      <c r="BW27" s="342">
        <f t="shared" si="45"/>
        <v>1.5225</v>
      </c>
      <c r="BX27" s="343">
        <f t="shared" si="45"/>
        <v>0</v>
      </c>
      <c r="BY27" s="612">
        <f t="shared" si="45"/>
        <v>24.867052023121389</v>
      </c>
      <c r="BZ27" s="342">
        <f t="shared" si="45"/>
        <v>1.5056999999999998</v>
      </c>
      <c r="CA27" s="343">
        <f t="shared" si="46"/>
        <v>0</v>
      </c>
    </row>
    <row r="28" spans="1:81" ht="13.5" thickBot="1" x14ac:dyDescent="0.25">
      <c r="A28" s="383"/>
      <c r="B28" s="287"/>
      <c r="C28" s="287"/>
      <c r="D28" s="383"/>
      <c r="E28" s="287"/>
      <c r="F28" s="639" t="s">
        <v>19</v>
      </c>
      <c r="G28" s="387"/>
      <c r="H28" s="346">
        <f t="shared" si="47"/>
        <v>46.387283236994222</v>
      </c>
      <c r="I28" s="347">
        <f t="shared" si="47"/>
        <v>0.80249999999999999</v>
      </c>
      <c r="J28" s="348">
        <f t="shared" si="47"/>
        <v>0</v>
      </c>
      <c r="K28" s="346">
        <f t="shared" si="44"/>
        <v>45.346820809248555</v>
      </c>
      <c r="L28" s="347">
        <f t="shared" si="44"/>
        <v>0.78449999999999998</v>
      </c>
      <c r="M28" s="348">
        <f t="shared" si="44"/>
        <v>0</v>
      </c>
      <c r="N28" s="346">
        <f t="shared" si="44"/>
        <v>45.780346820809243</v>
      </c>
      <c r="O28" s="347">
        <f t="shared" si="44"/>
        <v>0.79200000000000004</v>
      </c>
      <c r="P28" s="348">
        <f t="shared" si="44"/>
        <v>0</v>
      </c>
      <c r="Q28" s="346">
        <f t="shared" si="45"/>
        <v>44.479768786127167</v>
      </c>
      <c r="R28" s="347">
        <f t="shared" si="45"/>
        <v>0.76949999999999996</v>
      </c>
      <c r="S28" s="348">
        <f t="shared" si="45"/>
        <v>0</v>
      </c>
      <c r="T28" s="346">
        <f t="shared" si="45"/>
        <v>44.219653179190743</v>
      </c>
      <c r="U28" s="347">
        <f t="shared" si="45"/>
        <v>0.76500000000000001</v>
      </c>
      <c r="V28" s="348">
        <f t="shared" si="45"/>
        <v>0</v>
      </c>
      <c r="W28" s="346">
        <f t="shared" si="45"/>
        <v>45.780346820809243</v>
      </c>
      <c r="X28" s="347">
        <f t="shared" si="45"/>
        <v>0.79200000000000004</v>
      </c>
      <c r="Y28" s="348">
        <f t="shared" si="45"/>
        <v>0</v>
      </c>
      <c r="Z28" s="346">
        <f t="shared" si="45"/>
        <v>48.468208092485554</v>
      </c>
      <c r="AA28" s="347">
        <f t="shared" si="45"/>
        <v>0.83850000000000002</v>
      </c>
      <c r="AB28" s="348">
        <f t="shared" si="45"/>
        <v>0</v>
      </c>
      <c r="AC28" s="346">
        <f t="shared" si="45"/>
        <v>52.803468208092482</v>
      </c>
      <c r="AD28" s="347">
        <f t="shared" si="45"/>
        <v>0.91349999999999998</v>
      </c>
      <c r="AE28" s="348">
        <f t="shared" si="45"/>
        <v>0</v>
      </c>
      <c r="AF28" s="346">
        <f t="shared" si="45"/>
        <v>51.329479768786122</v>
      </c>
      <c r="AG28" s="347">
        <f t="shared" si="45"/>
        <v>0.88800000000000001</v>
      </c>
      <c r="AH28" s="348">
        <f t="shared" si="45"/>
        <v>0</v>
      </c>
      <c r="AI28" s="346">
        <f t="shared" si="45"/>
        <v>49.248554913294797</v>
      </c>
      <c r="AJ28" s="347">
        <f t="shared" si="45"/>
        <v>0.85199999999999998</v>
      </c>
      <c r="AK28" s="348">
        <f t="shared" si="45"/>
        <v>0</v>
      </c>
      <c r="AL28" s="346">
        <f t="shared" si="45"/>
        <v>47.687861271676297</v>
      </c>
      <c r="AM28" s="347">
        <f t="shared" si="45"/>
        <v>0.82499999999999996</v>
      </c>
      <c r="AN28" s="348">
        <f t="shared" si="45"/>
        <v>0</v>
      </c>
      <c r="AO28" s="346">
        <f t="shared" si="45"/>
        <v>48.20809248554913</v>
      </c>
      <c r="AP28" s="347">
        <f t="shared" si="45"/>
        <v>0.83400000000000007</v>
      </c>
      <c r="AQ28" s="348">
        <f t="shared" si="45"/>
        <v>0</v>
      </c>
      <c r="AR28" s="346">
        <f t="shared" si="45"/>
        <v>49.595375722543352</v>
      </c>
      <c r="AS28" s="347">
        <f t="shared" si="45"/>
        <v>0.85799999999999998</v>
      </c>
      <c r="AT28" s="348">
        <f t="shared" si="45"/>
        <v>0</v>
      </c>
      <c r="AU28" s="346">
        <f t="shared" si="45"/>
        <v>47.167630057803471</v>
      </c>
      <c r="AV28" s="347">
        <f t="shared" si="45"/>
        <v>0.81600000000000006</v>
      </c>
      <c r="AW28" s="348">
        <f t="shared" si="45"/>
        <v>0</v>
      </c>
      <c r="AX28" s="346">
        <f t="shared" si="45"/>
        <v>49.248554913294797</v>
      </c>
      <c r="AY28" s="347">
        <f t="shared" si="45"/>
        <v>0.85199999999999998</v>
      </c>
      <c r="AZ28" s="348">
        <f t="shared" si="45"/>
        <v>0</v>
      </c>
      <c r="BA28" s="346">
        <f t="shared" si="45"/>
        <v>49.161849710982658</v>
      </c>
      <c r="BB28" s="347">
        <f t="shared" si="45"/>
        <v>0.85050000000000003</v>
      </c>
      <c r="BC28" s="348">
        <f t="shared" si="45"/>
        <v>0</v>
      </c>
      <c r="BD28" s="346">
        <f t="shared" si="45"/>
        <v>51.069364161849705</v>
      </c>
      <c r="BE28" s="347">
        <f t="shared" si="45"/>
        <v>0.88349999999999995</v>
      </c>
      <c r="BF28" s="348">
        <f t="shared" si="45"/>
        <v>0</v>
      </c>
      <c r="BG28" s="346">
        <f t="shared" si="45"/>
        <v>50.462427745664741</v>
      </c>
      <c r="BH28" s="347">
        <f t="shared" si="45"/>
        <v>0.873</v>
      </c>
      <c r="BI28" s="348">
        <f t="shared" si="45"/>
        <v>0</v>
      </c>
      <c r="BJ28" s="346">
        <f t="shared" si="45"/>
        <v>49.855491329479761</v>
      </c>
      <c r="BK28" s="347">
        <f t="shared" si="45"/>
        <v>0.86249999999999993</v>
      </c>
      <c r="BL28" s="348">
        <f t="shared" si="45"/>
        <v>0</v>
      </c>
      <c r="BM28" s="346">
        <f t="shared" si="45"/>
        <v>51.936416184971094</v>
      </c>
      <c r="BN28" s="347">
        <f t="shared" si="45"/>
        <v>0.89849999999999997</v>
      </c>
      <c r="BO28" s="348">
        <f t="shared" si="45"/>
        <v>0</v>
      </c>
      <c r="BP28" s="346">
        <f t="shared" si="45"/>
        <v>49.335260115606928</v>
      </c>
      <c r="BQ28" s="347">
        <f t="shared" si="45"/>
        <v>0.85350000000000004</v>
      </c>
      <c r="BR28" s="348">
        <f t="shared" si="45"/>
        <v>0</v>
      </c>
      <c r="BS28" s="346">
        <f t="shared" si="45"/>
        <v>49.161849710982651</v>
      </c>
      <c r="BT28" s="347">
        <f t="shared" si="45"/>
        <v>0.85050000000000003</v>
      </c>
      <c r="BU28" s="348">
        <f t="shared" si="45"/>
        <v>0</v>
      </c>
      <c r="BV28" s="346">
        <f t="shared" si="45"/>
        <v>47.080924855491325</v>
      </c>
      <c r="BW28" s="347">
        <f t="shared" si="45"/>
        <v>0.8145</v>
      </c>
      <c r="BX28" s="348">
        <f t="shared" si="45"/>
        <v>0</v>
      </c>
      <c r="BY28" s="346">
        <f t="shared" si="45"/>
        <v>47.427745664739881</v>
      </c>
      <c r="BZ28" s="347">
        <f t="shared" si="45"/>
        <v>0.82050000000000001</v>
      </c>
      <c r="CA28" s="348">
        <f t="shared" si="46"/>
        <v>0</v>
      </c>
    </row>
    <row r="29" spans="1:81" x14ac:dyDescent="0.2">
      <c r="A29" s="402" t="s">
        <v>126</v>
      </c>
      <c r="B29" s="399"/>
      <c r="C29" s="613">
        <f>(I26+L26+O26+R26)/SQRT((I26+L26+O26+R26)^2+(J26+M26+P26+S26)^2)</f>
        <v>0.99086468923956694</v>
      </c>
      <c r="D29" s="402" t="s">
        <v>127</v>
      </c>
      <c r="E29" s="1909">
        <f>(J26+M26+P26+S26)/(I26+L26+O26+R26)</f>
        <v>-0.13610315186246419</v>
      </c>
      <c r="F29" s="1909"/>
      <c r="G29" s="403"/>
      <c r="H29" s="404"/>
      <c r="I29" s="660"/>
      <c r="J29" s="399"/>
      <c r="K29" s="405"/>
      <c r="L29" s="660"/>
      <c r="M29" s="399"/>
      <c r="N29" s="404"/>
      <c r="O29" s="660"/>
      <c r="P29" s="399"/>
      <c r="Q29" s="405"/>
      <c r="R29" s="660"/>
      <c r="S29" s="399"/>
      <c r="T29" s="399"/>
      <c r="U29" s="660"/>
      <c r="V29" s="399"/>
      <c r="W29" s="405"/>
      <c r="X29" s="660"/>
      <c r="Y29" s="399"/>
      <c r="Z29" s="405"/>
      <c r="AA29" s="660"/>
      <c r="AB29" s="399"/>
      <c r="AC29" s="405"/>
      <c r="AD29" s="660"/>
      <c r="AE29" s="399"/>
      <c r="AF29" s="405"/>
      <c r="AG29" s="660"/>
      <c r="AH29" s="399"/>
      <c r="AI29" s="405"/>
      <c r="AJ29" s="660"/>
      <c r="AK29" s="399"/>
      <c r="AL29" s="405"/>
      <c r="AM29" s="660"/>
      <c r="AN29" s="399"/>
      <c r="AO29" s="405"/>
      <c r="AP29" s="660"/>
      <c r="AQ29" s="399"/>
      <c r="AR29" s="405"/>
      <c r="AS29" s="660"/>
      <c r="AT29" s="399"/>
      <c r="AU29" s="405"/>
      <c r="AV29" s="660"/>
      <c r="AW29" s="399"/>
      <c r="AX29" s="405"/>
      <c r="AY29" s="660"/>
      <c r="AZ29" s="399"/>
      <c r="BA29" s="405"/>
      <c r="BB29" s="660"/>
      <c r="BC29" s="399"/>
      <c r="BD29" s="405"/>
      <c r="BE29" s="660"/>
      <c r="BF29" s="399"/>
      <c r="BG29" s="405"/>
      <c r="BH29" s="660"/>
      <c r="BI29" s="399"/>
      <c r="BJ29" s="405"/>
      <c r="BK29" s="660"/>
      <c r="BL29" s="399"/>
      <c r="BM29" s="405"/>
      <c r="BN29" s="660"/>
      <c r="BO29" s="399"/>
      <c r="BP29" s="405"/>
      <c r="BQ29" s="660"/>
      <c r="BR29" s="399"/>
      <c r="BS29" s="405"/>
      <c r="BT29" s="660"/>
      <c r="BU29" s="399"/>
      <c r="BV29" s="405"/>
      <c r="BW29" s="660"/>
      <c r="BX29" s="399"/>
      <c r="BY29" s="405"/>
      <c r="BZ29" s="660"/>
      <c r="CA29" s="399"/>
    </row>
    <row r="30" spans="1:81" x14ac:dyDescent="0.2">
      <c r="A30" s="406" t="s">
        <v>71</v>
      </c>
      <c r="B30" s="287"/>
      <c r="C30" s="407">
        <f>(I27+L27+O27+R27)/SQRT((I27+L27+O27+R27)^2+(J27+M27+P27+S27)^2)</f>
        <v>1</v>
      </c>
      <c r="D30" s="406" t="s">
        <v>72</v>
      </c>
      <c r="E30" s="1910">
        <f>(J27+M27+P27+S27)/(I27+L27+O27+R27)</f>
        <v>0</v>
      </c>
      <c r="F30" s="1910"/>
      <c r="G30" s="387"/>
      <c r="H30" s="287"/>
      <c r="I30" s="414"/>
      <c r="J30" s="287"/>
      <c r="K30" s="287"/>
      <c r="L30" s="414"/>
      <c r="M30" s="287"/>
      <c r="N30" s="287"/>
      <c r="O30" s="414"/>
      <c r="P30" s="287"/>
      <c r="Q30" s="287"/>
      <c r="R30" s="414"/>
      <c r="S30" s="287"/>
      <c r="T30" s="287"/>
      <c r="U30" s="414"/>
      <c r="V30" s="287"/>
      <c r="W30" s="287"/>
      <c r="X30" s="414"/>
      <c r="Y30" s="287"/>
      <c r="Z30" s="287"/>
      <c r="AA30" s="414"/>
      <c r="AB30" s="287"/>
      <c r="AC30" s="287"/>
      <c r="AD30" s="414"/>
      <c r="AE30" s="287"/>
      <c r="AF30" s="287"/>
      <c r="AG30" s="414"/>
      <c r="AH30" s="287"/>
      <c r="AI30" s="287"/>
      <c r="AJ30" s="414"/>
      <c r="AK30" s="287"/>
      <c r="AL30" s="287"/>
      <c r="AM30" s="414"/>
      <c r="AN30" s="287"/>
      <c r="AO30" s="287"/>
      <c r="AP30" s="414"/>
      <c r="AQ30" s="287"/>
      <c r="AR30" s="287"/>
      <c r="AS30" s="414"/>
      <c r="AT30" s="287"/>
      <c r="AU30" s="287"/>
      <c r="AV30" s="414"/>
      <c r="AW30" s="287"/>
      <c r="AX30" s="287"/>
      <c r="AY30" s="414"/>
      <c r="AZ30" s="287"/>
      <c r="BA30" s="287"/>
      <c r="BB30" s="414"/>
      <c r="BC30" s="287"/>
      <c r="BD30" s="287"/>
      <c r="BE30" s="414"/>
      <c r="BF30" s="287"/>
      <c r="BG30" s="287"/>
      <c r="BH30" s="414"/>
      <c r="BI30" s="287"/>
      <c r="BJ30" s="287"/>
      <c r="BK30" s="414"/>
      <c r="BL30" s="287"/>
      <c r="BM30" s="287"/>
      <c r="BN30" s="414"/>
      <c r="BO30" s="287"/>
      <c r="BP30" s="287"/>
      <c r="BQ30" s="414"/>
      <c r="BR30" s="287"/>
      <c r="BS30" s="287"/>
      <c r="BT30" s="414"/>
      <c r="BU30" s="287"/>
      <c r="BV30" s="287"/>
      <c r="BW30" s="414"/>
      <c r="BX30" s="287"/>
      <c r="BY30" s="287"/>
      <c r="BZ30" s="414"/>
      <c r="CA30" s="287"/>
    </row>
    <row r="31" spans="1:81" ht="13.5" thickBot="1" x14ac:dyDescent="0.25">
      <c r="A31" s="408" t="s">
        <v>26</v>
      </c>
      <c r="B31" s="409"/>
      <c r="C31" s="410">
        <f>(I28+L28+O28+R28)/SQRT((I28+L28+O28+R28)^2+(J28+M28+P28+S28)^2)</f>
        <v>1</v>
      </c>
      <c r="D31" s="408" t="s">
        <v>27</v>
      </c>
      <c r="E31" s="1911">
        <f>(J28+M28+P28+S28)/(I28+L28+O28+R28)</f>
        <v>0</v>
      </c>
      <c r="F31" s="1911"/>
      <c r="G31" s="411"/>
      <c r="H31" s="409"/>
      <c r="I31" s="661"/>
      <c r="J31" s="409"/>
      <c r="K31" s="409"/>
      <c r="L31" s="661"/>
      <c r="M31" s="409"/>
      <c r="N31" s="409"/>
      <c r="O31" s="661"/>
      <c r="P31" s="409"/>
      <c r="Q31" s="409"/>
      <c r="R31" s="661"/>
      <c r="S31" s="409"/>
      <c r="T31" s="409"/>
      <c r="U31" s="661"/>
      <c r="V31" s="409"/>
      <c r="W31" s="409"/>
      <c r="X31" s="661"/>
      <c r="Y31" s="409"/>
      <c r="Z31" s="409"/>
      <c r="AA31" s="661"/>
      <c r="AB31" s="409"/>
      <c r="AC31" s="409"/>
      <c r="AD31" s="661"/>
      <c r="AE31" s="409"/>
      <c r="AF31" s="409"/>
      <c r="AG31" s="661"/>
      <c r="AH31" s="409"/>
      <c r="AI31" s="409"/>
      <c r="AJ31" s="661"/>
      <c r="AK31" s="409"/>
      <c r="AL31" s="409"/>
      <c r="AM31" s="661"/>
      <c r="AN31" s="409"/>
      <c r="AO31" s="409"/>
      <c r="AP31" s="661"/>
      <c r="AQ31" s="409"/>
      <c r="AR31" s="409"/>
      <c r="AS31" s="661"/>
      <c r="AT31" s="409"/>
      <c r="AU31" s="409"/>
      <c r="AV31" s="661"/>
      <c r="AW31" s="409"/>
      <c r="AX31" s="409"/>
      <c r="AY31" s="661"/>
      <c r="AZ31" s="409"/>
      <c r="BA31" s="409"/>
      <c r="BB31" s="661"/>
      <c r="BC31" s="409"/>
      <c r="BD31" s="409"/>
      <c r="BE31" s="661"/>
      <c r="BF31" s="409"/>
      <c r="BG31" s="409"/>
      <c r="BH31" s="661"/>
      <c r="BI31" s="409"/>
      <c r="BJ31" s="409"/>
      <c r="BK31" s="661"/>
      <c r="BL31" s="409"/>
      <c r="BM31" s="409"/>
      <c r="BN31" s="661"/>
      <c r="BO31" s="409"/>
      <c r="BP31" s="409"/>
      <c r="BQ31" s="661"/>
      <c r="BR31" s="409"/>
      <c r="BS31" s="409"/>
      <c r="BT31" s="661"/>
      <c r="BU31" s="409"/>
      <c r="BV31" s="409"/>
      <c r="BW31" s="661"/>
      <c r="BX31" s="409"/>
      <c r="BY31" s="409"/>
      <c r="BZ31" s="661"/>
      <c r="CA31" s="409"/>
    </row>
    <row r="32" spans="1:81" x14ac:dyDescent="0.2">
      <c r="A32" s="412" t="s">
        <v>28</v>
      </c>
      <c r="B32" s="413"/>
      <c r="C32" s="413"/>
      <c r="D32" s="650" t="s">
        <v>29</v>
      </c>
      <c r="E32" s="651"/>
      <c r="F32" s="650" t="s">
        <v>30</v>
      </c>
      <c r="G32" s="652"/>
      <c r="H32" s="416"/>
      <c r="I32" s="414"/>
      <c r="J32" s="414"/>
      <c r="K32" s="416"/>
      <c r="L32" s="414"/>
      <c r="M32" s="414"/>
      <c r="N32" s="416"/>
      <c r="O32" s="414"/>
      <c r="P32" s="414"/>
      <c r="Q32" s="416"/>
      <c r="R32" s="414"/>
      <c r="S32" s="414"/>
      <c r="T32" s="416"/>
      <c r="U32" s="414"/>
      <c r="V32" s="414"/>
      <c r="W32" s="416"/>
      <c r="X32" s="414"/>
      <c r="Y32" s="414"/>
      <c r="Z32" s="416"/>
      <c r="AA32" s="414"/>
      <c r="AB32" s="414"/>
      <c r="AC32" s="416"/>
      <c r="AD32" s="414"/>
      <c r="AE32" s="414"/>
      <c r="AF32" s="416"/>
      <c r="AG32" s="414"/>
      <c r="AH32" s="414"/>
      <c r="AI32" s="416"/>
      <c r="AJ32" s="414"/>
      <c r="AK32" s="414"/>
      <c r="AL32" s="416"/>
      <c r="AM32" s="414"/>
      <c r="AN32" s="414"/>
      <c r="AO32" s="416"/>
      <c r="AP32" s="414"/>
      <c r="AQ32" s="414"/>
      <c r="AR32" s="416"/>
      <c r="AS32" s="414"/>
      <c r="AT32" s="414"/>
      <c r="AU32" s="416"/>
      <c r="AV32" s="414"/>
      <c r="AW32" s="414"/>
      <c r="AX32" s="416"/>
      <c r="AY32" s="414"/>
      <c r="AZ32" s="414"/>
      <c r="BA32" s="416"/>
      <c r="BB32" s="414"/>
      <c r="BC32" s="414"/>
      <c r="BD32" s="416"/>
      <c r="BE32" s="414"/>
      <c r="BF32" s="414"/>
      <c r="BG32" s="416"/>
      <c r="BH32" s="414"/>
      <c r="BI32" s="414"/>
      <c r="BJ32" s="416"/>
      <c r="BK32" s="414"/>
      <c r="BL32" s="414"/>
      <c r="BM32" s="416"/>
      <c r="BN32" s="414"/>
      <c r="BO32" s="414"/>
      <c r="BP32" s="416"/>
      <c r="BQ32" s="414"/>
      <c r="BR32" s="414"/>
      <c r="BS32" s="416"/>
      <c r="BT32" s="414"/>
      <c r="BU32" s="414"/>
      <c r="BV32" s="416"/>
      <c r="BW32" s="414"/>
      <c r="BX32" s="414"/>
      <c r="BY32" s="416"/>
      <c r="BZ32" s="414"/>
      <c r="CA32" s="414"/>
    </row>
    <row r="33" spans="1:81" ht="13.5" thickBot="1" x14ac:dyDescent="0.25">
      <c r="A33" s="383"/>
      <c r="B33" s="417" t="s">
        <v>73</v>
      </c>
      <c r="C33" s="418"/>
      <c r="D33" s="821" t="s">
        <v>32</v>
      </c>
      <c r="E33" s="822" t="s">
        <v>33</v>
      </c>
      <c r="F33" s="822" t="s">
        <v>32</v>
      </c>
      <c r="G33" s="823" t="s">
        <v>33</v>
      </c>
      <c r="H33" s="416"/>
      <c r="I33" s="414"/>
      <c r="J33" s="414"/>
      <c r="K33" s="416"/>
      <c r="L33" s="414"/>
      <c r="M33" s="414"/>
      <c r="N33" s="416"/>
      <c r="O33" s="414"/>
      <c r="P33" s="414"/>
      <c r="Q33" s="416"/>
      <c r="R33" s="414"/>
      <c r="S33" s="414"/>
      <c r="T33" s="416"/>
      <c r="U33" s="414"/>
      <c r="V33" s="414"/>
      <c r="W33" s="416"/>
      <c r="X33" s="414"/>
      <c r="Y33" s="414"/>
      <c r="Z33" s="416"/>
      <c r="AA33" s="414"/>
      <c r="AB33" s="414"/>
      <c r="AC33" s="416"/>
      <c r="AD33" s="414"/>
      <c r="AE33" s="414"/>
      <c r="AF33" s="416"/>
      <c r="AG33" s="414"/>
      <c r="AH33" s="414"/>
      <c r="AI33" s="416"/>
      <c r="AJ33" s="414"/>
      <c r="AK33" s="414"/>
      <c r="AL33" s="416"/>
      <c r="AM33" s="414"/>
      <c r="AN33" s="414"/>
      <c r="AO33" s="416"/>
      <c r="AP33" s="414"/>
      <c r="AQ33" s="414"/>
      <c r="AR33" s="416"/>
      <c r="AS33" s="414"/>
      <c r="AT33" s="414"/>
      <c r="AU33" s="416"/>
      <c r="AV33" s="414"/>
      <c r="AW33" s="414"/>
      <c r="AX33" s="416"/>
      <c r="AY33" s="414"/>
      <c r="AZ33" s="414"/>
      <c r="BA33" s="416"/>
      <c r="BB33" s="414"/>
      <c r="BC33" s="414"/>
      <c r="BD33" s="416"/>
      <c r="BE33" s="414"/>
      <c r="BF33" s="414"/>
      <c r="BG33" s="416"/>
      <c r="BH33" s="414"/>
      <c r="BI33" s="414"/>
      <c r="BJ33" s="416"/>
      <c r="BK33" s="414"/>
      <c r="BL33" s="414"/>
      <c r="BM33" s="416"/>
      <c r="BN33" s="414"/>
      <c r="BO33" s="414"/>
      <c r="BP33" s="416"/>
      <c r="BQ33" s="414"/>
      <c r="BR33" s="414"/>
      <c r="BS33" s="416"/>
      <c r="BT33" s="414"/>
      <c r="BU33" s="414"/>
      <c r="BV33" s="416"/>
      <c r="BW33" s="414"/>
      <c r="BX33" s="414"/>
      <c r="BY33" s="416"/>
      <c r="BZ33" s="414"/>
      <c r="CA33" s="414"/>
    </row>
    <row r="34" spans="1:81" x14ac:dyDescent="0.2">
      <c r="A34" s="419">
        <v>1</v>
      </c>
      <c r="B34" s="420" t="s">
        <v>74</v>
      </c>
      <c r="C34" s="421"/>
      <c r="D34" s="422"/>
      <c r="E34" s="423"/>
      <c r="F34" s="424"/>
      <c r="G34" s="425"/>
      <c r="H34" s="619">
        <f>SQRT(I34^2+J34^2)*1000/(1.73*I15)</f>
        <v>0</v>
      </c>
      <c r="I34" s="333">
        <v>0</v>
      </c>
      <c r="J34" s="334">
        <v>0</v>
      </c>
      <c r="K34" s="619">
        <f t="shared" ref="K34" si="48">SQRT(L34^2+M34^2)*1000/(1.73*L15)</f>
        <v>0</v>
      </c>
      <c r="L34" s="333">
        <v>0</v>
      </c>
      <c r="M34" s="334">
        <v>0</v>
      </c>
      <c r="N34" s="619">
        <f>SQRT(O34^2+P34^2)*1000/(1.73*O15)</f>
        <v>0</v>
      </c>
      <c r="O34" s="333">
        <v>0</v>
      </c>
      <c r="P34" s="334">
        <v>0</v>
      </c>
      <c r="Q34" s="619">
        <f t="shared" ref="Q34" si="49">SQRT(R34^2+S34^2)*1000/(1.73*R15)</f>
        <v>0</v>
      </c>
      <c r="R34" s="333">
        <v>0</v>
      </c>
      <c r="S34" s="334">
        <v>0</v>
      </c>
      <c r="T34" s="619">
        <f t="shared" ref="T34" si="50">SQRT(U34^2+V34^2)*1000/(1.73*U15)</f>
        <v>0</v>
      </c>
      <c r="U34" s="333">
        <v>0</v>
      </c>
      <c r="V34" s="334">
        <v>0</v>
      </c>
      <c r="W34" s="619">
        <f t="shared" ref="W34" si="51">SQRT(X34^2+Y34^2)*1000/(1.73*X15)</f>
        <v>0</v>
      </c>
      <c r="X34" s="333">
        <v>0</v>
      </c>
      <c r="Y34" s="334">
        <v>0</v>
      </c>
      <c r="Z34" s="619">
        <f t="shared" ref="Z34" si="52">SQRT(AA34^2+AB34^2)*1000/(1.73*AA15)</f>
        <v>0</v>
      </c>
      <c r="AA34" s="333">
        <v>0</v>
      </c>
      <c r="AB34" s="334">
        <v>0</v>
      </c>
      <c r="AC34" s="619">
        <f t="shared" ref="AC34" si="53">SQRT(AD34^2+AE34^2)*1000/(1.73*AD15)</f>
        <v>0</v>
      </c>
      <c r="AD34" s="333">
        <v>0</v>
      </c>
      <c r="AE34" s="334">
        <v>0</v>
      </c>
      <c r="AF34" s="619">
        <f t="shared" ref="AF34" si="54">SQRT(AG34^2+AH34^2)*1000/(1.73*AG15)</f>
        <v>0</v>
      </c>
      <c r="AG34" s="333">
        <v>0</v>
      </c>
      <c r="AH34" s="334">
        <v>0</v>
      </c>
      <c r="AI34" s="619">
        <f t="shared" ref="AI34" si="55">SQRT(AJ34^2+AK34^2)*1000/(1.73*AJ15)</f>
        <v>0</v>
      </c>
      <c r="AJ34" s="333">
        <v>0</v>
      </c>
      <c r="AK34" s="334">
        <v>0</v>
      </c>
      <c r="AL34" s="619">
        <f t="shared" ref="AL34" si="56">SQRT(AM34^2+AN34^2)*1000/(1.73*AM15)</f>
        <v>0</v>
      </c>
      <c r="AM34" s="333">
        <v>0</v>
      </c>
      <c r="AN34" s="334">
        <v>0</v>
      </c>
      <c r="AO34" s="619">
        <f t="shared" ref="AO34" si="57">SQRT(AP34^2+AQ34^2)*1000/(1.73*AP15)</f>
        <v>0</v>
      </c>
      <c r="AP34" s="333">
        <v>0</v>
      </c>
      <c r="AQ34" s="334">
        <v>0</v>
      </c>
      <c r="AR34" s="619">
        <f t="shared" ref="AR34" si="58">SQRT(AS34^2+AT34^2)*1000/(1.73*AS15)</f>
        <v>0</v>
      </c>
      <c r="AS34" s="333">
        <v>0</v>
      </c>
      <c r="AT34" s="334">
        <v>0</v>
      </c>
      <c r="AU34" s="619">
        <f t="shared" ref="AU34" si="59">SQRT(AV34^2+AW34^2)*1000/(1.73*AV15)</f>
        <v>0</v>
      </c>
      <c r="AV34" s="333">
        <v>0</v>
      </c>
      <c r="AW34" s="334">
        <v>0</v>
      </c>
      <c r="AX34" s="619">
        <f t="shared" ref="AX34" si="60">SQRT(AY34^2+AZ34^2)*1000/(1.73*AY15)</f>
        <v>0</v>
      </c>
      <c r="AY34" s="333">
        <v>0</v>
      </c>
      <c r="AZ34" s="334">
        <v>0</v>
      </c>
      <c r="BA34" s="619">
        <f t="shared" ref="BA34" si="61">SQRT(BB34^2+BC34^2)*1000/(1.73*BB15)</f>
        <v>0</v>
      </c>
      <c r="BB34" s="333">
        <v>0</v>
      </c>
      <c r="BC34" s="334">
        <v>0</v>
      </c>
      <c r="BD34" s="619">
        <f t="shared" ref="BD34" si="62">SQRT(BE34^2+BF34^2)*1000/(1.73*BE15)</f>
        <v>0</v>
      </c>
      <c r="BE34" s="333">
        <v>0</v>
      </c>
      <c r="BF34" s="334">
        <v>0</v>
      </c>
      <c r="BG34" s="619">
        <f t="shared" ref="BG34" si="63">SQRT(BH34^2+BI34^2)*1000/(1.73*BH15)</f>
        <v>0</v>
      </c>
      <c r="BH34" s="333">
        <v>0</v>
      </c>
      <c r="BI34" s="334">
        <v>0</v>
      </c>
      <c r="BJ34" s="619">
        <f t="shared" ref="BJ34" si="64">SQRT(BK34^2+BL34^2)*1000/(1.73*BK15)</f>
        <v>0</v>
      </c>
      <c r="BK34" s="333">
        <v>0</v>
      </c>
      <c r="BL34" s="334">
        <v>0</v>
      </c>
      <c r="BM34" s="619">
        <f t="shared" ref="BM34" si="65">SQRT(BN34^2+BO34^2)*1000/(1.73*BN15)</f>
        <v>0</v>
      </c>
      <c r="BN34" s="333">
        <v>0</v>
      </c>
      <c r="BO34" s="334">
        <v>0</v>
      </c>
      <c r="BP34" s="619">
        <f t="shared" ref="BP34" si="66">SQRT(BQ34^2+BR34^2)*1000/(1.73*BQ15)</f>
        <v>0</v>
      </c>
      <c r="BQ34" s="333">
        <v>0</v>
      </c>
      <c r="BR34" s="334">
        <v>0</v>
      </c>
      <c r="BS34" s="619">
        <f t="shared" ref="BS34" si="67">SQRT(BT34^2+BU34^2)*1000/(1.73*BT15)</f>
        <v>0</v>
      </c>
      <c r="BT34" s="333">
        <v>0</v>
      </c>
      <c r="BU34" s="334">
        <v>0</v>
      </c>
      <c r="BV34" s="619">
        <f t="shared" ref="BV34" si="68">SQRT(BW34^2+BX34^2)*1000/(1.73*BW15)</f>
        <v>0</v>
      </c>
      <c r="BW34" s="333">
        <v>0</v>
      </c>
      <c r="BX34" s="334">
        <v>0</v>
      </c>
      <c r="BY34" s="619">
        <f t="shared" ref="BY34" si="69">SQRT(BZ34^2+CA34^2)*1000/(1.73*BZ15)</f>
        <v>0</v>
      </c>
      <c r="BZ34" s="333">
        <v>0</v>
      </c>
      <c r="CA34" s="334">
        <v>0</v>
      </c>
    </row>
    <row r="35" spans="1:81" x14ac:dyDescent="0.2">
      <c r="A35" s="426">
        <v>2</v>
      </c>
      <c r="B35" s="427" t="s">
        <v>75</v>
      </c>
      <c r="C35" s="428"/>
      <c r="D35" s="429"/>
      <c r="E35" s="430"/>
      <c r="F35" s="431"/>
      <c r="G35" s="432"/>
      <c r="H35" s="620">
        <f>SQRT(I35^2+J35^2)*1000/(1.73*I23)</f>
        <v>0</v>
      </c>
      <c r="I35" s="614">
        <v>0</v>
      </c>
      <c r="J35" s="615">
        <v>0</v>
      </c>
      <c r="K35" s="620">
        <f t="shared" ref="K35" si="70">SQRT(L35^2+M35^2)*1000/(1.73*L23)</f>
        <v>0</v>
      </c>
      <c r="L35" s="614">
        <v>0</v>
      </c>
      <c r="M35" s="615">
        <v>0</v>
      </c>
      <c r="N35" s="620">
        <f>SQRT(O35^2+P35^2)*1000/(1.73*O23)</f>
        <v>0</v>
      </c>
      <c r="O35" s="614">
        <v>0</v>
      </c>
      <c r="P35" s="615">
        <v>0</v>
      </c>
      <c r="Q35" s="620">
        <f t="shared" ref="Q35" si="71">SQRT(R35^2+S35^2)*1000/(1.73*R23)</f>
        <v>0</v>
      </c>
      <c r="R35" s="614">
        <v>0</v>
      </c>
      <c r="S35" s="615">
        <v>0</v>
      </c>
      <c r="T35" s="620">
        <f t="shared" ref="T35" si="72">SQRT(U35^2+V35^2)*1000/(1.73*U23)</f>
        <v>0</v>
      </c>
      <c r="U35" s="614">
        <v>0</v>
      </c>
      <c r="V35" s="615">
        <v>0</v>
      </c>
      <c r="W35" s="620">
        <f t="shared" ref="W35" si="73">SQRT(X35^2+Y35^2)*1000/(1.73*X23)</f>
        <v>0</v>
      </c>
      <c r="X35" s="614">
        <v>0</v>
      </c>
      <c r="Y35" s="615">
        <v>0</v>
      </c>
      <c r="Z35" s="620">
        <f t="shared" ref="Z35" si="74">SQRT(AA35^2+AB35^2)*1000/(1.73*AA23)</f>
        <v>0</v>
      </c>
      <c r="AA35" s="614">
        <v>0</v>
      </c>
      <c r="AB35" s="615">
        <v>0</v>
      </c>
      <c r="AC35" s="620">
        <f t="shared" ref="AC35" si="75">SQRT(AD35^2+AE35^2)*1000/(1.73*AD23)</f>
        <v>0</v>
      </c>
      <c r="AD35" s="614">
        <v>0</v>
      </c>
      <c r="AE35" s="615">
        <v>0</v>
      </c>
      <c r="AF35" s="620">
        <f t="shared" ref="AF35" si="76">SQRT(AG35^2+AH35^2)*1000/(1.73*AG23)</f>
        <v>0</v>
      </c>
      <c r="AG35" s="614">
        <v>0</v>
      </c>
      <c r="AH35" s="615">
        <v>0</v>
      </c>
      <c r="AI35" s="620">
        <f t="shared" ref="AI35" si="77">SQRT(AJ35^2+AK35^2)*1000/(1.73*AJ23)</f>
        <v>0</v>
      </c>
      <c r="AJ35" s="614">
        <v>0</v>
      </c>
      <c r="AK35" s="615">
        <v>0</v>
      </c>
      <c r="AL35" s="620">
        <f t="shared" ref="AL35" si="78">SQRT(AM35^2+AN35^2)*1000/(1.73*AM23)</f>
        <v>0</v>
      </c>
      <c r="AM35" s="614">
        <v>0</v>
      </c>
      <c r="AN35" s="615">
        <v>0</v>
      </c>
      <c r="AO35" s="620">
        <f t="shared" ref="AO35" si="79">SQRT(AP35^2+AQ35^2)*1000/(1.73*AP23)</f>
        <v>0</v>
      </c>
      <c r="AP35" s="614">
        <v>0</v>
      </c>
      <c r="AQ35" s="615">
        <v>0</v>
      </c>
      <c r="AR35" s="620">
        <f t="shared" ref="AR35" si="80">SQRT(AS35^2+AT35^2)*1000/(1.73*AS23)</f>
        <v>0</v>
      </c>
      <c r="AS35" s="614">
        <v>0</v>
      </c>
      <c r="AT35" s="615">
        <v>0</v>
      </c>
      <c r="AU35" s="620">
        <f t="shared" ref="AU35" si="81">SQRT(AV35^2+AW35^2)*1000/(1.73*AV23)</f>
        <v>0</v>
      </c>
      <c r="AV35" s="614">
        <v>0</v>
      </c>
      <c r="AW35" s="615">
        <v>0</v>
      </c>
      <c r="AX35" s="620">
        <f t="shared" ref="AX35" si="82">SQRT(AY35^2+AZ35^2)*1000/(1.73*AY23)</f>
        <v>0</v>
      </c>
      <c r="AY35" s="614">
        <v>0</v>
      </c>
      <c r="AZ35" s="615">
        <v>0</v>
      </c>
      <c r="BA35" s="620">
        <f t="shared" ref="BA35" si="83">SQRT(BB35^2+BC35^2)*1000/(1.73*BB23)</f>
        <v>0</v>
      </c>
      <c r="BB35" s="614">
        <v>0</v>
      </c>
      <c r="BC35" s="615">
        <v>0</v>
      </c>
      <c r="BD35" s="620">
        <f t="shared" ref="BD35" si="84">SQRT(BE35^2+BF35^2)*1000/(1.73*BE23)</f>
        <v>0</v>
      </c>
      <c r="BE35" s="614">
        <v>0</v>
      </c>
      <c r="BF35" s="615">
        <v>0</v>
      </c>
      <c r="BG35" s="620">
        <f t="shared" ref="BG35" si="85">SQRT(BH35^2+BI35^2)*1000/(1.73*BH23)</f>
        <v>0</v>
      </c>
      <c r="BH35" s="614">
        <v>0</v>
      </c>
      <c r="BI35" s="615">
        <v>0</v>
      </c>
      <c r="BJ35" s="620">
        <f t="shared" ref="BJ35" si="86">SQRT(BK35^2+BL35^2)*1000/(1.73*BK23)</f>
        <v>0</v>
      </c>
      <c r="BK35" s="614">
        <v>0</v>
      </c>
      <c r="BL35" s="615">
        <v>0</v>
      </c>
      <c r="BM35" s="620">
        <f t="shared" ref="BM35" si="87">SQRT(BN35^2+BO35^2)*1000/(1.73*BN23)</f>
        <v>0</v>
      </c>
      <c r="BN35" s="614">
        <v>0</v>
      </c>
      <c r="BO35" s="615">
        <v>0</v>
      </c>
      <c r="BP35" s="620">
        <f t="shared" ref="BP35" si="88">SQRT(BQ35^2+BR35^2)*1000/(1.73*BQ23)</f>
        <v>0</v>
      </c>
      <c r="BQ35" s="614">
        <v>0</v>
      </c>
      <c r="BR35" s="615">
        <v>0</v>
      </c>
      <c r="BS35" s="620">
        <f t="shared" ref="BS35" si="89">SQRT(BT35^2+BU35^2)*1000/(1.73*BT23)</f>
        <v>0</v>
      </c>
      <c r="BT35" s="614">
        <v>0</v>
      </c>
      <c r="BU35" s="615">
        <v>0</v>
      </c>
      <c r="BV35" s="620">
        <f t="shared" ref="BV35" si="90">SQRT(BW35^2+BX35^2)*1000/(1.73*BW23)</f>
        <v>0</v>
      </c>
      <c r="BW35" s="614">
        <v>0</v>
      </c>
      <c r="BX35" s="615">
        <v>0</v>
      </c>
      <c r="BY35" s="620">
        <f t="shared" ref="BY35" si="91">SQRT(BZ35^2+CA35^2)*1000/(1.73*BZ23)</f>
        <v>0</v>
      </c>
      <c r="BZ35" s="614">
        <v>0</v>
      </c>
      <c r="CA35" s="615">
        <v>0</v>
      </c>
    </row>
    <row r="36" spans="1:81" x14ac:dyDescent="0.2">
      <c r="A36" s="426">
        <v>3</v>
      </c>
      <c r="B36" s="433" t="s">
        <v>76</v>
      </c>
      <c r="C36" s="428"/>
      <c r="D36" s="429"/>
      <c r="E36" s="430"/>
      <c r="F36" s="431"/>
      <c r="G36" s="432"/>
      <c r="H36" s="620">
        <f>SQRT(I36^2+J36^2)*1000/(1.73*I15)</f>
        <v>0</v>
      </c>
      <c r="I36" s="614">
        <v>0</v>
      </c>
      <c r="J36" s="615">
        <v>0</v>
      </c>
      <c r="K36" s="620">
        <f t="shared" ref="K36" si="92">SQRT(L36^2+M36^2)*1000/(1.73*L15)</f>
        <v>0</v>
      </c>
      <c r="L36" s="614">
        <v>0</v>
      </c>
      <c r="M36" s="615">
        <v>0</v>
      </c>
      <c r="N36" s="620">
        <f>SQRT(O36^2+P36^2)*1000/(1.73*O15)</f>
        <v>0</v>
      </c>
      <c r="O36" s="614">
        <v>0</v>
      </c>
      <c r="P36" s="615">
        <v>0</v>
      </c>
      <c r="Q36" s="620">
        <f t="shared" ref="Q36" si="93">SQRT(R36^2+S36^2)*1000/(1.73*R15)</f>
        <v>0</v>
      </c>
      <c r="R36" s="614">
        <v>0</v>
      </c>
      <c r="S36" s="615">
        <v>0</v>
      </c>
      <c r="T36" s="620">
        <f t="shared" ref="T36" si="94">SQRT(U36^2+V36^2)*1000/(1.73*U15)</f>
        <v>0</v>
      </c>
      <c r="U36" s="614">
        <v>0</v>
      </c>
      <c r="V36" s="615">
        <v>0</v>
      </c>
      <c r="W36" s="620">
        <f t="shared" ref="W36" si="95">SQRT(X36^2+Y36^2)*1000/(1.73*X15)</f>
        <v>0</v>
      </c>
      <c r="X36" s="614">
        <v>0</v>
      </c>
      <c r="Y36" s="615">
        <v>0</v>
      </c>
      <c r="Z36" s="620">
        <f t="shared" ref="Z36" si="96">SQRT(AA36^2+AB36^2)*1000/(1.73*AA15)</f>
        <v>0</v>
      </c>
      <c r="AA36" s="614">
        <v>0</v>
      </c>
      <c r="AB36" s="615">
        <v>0</v>
      </c>
      <c r="AC36" s="620">
        <f t="shared" ref="AC36" si="97">SQRT(AD36^2+AE36^2)*1000/(1.73*AD15)</f>
        <v>0</v>
      </c>
      <c r="AD36" s="614">
        <v>0</v>
      </c>
      <c r="AE36" s="615">
        <v>0</v>
      </c>
      <c r="AF36" s="620">
        <f t="shared" ref="AF36" si="98">SQRT(AG36^2+AH36^2)*1000/(1.73*AG15)</f>
        <v>0</v>
      </c>
      <c r="AG36" s="614">
        <v>0</v>
      </c>
      <c r="AH36" s="615">
        <v>0</v>
      </c>
      <c r="AI36" s="620">
        <f t="shared" ref="AI36" si="99">SQRT(AJ36^2+AK36^2)*1000/(1.73*AJ15)</f>
        <v>0</v>
      </c>
      <c r="AJ36" s="614">
        <v>0</v>
      </c>
      <c r="AK36" s="615">
        <v>0</v>
      </c>
      <c r="AL36" s="620">
        <f t="shared" ref="AL36" si="100">SQRT(AM36^2+AN36^2)*1000/(1.73*AM15)</f>
        <v>0</v>
      </c>
      <c r="AM36" s="614">
        <v>0</v>
      </c>
      <c r="AN36" s="615">
        <v>0</v>
      </c>
      <c r="AO36" s="620">
        <f t="shared" ref="AO36" si="101">SQRT(AP36^2+AQ36^2)*1000/(1.73*AP15)</f>
        <v>0</v>
      </c>
      <c r="AP36" s="614">
        <v>0</v>
      </c>
      <c r="AQ36" s="615">
        <v>0</v>
      </c>
      <c r="AR36" s="620">
        <f t="shared" ref="AR36" si="102">SQRT(AS36^2+AT36^2)*1000/(1.73*AS15)</f>
        <v>0</v>
      </c>
      <c r="AS36" s="614">
        <v>0</v>
      </c>
      <c r="AT36" s="615">
        <v>0</v>
      </c>
      <c r="AU36" s="620">
        <f t="shared" ref="AU36" si="103">SQRT(AV36^2+AW36^2)*1000/(1.73*AV15)</f>
        <v>0</v>
      </c>
      <c r="AV36" s="614">
        <v>0</v>
      </c>
      <c r="AW36" s="615">
        <v>0</v>
      </c>
      <c r="AX36" s="620">
        <f t="shared" ref="AX36" si="104">SQRT(AY36^2+AZ36^2)*1000/(1.73*AY15)</f>
        <v>0</v>
      </c>
      <c r="AY36" s="614">
        <v>0</v>
      </c>
      <c r="AZ36" s="615">
        <v>0</v>
      </c>
      <c r="BA36" s="620">
        <f t="shared" ref="BA36" si="105">SQRT(BB36^2+BC36^2)*1000/(1.73*BB15)</f>
        <v>0</v>
      </c>
      <c r="BB36" s="614">
        <v>0</v>
      </c>
      <c r="BC36" s="615">
        <v>0</v>
      </c>
      <c r="BD36" s="620">
        <f t="shared" ref="BD36" si="106">SQRT(BE36^2+BF36^2)*1000/(1.73*BE15)</f>
        <v>0</v>
      </c>
      <c r="BE36" s="614">
        <v>0</v>
      </c>
      <c r="BF36" s="615">
        <v>0</v>
      </c>
      <c r="BG36" s="620">
        <f t="shared" ref="BG36" si="107">SQRT(BH36^2+BI36^2)*1000/(1.73*BH15)</f>
        <v>0</v>
      </c>
      <c r="BH36" s="614">
        <v>0</v>
      </c>
      <c r="BI36" s="615">
        <v>0</v>
      </c>
      <c r="BJ36" s="620">
        <f t="shared" ref="BJ36" si="108">SQRT(BK36^2+BL36^2)*1000/(1.73*BK15)</f>
        <v>0</v>
      </c>
      <c r="BK36" s="614">
        <v>0</v>
      </c>
      <c r="BL36" s="615">
        <v>0</v>
      </c>
      <c r="BM36" s="620">
        <f t="shared" ref="BM36" si="109">SQRT(BN36^2+BO36^2)*1000/(1.73*BN15)</f>
        <v>0</v>
      </c>
      <c r="BN36" s="614">
        <v>0</v>
      </c>
      <c r="BO36" s="615">
        <v>0</v>
      </c>
      <c r="BP36" s="620">
        <f t="shared" ref="BP36" si="110">SQRT(BQ36^2+BR36^2)*1000/(1.73*BQ15)</f>
        <v>0</v>
      </c>
      <c r="BQ36" s="614">
        <v>0</v>
      </c>
      <c r="BR36" s="615">
        <v>0</v>
      </c>
      <c r="BS36" s="620">
        <f t="shared" ref="BS36" si="111">SQRT(BT36^2+BU36^2)*1000/(1.73*BT15)</f>
        <v>0</v>
      </c>
      <c r="BT36" s="614">
        <v>0</v>
      </c>
      <c r="BU36" s="615">
        <v>0</v>
      </c>
      <c r="BV36" s="620">
        <f t="shared" ref="BV36" si="112">SQRT(BW36^2+BX36^2)*1000/(1.73*BW15)</f>
        <v>0</v>
      </c>
      <c r="BW36" s="614">
        <v>0</v>
      </c>
      <c r="BX36" s="615">
        <v>0</v>
      </c>
      <c r="BY36" s="620">
        <f t="shared" ref="BY36" si="113">SQRT(BZ36^2+CA36^2)*1000/(1.73*BZ15)</f>
        <v>0</v>
      </c>
      <c r="BZ36" s="614">
        <v>0</v>
      </c>
      <c r="CA36" s="615">
        <v>0</v>
      </c>
    </row>
    <row r="37" spans="1:81" x14ac:dyDescent="0.2">
      <c r="A37" s="388">
        <v>4</v>
      </c>
      <c r="B37" s="433" t="s">
        <v>77</v>
      </c>
      <c r="C37" s="428"/>
      <c r="D37" s="429"/>
      <c r="E37" s="430"/>
      <c r="F37" s="431"/>
      <c r="G37" s="432"/>
      <c r="H37" s="620">
        <f>SQRT(I37^2+J37^2)*1000/(1.73*I23)</f>
        <v>0</v>
      </c>
      <c r="I37" s="614">
        <v>0</v>
      </c>
      <c r="J37" s="615">
        <v>0</v>
      </c>
      <c r="K37" s="620">
        <f t="shared" ref="K37" si="114">SQRT(L37^2+M37^2)*1000/(1.73*L23)</f>
        <v>0</v>
      </c>
      <c r="L37" s="614">
        <v>0</v>
      </c>
      <c r="M37" s="615">
        <v>0</v>
      </c>
      <c r="N37" s="620">
        <f>SQRT(O37^2+P37^2)*1000/(1.73*O23)</f>
        <v>0</v>
      </c>
      <c r="O37" s="614">
        <v>0</v>
      </c>
      <c r="P37" s="615">
        <v>0</v>
      </c>
      <c r="Q37" s="620">
        <f t="shared" ref="Q37" si="115">SQRT(R37^2+S37^2)*1000/(1.73*R23)</f>
        <v>0</v>
      </c>
      <c r="R37" s="614">
        <v>0</v>
      </c>
      <c r="S37" s="615">
        <v>0</v>
      </c>
      <c r="T37" s="620">
        <f t="shared" ref="T37" si="116">SQRT(U37^2+V37^2)*1000/(1.73*U23)</f>
        <v>0</v>
      </c>
      <c r="U37" s="614">
        <v>0</v>
      </c>
      <c r="V37" s="615">
        <v>0</v>
      </c>
      <c r="W37" s="620">
        <f t="shared" ref="W37" si="117">SQRT(X37^2+Y37^2)*1000/(1.73*X23)</f>
        <v>0</v>
      </c>
      <c r="X37" s="614">
        <v>0</v>
      </c>
      <c r="Y37" s="615">
        <v>0</v>
      </c>
      <c r="Z37" s="620">
        <f t="shared" ref="Z37" si="118">SQRT(AA37^2+AB37^2)*1000/(1.73*AA23)</f>
        <v>0</v>
      </c>
      <c r="AA37" s="614">
        <v>0</v>
      </c>
      <c r="AB37" s="615">
        <v>0</v>
      </c>
      <c r="AC37" s="620">
        <f t="shared" ref="AC37" si="119">SQRT(AD37^2+AE37^2)*1000/(1.73*AD23)</f>
        <v>0</v>
      </c>
      <c r="AD37" s="614">
        <v>0</v>
      </c>
      <c r="AE37" s="615">
        <v>0</v>
      </c>
      <c r="AF37" s="620">
        <f t="shared" ref="AF37" si="120">SQRT(AG37^2+AH37^2)*1000/(1.73*AG23)</f>
        <v>0</v>
      </c>
      <c r="AG37" s="614">
        <v>0</v>
      </c>
      <c r="AH37" s="615">
        <v>0</v>
      </c>
      <c r="AI37" s="620">
        <f t="shared" ref="AI37" si="121">SQRT(AJ37^2+AK37^2)*1000/(1.73*AJ23)</f>
        <v>0</v>
      </c>
      <c r="AJ37" s="614">
        <v>0</v>
      </c>
      <c r="AK37" s="615">
        <v>0</v>
      </c>
      <c r="AL37" s="620">
        <f t="shared" ref="AL37" si="122">SQRT(AM37^2+AN37^2)*1000/(1.73*AM23)</f>
        <v>0</v>
      </c>
      <c r="AM37" s="614">
        <v>0</v>
      </c>
      <c r="AN37" s="615">
        <v>0</v>
      </c>
      <c r="AO37" s="620">
        <f t="shared" ref="AO37" si="123">SQRT(AP37^2+AQ37^2)*1000/(1.73*AP23)</f>
        <v>0</v>
      </c>
      <c r="AP37" s="614">
        <v>0</v>
      </c>
      <c r="AQ37" s="615">
        <v>0</v>
      </c>
      <c r="AR37" s="620">
        <f t="shared" ref="AR37" si="124">SQRT(AS37^2+AT37^2)*1000/(1.73*AS23)</f>
        <v>0</v>
      </c>
      <c r="AS37" s="614">
        <v>0</v>
      </c>
      <c r="AT37" s="615">
        <v>0</v>
      </c>
      <c r="AU37" s="620">
        <f t="shared" ref="AU37" si="125">SQRT(AV37^2+AW37^2)*1000/(1.73*AV23)</f>
        <v>0</v>
      </c>
      <c r="AV37" s="614">
        <v>0</v>
      </c>
      <c r="AW37" s="615">
        <v>0</v>
      </c>
      <c r="AX37" s="620">
        <f t="shared" ref="AX37" si="126">SQRT(AY37^2+AZ37^2)*1000/(1.73*AY23)</f>
        <v>0</v>
      </c>
      <c r="AY37" s="614">
        <v>0</v>
      </c>
      <c r="AZ37" s="615">
        <v>0</v>
      </c>
      <c r="BA37" s="620">
        <f t="shared" ref="BA37" si="127">SQRT(BB37^2+BC37^2)*1000/(1.73*BB23)</f>
        <v>0</v>
      </c>
      <c r="BB37" s="614">
        <v>0</v>
      </c>
      <c r="BC37" s="615">
        <v>0</v>
      </c>
      <c r="BD37" s="620">
        <f t="shared" ref="BD37" si="128">SQRT(BE37^2+BF37^2)*1000/(1.73*BE23)</f>
        <v>0</v>
      </c>
      <c r="BE37" s="614">
        <v>0</v>
      </c>
      <c r="BF37" s="615">
        <v>0</v>
      </c>
      <c r="BG37" s="620">
        <f t="shared" ref="BG37" si="129">SQRT(BH37^2+BI37^2)*1000/(1.73*BH23)</f>
        <v>0</v>
      </c>
      <c r="BH37" s="614">
        <v>0</v>
      </c>
      <c r="BI37" s="615">
        <v>0</v>
      </c>
      <c r="BJ37" s="620">
        <f t="shared" ref="BJ37" si="130">SQRT(BK37^2+BL37^2)*1000/(1.73*BK23)</f>
        <v>0</v>
      </c>
      <c r="BK37" s="614">
        <v>0</v>
      </c>
      <c r="BL37" s="615">
        <v>0</v>
      </c>
      <c r="BM37" s="620">
        <f t="shared" ref="BM37" si="131">SQRT(BN37^2+BO37^2)*1000/(1.73*BN23)</f>
        <v>0</v>
      </c>
      <c r="BN37" s="614">
        <v>0</v>
      </c>
      <c r="BO37" s="615">
        <v>0</v>
      </c>
      <c r="BP37" s="620">
        <f t="shared" ref="BP37" si="132">SQRT(BQ37^2+BR37^2)*1000/(1.73*BQ23)</f>
        <v>0</v>
      </c>
      <c r="BQ37" s="614">
        <v>0</v>
      </c>
      <c r="BR37" s="615">
        <v>0</v>
      </c>
      <c r="BS37" s="620">
        <f t="shared" ref="BS37" si="133">SQRT(BT37^2+BU37^2)*1000/(1.73*BT23)</f>
        <v>0</v>
      </c>
      <c r="BT37" s="614">
        <v>0</v>
      </c>
      <c r="BU37" s="615">
        <v>0</v>
      </c>
      <c r="BV37" s="620">
        <f t="shared" ref="BV37" si="134">SQRT(BW37^2+BX37^2)*1000/(1.73*BW23)</f>
        <v>0</v>
      </c>
      <c r="BW37" s="614">
        <v>0</v>
      </c>
      <c r="BX37" s="615">
        <v>0</v>
      </c>
      <c r="BY37" s="620">
        <f t="shared" ref="BY37" si="135">SQRT(BZ37^2+CA37^2)*1000/(1.73*BZ23)</f>
        <v>0</v>
      </c>
      <c r="BZ37" s="614">
        <v>0</v>
      </c>
      <c r="CA37" s="615">
        <v>0</v>
      </c>
    </row>
    <row r="38" spans="1:81" x14ac:dyDescent="0.2">
      <c r="A38" s="388">
        <v>5</v>
      </c>
      <c r="B38" s="434" t="s">
        <v>78</v>
      </c>
      <c r="C38" s="428"/>
      <c r="D38" s="429"/>
      <c r="E38" s="430"/>
      <c r="F38" s="431"/>
      <c r="G38" s="432"/>
      <c r="H38" s="620">
        <f>SQRT(I38^2+J38^2)*1000/(1.73*I15)</f>
        <v>22.404624277456652</v>
      </c>
      <c r="I38" s="614">
        <v>-1.3566</v>
      </c>
      <c r="J38" s="615">
        <v>0</v>
      </c>
      <c r="K38" s="620">
        <f t="shared" ref="K38" si="136">SQRT(L38^2+M38^2)*1000/(1.73*L15)</f>
        <v>22.508670520231217</v>
      </c>
      <c r="L38" s="614">
        <v>-1.3629</v>
      </c>
      <c r="M38" s="615">
        <v>0</v>
      </c>
      <c r="N38" s="620">
        <f>SQRT(O38^2+P38^2)*1000/(1.73*O15)</f>
        <v>21.867052023121389</v>
      </c>
      <c r="O38" s="614">
        <v>-1.3240499999999999</v>
      </c>
      <c r="P38" s="615">
        <v>0</v>
      </c>
      <c r="Q38" s="620">
        <f t="shared" ref="Q38" si="137">SQRT(R38^2+S38^2)*1000/(1.73*R15)</f>
        <v>21.936416184971101</v>
      </c>
      <c r="R38" s="614">
        <v>-1.3282499999999999</v>
      </c>
      <c r="S38" s="615">
        <v>0</v>
      </c>
      <c r="T38" s="620">
        <f t="shared" ref="T38" si="138">SQRT(U38^2+V38^2)*1000/(1.73*U15)</f>
        <v>22.716763005780347</v>
      </c>
      <c r="U38" s="614">
        <v>-1.3754999999999999</v>
      </c>
      <c r="V38" s="615">
        <v>0</v>
      </c>
      <c r="W38" s="620">
        <f t="shared" ref="W38" si="139">SQRT(X38^2+Y38^2)*1000/(1.73*X15)</f>
        <v>22.404624277456652</v>
      </c>
      <c r="X38" s="614">
        <v>-1.3566</v>
      </c>
      <c r="Y38" s="615">
        <v>0</v>
      </c>
      <c r="Z38" s="620">
        <f t="shared" ref="Z38" si="140">SQRT(AA38^2+AB38^2)*1000/(1.73*AA15)</f>
        <v>22.820809248554912</v>
      </c>
      <c r="AA38" s="614">
        <v>-1.3817999999999999</v>
      </c>
      <c r="AB38" s="615">
        <v>0</v>
      </c>
      <c r="AC38" s="620">
        <f t="shared" ref="AC38" si="141">SQRT(AD38^2+AE38^2)*1000/(1.73*AD15)</f>
        <v>23.080924855491332</v>
      </c>
      <c r="AD38" s="614">
        <v>-1.3975500000000001</v>
      </c>
      <c r="AE38" s="615">
        <v>0</v>
      </c>
      <c r="AF38" s="620">
        <f t="shared" ref="AF38" si="142">SQRT(AG38^2+AH38^2)*1000/(1.73*AG15)</f>
        <v>22.803468208092486</v>
      </c>
      <c r="AG38" s="614">
        <v>-1.3807499999999999</v>
      </c>
      <c r="AH38" s="615">
        <v>0</v>
      </c>
      <c r="AI38" s="620">
        <f t="shared" ref="AI38" si="143">SQRT(AJ38^2+AK38^2)*1000/(1.73*AJ15)</f>
        <v>22.612716763005782</v>
      </c>
      <c r="AJ38" s="614">
        <v>-1.3692</v>
      </c>
      <c r="AK38" s="615">
        <v>0</v>
      </c>
      <c r="AL38" s="620">
        <f t="shared" ref="AL38" si="144">SQRT(AM38^2+AN38^2)*1000/(1.73*AM15)</f>
        <v>22.526011560693643</v>
      </c>
      <c r="AM38" s="614">
        <v>-1.36395</v>
      </c>
      <c r="AN38" s="615">
        <v>0</v>
      </c>
      <c r="AO38" s="620">
        <f t="shared" ref="AO38" si="145">SQRT(AP38^2+AQ38^2)*1000/(1.73*AP15)</f>
        <v>22.491329479768787</v>
      </c>
      <c r="AP38" s="614">
        <v>-1.36185</v>
      </c>
      <c r="AQ38" s="615">
        <v>0</v>
      </c>
      <c r="AR38" s="620">
        <f t="shared" ref="AR38" si="146">SQRT(AS38^2+AT38^2)*1000/(1.73*AS15)</f>
        <v>22.161849710982661</v>
      </c>
      <c r="AS38" s="614">
        <v>-1.3419000000000001</v>
      </c>
      <c r="AT38" s="615">
        <v>0</v>
      </c>
      <c r="AU38" s="620">
        <f t="shared" ref="AU38" si="147">SQRT(AV38^2+AW38^2)*1000/(1.73*AV15)</f>
        <v>22.040462427745666</v>
      </c>
      <c r="AV38" s="614">
        <v>-1.3345499999999999</v>
      </c>
      <c r="AW38" s="615">
        <v>0</v>
      </c>
      <c r="AX38" s="620">
        <f t="shared" ref="AX38" si="148">SQRT(AY38^2+AZ38^2)*1000/(1.73*AY15)</f>
        <v>22.508670520231217</v>
      </c>
      <c r="AY38" s="614">
        <v>-1.3629</v>
      </c>
      <c r="AZ38" s="615">
        <v>0</v>
      </c>
      <c r="BA38" s="620">
        <f t="shared" ref="BA38" si="149">SQRT(BB38^2+BC38^2)*1000/(1.73*BB15)</f>
        <v>22.664739884393065</v>
      </c>
      <c r="BB38" s="614">
        <v>-1.37235</v>
      </c>
      <c r="BC38" s="615">
        <v>0</v>
      </c>
      <c r="BD38" s="620">
        <f t="shared" ref="BD38" si="150">SQRT(BE38^2+BF38^2)*1000/(1.73*BE15)</f>
        <v>23.167630057803468</v>
      </c>
      <c r="BE38" s="614">
        <v>-1.4028</v>
      </c>
      <c r="BF38" s="615">
        <v>0</v>
      </c>
      <c r="BG38" s="620">
        <f t="shared" ref="BG38" si="151">SQRT(BH38^2+BI38^2)*1000/(1.73*BH15)</f>
        <v>22.994219653179194</v>
      </c>
      <c r="BH38" s="614">
        <v>-1.3923000000000001</v>
      </c>
      <c r="BI38" s="615">
        <v>0</v>
      </c>
      <c r="BJ38" s="620">
        <f t="shared" ref="BJ38" si="152">SQRT(BK38^2+BL38^2)*1000/(1.73*BK15)</f>
        <v>22.855491329479769</v>
      </c>
      <c r="BK38" s="614">
        <v>-1.3838999999999999</v>
      </c>
      <c r="BL38" s="615">
        <v>0</v>
      </c>
      <c r="BM38" s="620">
        <f t="shared" ref="BM38" si="153">SQRT(BN38^2+BO38^2)*1000/(1.73*BN15)</f>
        <v>23.23699421965318</v>
      </c>
      <c r="BN38" s="614">
        <v>-1.407</v>
      </c>
      <c r="BO38" s="615">
        <v>0</v>
      </c>
      <c r="BP38" s="620">
        <f t="shared" ref="BP38" si="154">SQRT(BQ38^2+BR38^2)*1000/(1.73*BQ15)</f>
        <v>23.531791907514449</v>
      </c>
      <c r="BQ38" s="614">
        <v>-1.4248499999999999</v>
      </c>
      <c r="BR38" s="615">
        <v>0</v>
      </c>
      <c r="BS38" s="620">
        <f t="shared" ref="BS38" si="155">SQRT(BT38^2+BU38^2)*1000/(1.73*BT15)</f>
        <v>23.427745664739884</v>
      </c>
      <c r="BT38" s="614">
        <v>-1.41855</v>
      </c>
      <c r="BU38" s="615">
        <v>0</v>
      </c>
      <c r="BV38" s="620">
        <f t="shared" ref="BV38" si="156">SQRT(BW38^2+BX38^2)*1000/(1.73*BW15)</f>
        <v>23.080924855491332</v>
      </c>
      <c r="BW38" s="614">
        <v>-1.3975500000000001</v>
      </c>
      <c r="BX38" s="615">
        <v>0</v>
      </c>
      <c r="BY38" s="620">
        <f t="shared" ref="BY38" si="157">SQRT(BZ38^2+CA38^2)*1000/(1.73*BZ15)</f>
        <v>22.855491329479769</v>
      </c>
      <c r="BZ38" s="614">
        <v>-1.3838999999999999</v>
      </c>
      <c r="CA38" s="615">
        <v>0</v>
      </c>
      <c r="CB38" s="820"/>
      <c r="CC38" s="820"/>
    </row>
    <row r="39" spans="1:81" ht="13.5" thickBot="1" x14ac:dyDescent="0.25">
      <c r="A39" s="435">
        <v>6</v>
      </c>
      <c r="B39" s="436" t="s">
        <v>79</v>
      </c>
      <c r="C39" s="437"/>
      <c r="D39" s="438"/>
      <c r="E39" s="439"/>
      <c r="F39" s="440"/>
      <c r="G39" s="441"/>
      <c r="H39" s="621">
        <f>SQRT(I39^2+J39^2)*1000/(1.73*I23)</f>
        <v>2.1329479768786124</v>
      </c>
      <c r="I39" s="347">
        <v>-0.12914999999999999</v>
      </c>
      <c r="J39" s="348">
        <v>0</v>
      </c>
      <c r="K39" s="621">
        <f t="shared" ref="K39" si="158">SQRT(L39^2+M39^2)*1000/(1.73*L23)</f>
        <v>2.0809248554913298</v>
      </c>
      <c r="L39" s="347">
        <v>-0.126</v>
      </c>
      <c r="M39" s="348">
        <v>0</v>
      </c>
      <c r="N39" s="621">
        <f>SQRT(O39^2+P39^2)*1000/(1.73*O23)</f>
        <v>2.1156069364161851</v>
      </c>
      <c r="O39" s="347">
        <v>-0.12809999999999999</v>
      </c>
      <c r="P39" s="348">
        <v>0</v>
      </c>
      <c r="Q39" s="621">
        <f t="shared" ref="Q39" si="159">SQRT(R39^2+S39^2)*1000/(1.73*R23)</f>
        <v>2.0809248554913298</v>
      </c>
      <c r="R39" s="347">
        <v>-0.126</v>
      </c>
      <c r="S39" s="348">
        <v>0</v>
      </c>
      <c r="T39" s="621">
        <f t="shared" ref="T39" si="160">SQRT(U39^2+V39^2)*1000/(1.73*U23)</f>
        <v>2.0809248554913298</v>
      </c>
      <c r="U39" s="347">
        <v>-0.126</v>
      </c>
      <c r="V39" s="348">
        <v>0</v>
      </c>
      <c r="W39" s="621">
        <f t="shared" ref="W39" si="161">SQRT(X39^2+Y39^2)*1000/(1.73*X23)</f>
        <v>2.0289017341040463</v>
      </c>
      <c r="X39" s="347">
        <v>-0.12285</v>
      </c>
      <c r="Y39" s="348">
        <v>0</v>
      </c>
      <c r="Z39" s="621">
        <f t="shared" ref="Z39" si="162">SQRT(AA39^2+AB39^2)*1000/(1.73*AA23)</f>
        <v>2.0115606936416186</v>
      </c>
      <c r="AA39" s="347">
        <v>-0.12180000000000001</v>
      </c>
      <c r="AB39" s="348">
        <v>0</v>
      </c>
      <c r="AC39" s="621">
        <f t="shared" ref="AC39" si="163">SQRT(AD39^2+AE39^2)*1000/(1.73*AD23)</f>
        <v>1.9768786127167632</v>
      </c>
      <c r="AD39" s="347">
        <v>-0.1197</v>
      </c>
      <c r="AE39" s="348">
        <v>0</v>
      </c>
      <c r="AF39" s="621">
        <f t="shared" ref="AF39" si="164">SQRT(AG39^2+AH39^2)*1000/(1.73*AG23)</f>
        <v>1.9942196531791909</v>
      </c>
      <c r="AG39" s="347">
        <v>-0.12075</v>
      </c>
      <c r="AH39" s="348">
        <v>0</v>
      </c>
      <c r="AI39" s="621">
        <f t="shared" ref="AI39" si="165">SQRT(AJ39^2+AK39^2)*1000/(1.73*AJ23)</f>
        <v>2.0289017341040463</v>
      </c>
      <c r="AJ39" s="347">
        <v>-0.12285</v>
      </c>
      <c r="AK39" s="348">
        <v>0</v>
      </c>
      <c r="AL39" s="621">
        <f t="shared" ref="AL39" si="166">SQRT(AM39^2+AN39^2)*1000/(1.73*AM23)</f>
        <v>1.9942196531791909</v>
      </c>
      <c r="AM39" s="347">
        <v>-0.12075</v>
      </c>
      <c r="AN39" s="348">
        <v>0</v>
      </c>
      <c r="AO39" s="621">
        <f t="shared" ref="AO39" si="167">SQRT(AP39^2+AQ39^2)*1000/(1.73*AP23)</f>
        <v>1.9595375722543353</v>
      </c>
      <c r="AP39" s="347">
        <v>-0.11865000000000001</v>
      </c>
      <c r="AQ39" s="348">
        <v>0</v>
      </c>
      <c r="AR39" s="621">
        <f t="shared" ref="AR39" si="168">SQRT(AS39^2+AT39^2)*1000/(1.73*AS23)</f>
        <v>1.9768786127167632</v>
      </c>
      <c r="AS39" s="347">
        <v>-0.1197</v>
      </c>
      <c r="AT39" s="348">
        <v>0</v>
      </c>
      <c r="AU39" s="621">
        <f t="shared" ref="AU39" si="169">SQRT(AV39^2+AW39^2)*1000/(1.73*AV23)</f>
        <v>1.9768786127167632</v>
      </c>
      <c r="AV39" s="347">
        <v>-0.1197</v>
      </c>
      <c r="AW39" s="348">
        <v>0</v>
      </c>
      <c r="AX39" s="621">
        <f t="shared" ref="AX39" si="170">SQRT(AY39^2+AZ39^2)*1000/(1.73*AY23)</f>
        <v>2.0115606936416186</v>
      </c>
      <c r="AY39" s="347">
        <v>-0.12180000000000001</v>
      </c>
      <c r="AZ39" s="348">
        <v>0</v>
      </c>
      <c r="BA39" s="621">
        <f t="shared" ref="BA39" si="171">SQRT(BB39^2+BC39^2)*1000/(1.73*BB23)</f>
        <v>2.0635838150289021</v>
      </c>
      <c r="BB39" s="347">
        <v>-0.12495000000000001</v>
      </c>
      <c r="BC39" s="348">
        <v>0</v>
      </c>
      <c r="BD39" s="621">
        <f t="shared" ref="BD39" si="172">SQRT(BE39^2+BF39^2)*1000/(1.73*BE23)</f>
        <v>2.0982658959537575</v>
      </c>
      <c r="BE39" s="347">
        <v>-0.12705</v>
      </c>
      <c r="BF39" s="348">
        <v>0</v>
      </c>
      <c r="BG39" s="621">
        <f t="shared" ref="BG39" si="173">SQRT(BH39^2+BI39^2)*1000/(1.73*BH23)</f>
        <v>2.1502890173410409</v>
      </c>
      <c r="BH39" s="347">
        <v>-0.13020000000000001</v>
      </c>
      <c r="BI39" s="348">
        <v>0</v>
      </c>
      <c r="BJ39" s="621">
        <f t="shared" ref="BJ39" si="174">SQRT(BK39^2+BL39^2)*1000/(1.73*BK23)</f>
        <v>2.0809248554913298</v>
      </c>
      <c r="BK39" s="347">
        <v>-0.126</v>
      </c>
      <c r="BL39" s="348">
        <v>0</v>
      </c>
      <c r="BM39" s="621">
        <f t="shared" ref="BM39" si="175">SQRT(BN39^2+BO39^2)*1000/(1.73*BN23)</f>
        <v>2.0809248554913298</v>
      </c>
      <c r="BN39" s="347">
        <v>-0.126</v>
      </c>
      <c r="BO39" s="348">
        <v>0</v>
      </c>
      <c r="BP39" s="621">
        <f t="shared" ref="BP39" si="176">SQRT(BQ39^2+BR39^2)*1000/(1.73*BQ23)</f>
        <v>1.9942196531791909</v>
      </c>
      <c r="BQ39" s="347">
        <v>-0.12075</v>
      </c>
      <c r="BR39" s="348">
        <v>0</v>
      </c>
      <c r="BS39" s="621">
        <f t="shared" ref="BS39" si="177">SQRT(BT39^2+BU39^2)*1000/(1.73*BT23)</f>
        <v>2.0289017341040463</v>
      </c>
      <c r="BT39" s="347">
        <v>-0.12285</v>
      </c>
      <c r="BU39" s="348">
        <v>0</v>
      </c>
      <c r="BV39" s="621">
        <f t="shared" ref="BV39" si="178">SQRT(BW39^2+BX39^2)*1000/(1.73*BW23)</f>
        <v>1.9942196531791909</v>
      </c>
      <c r="BW39" s="347">
        <v>-0.12075</v>
      </c>
      <c r="BX39" s="348">
        <v>0</v>
      </c>
      <c r="BY39" s="621">
        <f t="shared" ref="BY39" si="179">SQRT(BZ39^2+CA39^2)*1000/(1.73*BZ23)</f>
        <v>1.9768786127167632</v>
      </c>
      <c r="BZ39" s="347">
        <v>-0.1197</v>
      </c>
      <c r="CA39" s="348">
        <v>0</v>
      </c>
      <c r="CB39" s="820"/>
      <c r="CC39" s="820"/>
    </row>
    <row r="40" spans="1:81" x14ac:dyDescent="0.2">
      <c r="A40" s="164" t="s">
        <v>80</v>
      </c>
      <c r="B40" s="442"/>
      <c r="C40" s="443"/>
      <c r="D40" s="444"/>
      <c r="E40" s="445"/>
      <c r="F40" s="444"/>
      <c r="G40" s="446"/>
      <c r="H40" s="611">
        <f t="shared" ref="H40:I41" si="180">H36+H34+H38</f>
        <v>22.404624277456652</v>
      </c>
      <c r="I40" s="333">
        <f>I36+I34+I38</f>
        <v>-1.3566</v>
      </c>
      <c r="J40" s="334">
        <f t="shared" ref="J40:O41" si="181">J36+J34+J38</f>
        <v>0</v>
      </c>
      <c r="K40" s="611">
        <f t="shared" si="181"/>
        <v>22.508670520231217</v>
      </c>
      <c r="L40" s="333">
        <f t="shared" si="181"/>
        <v>-1.3629</v>
      </c>
      <c r="M40" s="334">
        <f t="shared" si="181"/>
        <v>0</v>
      </c>
      <c r="N40" s="611">
        <f t="shared" si="181"/>
        <v>21.867052023121389</v>
      </c>
      <c r="O40" s="333">
        <f>O36+O34+O38</f>
        <v>-1.3240499999999999</v>
      </c>
      <c r="P40" s="334">
        <f t="shared" ref="P40:CA41" si="182">P36+P34+P38</f>
        <v>0</v>
      </c>
      <c r="Q40" s="611">
        <f t="shared" si="182"/>
        <v>21.936416184971101</v>
      </c>
      <c r="R40" s="333">
        <f t="shared" si="182"/>
        <v>-1.3282499999999999</v>
      </c>
      <c r="S40" s="334">
        <f t="shared" si="182"/>
        <v>0</v>
      </c>
      <c r="T40" s="611">
        <f t="shared" si="182"/>
        <v>22.716763005780347</v>
      </c>
      <c r="U40" s="333">
        <f t="shared" si="182"/>
        <v>-1.3754999999999999</v>
      </c>
      <c r="V40" s="334">
        <f t="shared" si="182"/>
        <v>0</v>
      </c>
      <c r="W40" s="611">
        <f t="shared" si="182"/>
        <v>22.404624277456652</v>
      </c>
      <c r="X40" s="333">
        <f t="shared" si="182"/>
        <v>-1.3566</v>
      </c>
      <c r="Y40" s="334">
        <f t="shared" si="182"/>
        <v>0</v>
      </c>
      <c r="Z40" s="611">
        <f t="shared" si="182"/>
        <v>22.820809248554912</v>
      </c>
      <c r="AA40" s="333">
        <f t="shared" si="182"/>
        <v>-1.3817999999999999</v>
      </c>
      <c r="AB40" s="334">
        <f t="shared" si="182"/>
        <v>0</v>
      </c>
      <c r="AC40" s="611">
        <f t="shared" si="182"/>
        <v>23.080924855491332</v>
      </c>
      <c r="AD40" s="333">
        <f t="shared" si="182"/>
        <v>-1.3975500000000001</v>
      </c>
      <c r="AE40" s="334">
        <f t="shared" si="182"/>
        <v>0</v>
      </c>
      <c r="AF40" s="611">
        <f t="shared" si="182"/>
        <v>22.803468208092486</v>
      </c>
      <c r="AG40" s="333">
        <f t="shared" si="182"/>
        <v>-1.3807499999999999</v>
      </c>
      <c r="AH40" s="334">
        <f t="shared" si="182"/>
        <v>0</v>
      </c>
      <c r="AI40" s="611">
        <f t="shared" si="182"/>
        <v>22.612716763005782</v>
      </c>
      <c r="AJ40" s="333">
        <f t="shared" si="182"/>
        <v>-1.3692</v>
      </c>
      <c r="AK40" s="334">
        <f t="shared" si="182"/>
        <v>0</v>
      </c>
      <c r="AL40" s="611">
        <f t="shared" si="182"/>
        <v>22.526011560693643</v>
      </c>
      <c r="AM40" s="333">
        <f t="shared" si="182"/>
        <v>-1.36395</v>
      </c>
      <c r="AN40" s="334">
        <f t="shared" si="182"/>
        <v>0</v>
      </c>
      <c r="AO40" s="611">
        <f t="shared" si="182"/>
        <v>22.491329479768787</v>
      </c>
      <c r="AP40" s="333">
        <f t="shared" si="182"/>
        <v>-1.36185</v>
      </c>
      <c r="AQ40" s="334">
        <f t="shared" si="182"/>
        <v>0</v>
      </c>
      <c r="AR40" s="611">
        <f t="shared" si="182"/>
        <v>22.161849710982661</v>
      </c>
      <c r="AS40" s="333">
        <f t="shared" si="182"/>
        <v>-1.3419000000000001</v>
      </c>
      <c r="AT40" s="334">
        <f t="shared" si="182"/>
        <v>0</v>
      </c>
      <c r="AU40" s="611">
        <f t="shared" si="182"/>
        <v>22.040462427745666</v>
      </c>
      <c r="AV40" s="333">
        <f t="shared" si="182"/>
        <v>-1.3345499999999999</v>
      </c>
      <c r="AW40" s="334">
        <f t="shared" si="182"/>
        <v>0</v>
      </c>
      <c r="AX40" s="611">
        <f t="shared" si="182"/>
        <v>22.508670520231217</v>
      </c>
      <c r="AY40" s="333">
        <f t="shared" si="182"/>
        <v>-1.3629</v>
      </c>
      <c r="AZ40" s="334">
        <f t="shared" si="182"/>
        <v>0</v>
      </c>
      <c r="BA40" s="611">
        <f t="shared" si="182"/>
        <v>22.664739884393065</v>
      </c>
      <c r="BB40" s="333">
        <f t="shared" si="182"/>
        <v>-1.37235</v>
      </c>
      <c r="BC40" s="334">
        <f t="shared" si="182"/>
        <v>0</v>
      </c>
      <c r="BD40" s="611">
        <f t="shared" si="182"/>
        <v>23.167630057803468</v>
      </c>
      <c r="BE40" s="333">
        <f t="shared" si="182"/>
        <v>-1.4028</v>
      </c>
      <c r="BF40" s="334">
        <f t="shared" si="182"/>
        <v>0</v>
      </c>
      <c r="BG40" s="611">
        <f t="shared" si="182"/>
        <v>22.994219653179194</v>
      </c>
      <c r="BH40" s="333">
        <f t="shared" si="182"/>
        <v>-1.3923000000000001</v>
      </c>
      <c r="BI40" s="334">
        <f t="shared" si="182"/>
        <v>0</v>
      </c>
      <c r="BJ40" s="611">
        <f t="shared" si="182"/>
        <v>22.855491329479769</v>
      </c>
      <c r="BK40" s="333">
        <f t="shared" si="182"/>
        <v>-1.3838999999999999</v>
      </c>
      <c r="BL40" s="334">
        <f t="shared" si="182"/>
        <v>0</v>
      </c>
      <c r="BM40" s="611">
        <f t="shared" si="182"/>
        <v>23.23699421965318</v>
      </c>
      <c r="BN40" s="333">
        <f t="shared" si="182"/>
        <v>-1.407</v>
      </c>
      <c r="BO40" s="334">
        <f t="shared" si="182"/>
        <v>0</v>
      </c>
      <c r="BP40" s="611">
        <f t="shared" si="182"/>
        <v>23.531791907514449</v>
      </c>
      <c r="BQ40" s="333">
        <f t="shared" si="182"/>
        <v>-1.4248499999999999</v>
      </c>
      <c r="BR40" s="334">
        <f t="shared" si="182"/>
        <v>0</v>
      </c>
      <c r="BS40" s="611">
        <f t="shared" si="182"/>
        <v>23.427745664739884</v>
      </c>
      <c r="BT40" s="333">
        <f t="shared" si="182"/>
        <v>-1.41855</v>
      </c>
      <c r="BU40" s="334">
        <f t="shared" si="182"/>
        <v>0</v>
      </c>
      <c r="BV40" s="611">
        <f t="shared" si="182"/>
        <v>23.080924855491332</v>
      </c>
      <c r="BW40" s="333">
        <f t="shared" si="182"/>
        <v>-1.3975500000000001</v>
      </c>
      <c r="BX40" s="334">
        <f t="shared" si="182"/>
        <v>0</v>
      </c>
      <c r="BY40" s="611">
        <f t="shared" si="182"/>
        <v>22.855491329479769</v>
      </c>
      <c r="BZ40" s="333">
        <f t="shared" si="182"/>
        <v>-1.3838999999999999</v>
      </c>
      <c r="CA40" s="334">
        <f t="shared" si="182"/>
        <v>0</v>
      </c>
    </row>
    <row r="41" spans="1:81" ht="13.5" thickBot="1" x14ac:dyDescent="0.25">
      <c r="A41" s="175" t="s">
        <v>81</v>
      </c>
      <c r="B41" s="447"/>
      <c r="C41" s="448"/>
      <c r="D41" s="449"/>
      <c r="E41" s="450"/>
      <c r="F41" s="451"/>
      <c r="G41" s="452"/>
      <c r="H41" s="612">
        <f t="shared" si="180"/>
        <v>2.1329479768786124</v>
      </c>
      <c r="I41" s="342">
        <f t="shared" si="180"/>
        <v>-0.12914999999999999</v>
      </c>
      <c r="J41" s="343">
        <f t="shared" si="181"/>
        <v>0</v>
      </c>
      <c r="K41" s="612">
        <f t="shared" si="181"/>
        <v>2.0809248554913298</v>
      </c>
      <c r="L41" s="342">
        <f t="shared" si="181"/>
        <v>-0.126</v>
      </c>
      <c r="M41" s="343">
        <f t="shared" si="181"/>
        <v>0</v>
      </c>
      <c r="N41" s="612">
        <f t="shared" si="181"/>
        <v>2.1156069364161851</v>
      </c>
      <c r="O41" s="342">
        <f t="shared" si="181"/>
        <v>-0.12809999999999999</v>
      </c>
      <c r="P41" s="343">
        <f t="shared" si="182"/>
        <v>0</v>
      </c>
      <c r="Q41" s="612">
        <f t="shared" si="182"/>
        <v>2.0809248554913298</v>
      </c>
      <c r="R41" s="342">
        <f t="shared" si="182"/>
        <v>-0.126</v>
      </c>
      <c r="S41" s="343">
        <f t="shared" si="182"/>
        <v>0</v>
      </c>
      <c r="T41" s="612">
        <f t="shared" si="182"/>
        <v>2.0809248554913298</v>
      </c>
      <c r="U41" s="342">
        <f t="shared" si="182"/>
        <v>-0.126</v>
      </c>
      <c r="V41" s="343">
        <f t="shared" si="182"/>
        <v>0</v>
      </c>
      <c r="W41" s="612">
        <f t="shared" si="182"/>
        <v>2.0289017341040463</v>
      </c>
      <c r="X41" s="342">
        <f t="shared" si="182"/>
        <v>-0.12285</v>
      </c>
      <c r="Y41" s="343">
        <f t="shared" si="182"/>
        <v>0</v>
      </c>
      <c r="Z41" s="612">
        <f t="shared" si="182"/>
        <v>2.0115606936416186</v>
      </c>
      <c r="AA41" s="342">
        <f t="shared" si="182"/>
        <v>-0.12180000000000001</v>
      </c>
      <c r="AB41" s="343">
        <f t="shared" si="182"/>
        <v>0</v>
      </c>
      <c r="AC41" s="612">
        <f t="shared" si="182"/>
        <v>1.9768786127167632</v>
      </c>
      <c r="AD41" s="342">
        <f t="shared" si="182"/>
        <v>-0.1197</v>
      </c>
      <c r="AE41" s="343">
        <f t="shared" si="182"/>
        <v>0</v>
      </c>
      <c r="AF41" s="612">
        <f t="shared" si="182"/>
        <v>1.9942196531791909</v>
      </c>
      <c r="AG41" s="342">
        <f t="shared" si="182"/>
        <v>-0.12075</v>
      </c>
      <c r="AH41" s="343">
        <f t="shared" si="182"/>
        <v>0</v>
      </c>
      <c r="AI41" s="612">
        <f t="shared" si="182"/>
        <v>2.0289017341040463</v>
      </c>
      <c r="AJ41" s="342">
        <f t="shared" si="182"/>
        <v>-0.12285</v>
      </c>
      <c r="AK41" s="343">
        <f t="shared" si="182"/>
        <v>0</v>
      </c>
      <c r="AL41" s="612">
        <f t="shared" si="182"/>
        <v>1.9942196531791909</v>
      </c>
      <c r="AM41" s="342">
        <f t="shared" si="182"/>
        <v>-0.12075</v>
      </c>
      <c r="AN41" s="343">
        <f t="shared" si="182"/>
        <v>0</v>
      </c>
      <c r="AO41" s="612">
        <f t="shared" si="182"/>
        <v>1.9595375722543353</v>
      </c>
      <c r="AP41" s="342">
        <f t="shared" si="182"/>
        <v>-0.11865000000000001</v>
      </c>
      <c r="AQ41" s="343">
        <f t="shared" si="182"/>
        <v>0</v>
      </c>
      <c r="AR41" s="612">
        <f t="shared" si="182"/>
        <v>1.9768786127167632</v>
      </c>
      <c r="AS41" s="342">
        <f t="shared" si="182"/>
        <v>-0.1197</v>
      </c>
      <c r="AT41" s="343">
        <f t="shared" si="182"/>
        <v>0</v>
      </c>
      <c r="AU41" s="612">
        <f t="shared" si="182"/>
        <v>1.9768786127167632</v>
      </c>
      <c r="AV41" s="342">
        <f t="shared" si="182"/>
        <v>-0.1197</v>
      </c>
      <c r="AW41" s="343">
        <f t="shared" si="182"/>
        <v>0</v>
      </c>
      <c r="AX41" s="612">
        <f t="shared" si="182"/>
        <v>2.0115606936416186</v>
      </c>
      <c r="AY41" s="342">
        <f t="shared" si="182"/>
        <v>-0.12180000000000001</v>
      </c>
      <c r="AZ41" s="343">
        <f t="shared" si="182"/>
        <v>0</v>
      </c>
      <c r="BA41" s="612">
        <f t="shared" si="182"/>
        <v>2.0635838150289021</v>
      </c>
      <c r="BB41" s="342">
        <f t="shared" si="182"/>
        <v>-0.12495000000000001</v>
      </c>
      <c r="BC41" s="343">
        <f t="shared" si="182"/>
        <v>0</v>
      </c>
      <c r="BD41" s="612">
        <f t="shared" si="182"/>
        <v>2.0982658959537575</v>
      </c>
      <c r="BE41" s="342">
        <f t="shared" si="182"/>
        <v>-0.12705</v>
      </c>
      <c r="BF41" s="343">
        <f t="shared" si="182"/>
        <v>0</v>
      </c>
      <c r="BG41" s="612">
        <f t="shared" si="182"/>
        <v>2.1502890173410409</v>
      </c>
      <c r="BH41" s="342">
        <f t="shared" si="182"/>
        <v>-0.13020000000000001</v>
      </c>
      <c r="BI41" s="343">
        <f t="shared" si="182"/>
        <v>0</v>
      </c>
      <c r="BJ41" s="612">
        <f t="shared" si="182"/>
        <v>2.0809248554913298</v>
      </c>
      <c r="BK41" s="342">
        <f t="shared" si="182"/>
        <v>-0.126</v>
      </c>
      <c r="BL41" s="343">
        <f t="shared" si="182"/>
        <v>0</v>
      </c>
      <c r="BM41" s="612">
        <f t="shared" si="182"/>
        <v>2.0809248554913298</v>
      </c>
      <c r="BN41" s="342">
        <f t="shared" si="182"/>
        <v>-0.126</v>
      </c>
      <c r="BO41" s="343">
        <f t="shared" si="182"/>
        <v>0</v>
      </c>
      <c r="BP41" s="612">
        <f t="shared" si="182"/>
        <v>1.9942196531791909</v>
      </c>
      <c r="BQ41" s="342">
        <f t="shared" si="182"/>
        <v>-0.12075</v>
      </c>
      <c r="BR41" s="343">
        <f t="shared" si="182"/>
        <v>0</v>
      </c>
      <c r="BS41" s="612">
        <f t="shared" si="182"/>
        <v>2.0289017341040463</v>
      </c>
      <c r="BT41" s="342">
        <f t="shared" si="182"/>
        <v>-0.12285</v>
      </c>
      <c r="BU41" s="343">
        <f t="shared" si="182"/>
        <v>0</v>
      </c>
      <c r="BV41" s="612">
        <f t="shared" si="182"/>
        <v>1.9942196531791909</v>
      </c>
      <c r="BW41" s="342">
        <f t="shared" si="182"/>
        <v>-0.12075</v>
      </c>
      <c r="BX41" s="343">
        <f t="shared" si="182"/>
        <v>0</v>
      </c>
      <c r="BY41" s="612">
        <f t="shared" si="182"/>
        <v>1.9768786127167632</v>
      </c>
      <c r="BZ41" s="342">
        <f t="shared" si="182"/>
        <v>-0.1197</v>
      </c>
      <c r="CA41" s="343">
        <f t="shared" si="182"/>
        <v>0</v>
      </c>
    </row>
    <row r="42" spans="1:81" ht="13.5" thickBot="1" x14ac:dyDescent="0.25">
      <c r="A42" s="185" t="s">
        <v>82</v>
      </c>
      <c r="B42" s="394"/>
      <c r="C42" s="453"/>
      <c r="D42" s="454"/>
      <c r="E42" s="455"/>
      <c r="F42" s="454"/>
      <c r="G42" s="456"/>
      <c r="H42" s="616">
        <f>H40+H41</f>
        <v>24.537572254335263</v>
      </c>
      <c r="I42" s="617">
        <f t="shared" ref="I42:M42" si="183">I40+I41</f>
        <v>-1.4857499999999999</v>
      </c>
      <c r="J42" s="618">
        <f t="shared" si="183"/>
        <v>0</v>
      </c>
      <c r="K42" s="616">
        <f t="shared" si="183"/>
        <v>24.589595375722546</v>
      </c>
      <c r="L42" s="617">
        <f t="shared" si="183"/>
        <v>-1.4889000000000001</v>
      </c>
      <c r="M42" s="618">
        <f t="shared" si="183"/>
        <v>0</v>
      </c>
      <c r="N42" s="616">
        <f>N40+N41</f>
        <v>23.982658959537574</v>
      </c>
      <c r="O42" s="617">
        <f t="shared" ref="O42:BZ42" si="184">O40+O41</f>
        <v>-1.4521500000000001</v>
      </c>
      <c r="P42" s="618">
        <f t="shared" si="184"/>
        <v>0</v>
      </c>
      <c r="Q42" s="616">
        <f t="shared" si="184"/>
        <v>24.01734104046243</v>
      </c>
      <c r="R42" s="617">
        <f t="shared" si="184"/>
        <v>-1.45425</v>
      </c>
      <c r="S42" s="618">
        <f t="shared" si="184"/>
        <v>0</v>
      </c>
      <c r="T42" s="616">
        <f t="shared" si="184"/>
        <v>24.797687861271676</v>
      </c>
      <c r="U42" s="617">
        <f t="shared" si="184"/>
        <v>-1.5015000000000001</v>
      </c>
      <c r="V42" s="618">
        <f t="shared" si="184"/>
        <v>0</v>
      </c>
      <c r="W42" s="616">
        <f t="shared" si="184"/>
        <v>24.433526011560698</v>
      </c>
      <c r="X42" s="617">
        <f t="shared" si="184"/>
        <v>-1.4794499999999999</v>
      </c>
      <c r="Y42" s="618">
        <f t="shared" si="184"/>
        <v>0</v>
      </c>
      <c r="Z42" s="616">
        <f t="shared" si="184"/>
        <v>24.832369942196532</v>
      </c>
      <c r="AA42" s="617">
        <f t="shared" si="184"/>
        <v>-1.5035999999999998</v>
      </c>
      <c r="AB42" s="618">
        <f t="shared" si="184"/>
        <v>0</v>
      </c>
      <c r="AC42" s="616">
        <f t="shared" si="184"/>
        <v>25.057803468208096</v>
      </c>
      <c r="AD42" s="617">
        <f t="shared" si="184"/>
        <v>-1.51725</v>
      </c>
      <c r="AE42" s="618">
        <f t="shared" si="184"/>
        <v>0</v>
      </c>
      <c r="AF42" s="616">
        <f t="shared" si="184"/>
        <v>24.797687861271676</v>
      </c>
      <c r="AG42" s="617">
        <f t="shared" si="184"/>
        <v>-1.5014999999999998</v>
      </c>
      <c r="AH42" s="618">
        <f t="shared" si="184"/>
        <v>0</v>
      </c>
      <c r="AI42" s="616">
        <f t="shared" si="184"/>
        <v>24.641618497109828</v>
      </c>
      <c r="AJ42" s="617">
        <f t="shared" si="184"/>
        <v>-1.4920499999999999</v>
      </c>
      <c r="AK42" s="618">
        <f t="shared" si="184"/>
        <v>0</v>
      </c>
      <c r="AL42" s="616">
        <f t="shared" si="184"/>
        <v>24.520231213872833</v>
      </c>
      <c r="AM42" s="617">
        <f t="shared" si="184"/>
        <v>-1.4846999999999999</v>
      </c>
      <c r="AN42" s="618">
        <f t="shared" si="184"/>
        <v>0</v>
      </c>
      <c r="AO42" s="616">
        <f t="shared" si="184"/>
        <v>24.450867052023121</v>
      </c>
      <c r="AP42" s="617">
        <f t="shared" si="184"/>
        <v>-1.4804999999999999</v>
      </c>
      <c r="AQ42" s="618">
        <f t="shared" si="184"/>
        <v>0</v>
      </c>
      <c r="AR42" s="616">
        <f t="shared" si="184"/>
        <v>24.138728323699425</v>
      </c>
      <c r="AS42" s="617">
        <f t="shared" si="184"/>
        <v>-1.4616</v>
      </c>
      <c r="AT42" s="618">
        <f t="shared" si="184"/>
        <v>0</v>
      </c>
      <c r="AU42" s="616">
        <f t="shared" si="184"/>
        <v>24.01734104046243</v>
      </c>
      <c r="AV42" s="617">
        <f t="shared" si="184"/>
        <v>-1.4542499999999998</v>
      </c>
      <c r="AW42" s="618">
        <f t="shared" si="184"/>
        <v>0</v>
      </c>
      <c r="AX42" s="616">
        <f t="shared" si="184"/>
        <v>24.520231213872837</v>
      </c>
      <c r="AY42" s="617">
        <f t="shared" si="184"/>
        <v>-1.4846999999999999</v>
      </c>
      <c r="AZ42" s="618">
        <f t="shared" si="184"/>
        <v>0</v>
      </c>
      <c r="BA42" s="616">
        <f t="shared" si="184"/>
        <v>24.728323699421967</v>
      </c>
      <c r="BB42" s="617">
        <f t="shared" si="184"/>
        <v>-1.4973000000000001</v>
      </c>
      <c r="BC42" s="618">
        <f t="shared" si="184"/>
        <v>0</v>
      </c>
      <c r="BD42" s="616">
        <f t="shared" si="184"/>
        <v>25.265895953757227</v>
      </c>
      <c r="BE42" s="617">
        <f t="shared" si="184"/>
        <v>-1.5298500000000002</v>
      </c>
      <c r="BF42" s="618">
        <f t="shared" si="184"/>
        <v>0</v>
      </c>
      <c r="BG42" s="616">
        <f t="shared" si="184"/>
        <v>25.144508670520235</v>
      </c>
      <c r="BH42" s="617">
        <f t="shared" si="184"/>
        <v>-1.5225000000000002</v>
      </c>
      <c r="BI42" s="618">
        <f t="shared" si="184"/>
        <v>0</v>
      </c>
      <c r="BJ42" s="616">
        <f t="shared" si="184"/>
        <v>24.936416184971097</v>
      </c>
      <c r="BK42" s="617">
        <f t="shared" si="184"/>
        <v>-1.5099</v>
      </c>
      <c r="BL42" s="618">
        <f t="shared" si="184"/>
        <v>0</v>
      </c>
      <c r="BM42" s="616">
        <f t="shared" si="184"/>
        <v>25.317919075144509</v>
      </c>
      <c r="BN42" s="617">
        <f t="shared" si="184"/>
        <v>-1.5329999999999999</v>
      </c>
      <c r="BO42" s="618">
        <f t="shared" si="184"/>
        <v>0</v>
      </c>
      <c r="BP42" s="616">
        <f t="shared" si="184"/>
        <v>25.52601156069364</v>
      </c>
      <c r="BQ42" s="617">
        <f t="shared" si="184"/>
        <v>-1.5455999999999999</v>
      </c>
      <c r="BR42" s="618">
        <f t="shared" si="184"/>
        <v>0</v>
      </c>
      <c r="BS42" s="616">
        <f t="shared" si="184"/>
        <v>25.456647398843931</v>
      </c>
      <c r="BT42" s="617">
        <f t="shared" si="184"/>
        <v>-1.5413999999999999</v>
      </c>
      <c r="BU42" s="618">
        <f t="shared" si="184"/>
        <v>0</v>
      </c>
      <c r="BV42" s="616">
        <f t="shared" si="184"/>
        <v>25.075144508670522</v>
      </c>
      <c r="BW42" s="617">
        <f t="shared" si="184"/>
        <v>-1.5183</v>
      </c>
      <c r="BX42" s="618">
        <f t="shared" si="184"/>
        <v>0</v>
      </c>
      <c r="BY42" s="616">
        <f t="shared" si="184"/>
        <v>24.832369942196532</v>
      </c>
      <c r="BZ42" s="617">
        <f t="shared" si="184"/>
        <v>-1.5035999999999998</v>
      </c>
      <c r="CA42" s="618">
        <f t="shared" ref="CA42" si="185">CA40+CA41</f>
        <v>0</v>
      </c>
    </row>
    <row r="43" spans="1:81" x14ac:dyDescent="0.2">
      <c r="A43" s="412" t="s">
        <v>28</v>
      </c>
      <c r="B43" s="413"/>
      <c r="C43" s="413"/>
      <c r="D43" s="650" t="s">
        <v>29</v>
      </c>
      <c r="E43" s="651"/>
      <c r="F43" s="650" t="s">
        <v>30</v>
      </c>
      <c r="G43" s="652"/>
      <c r="H43" s="416"/>
      <c r="I43" s="414"/>
      <c r="J43" s="414"/>
      <c r="K43" s="416"/>
      <c r="L43" s="414"/>
      <c r="M43" s="414"/>
      <c r="N43" s="416"/>
      <c r="O43" s="414"/>
      <c r="P43" s="414"/>
      <c r="Q43" s="416"/>
      <c r="R43" s="414"/>
      <c r="S43" s="414"/>
      <c r="T43" s="416"/>
      <c r="U43" s="414"/>
      <c r="V43" s="414"/>
      <c r="W43" s="416"/>
      <c r="X43" s="414"/>
      <c r="Y43" s="414"/>
      <c r="Z43" s="416"/>
      <c r="AA43" s="414"/>
      <c r="AB43" s="414"/>
      <c r="AC43" s="416"/>
      <c r="AD43" s="414"/>
      <c r="AE43" s="414"/>
      <c r="AF43" s="416"/>
      <c r="AG43" s="414"/>
      <c r="AH43" s="414"/>
      <c r="AI43" s="416"/>
      <c r="AJ43" s="414"/>
      <c r="AK43" s="414"/>
      <c r="AL43" s="416"/>
      <c r="AM43" s="414"/>
      <c r="AN43" s="414"/>
      <c r="AO43" s="416"/>
      <c r="AP43" s="414"/>
      <c r="AQ43" s="414"/>
      <c r="AR43" s="416"/>
      <c r="AS43" s="414"/>
      <c r="AT43" s="414"/>
      <c r="AU43" s="416"/>
      <c r="AV43" s="414"/>
      <c r="AW43" s="414"/>
      <c r="AX43" s="416"/>
      <c r="AY43" s="414"/>
      <c r="AZ43" s="414"/>
      <c r="BA43" s="416"/>
      <c r="BB43" s="414"/>
      <c r="BC43" s="414"/>
      <c r="BD43" s="416"/>
      <c r="BE43" s="414"/>
      <c r="BF43" s="414"/>
      <c r="BG43" s="416"/>
      <c r="BH43" s="414"/>
      <c r="BI43" s="414"/>
      <c r="BJ43" s="416"/>
      <c r="BK43" s="414"/>
      <c r="BL43" s="414"/>
      <c r="BM43" s="416"/>
      <c r="BN43" s="414"/>
      <c r="BO43" s="414"/>
      <c r="BP43" s="416"/>
      <c r="BQ43" s="414"/>
      <c r="BR43" s="414"/>
      <c r="BS43" s="416"/>
      <c r="BT43" s="414"/>
      <c r="BU43" s="414"/>
      <c r="BV43" s="416"/>
      <c r="BW43" s="414"/>
      <c r="BX43" s="414"/>
      <c r="BY43" s="416"/>
      <c r="BZ43" s="414"/>
      <c r="CA43" s="414"/>
    </row>
    <row r="44" spans="1:81" ht="13.5" customHeight="1" thickBot="1" x14ac:dyDescent="0.25">
      <c r="A44" s="383"/>
      <c r="B44" s="417" t="s">
        <v>31</v>
      </c>
      <c r="C44" s="418"/>
      <c r="D44" s="821" t="s">
        <v>32</v>
      </c>
      <c r="E44" s="822" t="s">
        <v>33</v>
      </c>
      <c r="F44" s="822" t="s">
        <v>32</v>
      </c>
      <c r="G44" s="823" t="s">
        <v>33</v>
      </c>
      <c r="H44" s="416"/>
      <c r="I44" s="414"/>
      <c r="J44" s="414"/>
      <c r="K44" s="416"/>
      <c r="L44" s="414"/>
      <c r="M44" s="414"/>
      <c r="N44" s="416"/>
      <c r="O44" s="414"/>
      <c r="P44" s="414"/>
      <c r="Q44" s="416"/>
      <c r="R44" s="414"/>
      <c r="S44" s="414"/>
      <c r="T44" s="416"/>
      <c r="U44" s="414"/>
      <c r="V44" s="414"/>
      <c r="W44" s="416"/>
      <c r="X44" s="414"/>
      <c r="Y44" s="414"/>
      <c r="Z44" s="416"/>
      <c r="AA44" s="414"/>
      <c r="AB44" s="414"/>
      <c r="AC44" s="416"/>
      <c r="AD44" s="414"/>
      <c r="AE44" s="414"/>
      <c r="AF44" s="416"/>
      <c r="AG44" s="414"/>
      <c r="AH44" s="414"/>
      <c r="AI44" s="416"/>
      <c r="AJ44" s="414"/>
      <c r="AK44" s="414"/>
      <c r="AL44" s="416"/>
      <c r="AM44" s="414"/>
      <c r="AN44" s="414"/>
      <c r="AO44" s="416"/>
      <c r="AP44" s="414"/>
      <c r="AQ44" s="414"/>
      <c r="AR44" s="416"/>
      <c r="AS44" s="414"/>
      <c r="AT44" s="414"/>
      <c r="AU44" s="416"/>
      <c r="AV44" s="414"/>
      <c r="AW44" s="414"/>
      <c r="AX44" s="416"/>
      <c r="AY44" s="414"/>
      <c r="AZ44" s="414"/>
      <c r="BA44" s="416"/>
      <c r="BB44" s="414"/>
      <c r="BC44" s="414"/>
      <c r="BD44" s="416"/>
      <c r="BE44" s="414"/>
      <c r="BF44" s="414"/>
      <c r="BG44" s="416"/>
      <c r="BH44" s="414"/>
      <c r="BI44" s="414"/>
      <c r="BJ44" s="416"/>
      <c r="BK44" s="414"/>
      <c r="BL44" s="414"/>
      <c r="BM44" s="416"/>
      <c r="BN44" s="414"/>
      <c r="BO44" s="414"/>
      <c r="BP44" s="416"/>
      <c r="BQ44" s="414"/>
      <c r="BR44" s="414"/>
      <c r="BS44" s="416"/>
      <c r="BT44" s="414"/>
      <c r="BU44" s="414"/>
      <c r="BV44" s="416"/>
      <c r="BW44" s="414"/>
      <c r="BX44" s="414"/>
      <c r="BY44" s="416"/>
      <c r="BZ44" s="414"/>
      <c r="CA44" s="414"/>
    </row>
    <row r="45" spans="1:81" x14ac:dyDescent="0.2">
      <c r="A45" s="457">
        <v>1</v>
      </c>
      <c r="B45" s="458" t="s">
        <v>83</v>
      </c>
      <c r="C45" s="443"/>
      <c r="D45" s="459"/>
      <c r="E45" s="460"/>
      <c r="F45" s="461"/>
      <c r="G45" s="626"/>
      <c r="H45" s="619">
        <f>SQRT(I45^2+J45^2)*1000/(1.73*I16)</f>
        <v>3.6533461035989108</v>
      </c>
      <c r="I45" s="628">
        <v>-1.8450000000000001E-2</v>
      </c>
      <c r="J45" s="629">
        <v>6.0449999999999997E-2</v>
      </c>
      <c r="K45" s="619">
        <f>SQRT(L45^2+M45^2)*1000/(1.73*L16)</f>
        <v>3.6578007735131806</v>
      </c>
      <c r="L45" s="628">
        <v>-1.8550000000000001E-2</v>
      </c>
      <c r="M45" s="629">
        <v>6.0499999999999998E-2</v>
      </c>
      <c r="N45" s="619">
        <f>SQRT(O45^2+P45^2)*1000/(1.73*O16)</f>
        <v>3.647405714383936</v>
      </c>
      <c r="O45" s="628">
        <v>-1.8749999999999999E-2</v>
      </c>
      <c r="P45" s="629">
        <v>6.0249999999999998E-2</v>
      </c>
      <c r="Q45" s="619">
        <f t="shared" ref="Q45" si="186">SQRT(R45^2+S45^2)*1000/(1.73*R16)</f>
        <v>3.6280932886052253</v>
      </c>
      <c r="R45" s="628">
        <v>-1.8749999999999999E-2</v>
      </c>
      <c r="S45" s="629">
        <v>5.9900000000000002E-2</v>
      </c>
      <c r="T45" s="619">
        <f t="shared" ref="T45" si="187">SQRT(U45^2+V45^2)*1000/(1.73*U16)</f>
        <v>3.6337940070992292</v>
      </c>
      <c r="U45" s="628">
        <v>-1.8599999999999998E-2</v>
      </c>
      <c r="V45" s="629">
        <v>6.0049999999999999E-2</v>
      </c>
      <c r="W45" s="619">
        <f t="shared" ref="W45" si="188">SQRT(X45^2+Y45^2)*1000/(1.73*X16)</f>
        <v>3.6728862248403691</v>
      </c>
      <c r="X45" s="628">
        <v>-2.12E-2</v>
      </c>
      <c r="Y45" s="629">
        <v>5.9900000000000002E-2</v>
      </c>
      <c r="Z45" s="619">
        <f t="shared" ref="Z45" si="189">SQRT(AA45^2+AB45^2)*1000/(1.73*AA16)</f>
        <v>3.6656811212646345</v>
      </c>
      <c r="AA45" s="628">
        <v>-2.1250000000000002E-2</v>
      </c>
      <c r="AB45" s="629">
        <v>5.9749999999999998E-2</v>
      </c>
      <c r="AC45" s="619">
        <f t="shared" ref="AC45" si="190">SQRT(AD45^2+AE45^2)*1000/(1.73*AD16)</f>
        <v>3.6944839243308256</v>
      </c>
      <c r="AD45" s="628">
        <v>-2.1749999999999999E-2</v>
      </c>
      <c r="AE45" s="629">
        <v>6.0100000000000001E-2</v>
      </c>
      <c r="AF45" s="619">
        <f t="shared" ref="AF45" si="191">SQRT(AG45^2+AH45^2)*1000/(1.73*AG16)</f>
        <v>3.7386032505594997</v>
      </c>
      <c r="AG45" s="628">
        <v>-2.4150000000000001E-2</v>
      </c>
      <c r="AH45" s="629">
        <v>0.06</v>
      </c>
      <c r="AI45" s="619">
        <f t="shared" ref="AI45" si="192">SQRT(AJ45^2+AK45^2)*1000/(1.73*AJ16)</f>
        <v>3.6111545755393295</v>
      </c>
      <c r="AJ45" s="628">
        <v>-2.0250000000000001E-2</v>
      </c>
      <c r="AK45" s="629">
        <v>5.91E-2</v>
      </c>
      <c r="AL45" s="619">
        <f t="shared" ref="AL45" si="193">SQRT(AM45^2+AN45^2)*1000/(1.73*AM16)</f>
        <v>3.5979211479114239</v>
      </c>
      <c r="AM45" s="628">
        <v>-1.8599999999999998E-2</v>
      </c>
      <c r="AN45" s="629">
        <v>5.9400000000000001E-2</v>
      </c>
      <c r="AO45" s="619">
        <f t="shared" ref="AO45" si="194">SQRT(AP45^2+AQ45^2)*1000/(1.73*AP16)</f>
        <v>3.6120693061445164</v>
      </c>
      <c r="AP45" s="628">
        <v>-1.78E-2</v>
      </c>
      <c r="AQ45" s="629">
        <v>5.9900000000000002E-2</v>
      </c>
      <c r="AR45" s="619">
        <f t="shared" ref="AR45" si="195">SQRT(AS45^2+AT45^2)*1000/(1.73*AS16)</f>
        <v>3.5908982770376467</v>
      </c>
      <c r="AS45" s="628">
        <v>-1.61E-2</v>
      </c>
      <c r="AT45" s="629">
        <v>0.06</v>
      </c>
      <c r="AU45" s="619">
        <f t="shared" ref="AU45" si="196">SQRT(AV45^2+AW45^2)*1000/(1.73*AV16)</f>
        <v>3.5792682793204618</v>
      </c>
      <c r="AV45" s="628">
        <v>-1.55E-2</v>
      </c>
      <c r="AW45" s="629">
        <v>5.9950000000000003E-2</v>
      </c>
      <c r="AX45" s="619">
        <f t="shared" ref="AX45" si="197">SQRT(AY45^2+AZ45^2)*1000/(1.73*AY16)</f>
        <v>3.5736313450527901</v>
      </c>
      <c r="AY45" s="628">
        <v>-1.6250000000000001E-2</v>
      </c>
      <c r="AZ45" s="629">
        <v>5.9650000000000002E-2</v>
      </c>
      <c r="BA45" s="619">
        <f t="shared" ref="BA45" si="198">SQRT(BB45^2+BC45^2)*1000/(1.73*BB16)</f>
        <v>3.5759201218472709</v>
      </c>
      <c r="BB45" s="628">
        <v>-1.6400000000000001E-2</v>
      </c>
      <c r="BC45" s="629">
        <v>5.9650000000000002E-2</v>
      </c>
      <c r="BD45" s="619">
        <f t="shared" ref="BD45" si="199">SQRT(BE45^2+BF45^2)*1000/(1.73*BE16)</f>
        <v>3.5968959947738393</v>
      </c>
      <c r="BE45" s="628">
        <v>-1.8700000000000001E-2</v>
      </c>
      <c r="BF45" s="629">
        <v>5.935E-2</v>
      </c>
      <c r="BG45" s="619">
        <f t="shared" ref="BG45" si="200">SQRT(BH45^2+BI45^2)*1000/(1.73*BH16)</f>
        <v>3.64274801273702</v>
      </c>
      <c r="BH45" s="628">
        <v>-2.1049999999999999E-2</v>
      </c>
      <c r="BI45" s="629">
        <v>5.9400000000000001E-2</v>
      </c>
      <c r="BJ45" s="619">
        <f t="shared" ref="BJ45" si="201">SQRT(BK45^2+BL45^2)*1000/(1.73*BK16)</f>
        <v>3.6931508443979686</v>
      </c>
      <c r="BK45" s="628">
        <v>-2.315E-2</v>
      </c>
      <c r="BL45" s="629">
        <v>5.9549999999999999E-2</v>
      </c>
      <c r="BM45" s="619">
        <f t="shared" ref="BM45" si="202">SQRT(BN45^2+BO45^2)*1000/(1.73*BN16)</f>
        <v>3.7051639867080834</v>
      </c>
      <c r="BN45" s="628">
        <v>-2.2950000000000002E-2</v>
      </c>
      <c r="BO45" s="629">
        <v>5.985E-2</v>
      </c>
      <c r="BP45" s="619">
        <f t="shared" ref="BP45" si="203">SQRT(BQ45^2+BR45^2)*1000/(1.73*BQ16)</f>
        <v>3.6754666047916902</v>
      </c>
      <c r="BQ45" s="628">
        <v>-2.1749999999999999E-2</v>
      </c>
      <c r="BR45" s="629">
        <v>5.9749999999999998E-2</v>
      </c>
      <c r="BS45" s="619">
        <f t="shared" ref="BS45" si="204">SQRT(BT45^2+BU45^2)*1000/(1.73*BT16)</f>
        <v>3.6789285150540789</v>
      </c>
      <c r="BT45" s="628">
        <v>-2.1649999999999999E-2</v>
      </c>
      <c r="BU45" s="629">
        <v>5.985E-2</v>
      </c>
      <c r="BV45" s="619">
        <f t="shared" ref="BV45" si="205">SQRT(BW45^2+BX45^2)*1000/(1.73*BW16)</f>
        <v>3.6920129927346088</v>
      </c>
      <c r="BW45" s="628">
        <v>-2.1899999999999999E-2</v>
      </c>
      <c r="BX45" s="629">
        <v>0.06</v>
      </c>
      <c r="BY45" s="619">
        <f t="shared" ref="BY45" si="206">SQRT(BZ45^2+CA45^2)*1000/(1.73*BZ16)</f>
        <v>3.6974434738306874</v>
      </c>
      <c r="BZ45" s="628">
        <v>-2.1899999999999999E-2</v>
      </c>
      <c r="CA45" s="629">
        <v>6.0100000000000001E-2</v>
      </c>
    </row>
    <row r="46" spans="1:81" x14ac:dyDescent="0.2">
      <c r="A46" s="388">
        <v>2</v>
      </c>
      <c r="B46" s="434" t="s">
        <v>84</v>
      </c>
      <c r="C46" s="428"/>
      <c r="D46" s="429"/>
      <c r="E46" s="430"/>
      <c r="F46" s="431"/>
      <c r="G46" s="625"/>
      <c r="H46" s="620">
        <f>SQRT(I46^2+J46^2)*1000/(1.73*I24)</f>
        <v>43.897952551690594</v>
      </c>
      <c r="I46" s="630">
        <v>-0.75780000000000003</v>
      </c>
      <c r="J46" s="631">
        <v>-4.9799999999999997E-2</v>
      </c>
      <c r="K46" s="620">
        <f>SQRT(L46^2+M46^2)*1000/(1.73*L24)</f>
        <v>42.862127221455196</v>
      </c>
      <c r="L46" s="630">
        <v>-0.73980000000000001</v>
      </c>
      <c r="M46" s="631">
        <v>-5.04E-2</v>
      </c>
      <c r="N46" s="620">
        <f>SQRT(O46^2+P46^2)*1000/(1.73*O24)</f>
        <v>43.246291618840374</v>
      </c>
      <c r="O46" s="630">
        <v>-0.74639999999999995</v>
      </c>
      <c r="P46" s="631">
        <v>-5.1299999999999998E-2</v>
      </c>
      <c r="Q46" s="620">
        <f t="shared" ref="Q46" si="207">SQRT(R46^2+S46^2)*1000/(1.73*R24)</f>
        <v>42.091545696476629</v>
      </c>
      <c r="R46" s="630">
        <v>-0.72660000000000002</v>
      </c>
      <c r="S46" s="631">
        <v>-4.8000000000000001E-2</v>
      </c>
      <c r="T46" s="620">
        <f t="shared" ref="T46" si="208">SQRT(U46^2+V46^2)*1000/(1.73*U24)</f>
        <v>41.743194693077847</v>
      </c>
      <c r="U46" s="630">
        <v>-0.72060000000000002</v>
      </c>
      <c r="V46" s="631">
        <v>-4.7399999999999998E-2</v>
      </c>
      <c r="W46" s="620">
        <f t="shared" ref="W46" si="209">SQRT(X46^2+Y46^2)*1000/(1.73*X24)</f>
        <v>43.170070072313386</v>
      </c>
      <c r="X46" s="630">
        <v>-0.74519999999999997</v>
      </c>
      <c r="Y46" s="631">
        <v>-4.9500000000000002E-2</v>
      </c>
      <c r="Z46" s="620">
        <f t="shared" ref="Z46" si="210">SQRT(AA46^2+AB46^2)*1000/(1.73*AA24)</f>
        <v>45.942173259126442</v>
      </c>
      <c r="AA46" s="630">
        <v>-0.79320000000000002</v>
      </c>
      <c r="AB46" s="631">
        <v>-5.04E-2</v>
      </c>
      <c r="AC46" s="620">
        <f t="shared" ref="AC46" si="211">SQRT(AD46^2+AE46^2)*1000/(1.73*AD24)</f>
        <v>50.197304251703862</v>
      </c>
      <c r="AD46" s="630">
        <v>-0.86639999999999995</v>
      </c>
      <c r="AE46" s="631">
        <v>-5.91E-2</v>
      </c>
      <c r="AF46" s="620">
        <f t="shared" ref="AF46" si="212">SQRT(AG46^2+AH46^2)*1000/(1.73*AG24)</f>
        <v>48.513230456781599</v>
      </c>
      <c r="AG46" s="630">
        <v>-0.83730000000000004</v>
      </c>
      <c r="AH46" s="631">
        <v>-5.7599999999999998E-2</v>
      </c>
      <c r="AI46" s="620">
        <f t="shared" ref="AI46" si="213">SQRT(AJ46^2+AK46^2)*1000/(1.73*AJ24)</f>
        <v>46.664047139804921</v>
      </c>
      <c r="AJ46" s="630">
        <v>-0.80549999999999999</v>
      </c>
      <c r="AK46" s="631">
        <v>-5.3699999999999998E-2</v>
      </c>
      <c r="AL46" s="620">
        <f t="shared" ref="AL46" si="214">SQRT(AM46^2+AN46^2)*1000/(1.73*AM24)</f>
        <v>45.214224957725961</v>
      </c>
      <c r="AM46" s="630">
        <v>-0.78059999999999996</v>
      </c>
      <c r="AN46" s="631">
        <v>-5.0099999999999999E-2</v>
      </c>
      <c r="AO46" s="620">
        <f t="shared" ref="AO46" si="215">SQRT(AP46^2+AQ46^2)*1000/(1.73*AP24)</f>
        <v>45.649421957083646</v>
      </c>
      <c r="AP46" s="630">
        <v>-0.78839999999999999</v>
      </c>
      <c r="AQ46" s="631">
        <v>-4.5900000000000003E-2</v>
      </c>
      <c r="AR46" s="620">
        <f t="shared" ref="AR46" si="216">SQRT(AS46^2+AT46^2)*1000/(1.73*AS24)</f>
        <v>47.344321171975025</v>
      </c>
      <c r="AS46" s="630">
        <v>-0.81689999999999996</v>
      </c>
      <c r="AT46" s="631">
        <v>-5.9400000000000001E-2</v>
      </c>
      <c r="AU46" s="620">
        <f t="shared" ref="AU46" si="217">SQRT(AV46^2+AW46^2)*1000/(1.73*AV24)</f>
        <v>44.852288560349649</v>
      </c>
      <c r="AV46" s="630">
        <v>-0.77400000000000002</v>
      </c>
      <c r="AW46" s="631">
        <v>-5.4899999999999997E-2</v>
      </c>
      <c r="AX46" s="620">
        <f t="shared" ref="AX46" si="218">SQRT(AY46^2+AZ46^2)*1000/(1.73*AY24)</f>
        <v>46.832805142786214</v>
      </c>
      <c r="AY46" s="630">
        <v>-0.80820000000000003</v>
      </c>
      <c r="AZ46" s="631">
        <v>-5.7000000000000002E-2</v>
      </c>
      <c r="BA46" s="620">
        <f t="shared" ref="BA46" si="219">SQRT(BB46^2+BC46^2)*1000/(1.73*BB24)</f>
        <v>46.826785103550336</v>
      </c>
      <c r="BB46" s="630">
        <v>-0.80820000000000003</v>
      </c>
      <c r="BC46" s="631">
        <v>-5.5500000000000001E-2</v>
      </c>
      <c r="BD46" s="620">
        <f t="shared" ref="BD46" si="220">SQRT(BE46^2+BF46^2)*1000/(1.73*BE24)</f>
        <v>48.60761384419024</v>
      </c>
      <c r="BE46" s="630">
        <v>-0.83940000000000003</v>
      </c>
      <c r="BF46" s="631">
        <v>-5.04E-2</v>
      </c>
      <c r="BG46" s="620">
        <f t="shared" ref="BG46" si="221">SQRT(BH46^2+BI46^2)*1000/(1.73*BH24)</f>
        <v>47.808242172731013</v>
      </c>
      <c r="BH46" s="630">
        <v>-0.8256</v>
      </c>
      <c r="BI46" s="631">
        <v>-4.9500000000000002E-2</v>
      </c>
      <c r="BJ46" s="620">
        <f t="shared" ref="BJ46" si="222">SQRT(BK46^2+BL46^2)*1000/(1.73*BK24)</f>
        <v>46.990332155825463</v>
      </c>
      <c r="BK46" s="630">
        <v>-0.81179999999999997</v>
      </c>
      <c r="BL46" s="631">
        <v>-4.2900000000000001E-2</v>
      </c>
      <c r="BM46" s="620">
        <f t="shared" ref="BM46" si="223">SQRT(BN46^2+BO46^2)*1000/(1.73*BN24)</f>
        <v>49.096751713001176</v>
      </c>
      <c r="BN46" s="630">
        <v>-0.84809999999999997</v>
      </c>
      <c r="BO46" s="631">
        <v>-4.65E-2</v>
      </c>
      <c r="BP46" s="620">
        <f t="shared" ref="BP46" si="224">SQRT(BQ46^2+BR46^2)*1000/(1.73*BQ24)</f>
        <v>46.570196337095311</v>
      </c>
      <c r="BQ46" s="630">
        <v>-0.80459999999999998</v>
      </c>
      <c r="BR46" s="631">
        <v>-4.1399999999999999E-2</v>
      </c>
      <c r="BS46" s="620">
        <f t="shared" ref="BS46" si="225">SQRT(BT46^2+BU46^2)*1000/(1.73*BT24)</f>
        <v>46.422642241907162</v>
      </c>
      <c r="BT46" s="630">
        <v>-0.80189999999999995</v>
      </c>
      <c r="BU46" s="631">
        <v>-4.41E-2</v>
      </c>
      <c r="BV46" s="620">
        <f t="shared" ref="BV46" si="226">SQRT(BW46^2+BX46^2)*1000/(1.73*BW24)</f>
        <v>44.307417156449986</v>
      </c>
      <c r="BW46" s="630">
        <v>-0.76529999999999998</v>
      </c>
      <c r="BX46" s="631">
        <v>-4.3200000000000002E-2</v>
      </c>
      <c r="BY46" s="620">
        <f t="shared" ref="BY46" si="227">SQRT(BZ46^2+CA46^2)*1000/(1.73*BZ24)</f>
        <v>44.662690496090363</v>
      </c>
      <c r="BZ46" s="630">
        <v>-0.77129999999999999</v>
      </c>
      <c r="CA46" s="631">
        <v>-4.5900000000000003E-2</v>
      </c>
    </row>
    <row r="47" spans="1:81" ht="17.25" customHeight="1" x14ac:dyDescent="0.2">
      <c r="A47" s="426">
        <v>3</v>
      </c>
      <c r="B47" s="463" t="s">
        <v>85</v>
      </c>
      <c r="C47" s="462"/>
      <c r="D47" s="464"/>
      <c r="E47" s="430"/>
      <c r="F47" s="465"/>
      <c r="G47" s="624"/>
      <c r="H47" s="636">
        <f>SQRT(I47^2+J47^2)*1000/(1.73*I16)</f>
        <v>0</v>
      </c>
      <c r="I47" s="632">
        <v>0</v>
      </c>
      <c r="J47" s="633">
        <v>0</v>
      </c>
      <c r="K47" s="636">
        <f>SQRT(L47^2+M47^2)*1000/(1.73*L16)</f>
        <v>0</v>
      </c>
      <c r="L47" s="632">
        <v>0</v>
      </c>
      <c r="M47" s="633">
        <v>0</v>
      </c>
      <c r="N47" s="636">
        <f>SQRT(O47^2+P47^2)*1000/(1.73*O16)</f>
        <v>0</v>
      </c>
      <c r="O47" s="632">
        <v>0</v>
      </c>
      <c r="P47" s="633">
        <v>0</v>
      </c>
      <c r="Q47" s="636">
        <f t="shared" ref="Q47" si="228">SQRT(R47^2+S47^2)*1000/(1.73*R16)</f>
        <v>0</v>
      </c>
      <c r="R47" s="632">
        <v>0</v>
      </c>
      <c r="S47" s="633">
        <v>0</v>
      </c>
      <c r="T47" s="636">
        <f t="shared" ref="T47" si="229">SQRT(U47^2+V47^2)*1000/(1.73*U16)</f>
        <v>0</v>
      </c>
      <c r="U47" s="632">
        <v>0</v>
      </c>
      <c r="V47" s="633">
        <v>0</v>
      </c>
      <c r="W47" s="636">
        <f t="shared" ref="W47" si="230">SQRT(X47^2+Y47^2)*1000/(1.73*X16)</f>
        <v>0</v>
      </c>
      <c r="X47" s="632">
        <v>0</v>
      </c>
      <c r="Y47" s="633">
        <v>0</v>
      </c>
      <c r="Z47" s="636">
        <f t="shared" ref="Z47" si="231">SQRT(AA47^2+AB47^2)*1000/(1.73*AA16)</f>
        <v>0</v>
      </c>
      <c r="AA47" s="632">
        <v>0</v>
      </c>
      <c r="AB47" s="633">
        <v>0</v>
      </c>
      <c r="AC47" s="636">
        <f t="shared" ref="AC47" si="232">SQRT(AD47^2+AE47^2)*1000/(1.73*AD16)</f>
        <v>0</v>
      </c>
      <c r="AD47" s="632">
        <v>0</v>
      </c>
      <c r="AE47" s="633">
        <v>0</v>
      </c>
      <c r="AF47" s="636">
        <f t="shared" ref="AF47" si="233">SQRT(AG47^2+AH47^2)*1000/(1.73*AG16)</f>
        <v>0</v>
      </c>
      <c r="AG47" s="632">
        <v>0</v>
      </c>
      <c r="AH47" s="633">
        <v>0</v>
      </c>
      <c r="AI47" s="636">
        <f t="shared" ref="AI47" si="234">SQRT(AJ47^2+AK47^2)*1000/(1.73*AJ16)</f>
        <v>0</v>
      </c>
      <c r="AJ47" s="632">
        <v>0</v>
      </c>
      <c r="AK47" s="633">
        <v>0</v>
      </c>
      <c r="AL47" s="636">
        <f t="shared" ref="AL47" si="235">SQRT(AM47^2+AN47^2)*1000/(1.73*AM16)</f>
        <v>0</v>
      </c>
      <c r="AM47" s="632">
        <v>0</v>
      </c>
      <c r="AN47" s="633">
        <v>0</v>
      </c>
      <c r="AO47" s="636">
        <f t="shared" ref="AO47" si="236">SQRT(AP47^2+AQ47^2)*1000/(1.73*AP16)</f>
        <v>0</v>
      </c>
      <c r="AP47" s="632">
        <v>0</v>
      </c>
      <c r="AQ47" s="633">
        <v>0</v>
      </c>
      <c r="AR47" s="636">
        <f t="shared" ref="AR47" si="237">SQRT(AS47^2+AT47^2)*1000/(1.73*AS16)</f>
        <v>0</v>
      </c>
      <c r="AS47" s="632">
        <v>0</v>
      </c>
      <c r="AT47" s="633">
        <v>0</v>
      </c>
      <c r="AU47" s="636">
        <f t="shared" ref="AU47" si="238">SQRT(AV47^2+AW47^2)*1000/(1.73*AV16)</f>
        <v>0</v>
      </c>
      <c r="AV47" s="632">
        <v>0</v>
      </c>
      <c r="AW47" s="633">
        <v>0</v>
      </c>
      <c r="AX47" s="636">
        <f t="shared" ref="AX47" si="239">SQRT(AY47^2+AZ47^2)*1000/(1.73*AY16)</f>
        <v>0</v>
      </c>
      <c r="AY47" s="632">
        <v>0</v>
      </c>
      <c r="AZ47" s="633">
        <v>0</v>
      </c>
      <c r="BA47" s="636">
        <f t="shared" ref="BA47" si="240">SQRT(BB47^2+BC47^2)*1000/(1.73*BB16)</f>
        <v>0</v>
      </c>
      <c r="BB47" s="632">
        <v>0</v>
      </c>
      <c r="BC47" s="633">
        <v>0</v>
      </c>
      <c r="BD47" s="636">
        <f t="shared" ref="BD47" si="241">SQRT(BE47^2+BF47^2)*1000/(1.73*BE16)</f>
        <v>0</v>
      </c>
      <c r="BE47" s="632">
        <v>0</v>
      </c>
      <c r="BF47" s="633">
        <v>0</v>
      </c>
      <c r="BG47" s="636">
        <f t="shared" ref="BG47" si="242">SQRT(BH47^2+BI47^2)*1000/(1.73*BH16)</f>
        <v>0</v>
      </c>
      <c r="BH47" s="632">
        <v>0</v>
      </c>
      <c r="BI47" s="633">
        <v>0</v>
      </c>
      <c r="BJ47" s="636">
        <f t="shared" ref="BJ47" si="243">SQRT(BK47^2+BL47^2)*1000/(1.73*BK16)</f>
        <v>0</v>
      </c>
      <c r="BK47" s="632">
        <v>0</v>
      </c>
      <c r="BL47" s="633">
        <v>0</v>
      </c>
      <c r="BM47" s="636">
        <f t="shared" ref="BM47" si="244">SQRT(BN47^2+BO47^2)*1000/(1.73*BN16)</f>
        <v>0</v>
      </c>
      <c r="BN47" s="632">
        <v>0</v>
      </c>
      <c r="BO47" s="633">
        <v>0</v>
      </c>
      <c r="BP47" s="636">
        <f t="shared" ref="BP47" si="245">SQRT(BQ47^2+BR47^2)*1000/(1.73*BQ16)</f>
        <v>0</v>
      </c>
      <c r="BQ47" s="632">
        <v>0</v>
      </c>
      <c r="BR47" s="633">
        <v>0</v>
      </c>
      <c r="BS47" s="636">
        <f t="shared" ref="BS47" si="246">SQRT(BT47^2+BU47^2)*1000/(1.73*BT16)</f>
        <v>0</v>
      </c>
      <c r="BT47" s="632">
        <v>0</v>
      </c>
      <c r="BU47" s="633">
        <v>0</v>
      </c>
      <c r="BV47" s="636">
        <f t="shared" ref="BV47" si="247">SQRT(BW47^2+BX47^2)*1000/(1.73*BW16)</f>
        <v>0</v>
      </c>
      <c r="BW47" s="632">
        <v>0</v>
      </c>
      <c r="BX47" s="633">
        <v>0</v>
      </c>
      <c r="BY47" s="636">
        <f t="shared" ref="BY47" si="248">SQRT(BZ47^2+CA47^2)*1000/(1.73*BZ16)</f>
        <v>0</v>
      </c>
      <c r="BZ47" s="632">
        <v>0</v>
      </c>
      <c r="CA47" s="633">
        <v>0</v>
      </c>
    </row>
    <row r="48" spans="1:81" ht="12.75" customHeight="1" x14ac:dyDescent="0.2">
      <c r="A48" s="466">
        <v>4</v>
      </c>
      <c r="B48" s="463" t="s">
        <v>86</v>
      </c>
      <c r="C48" s="462"/>
      <c r="D48" s="464"/>
      <c r="E48" s="430"/>
      <c r="F48" s="465"/>
      <c r="G48" s="624"/>
      <c r="H48" s="637">
        <f>SQRT(I48^2+J48^2)*1000/(1.73*I24)</f>
        <v>3.4682129094378875</v>
      </c>
      <c r="I48" s="634">
        <v>-1E-4</v>
      </c>
      <c r="J48" s="635">
        <v>0.06</v>
      </c>
      <c r="K48" s="637">
        <f>SQRT(L48^2+M48^2)*1000/(1.73*L24)</f>
        <v>3.4739932482438123</v>
      </c>
      <c r="L48" s="634">
        <v>-1E-4</v>
      </c>
      <c r="M48" s="635">
        <v>6.0100000000000001E-2</v>
      </c>
      <c r="N48" s="637">
        <f>SQRT(O48^2+P48^2)*1000/(1.73*O24)</f>
        <v>3.4595424012792195</v>
      </c>
      <c r="O48" s="634">
        <v>-1E-4</v>
      </c>
      <c r="P48" s="635">
        <v>5.985E-2</v>
      </c>
      <c r="Q48" s="637">
        <f t="shared" ref="Q48" si="249">SQRT(R48^2+S48^2)*1000/(1.73*R24)</f>
        <v>3.4479817238287764</v>
      </c>
      <c r="R48" s="634">
        <v>-1E-4</v>
      </c>
      <c r="S48" s="635">
        <v>5.9650000000000002E-2</v>
      </c>
      <c r="T48" s="637">
        <f t="shared" ref="T48" si="250">SQRT(U48^2+V48^2)*1000/(1.73*U24)</f>
        <v>3.4479817238287764</v>
      </c>
      <c r="U48" s="634">
        <v>-1E-4</v>
      </c>
      <c r="V48" s="635">
        <v>5.9650000000000002E-2</v>
      </c>
      <c r="W48" s="637">
        <f t="shared" ref="W48" si="251">SQRT(X48^2+Y48^2)*1000/(1.73*X24)</f>
        <v>3.4422013851443389</v>
      </c>
      <c r="X48" s="634">
        <v>-1E-4</v>
      </c>
      <c r="Y48" s="635">
        <v>5.9549999999999999E-2</v>
      </c>
      <c r="Z48" s="637">
        <f t="shared" ref="Z48" si="252">SQRT(AA48^2+AB48^2)*1000/(1.73*AA24)</f>
        <v>3.4277505385532998</v>
      </c>
      <c r="AA48" s="634">
        <v>-1E-4</v>
      </c>
      <c r="AB48" s="635">
        <v>5.9299999999999999E-2</v>
      </c>
      <c r="AC48" s="637">
        <f t="shared" ref="AC48" si="253">SQRT(AD48^2+AE48^2)*1000/(1.73*AD24)</f>
        <v>3.4508718931812168</v>
      </c>
      <c r="AD48" s="634">
        <v>-1E-4</v>
      </c>
      <c r="AE48" s="635">
        <v>5.9700000000000003E-2</v>
      </c>
      <c r="AF48" s="637">
        <f t="shared" ref="AF48" si="254">SQRT(AG48^2+AH48^2)*1000/(1.73*AG24)</f>
        <v>3.4393112158123755</v>
      </c>
      <c r="AG48" s="634">
        <v>-1E-4</v>
      </c>
      <c r="AH48" s="635">
        <v>5.9499999999999997E-2</v>
      </c>
      <c r="AI48" s="637">
        <f t="shared" ref="AI48" si="255">SQRT(AJ48^2+AK48^2)*1000/(1.73*AJ24)</f>
        <v>3.4422013851443389</v>
      </c>
      <c r="AJ48" s="634">
        <v>-1E-4</v>
      </c>
      <c r="AK48" s="635">
        <v>5.9549999999999999E-2</v>
      </c>
      <c r="AL48" s="637">
        <f t="shared" ref="AL48" si="256">SQRT(AM48^2+AN48^2)*1000/(1.73*AM24)</f>
        <v>3.4422013851443389</v>
      </c>
      <c r="AM48" s="634">
        <v>-1E-4</v>
      </c>
      <c r="AN48" s="635">
        <v>5.9549999999999999E-2</v>
      </c>
      <c r="AO48" s="637">
        <f t="shared" ref="AO48" si="257">SQRT(AP48^2+AQ48^2)*1000/(1.73*AP24)</f>
        <v>3.4422013851443389</v>
      </c>
      <c r="AP48" s="634">
        <v>-1E-4</v>
      </c>
      <c r="AQ48" s="635">
        <v>5.9549999999999999E-2</v>
      </c>
      <c r="AR48" s="637">
        <f t="shared" ref="AR48" si="258">SQRT(AS48^2+AT48^2)*1000/(1.73*AS24)</f>
        <v>3.4422013851443389</v>
      </c>
      <c r="AS48" s="634">
        <v>-1E-4</v>
      </c>
      <c r="AT48" s="635">
        <v>5.9549999999999999E-2</v>
      </c>
      <c r="AU48" s="637">
        <f t="shared" ref="AU48" si="259">SQRT(AV48^2+AW48^2)*1000/(1.73*AV24)</f>
        <v>3.4422013851443389</v>
      </c>
      <c r="AV48" s="634">
        <v>-1E-4</v>
      </c>
      <c r="AW48" s="635">
        <v>5.9549999999999999E-2</v>
      </c>
      <c r="AX48" s="637">
        <f t="shared" ref="AX48" si="260">SQRT(AY48^2+AZ48^2)*1000/(1.73*AY24)</f>
        <v>3.4364271233728201</v>
      </c>
      <c r="AY48" s="634">
        <v>-1.4999999999999999E-4</v>
      </c>
      <c r="AZ48" s="635">
        <v>5.9450000000000003E-2</v>
      </c>
      <c r="BA48" s="637">
        <f t="shared" ref="BA48" si="261">SQRT(BB48^2+BC48^2)*1000/(1.73*BB24)</f>
        <v>3.4335308771690483</v>
      </c>
      <c r="BB48" s="634">
        <v>-1E-4</v>
      </c>
      <c r="BC48" s="635">
        <v>5.9400000000000001E-2</v>
      </c>
      <c r="BD48" s="637">
        <f t="shared" ref="BD48" si="262">SQRT(BE48^2+BF48^2)*1000/(1.73*BE24)</f>
        <v>3.4277505385532998</v>
      </c>
      <c r="BE48" s="634">
        <v>-1E-4</v>
      </c>
      <c r="BF48" s="635">
        <v>5.9299999999999999E-2</v>
      </c>
      <c r="BG48" s="637">
        <f t="shared" ref="BG48" si="263">SQRT(BH48^2+BI48^2)*1000/(1.73*BH24)</f>
        <v>3.4306407078577181</v>
      </c>
      <c r="BH48" s="634">
        <v>-1E-4</v>
      </c>
      <c r="BI48" s="635">
        <v>5.935E-2</v>
      </c>
      <c r="BJ48" s="637">
        <f t="shared" ref="BJ48" si="264">SQRT(BK48^2+BL48^2)*1000/(1.73*BK24)</f>
        <v>3.4364210464872729</v>
      </c>
      <c r="BK48" s="634">
        <v>-1E-4</v>
      </c>
      <c r="BL48" s="635">
        <v>5.9450000000000003E-2</v>
      </c>
      <c r="BM48" s="637">
        <f t="shared" ref="BM48" si="265">SQRT(BN48^2+BO48^2)*1000/(1.73*BN24)</f>
        <v>3.4364210464872729</v>
      </c>
      <c r="BN48" s="634">
        <v>-1E-4</v>
      </c>
      <c r="BO48" s="635">
        <v>5.9450000000000003E-2</v>
      </c>
      <c r="BP48" s="637">
        <f t="shared" ref="BP48" si="266">SQRT(BQ48^2+BR48^2)*1000/(1.73*BQ24)</f>
        <v>3.4364210464872729</v>
      </c>
      <c r="BQ48" s="634">
        <v>-1E-4</v>
      </c>
      <c r="BR48" s="635">
        <v>5.9450000000000003E-2</v>
      </c>
      <c r="BS48" s="637">
        <f t="shared" ref="BS48" si="267">SQRT(BT48^2+BU48^2)*1000/(1.73*BT24)</f>
        <v>3.4364210464872729</v>
      </c>
      <c r="BT48" s="634">
        <v>-1E-4</v>
      </c>
      <c r="BU48" s="635">
        <v>5.9450000000000003E-2</v>
      </c>
      <c r="BV48" s="637">
        <f t="shared" ref="BV48" si="268">SQRT(BW48^2+BX48^2)*1000/(1.73*BW24)</f>
        <v>3.4479817238287764</v>
      </c>
      <c r="BW48" s="634">
        <v>-1E-4</v>
      </c>
      <c r="BX48" s="635">
        <v>5.9650000000000002E-2</v>
      </c>
      <c r="BY48" s="637">
        <f t="shared" ref="BY48" si="269">SQRT(BZ48^2+CA48^2)*1000/(1.73*BZ24)</f>
        <v>3.453762062540449</v>
      </c>
      <c r="BZ48" s="634">
        <v>-1E-4</v>
      </c>
      <c r="CA48" s="635">
        <v>5.9749999999999998E-2</v>
      </c>
    </row>
    <row r="49" spans="1:81" x14ac:dyDescent="0.2">
      <c r="A49" s="388">
        <v>5</v>
      </c>
      <c r="B49" s="434" t="s">
        <v>87</v>
      </c>
      <c r="C49" s="428"/>
      <c r="D49" s="429"/>
      <c r="E49" s="430"/>
      <c r="F49" s="431"/>
      <c r="G49" s="625"/>
      <c r="H49" s="637">
        <f>SQRT(I49^2+J49^2)*1000/(1.73*I16)</f>
        <v>1.3034284807398355</v>
      </c>
      <c r="I49" s="634">
        <v>-2.2540000000000001E-2</v>
      </c>
      <c r="J49" s="635">
        <v>6.4800000000000003E-4</v>
      </c>
      <c r="K49" s="637">
        <f>SQRT(L49^2+M49^2)*1000/(1.73*L16)</f>
        <v>1.3224572964039034</v>
      </c>
      <c r="L49" s="634">
        <v>-2.2870000000000001E-2</v>
      </c>
      <c r="M49" s="635">
        <v>6.2399999999999999E-4</v>
      </c>
      <c r="N49" s="637">
        <f>SQRT(O49^2+P49^2)*1000/(1.73*O16)</f>
        <v>1.3085521760661234</v>
      </c>
      <c r="O49" s="634">
        <v>-2.2630000000000001E-2</v>
      </c>
      <c r="P49" s="635">
        <v>5.9999999999999995E-4</v>
      </c>
      <c r="Q49" s="637">
        <f t="shared" ref="Q49" si="270">SQRT(R49^2+S49^2)*1000/(1.73*R16)</f>
        <v>1.2825882023897426</v>
      </c>
      <c r="R49" s="634">
        <v>-2.2179999999999998E-2</v>
      </c>
      <c r="S49" s="635">
        <v>6.2399999999999999E-4</v>
      </c>
      <c r="T49" s="637">
        <f t="shared" ref="T49" si="271">SQRT(U49^2+V49^2)*1000/(1.73*U16)</f>
        <v>1.2738826105032772</v>
      </c>
      <c r="U49" s="634">
        <v>-2.2030000000000001E-2</v>
      </c>
      <c r="V49" s="635">
        <v>5.9999999999999995E-4</v>
      </c>
      <c r="W49" s="637">
        <f t="shared" ref="W49" si="272">SQRT(X49^2+Y49^2)*1000/(1.73*X16)</f>
        <v>1.2756160726213277</v>
      </c>
      <c r="X49" s="634">
        <v>-2.206E-2</v>
      </c>
      <c r="Y49" s="635">
        <v>5.9999999999999995E-4</v>
      </c>
      <c r="Z49" s="637">
        <f t="shared" ref="Z49" si="273">SQRT(AA49^2+AB49^2)*1000/(1.73*AA16)</f>
        <v>1.250154423953896</v>
      </c>
      <c r="AA49" s="634">
        <v>-2.162E-2</v>
      </c>
      <c r="AB49" s="635">
        <v>5.7600000000000001E-4</v>
      </c>
      <c r="AC49" s="637">
        <f t="shared" ref="AC49" si="274">SQRT(AD49^2+AE49^2)*1000/(1.73*AD16)</f>
        <v>1.2710321227076808</v>
      </c>
      <c r="AD49" s="634">
        <v>-2.198E-2</v>
      </c>
      <c r="AE49" s="635">
        <v>6.2399999999999999E-4</v>
      </c>
      <c r="AF49" s="637">
        <f t="shared" ref="AF49" si="275">SQRT(AG49^2+AH49^2)*1000/(1.73*AG16)</f>
        <v>1.2837055854327224</v>
      </c>
      <c r="AG49" s="634">
        <v>-2.2200000000000001E-2</v>
      </c>
      <c r="AH49" s="635">
        <v>5.9999999999999995E-4</v>
      </c>
      <c r="AI49" s="637">
        <f t="shared" ref="AI49" si="276">SQRT(AJ49^2+AK49^2)*1000/(1.73*AJ16)</f>
        <v>1.3143678399408798</v>
      </c>
      <c r="AJ49" s="634">
        <v>-2.273E-2</v>
      </c>
      <c r="AK49" s="635">
        <v>6.2399999999999999E-4</v>
      </c>
      <c r="AL49" s="637">
        <f t="shared" ref="AL49" si="277">SQRT(AM49^2+AN49^2)*1000/(1.73*AM16)</f>
        <v>1.3124936292722658</v>
      </c>
      <c r="AM49" s="634">
        <v>-2.2700000000000001E-2</v>
      </c>
      <c r="AN49" s="635">
        <v>5.2800000000000004E-4</v>
      </c>
      <c r="AO49" s="637">
        <f t="shared" ref="AO49" si="278">SQRT(AP49^2+AQ49^2)*1000/(1.73*AP16)</f>
        <v>1.3263953967696129</v>
      </c>
      <c r="AP49" s="634">
        <v>-2.2939999999999999E-2</v>
      </c>
      <c r="AQ49" s="635">
        <v>5.5199999999999997E-4</v>
      </c>
      <c r="AR49" s="637">
        <f t="shared" ref="AR49" si="279">SQRT(AS49^2+AT49^2)*1000/(1.73*AS16)</f>
        <v>1.3194281796952489</v>
      </c>
      <c r="AS49" s="634">
        <v>-2.282E-2</v>
      </c>
      <c r="AT49" s="635">
        <v>5.2800000000000004E-4</v>
      </c>
      <c r="AU49" s="637">
        <f t="shared" ref="AU49" si="280">SQRT(AV49^2+AW49^2)*1000/(1.73*AV16)</f>
        <v>1.3379527738473964</v>
      </c>
      <c r="AV49" s="634">
        <v>-2.3140000000000001E-2</v>
      </c>
      <c r="AW49" s="635">
        <v>5.5199999999999997E-4</v>
      </c>
      <c r="AX49" s="637">
        <f t="shared" ref="AX49" si="281">SQRT(AY49^2+AZ49^2)*1000/(1.73*AY16)</f>
        <v>1.3529774487694215</v>
      </c>
      <c r="AY49" s="634">
        <v>-2.3400000000000001E-2</v>
      </c>
      <c r="AZ49" s="635">
        <v>5.5199999999999997E-4</v>
      </c>
      <c r="BA49" s="637">
        <f t="shared" ref="BA49" si="282">SQRT(BB49^2+BC49^2)*1000/(1.73*BB16)</f>
        <v>1.3402642561277984</v>
      </c>
      <c r="BB49" s="634">
        <v>-2.3179999999999999E-2</v>
      </c>
      <c r="BC49" s="635">
        <v>5.5199999999999997E-4</v>
      </c>
      <c r="BD49" s="637">
        <f t="shared" ref="BD49" si="283">SQRT(BE49^2+BF49^2)*1000/(1.73*BE16)</f>
        <v>1.2986579326655054</v>
      </c>
      <c r="BE49" s="634">
        <v>-2.2460000000000001E-2</v>
      </c>
      <c r="BF49" s="635">
        <v>5.5199999999999997E-4</v>
      </c>
      <c r="BG49" s="637">
        <f t="shared" ref="BG49" si="284">SQRT(BH49^2+BI49^2)*1000/(1.73*BH16)</f>
        <v>1.2986927581801972</v>
      </c>
      <c r="BH49" s="634">
        <v>-2.2460000000000001E-2</v>
      </c>
      <c r="BI49" s="635">
        <v>5.7600000000000001E-4</v>
      </c>
      <c r="BJ49" s="637">
        <f t="shared" ref="BJ49" si="285">SQRT(BK49^2+BL49^2)*1000/(1.73*BK16)</f>
        <v>1.3154503243943041</v>
      </c>
      <c r="BK49" s="634">
        <v>-2.2749999999999999E-2</v>
      </c>
      <c r="BL49" s="635">
        <v>5.7600000000000001E-4</v>
      </c>
      <c r="BM49" s="637">
        <f t="shared" ref="BM49" si="286">SQRT(BN49^2+BO49^2)*1000/(1.73*BN16)</f>
        <v>1.3668795501558655</v>
      </c>
      <c r="BN49" s="634">
        <v>-2.3640000000000001E-2</v>
      </c>
      <c r="BO49" s="635">
        <v>5.7600000000000001E-4</v>
      </c>
      <c r="BP49" s="637">
        <f t="shared" ref="BP49" si="287">SQRT(BQ49^2+BR49^2)*1000/(1.73*BQ16)</f>
        <v>1.3501215798080148</v>
      </c>
      <c r="BQ49" s="634">
        <v>-2.3349999999999999E-2</v>
      </c>
      <c r="BR49" s="635">
        <v>5.7600000000000001E-4</v>
      </c>
      <c r="BS49" s="637">
        <f t="shared" ref="BS49" si="288">SQRT(BT49^2+BU49^2)*1000/(1.73*BT16)</f>
        <v>1.3541665957209821</v>
      </c>
      <c r="BT49" s="634">
        <v>-2.342E-2</v>
      </c>
      <c r="BU49" s="635">
        <v>5.7600000000000001E-4</v>
      </c>
      <c r="BV49" s="637">
        <f t="shared" ref="BV49" si="289">SQRT(BW49^2+BX49^2)*1000/(1.73*BW16)</f>
        <v>1.3738139186524851</v>
      </c>
      <c r="BW49" s="634">
        <v>-2.376E-2</v>
      </c>
      <c r="BX49" s="635">
        <v>5.7600000000000001E-4</v>
      </c>
      <c r="BY49" s="637">
        <f t="shared" ref="BY49" si="290">SQRT(BZ49^2+CA49^2)*1000/(1.73*BZ16)</f>
        <v>1.3749696487435956</v>
      </c>
      <c r="BZ49" s="634">
        <v>-2.3779999999999999E-2</v>
      </c>
      <c r="CA49" s="635">
        <v>5.7600000000000001E-4</v>
      </c>
      <c r="CB49" s="820"/>
      <c r="CC49" s="820"/>
    </row>
    <row r="50" spans="1:81" ht="13.5" thickBot="1" x14ac:dyDescent="0.25">
      <c r="A50" s="435">
        <v>6</v>
      </c>
      <c r="B50" s="436" t="s">
        <v>88</v>
      </c>
      <c r="C50" s="437"/>
      <c r="D50" s="438"/>
      <c r="E50" s="439"/>
      <c r="F50" s="440"/>
      <c r="G50" s="627"/>
      <c r="H50" s="621">
        <f>SQRT(I50^2+J50^2)*1000/(1.73*I24)</f>
        <v>0.12740519061433861</v>
      </c>
      <c r="I50" s="622">
        <v>-6.9999999999999999E-4</v>
      </c>
      <c r="J50" s="623">
        <v>-2.0899999999999998E-3</v>
      </c>
      <c r="K50" s="621">
        <f>SQRT(L50^2+M50^2)*1000/(1.73*L24)</f>
        <v>0.12521490764412987</v>
      </c>
      <c r="L50" s="622">
        <v>-6.7000000000000002E-4</v>
      </c>
      <c r="M50" s="623">
        <v>-2.0600000000000002E-3</v>
      </c>
      <c r="N50" s="621">
        <f>SQRT(O50^2+P50^2)*1000/(1.73*O24)</f>
        <v>0.12645227064645997</v>
      </c>
      <c r="O50" s="622">
        <v>-7.9000000000000001E-4</v>
      </c>
      <c r="P50" s="623">
        <v>-2.0400000000000001E-3</v>
      </c>
      <c r="Q50" s="621">
        <f t="shared" ref="Q50" si="291">SQRT(R50^2+S50^2)*1000/(1.73*R24)</f>
        <v>0.11433549390088139</v>
      </c>
      <c r="R50" s="622">
        <v>-5.5000000000000003E-4</v>
      </c>
      <c r="S50" s="623">
        <v>-1.9E-3</v>
      </c>
      <c r="T50" s="621">
        <f t="shared" ref="T50" si="292">SQRT(U50^2+V50^2)*1000/(1.73*U24)</f>
        <v>0.11373337312791067</v>
      </c>
      <c r="U50" s="622">
        <v>-6.7000000000000002E-4</v>
      </c>
      <c r="V50" s="623">
        <v>-1.8500000000000001E-3</v>
      </c>
      <c r="W50" s="621">
        <f t="shared" ref="W50" si="293">SQRT(X50^2+Y50^2)*1000/(1.73*X24)</f>
        <v>0.11206868678472641</v>
      </c>
      <c r="X50" s="622">
        <v>-5.8E-4</v>
      </c>
      <c r="Y50" s="623">
        <v>-1.8500000000000001E-3</v>
      </c>
      <c r="Z50" s="621">
        <f t="shared" ref="Z50" si="294">SQRT(AA50^2+AB50^2)*1000/(1.73*AA24)</f>
        <v>0.11334492226085305</v>
      </c>
      <c r="AA50" s="622">
        <v>-6.4999999999999997E-4</v>
      </c>
      <c r="AB50" s="623">
        <v>-1.8500000000000001E-3</v>
      </c>
      <c r="AC50" s="621">
        <f t="shared" ref="AC50" si="295">SQRT(AD50^2+AE50^2)*1000/(1.73*AD24)</f>
        <v>0.11401944729440586</v>
      </c>
      <c r="AD50" s="622">
        <v>-5.2999999999999998E-4</v>
      </c>
      <c r="AE50" s="623">
        <v>-1.9E-3</v>
      </c>
      <c r="AF50" s="621">
        <f t="shared" ref="AF50" si="296">SQRT(AG50^2+AH50^2)*1000/(1.73*AG24)</f>
        <v>0.11387870059114526</v>
      </c>
      <c r="AG50" s="622">
        <v>-6.2E-4</v>
      </c>
      <c r="AH50" s="623">
        <v>-1.8699999999999999E-3</v>
      </c>
      <c r="AI50" s="621">
        <f t="shared" ref="AI50" si="297">SQRT(AJ50^2+AK50^2)*1000/(1.73*AJ24)</f>
        <v>0.11433549390088139</v>
      </c>
      <c r="AJ50" s="622">
        <v>-5.5000000000000003E-4</v>
      </c>
      <c r="AK50" s="623">
        <v>-1.9E-3</v>
      </c>
      <c r="AL50" s="621">
        <f t="shared" ref="AL50" si="298">SQRT(AM50^2+AN50^2)*1000/(1.73*AM24)</f>
        <v>0.11607563946834221</v>
      </c>
      <c r="AM50" s="622">
        <v>-6.4999999999999997E-4</v>
      </c>
      <c r="AN50" s="623">
        <v>-1.9E-3</v>
      </c>
      <c r="AO50" s="621">
        <f t="shared" ref="AO50" si="299">SQRT(AP50^2+AQ50^2)*1000/(1.73*AP24)</f>
        <v>0.11077322483662891</v>
      </c>
      <c r="AP50" s="622">
        <v>-5.0000000000000001E-4</v>
      </c>
      <c r="AQ50" s="623">
        <v>-1.8500000000000001E-3</v>
      </c>
      <c r="AR50" s="621">
        <f t="shared" ref="AR50" si="300">SQRT(AS50^2+AT50^2)*1000/(1.73*AS24)</f>
        <v>0.11113909976004223</v>
      </c>
      <c r="AS50" s="622">
        <v>-6.2E-4</v>
      </c>
      <c r="AT50" s="623">
        <v>-1.82E-3</v>
      </c>
      <c r="AU50" s="621">
        <f t="shared" ref="AU50" si="301">SQRT(AV50^2+AW50^2)*1000/(1.73*AV24)</f>
        <v>0.11903725756766735</v>
      </c>
      <c r="AV50" s="622">
        <v>-5.9999999999999995E-4</v>
      </c>
      <c r="AW50" s="623">
        <v>-1.97E-3</v>
      </c>
      <c r="AX50" s="621">
        <f t="shared" ref="AX50" si="302">SQRT(AY50^2+AZ50^2)*1000/(1.73*AY24)</f>
        <v>0.11352018397389838</v>
      </c>
      <c r="AY50" s="622">
        <v>-5.9999999999999995E-4</v>
      </c>
      <c r="AZ50" s="623">
        <v>-1.8699999999999999E-3</v>
      </c>
      <c r="BA50" s="621">
        <f t="shared" ref="BA50" si="303">SQRT(BB50^2+BC50^2)*1000/(1.73*BB24)</f>
        <v>0.11870558286416319</v>
      </c>
      <c r="BB50" s="622">
        <v>-5.8E-4</v>
      </c>
      <c r="BC50" s="623">
        <v>-1.97E-3</v>
      </c>
      <c r="BD50" s="621">
        <f t="shared" ref="BD50" si="304">SQRT(BE50^2+BF50^2)*1000/(1.73*BE24)</f>
        <v>0.1182656699380253</v>
      </c>
      <c r="BE50" s="622">
        <v>-6.4999999999999997E-4</v>
      </c>
      <c r="BF50" s="623">
        <v>-1.9400000000000001E-3</v>
      </c>
      <c r="BG50" s="621">
        <f t="shared" ref="BG50" si="305">SQRT(BH50^2+BI50^2)*1000/(1.73*BH24)</f>
        <v>0.10656708600864943</v>
      </c>
      <c r="BH50" s="622">
        <v>-5.8E-4</v>
      </c>
      <c r="BI50" s="623">
        <v>-1.75E-3</v>
      </c>
      <c r="BJ50" s="621">
        <f t="shared" ref="BJ50" si="306">SQRT(BK50^2+BL50^2)*1000/(1.73*BK24)</f>
        <v>0.15738792181669026</v>
      </c>
      <c r="BK50" s="622">
        <v>-8.4000000000000003E-4</v>
      </c>
      <c r="BL50" s="623">
        <v>-2.5899999999999999E-3</v>
      </c>
      <c r="BM50" s="621">
        <f t="shared" ref="BM50" si="307">SQRT(BN50^2+BO50^2)*1000/(1.73*BN24)</f>
        <v>0.12486218136647398</v>
      </c>
      <c r="BN50" s="622">
        <v>-6.4999999999999997E-4</v>
      </c>
      <c r="BO50" s="623">
        <v>-2.0600000000000002E-3</v>
      </c>
      <c r="BP50" s="621">
        <f t="shared" ref="BP50" si="308">SQRT(BQ50^2+BR50^2)*1000/(1.73*BQ24)</f>
        <v>0.11693600187366419</v>
      </c>
      <c r="BQ50" s="622">
        <v>-4.6000000000000001E-4</v>
      </c>
      <c r="BR50" s="623">
        <v>-1.97E-3</v>
      </c>
      <c r="BS50" s="621">
        <f t="shared" ref="BS50" si="309">SQRT(BT50^2+BU50^2)*1000/(1.73*BT24)</f>
        <v>0.12576206939627668</v>
      </c>
      <c r="BT50" s="622">
        <v>-6.9999999999999999E-4</v>
      </c>
      <c r="BU50" s="623">
        <v>-2.0600000000000002E-3</v>
      </c>
      <c r="BV50" s="621">
        <f t="shared" ref="BV50" si="310">SQRT(BW50^2+BX50^2)*1000/(1.73*BW24)</f>
        <v>0.12370482404065145</v>
      </c>
      <c r="BW50" s="622">
        <v>-5.8E-4</v>
      </c>
      <c r="BX50" s="623">
        <v>-2.0600000000000002E-3</v>
      </c>
      <c r="BY50" s="621">
        <f t="shared" ref="BY50" si="311">SQRT(BZ50^2+CA50^2)*1000/(1.73*BZ24)</f>
        <v>0.13459398244942991</v>
      </c>
      <c r="BZ50" s="622">
        <v>-6.7000000000000002E-4</v>
      </c>
      <c r="CA50" s="623">
        <v>-2.2300000000000002E-3</v>
      </c>
      <c r="CB50" s="820"/>
      <c r="CC50" s="820"/>
    </row>
    <row r="51" spans="1:81" x14ac:dyDescent="0.2">
      <c r="A51" s="164" t="s">
        <v>50</v>
      </c>
      <c r="B51" s="442"/>
      <c r="C51" s="443"/>
      <c r="D51" s="467"/>
      <c r="E51" s="468"/>
      <c r="F51" s="467"/>
      <c r="G51" s="469"/>
      <c r="H51" s="611">
        <f t="shared" ref="H51:J52" si="312">H47+H45+H49</f>
        <v>4.9567745843387465</v>
      </c>
      <c r="I51" s="333">
        <f>I47+I45+I49</f>
        <v>-4.0989999999999999E-2</v>
      </c>
      <c r="J51" s="334">
        <f t="shared" ref="J51:P52" si="313">J47+J45+J49</f>
        <v>6.1098E-2</v>
      </c>
      <c r="K51" s="611">
        <f t="shared" si="313"/>
        <v>4.9802580699170838</v>
      </c>
      <c r="L51" s="333">
        <f t="shared" si="313"/>
        <v>-4.1419999999999998E-2</v>
      </c>
      <c r="M51" s="334">
        <f t="shared" si="313"/>
        <v>6.1123999999999998E-2</v>
      </c>
      <c r="N51" s="611">
        <f t="shared" si="313"/>
        <v>4.9559578904500592</v>
      </c>
      <c r="O51" s="333">
        <f>O47+O45+O49</f>
        <v>-4.138E-2</v>
      </c>
      <c r="P51" s="334">
        <f t="shared" ref="P51:CA52" si="314">P47+P45+P49</f>
        <v>6.0850000000000001E-2</v>
      </c>
      <c r="Q51" s="611">
        <f t="shared" si="314"/>
        <v>4.9106814909949676</v>
      </c>
      <c r="R51" s="333">
        <f t="shared" si="314"/>
        <v>-4.0929999999999994E-2</v>
      </c>
      <c r="S51" s="334">
        <f t="shared" si="314"/>
        <v>6.0524000000000001E-2</v>
      </c>
      <c r="T51" s="611">
        <f t="shared" si="314"/>
        <v>4.9076766176025064</v>
      </c>
      <c r="U51" s="333">
        <f t="shared" si="314"/>
        <v>-4.0629999999999999E-2</v>
      </c>
      <c r="V51" s="334">
        <f t="shared" si="314"/>
        <v>6.0650000000000003E-2</v>
      </c>
      <c r="W51" s="611">
        <f t="shared" si="314"/>
        <v>4.9485022974616966</v>
      </c>
      <c r="X51" s="333">
        <f t="shared" si="314"/>
        <v>-4.326E-2</v>
      </c>
      <c r="Y51" s="334">
        <f t="shared" si="314"/>
        <v>6.0500000000000005E-2</v>
      </c>
      <c r="Z51" s="611">
        <f t="shared" si="314"/>
        <v>4.9158355452185303</v>
      </c>
      <c r="AA51" s="333">
        <f t="shared" si="314"/>
        <v>-4.2870000000000005E-2</v>
      </c>
      <c r="AB51" s="334">
        <f t="shared" si="314"/>
        <v>6.0325999999999998E-2</v>
      </c>
      <c r="AC51" s="611">
        <f t="shared" si="314"/>
        <v>4.9655160470385065</v>
      </c>
      <c r="AD51" s="333">
        <f t="shared" si="314"/>
        <v>-4.3729999999999998E-2</v>
      </c>
      <c r="AE51" s="334">
        <f t="shared" si="314"/>
        <v>6.0724E-2</v>
      </c>
      <c r="AF51" s="611">
        <f t="shared" si="314"/>
        <v>5.0223088359922219</v>
      </c>
      <c r="AG51" s="333">
        <f t="shared" si="314"/>
        <v>-4.6350000000000002E-2</v>
      </c>
      <c r="AH51" s="334">
        <f t="shared" si="314"/>
        <v>6.0600000000000001E-2</v>
      </c>
      <c r="AI51" s="611">
        <f t="shared" si="314"/>
        <v>4.9255224154802093</v>
      </c>
      <c r="AJ51" s="333">
        <f t="shared" si="314"/>
        <v>-4.2980000000000004E-2</v>
      </c>
      <c r="AK51" s="334">
        <f t="shared" si="314"/>
        <v>5.9723999999999999E-2</v>
      </c>
      <c r="AL51" s="611">
        <f t="shared" si="314"/>
        <v>4.9104147771836892</v>
      </c>
      <c r="AM51" s="333">
        <f t="shared" si="314"/>
        <v>-4.1300000000000003E-2</v>
      </c>
      <c r="AN51" s="334">
        <f t="shared" si="314"/>
        <v>5.9928000000000002E-2</v>
      </c>
      <c r="AO51" s="611">
        <f t="shared" si="314"/>
        <v>4.9384647029141293</v>
      </c>
      <c r="AP51" s="333">
        <f t="shared" si="314"/>
        <v>-4.0739999999999998E-2</v>
      </c>
      <c r="AQ51" s="334">
        <f t="shared" si="314"/>
        <v>6.0451999999999999E-2</v>
      </c>
      <c r="AR51" s="611">
        <f t="shared" si="314"/>
        <v>4.9103264567328955</v>
      </c>
      <c r="AS51" s="333">
        <f t="shared" si="314"/>
        <v>-3.8919999999999996E-2</v>
      </c>
      <c r="AT51" s="334">
        <f t="shared" si="314"/>
        <v>6.0527999999999998E-2</v>
      </c>
      <c r="AU51" s="611">
        <f t="shared" si="314"/>
        <v>4.9172210531678582</v>
      </c>
      <c r="AV51" s="333">
        <f t="shared" si="314"/>
        <v>-3.8640000000000001E-2</v>
      </c>
      <c r="AW51" s="334">
        <f t="shared" si="314"/>
        <v>6.0502E-2</v>
      </c>
      <c r="AX51" s="611">
        <f t="shared" si="314"/>
        <v>4.9266087938222114</v>
      </c>
      <c r="AY51" s="333">
        <f t="shared" si="314"/>
        <v>-3.9650000000000005E-2</v>
      </c>
      <c r="AZ51" s="334">
        <f t="shared" si="314"/>
        <v>6.0201999999999999E-2</v>
      </c>
      <c r="BA51" s="611">
        <f t="shared" si="314"/>
        <v>4.9161843779750694</v>
      </c>
      <c r="BB51" s="333">
        <f t="shared" si="314"/>
        <v>-3.9580000000000004E-2</v>
      </c>
      <c r="BC51" s="334">
        <f t="shared" si="314"/>
        <v>6.0201999999999999E-2</v>
      </c>
      <c r="BD51" s="611">
        <f t="shared" si="314"/>
        <v>4.8955539274393445</v>
      </c>
      <c r="BE51" s="333">
        <f t="shared" si="314"/>
        <v>-4.1160000000000002E-2</v>
      </c>
      <c r="BF51" s="334">
        <f t="shared" si="314"/>
        <v>5.9901999999999997E-2</v>
      </c>
      <c r="BG51" s="611">
        <f t="shared" si="314"/>
        <v>4.9414407709172172</v>
      </c>
      <c r="BH51" s="333">
        <f t="shared" si="314"/>
        <v>-4.351E-2</v>
      </c>
      <c r="BI51" s="334">
        <f t="shared" si="314"/>
        <v>5.9976000000000002E-2</v>
      </c>
      <c r="BJ51" s="611">
        <f t="shared" si="314"/>
        <v>5.0086011687922731</v>
      </c>
      <c r="BK51" s="333">
        <f t="shared" si="314"/>
        <v>-4.5899999999999996E-2</v>
      </c>
      <c r="BL51" s="334">
        <f t="shared" si="314"/>
        <v>6.0125999999999999E-2</v>
      </c>
      <c r="BM51" s="611">
        <f t="shared" si="314"/>
        <v>5.0720435368639487</v>
      </c>
      <c r="BN51" s="333">
        <f t="shared" si="314"/>
        <v>-4.6590000000000006E-2</v>
      </c>
      <c r="BO51" s="334">
        <f t="shared" si="314"/>
        <v>6.0426000000000001E-2</v>
      </c>
      <c r="BP51" s="611">
        <f t="shared" si="314"/>
        <v>5.0255881845997052</v>
      </c>
      <c r="BQ51" s="333">
        <f t="shared" si="314"/>
        <v>-4.5100000000000001E-2</v>
      </c>
      <c r="BR51" s="334">
        <f t="shared" si="314"/>
        <v>6.0325999999999998E-2</v>
      </c>
      <c r="BS51" s="611">
        <f t="shared" si="314"/>
        <v>5.0330951107750614</v>
      </c>
      <c r="BT51" s="333">
        <f t="shared" si="314"/>
        <v>-4.5069999999999999E-2</v>
      </c>
      <c r="BU51" s="334">
        <f t="shared" si="314"/>
        <v>6.0426000000000001E-2</v>
      </c>
      <c r="BV51" s="611">
        <f t="shared" si="314"/>
        <v>5.0658269113870942</v>
      </c>
      <c r="BW51" s="333">
        <f t="shared" si="314"/>
        <v>-4.5659999999999999E-2</v>
      </c>
      <c r="BX51" s="334">
        <f t="shared" si="314"/>
        <v>6.0575999999999998E-2</v>
      </c>
      <c r="BY51" s="611">
        <f t="shared" si="314"/>
        <v>5.0724131225742832</v>
      </c>
      <c r="BZ51" s="333">
        <f t="shared" si="314"/>
        <v>-4.5679999999999998E-2</v>
      </c>
      <c r="CA51" s="334">
        <f t="shared" si="314"/>
        <v>6.0676000000000001E-2</v>
      </c>
      <c r="CB51" s="820"/>
      <c r="CC51" s="820"/>
    </row>
    <row r="52" spans="1:81" ht="13.5" thickBot="1" x14ac:dyDescent="0.25">
      <c r="A52" s="470" t="s">
        <v>51</v>
      </c>
      <c r="B52" s="391"/>
      <c r="C52" s="471"/>
      <c r="D52" s="472"/>
      <c r="E52" s="473"/>
      <c r="F52" s="474"/>
      <c r="G52" s="452"/>
      <c r="H52" s="612">
        <f t="shared" si="312"/>
        <v>47.493570651742822</v>
      </c>
      <c r="I52" s="342">
        <f t="shared" si="312"/>
        <v>-0.75860000000000005</v>
      </c>
      <c r="J52" s="343">
        <f t="shared" si="312"/>
        <v>8.1100000000000009E-3</v>
      </c>
      <c r="K52" s="612">
        <f t="shared" si="313"/>
        <v>46.46133537734314</v>
      </c>
      <c r="L52" s="342">
        <f t="shared" si="313"/>
        <v>-0.74056999999999995</v>
      </c>
      <c r="M52" s="343">
        <f t="shared" si="313"/>
        <v>7.6400000000000001E-3</v>
      </c>
      <c r="N52" s="612">
        <f t="shared" si="313"/>
        <v>46.832286290766056</v>
      </c>
      <c r="O52" s="342">
        <f t="shared" si="313"/>
        <v>-0.7472899999999999</v>
      </c>
      <c r="P52" s="343">
        <f t="shared" si="313"/>
        <v>6.5100000000000019E-3</v>
      </c>
      <c r="Q52" s="612">
        <f t="shared" si="314"/>
        <v>45.653862914206286</v>
      </c>
      <c r="R52" s="342">
        <f t="shared" si="314"/>
        <v>-0.72725000000000006</v>
      </c>
      <c r="S52" s="343">
        <f t="shared" si="314"/>
        <v>9.75E-3</v>
      </c>
      <c r="T52" s="612">
        <f t="shared" si="314"/>
        <v>45.304909790034536</v>
      </c>
      <c r="U52" s="342">
        <f t="shared" si="314"/>
        <v>-0.72136999999999996</v>
      </c>
      <c r="V52" s="343">
        <f t="shared" si="314"/>
        <v>1.0400000000000003E-2</v>
      </c>
      <c r="W52" s="612">
        <f t="shared" si="314"/>
        <v>46.724340144242447</v>
      </c>
      <c r="X52" s="342">
        <f t="shared" si="314"/>
        <v>-0.74587999999999999</v>
      </c>
      <c r="Y52" s="343">
        <f t="shared" si="314"/>
        <v>8.1999999999999955E-3</v>
      </c>
      <c r="Z52" s="612">
        <f t="shared" si="314"/>
        <v>49.48326871994059</v>
      </c>
      <c r="AA52" s="342">
        <f t="shared" si="314"/>
        <v>-0.79395000000000004</v>
      </c>
      <c r="AB52" s="343">
        <f t="shared" si="314"/>
        <v>7.0499999999999981E-3</v>
      </c>
      <c r="AC52" s="612">
        <f t="shared" si="314"/>
        <v>53.762195592179481</v>
      </c>
      <c r="AD52" s="342">
        <f t="shared" si="314"/>
        <v>-0.86702999999999997</v>
      </c>
      <c r="AE52" s="343">
        <f t="shared" si="314"/>
        <v>-1.2999999999999967E-3</v>
      </c>
      <c r="AF52" s="612">
        <f t="shared" si="314"/>
        <v>52.066420373185117</v>
      </c>
      <c r="AG52" s="342">
        <f t="shared" si="314"/>
        <v>-0.83801999999999999</v>
      </c>
      <c r="AH52" s="343">
        <f t="shared" si="314"/>
        <v>2.9999999999998994E-5</v>
      </c>
      <c r="AI52" s="612">
        <f t="shared" si="314"/>
        <v>50.22058401885014</v>
      </c>
      <c r="AJ52" s="342">
        <f t="shared" si="314"/>
        <v>-0.80615000000000003</v>
      </c>
      <c r="AK52" s="343">
        <f t="shared" si="314"/>
        <v>3.9500000000000013E-3</v>
      </c>
      <c r="AL52" s="612">
        <f t="shared" si="314"/>
        <v>48.772501982338639</v>
      </c>
      <c r="AM52" s="342">
        <f t="shared" si="314"/>
        <v>-0.78134999999999999</v>
      </c>
      <c r="AN52" s="343">
        <f t="shared" si="314"/>
        <v>7.5500000000000003E-3</v>
      </c>
      <c r="AO52" s="612">
        <f t="shared" si="314"/>
        <v>49.202396567064611</v>
      </c>
      <c r="AP52" s="342">
        <f t="shared" si="314"/>
        <v>-0.78899999999999992</v>
      </c>
      <c r="AQ52" s="343">
        <f t="shared" si="314"/>
        <v>1.1799999999999995E-2</v>
      </c>
      <c r="AR52" s="612">
        <f t="shared" si="314"/>
        <v>50.897661656879407</v>
      </c>
      <c r="AS52" s="342">
        <f t="shared" si="314"/>
        <v>-0.8176199999999999</v>
      </c>
      <c r="AT52" s="343">
        <f t="shared" si="314"/>
        <v>-1.6700000000000026E-3</v>
      </c>
      <c r="AU52" s="612">
        <f t="shared" si="314"/>
        <v>48.413527203061655</v>
      </c>
      <c r="AV52" s="342">
        <f t="shared" si="314"/>
        <v>-0.77470000000000006</v>
      </c>
      <c r="AW52" s="343">
        <f t="shared" si="314"/>
        <v>2.6800000000000014E-3</v>
      </c>
      <c r="AX52" s="612">
        <f t="shared" si="314"/>
        <v>50.382752450132934</v>
      </c>
      <c r="AY52" s="342">
        <f t="shared" si="314"/>
        <v>-0.80895000000000006</v>
      </c>
      <c r="AZ52" s="343">
        <f t="shared" si="314"/>
        <v>5.8000000000000087E-4</v>
      </c>
      <c r="BA52" s="612">
        <f t="shared" si="314"/>
        <v>50.379021563583549</v>
      </c>
      <c r="BB52" s="342">
        <f t="shared" si="314"/>
        <v>-0.80888000000000004</v>
      </c>
      <c r="BC52" s="343">
        <f t="shared" si="314"/>
        <v>1.9300000000000007E-3</v>
      </c>
      <c r="BD52" s="612">
        <f t="shared" si="314"/>
        <v>52.153630052681564</v>
      </c>
      <c r="BE52" s="342">
        <f t="shared" si="314"/>
        <v>-0.84015000000000006</v>
      </c>
      <c r="BF52" s="343">
        <f t="shared" si="314"/>
        <v>6.9599999999999983E-3</v>
      </c>
      <c r="BG52" s="612">
        <f t="shared" si="314"/>
        <v>51.345449966597386</v>
      </c>
      <c r="BH52" s="342">
        <f t="shared" si="314"/>
        <v>-0.82628000000000001</v>
      </c>
      <c r="BI52" s="343">
        <f t="shared" si="314"/>
        <v>8.0999999999999978E-3</v>
      </c>
      <c r="BJ52" s="612">
        <f t="shared" si="314"/>
        <v>50.584141124129431</v>
      </c>
      <c r="BK52" s="342">
        <f t="shared" si="314"/>
        <v>-0.81273999999999991</v>
      </c>
      <c r="BL52" s="343">
        <f t="shared" si="314"/>
        <v>1.3960000000000002E-2</v>
      </c>
      <c r="BM52" s="612">
        <f t="shared" si="314"/>
        <v>52.658034940854925</v>
      </c>
      <c r="BN52" s="342">
        <f t="shared" si="314"/>
        <v>-0.84884999999999999</v>
      </c>
      <c r="BO52" s="343">
        <f t="shared" si="314"/>
        <v>1.0890000000000004E-2</v>
      </c>
      <c r="BP52" s="612">
        <f t="shared" si="314"/>
        <v>50.123553385456248</v>
      </c>
      <c r="BQ52" s="342">
        <f t="shared" si="314"/>
        <v>-0.80515999999999999</v>
      </c>
      <c r="BR52" s="343">
        <f t="shared" si="314"/>
        <v>1.6080000000000004E-2</v>
      </c>
      <c r="BS52" s="612">
        <f t="shared" si="314"/>
        <v>49.984825357790712</v>
      </c>
      <c r="BT52" s="342">
        <f t="shared" si="314"/>
        <v>-0.80269999999999997</v>
      </c>
      <c r="BU52" s="343">
        <f t="shared" si="314"/>
        <v>1.3290000000000003E-2</v>
      </c>
      <c r="BV52" s="612">
        <f t="shared" si="314"/>
        <v>47.879103704319412</v>
      </c>
      <c r="BW52" s="342">
        <f t="shared" si="314"/>
        <v>-0.76597999999999999</v>
      </c>
      <c r="BX52" s="343">
        <f t="shared" si="314"/>
        <v>1.439E-2</v>
      </c>
      <c r="BY52" s="612">
        <f t="shared" si="314"/>
        <v>48.251046541080242</v>
      </c>
      <c r="BZ52" s="342">
        <f t="shared" si="314"/>
        <v>-0.77206999999999992</v>
      </c>
      <c r="CA52" s="343">
        <f t="shared" si="314"/>
        <v>1.1619999999999995E-2</v>
      </c>
      <c r="CB52" s="820"/>
      <c r="CC52" s="820"/>
    </row>
    <row r="53" spans="1:81" ht="15" customHeight="1" thickBot="1" x14ac:dyDescent="0.25">
      <c r="A53" s="185" t="s">
        <v>52</v>
      </c>
      <c r="B53" s="394"/>
      <c r="C53" s="453"/>
      <c r="D53" s="454"/>
      <c r="E53" s="455"/>
      <c r="F53" s="454"/>
      <c r="G53" s="456"/>
      <c r="H53" s="616">
        <f>H51+H52</f>
        <v>52.450345236081567</v>
      </c>
      <c r="I53" s="617">
        <f t="shared" ref="I53:M53" si="315">I51+I52</f>
        <v>-0.79959000000000002</v>
      </c>
      <c r="J53" s="618">
        <f t="shared" si="315"/>
        <v>6.9208000000000006E-2</v>
      </c>
      <c r="K53" s="616">
        <f t="shared" si="315"/>
        <v>51.441593447260225</v>
      </c>
      <c r="L53" s="617">
        <f t="shared" si="315"/>
        <v>-0.78198999999999996</v>
      </c>
      <c r="M53" s="618">
        <f t="shared" si="315"/>
        <v>6.8763999999999992E-2</v>
      </c>
      <c r="N53" s="616">
        <f>N51+N52</f>
        <v>51.788244181216115</v>
      </c>
      <c r="O53" s="617">
        <f t="shared" ref="O53:BZ53" si="316">O51+O52</f>
        <v>-0.78866999999999987</v>
      </c>
      <c r="P53" s="618">
        <f t="shared" si="316"/>
        <v>6.7360000000000003E-2</v>
      </c>
      <c r="Q53" s="616">
        <f t="shared" si="316"/>
        <v>50.564544405201254</v>
      </c>
      <c r="R53" s="617">
        <f t="shared" si="316"/>
        <v>-0.76818000000000008</v>
      </c>
      <c r="S53" s="618">
        <f t="shared" si="316"/>
        <v>7.0274000000000003E-2</v>
      </c>
      <c r="T53" s="616">
        <f t="shared" si="316"/>
        <v>50.212586407637041</v>
      </c>
      <c r="U53" s="617">
        <f t="shared" si="316"/>
        <v>-0.76200000000000001</v>
      </c>
      <c r="V53" s="618">
        <f t="shared" si="316"/>
        <v>7.1050000000000002E-2</v>
      </c>
      <c r="W53" s="616">
        <f t="shared" si="316"/>
        <v>51.672842441704141</v>
      </c>
      <c r="X53" s="617">
        <f t="shared" si="316"/>
        <v>-0.78913999999999995</v>
      </c>
      <c r="Y53" s="618">
        <f t="shared" si="316"/>
        <v>6.8699999999999997E-2</v>
      </c>
      <c r="Z53" s="616">
        <f t="shared" si="316"/>
        <v>54.399104265159117</v>
      </c>
      <c r="AA53" s="617">
        <f t="shared" si="316"/>
        <v>-0.83682000000000001</v>
      </c>
      <c r="AB53" s="618">
        <f t="shared" si="316"/>
        <v>6.7375999999999991E-2</v>
      </c>
      <c r="AC53" s="616">
        <f t="shared" si="316"/>
        <v>58.727711639217986</v>
      </c>
      <c r="AD53" s="617">
        <f t="shared" si="316"/>
        <v>-0.91076000000000001</v>
      </c>
      <c r="AE53" s="618">
        <f t="shared" si="316"/>
        <v>5.9424000000000005E-2</v>
      </c>
      <c r="AF53" s="616">
        <f t="shared" si="316"/>
        <v>57.088729209177338</v>
      </c>
      <c r="AG53" s="617">
        <f t="shared" si="316"/>
        <v>-0.88436999999999999</v>
      </c>
      <c r="AH53" s="618">
        <f t="shared" si="316"/>
        <v>6.0630000000000003E-2</v>
      </c>
      <c r="AI53" s="616">
        <f t="shared" si="316"/>
        <v>55.146106434330349</v>
      </c>
      <c r="AJ53" s="617">
        <f t="shared" si="316"/>
        <v>-0.84913000000000005</v>
      </c>
      <c r="AK53" s="618">
        <f t="shared" si="316"/>
        <v>6.3673999999999994E-2</v>
      </c>
      <c r="AL53" s="616">
        <f t="shared" si="316"/>
        <v>53.682916759522328</v>
      </c>
      <c r="AM53" s="617">
        <f t="shared" si="316"/>
        <v>-0.82264999999999999</v>
      </c>
      <c r="AN53" s="618">
        <f t="shared" si="316"/>
        <v>6.7477999999999996E-2</v>
      </c>
      <c r="AO53" s="616">
        <f t="shared" si="316"/>
        <v>54.140861269978743</v>
      </c>
      <c r="AP53" s="617">
        <f t="shared" si="316"/>
        <v>-0.82973999999999992</v>
      </c>
      <c r="AQ53" s="618">
        <f t="shared" si="316"/>
        <v>7.2251999999999997E-2</v>
      </c>
      <c r="AR53" s="616">
        <f t="shared" si="316"/>
        <v>55.807988113612303</v>
      </c>
      <c r="AS53" s="617">
        <f t="shared" si="316"/>
        <v>-0.85653999999999986</v>
      </c>
      <c r="AT53" s="618">
        <f t="shared" si="316"/>
        <v>5.8857999999999994E-2</v>
      </c>
      <c r="AU53" s="616">
        <f t="shared" si="316"/>
        <v>53.330748256229512</v>
      </c>
      <c r="AV53" s="617">
        <f t="shared" si="316"/>
        <v>-0.81334000000000006</v>
      </c>
      <c r="AW53" s="618">
        <f t="shared" si="316"/>
        <v>6.3182000000000002E-2</v>
      </c>
      <c r="AX53" s="616">
        <f t="shared" si="316"/>
        <v>55.309361243955145</v>
      </c>
      <c r="AY53" s="617">
        <f t="shared" si="316"/>
        <v>-0.84860000000000002</v>
      </c>
      <c r="AZ53" s="618">
        <f t="shared" si="316"/>
        <v>6.0782000000000003E-2</v>
      </c>
      <c r="BA53" s="616">
        <f t="shared" si="316"/>
        <v>55.295205941558621</v>
      </c>
      <c r="BB53" s="617">
        <f t="shared" si="316"/>
        <v>-0.84845999999999999</v>
      </c>
      <c r="BC53" s="618">
        <f t="shared" si="316"/>
        <v>6.2132E-2</v>
      </c>
      <c r="BD53" s="616">
        <f t="shared" si="316"/>
        <v>57.049183980120908</v>
      </c>
      <c r="BE53" s="617">
        <f t="shared" si="316"/>
        <v>-0.88131000000000004</v>
      </c>
      <c r="BF53" s="618">
        <f t="shared" si="316"/>
        <v>6.6861999999999991E-2</v>
      </c>
      <c r="BG53" s="616">
        <f t="shared" si="316"/>
        <v>56.286890737514604</v>
      </c>
      <c r="BH53" s="617">
        <f t="shared" si="316"/>
        <v>-0.86979000000000006</v>
      </c>
      <c r="BI53" s="618">
        <f t="shared" si="316"/>
        <v>6.8075999999999998E-2</v>
      </c>
      <c r="BJ53" s="616">
        <f t="shared" si="316"/>
        <v>55.592742292921706</v>
      </c>
      <c r="BK53" s="617">
        <f t="shared" si="316"/>
        <v>-0.85863999999999985</v>
      </c>
      <c r="BL53" s="618">
        <f t="shared" si="316"/>
        <v>7.4085999999999999E-2</v>
      </c>
      <c r="BM53" s="616">
        <f t="shared" si="316"/>
        <v>57.730078477718877</v>
      </c>
      <c r="BN53" s="617">
        <f t="shared" si="316"/>
        <v>-0.89544000000000001</v>
      </c>
      <c r="BO53" s="618">
        <f t="shared" si="316"/>
        <v>7.1316000000000004E-2</v>
      </c>
      <c r="BP53" s="616">
        <f t="shared" si="316"/>
        <v>55.149141570055953</v>
      </c>
      <c r="BQ53" s="617">
        <f t="shared" si="316"/>
        <v>-0.85026000000000002</v>
      </c>
      <c r="BR53" s="618">
        <f t="shared" si="316"/>
        <v>7.6406000000000002E-2</v>
      </c>
      <c r="BS53" s="616">
        <f t="shared" si="316"/>
        <v>55.017920468565777</v>
      </c>
      <c r="BT53" s="617">
        <f t="shared" si="316"/>
        <v>-0.84776999999999991</v>
      </c>
      <c r="BU53" s="618">
        <f t="shared" si="316"/>
        <v>7.3716000000000004E-2</v>
      </c>
      <c r="BV53" s="616">
        <f t="shared" si="316"/>
        <v>52.944930615706504</v>
      </c>
      <c r="BW53" s="617">
        <f t="shared" si="316"/>
        <v>-0.81164000000000003</v>
      </c>
      <c r="BX53" s="618">
        <f t="shared" si="316"/>
        <v>7.4966000000000005E-2</v>
      </c>
      <c r="BY53" s="616">
        <f t="shared" si="316"/>
        <v>53.323459663654525</v>
      </c>
      <c r="BZ53" s="617">
        <f t="shared" si="316"/>
        <v>-0.81774999999999998</v>
      </c>
      <c r="CA53" s="618">
        <f t="shared" ref="CA53" si="317">CA51+CA52</f>
        <v>7.2295999999999999E-2</v>
      </c>
    </row>
    <row r="54" spans="1:81" ht="15.75" customHeight="1" x14ac:dyDescent="0.2">
      <c r="A54" s="475"/>
      <c r="B54" s="287"/>
      <c r="C54" s="417"/>
      <c r="D54" s="414"/>
      <c r="E54" s="415"/>
      <c r="F54" s="414"/>
      <c r="G54" s="415"/>
      <c r="H54" s="416"/>
      <c r="I54" s="414"/>
      <c r="J54" s="414"/>
      <c r="K54" s="416"/>
      <c r="L54" s="414"/>
      <c r="M54" s="414"/>
      <c r="N54" s="416"/>
      <c r="O54" s="414"/>
      <c r="P54" s="414"/>
      <c r="Q54" s="416"/>
      <c r="R54" s="414"/>
      <c r="S54" s="414"/>
      <c r="T54" s="416"/>
      <c r="U54" s="414"/>
      <c r="V54" s="414"/>
      <c r="W54" s="416"/>
      <c r="X54" s="414"/>
      <c r="Y54" s="414"/>
      <c r="Z54" s="416"/>
      <c r="AA54" s="414"/>
      <c r="AB54" s="414"/>
      <c r="AC54" s="416"/>
      <c r="AD54" s="414"/>
      <c r="AE54" s="414"/>
      <c r="AF54" s="416"/>
      <c r="AG54" s="414"/>
      <c r="AH54" s="414"/>
      <c r="AI54" s="416"/>
      <c r="AJ54" s="414"/>
      <c r="AK54" s="414"/>
      <c r="AL54" s="416"/>
      <c r="AM54" s="414"/>
      <c r="AN54" s="414"/>
      <c r="AO54" s="416"/>
      <c r="AP54" s="414"/>
      <c r="AQ54" s="414"/>
      <c r="AR54" s="416"/>
      <c r="AS54" s="414"/>
      <c r="AT54" s="414"/>
      <c r="AU54" s="416"/>
      <c r="AV54" s="414"/>
      <c r="AW54" s="414"/>
      <c r="AX54" s="416"/>
      <c r="AY54" s="414"/>
      <c r="AZ54" s="414"/>
      <c r="BA54" s="416"/>
      <c r="BB54" s="414"/>
      <c r="BC54" s="414"/>
      <c r="BD54" s="416"/>
      <c r="BE54" s="414"/>
      <c r="BF54" s="414"/>
      <c r="BG54" s="416"/>
      <c r="BH54" s="414"/>
      <c r="BI54" s="414"/>
      <c r="BJ54" s="416"/>
      <c r="BK54" s="414"/>
      <c r="BL54" s="414"/>
      <c r="BM54" s="416"/>
      <c r="BN54" s="414"/>
      <c r="BO54" s="414"/>
      <c r="BP54" s="416"/>
      <c r="BQ54" s="414"/>
      <c r="BR54" s="414"/>
      <c r="BS54" s="416"/>
      <c r="BT54" s="414"/>
      <c r="BU54" s="414"/>
      <c r="BV54" s="416"/>
      <c r="BW54" s="414"/>
      <c r="BX54" s="414"/>
      <c r="BY54" s="416"/>
      <c r="BZ54" s="414"/>
      <c r="CA54" s="414"/>
    </row>
    <row r="55" spans="1:81" ht="13.5" customHeight="1" thickBot="1" x14ac:dyDescent="0.25">
      <c r="A55" s="476"/>
      <c r="B55" s="287"/>
      <c r="C55" s="287"/>
      <c r="D55" s="287"/>
      <c r="E55" s="287"/>
      <c r="F55" s="287"/>
      <c r="G55" s="477"/>
      <c r="H55" s="478" t="s">
        <v>53</v>
      </c>
      <c r="I55" s="479"/>
      <c r="J55" s="414"/>
      <c r="K55" s="480"/>
      <c r="L55" s="481"/>
      <c r="M55" s="481"/>
      <c r="N55" s="478" t="s">
        <v>53</v>
      </c>
      <c r="O55" s="479"/>
      <c r="P55" s="414"/>
      <c r="Q55" s="480"/>
      <c r="R55" s="481"/>
      <c r="S55" s="481"/>
      <c r="T55" s="480"/>
      <c r="U55" s="481"/>
      <c r="V55" s="481"/>
      <c r="W55" s="480"/>
      <c r="X55" s="481"/>
      <c r="Y55" s="481"/>
      <c r="Z55" s="480"/>
      <c r="AA55" s="481"/>
      <c r="AB55" s="481"/>
      <c r="AC55" s="480"/>
      <c r="AD55" s="481"/>
      <c r="AE55" s="481"/>
      <c r="AF55" s="480"/>
      <c r="AG55" s="481"/>
      <c r="AH55" s="481"/>
      <c r="AI55" s="480"/>
      <c r="AJ55" s="481"/>
      <c r="AK55" s="481"/>
      <c r="AL55" s="480"/>
      <c r="AM55" s="481"/>
      <c r="AN55" s="481"/>
      <c r="AO55" s="480"/>
      <c r="AP55" s="481"/>
      <c r="AQ55" s="481"/>
      <c r="AR55" s="480"/>
      <c r="AS55" s="481"/>
      <c r="AT55" s="481"/>
      <c r="AU55" s="480"/>
      <c r="AV55" s="481"/>
      <c r="AW55" s="481"/>
      <c r="AX55" s="480"/>
      <c r="AY55" s="481"/>
      <c r="AZ55" s="481"/>
      <c r="BA55" s="480"/>
      <c r="BB55" s="481"/>
      <c r="BC55" s="481"/>
      <c r="BD55" s="480"/>
      <c r="BE55" s="481"/>
      <c r="BF55" s="481"/>
      <c r="BG55" s="480"/>
      <c r="BH55" s="481"/>
      <c r="BI55" s="481"/>
      <c r="BJ55" s="480"/>
      <c r="BK55" s="481"/>
      <c r="BL55" s="481"/>
      <c r="BM55" s="480"/>
      <c r="BN55" s="481"/>
      <c r="BO55" s="481"/>
      <c r="BP55" s="480"/>
      <c r="BQ55" s="481"/>
      <c r="BR55" s="481"/>
      <c r="BS55" s="480"/>
      <c r="BT55" s="481"/>
      <c r="BU55" s="481"/>
      <c r="BV55" s="480"/>
      <c r="BW55" s="481"/>
      <c r="BX55" s="481"/>
      <c r="BY55" s="480"/>
      <c r="BZ55" s="481"/>
      <c r="CA55" s="481"/>
    </row>
    <row r="56" spans="1:81" ht="13.5" customHeight="1" x14ac:dyDescent="0.2">
      <c r="A56" s="482"/>
      <c r="B56" s="483" t="s">
        <v>54</v>
      </c>
      <c r="C56" s="442"/>
      <c r="D56" s="442" t="s">
        <v>55</v>
      </c>
      <c r="E56" s="442"/>
      <c r="F56" s="442"/>
      <c r="G56" s="385"/>
      <c r="H56" s="484">
        <f>$C$58/1000</f>
        <v>3.1800000000000002E-2</v>
      </c>
      <c r="I56" s="485" t="s">
        <v>56</v>
      </c>
      <c r="J56" s="486">
        <f>$G$58/1000</f>
        <v>4.0799999999999996E-2</v>
      </c>
      <c r="K56" s="484">
        <f>$C$58/1000</f>
        <v>3.1800000000000002E-2</v>
      </c>
      <c r="L56" s="485" t="s">
        <v>56</v>
      </c>
      <c r="M56" s="486">
        <f>$G$58/1000</f>
        <v>4.0799999999999996E-2</v>
      </c>
      <c r="N56" s="484">
        <f>$C$58/1000</f>
        <v>3.1800000000000002E-2</v>
      </c>
      <c r="O56" s="485" t="s">
        <v>56</v>
      </c>
      <c r="P56" s="486">
        <f>$G$58/1000</f>
        <v>4.0799999999999996E-2</v>
      </c>
      <c r="Q56" s="484">
        <f>$C$58/1000</f>
        <v>3.1800000000000002E-2</v>
      </c>
      <c r="R56" s="485" t="s">
        <v>56</v>
      </c>
      <c r="S56" s="486">
        <f>$G$58/1000</f>
        <v>4.0799999999999996E-2</v>
      </c>
      <c r="T56" s="484">
        <f>$C$58/1000</f>
        <v>3.1800000000000002E-2</v>
      </c>
      <c r="U56" s="485" t="s">
        <v>56</v>
      </c>
      <c r="V56" s="486">
        <f>$G$58/1000</f>
        <v>4.0799999999999996E-2</v>
      </c>
      <c r="W56" s="484">
        <f>$C$58/1000</f>
        <v>3.1800000000000002E-2</v>
      </c>
      <c r="X56" s="485" t="s">
        <v>56</v>
      </c>
      <c r="Y56" s="486">
        <f>$G$58/1000</f>
        <v>4.0799999999999996E-2</v>
      </c>
      <c r="Z56" s="484">
        <f>$C$58/1000</f>
        <v>3.1800000000000002E-2</v>
      </c>
      <c r="AA56" s="485" t="s">
        <v>56</v>
      </c>
      <c r="AB56" s="486">
        <f>$G$58/1000</f>
        <v>4.0799999999999996E-2</v>
      </c>
      <c r="AC56" s="484">
        <f>$C$58/1000</f>
        <v>3.1800000000000002E-2</v>
      </c>
      <c r="AD56" s="485" t="s">
        <v>56</v>
      </c>
      <c r="AE56" s="486">
        <f>$G$58/1000</f>
        <v>4.0799999999999996E-2</v>
      </c>
      <c r="AF56" s="484">
        <f>$C$58/1000</f>
        <v>3.1800000000000002E-2</v>
      </c>
      <c r="AG56" s="485" t="s">
        <v>56</v>
      </c>
      <c r="AH56" s="486">
        <f>$G$58/1000</f>
        <v>4.0799999999999996E-2</v>
      </c>
      <c r="AI56" s="484">
        <f>$C$58/1000</f>
        <v>3.1800000000000002E-2</v>
      </c>
      <c r="AJ56" s="485" t="s">
        <v>56</v>
      </c>
      <c r="AK56" s="486">
        <f>$G$58/1000</f>
        <v>4.0799999999999996E-2</v>
      </c>
      <c r="AL56" s="484">
        <f>$C$58/1000</f>
        <v>3.1800000000000002E-2</v>
      </c>
      <c r="AM56" s="485" t="s">
        <v>56</v>
      </c>
      <c r="AN56" s="486">
        <f>$G$58/1000</f>
        <v>4.0799999999999996E-2</v>
      </c>
      <c r="AO56" s="484">
        <f>$C$58/1000</f>
        <v>3.1800000000000002E-2</v>
      </c>
      <c r="AP56" s="485" t="s">
        <v>56</v>
      </c>
      <c r="AQ56" s="486">
        <f>$G$58/1000</f>
        <v>4.0799999999999996E-2</v>
      </c>
      <c r="AR56" s="484">
        <f>$C$58/1000</f>
        <v>3.1800000000000002E-2</v>
      </c>
      <c r="AS56" s="485" t="s">
        <v>56</v>
      </c>
      <c r="AT56" s="486">
        <f>$G$58/1000</f>
        <v>4.0799999999999996E-2</v>
      </c>
      <c r="AU56" s="484">
        <f>$C$58/1000</f>
        <v>3.1800000000000002E-2</v>
      </c>
      <c r="AV56" s="485" t="s">
        <v>56</v>
      </c>
      <c r="AW56" s="486">
        <f>$G$58/1000</f>
        <v>4.0799999999999996E-2</v>
      </c>
      <c r="AX56" s="484">
        <f>$C$58/1000</f>
        <v>3.1800000000000002E-2</v>
      </c>
      <c r="AY56" s="485" t="s">
        <v>56</v>
      </c>
      <c r="AZ56" s="486">
        <f>$G$58/1000</f>
        <v>4.0799999999999996E-2</v>
      </c>
      <c r="BA56" s="484">
        <f>$C$58/1000</f>
        <v>3.1800000000000002E-2</v>
      </c>
      <c r="BB56" s="485" t="s">
        <v>56</v>
      </c>
      <c r="BC56" s="486">
        <f>$G$58/1000</f>
        <v>4.0799999999999996E-2</v>
      </c>
      <c r="BD56" s="484">
        <f>$C$58/1000</f>
        <v>3.1800000000000002E-2</v>
      </c>
      <c r="BE56" s="485" t="s">
        <v>56</v>
      </c>
      <c r="BF56" s="486">
        <f>$G$58/1000</f>
        <v>4.0799999999999996E-2</v>
      </c>
      <c r="BG56" s="484">
        <f>$C$58/1000</f>
        <v>3.1800000000000002E-2</v>
      </c>
      <c r="BH56" s="485" t="s">
        <v>56</v>
      </c>
      <c r="BI56" s="486">
        <f>$G$58/1000</f>
        <v>4.0799999999999996E-2</v>
      </c>
      <c r="BJ56" s="484">
        <f>$C$58/1000</f>
        <v>3.1800000000000002E-2</v>
      </c>
      <c r="BK56" s="485" t="s">
        <v>56</v>
      </c>
      <c r="BL56" s="486">
        <f>$G$58/1000</f>
        <v>4.0799999999999996E-2</v>
      </c>
      <c r="BM56" s="484">
        <f>$C$58/1000</f>
        <v>3.1800000000000002E-2</v>
      </c>
      <c r="BN56" s="485" t="s">
        <v>56</v>
      </c>
      <c r="BO56" s="486">
        <f>$G$58/1000</f>
        <v>4.0799999999999996E-2</v>
      </c>
      <c r="BP56" s="484">
        <f>$C$58/1000</f>
        <v>3.1800000000000002E-2</v>
      </c>
      <c r="BQ56" s="485" t="s">
        <v>56</v>
      </c>
      <c r="BR56" s="486">
        <f>$G$58/1000</f>
        <v>4.0799999999999996E-2</v>
      </c>
      <c r="BS56" s="484">
        <f>$C$58/1000</f>
        <v>3.1800000000000002E-2</v>
      </c>
      <c r="BT56" s="485" t="s">
        <v>56</v>
      </c>
      <c r="BU56" s="486">
        <f>$G$58/1000</f>
        <v>4.0799999999999996E-2</v>
      </c>
      <c r="BV56" s="484">
        <f>$C$58/1000</f>
        <v>3.1800000000000002E-2</v>
      </c>
      <c r="BW56" s="485" t="s">
        <v>56</v>
      </c>
      <c r="BX56" s="486">
        <f>$G$58/1000</f>
        <v>4.0799999999999996E-2</v>
      </c>
      <c r="BY56" s="484">
        <f>$C$58/1000</f>
        <v>3.1800000000000002E-2</v>
      </c>
      <c r="BZ56" s="485" t="s">
        <v>56</v>
      </c>
      <c r="CA56" s="486">
        <f>$G$58/1000</f>
        <v>4.0799999999999996E-2</v>
      </c>
    </row>
    <row r="57" spans="1:81" ht="15" customHeight="1" thickBot="1" x14ac:dyDescent="0.25">
      <c r="A57" s="382" t="s">
        <v>20</v>
      </c>
      <c r="B57" s="487" t="s">
        <v>57</v>
      </c>
      <c r="C57" s="488"/>
      <c r="D57" s="488" t="s">
        <v>58</v>
      </c>
      <c r="E57" s="489"/>
      <c r="F57" s="488"/>
      <c r="G57" s="401"/>
      <c r="H57" s="490">
        <f>((I10^2+J10^2)*$C$59/1000+(I11^2+J11^2)*$G$59/1000+(I12^2+J12^2)*$K$59/1000)/$C$13^2</f>
        <v>8.698844103750002E-6</v>
      </c>
      <c r="I57" s="491" t="s">
        <v>56</v>
      </c>
      <c r="J57" s="492">
        <f>((I10^2+J10^2)*$M$59+(I11^2+J11^2)*$O$59+(I12^2+J12^2)*$S$59)/(100*$C$13)</f>
        <v>2.5421665500000002E-4</v>
      </c>
      <c r="K57" s="490">
        <f>((L10^2+M10^2)*$C$59/1000+(L11^2+M11^2)*$G$59/1000+(L12^2+M12^2)*$K$59/1000)/$C$13^2</f>
        <v>8.6826262978124982E-6</v>
      </c>
      <c r="L57" s="491" t="s">
        <v>56</v>
      </c>
      <c r="M57" s="492">
        <f>((L10^2+M10^2)*$M$59+(L11^2+M11^2)*$O$59+(L12^2+M12^2)*$S$59)/(100*$C$13)</f>
        <v>2.5529187914999997E-4</v>
      </c>
      <c r="N57" s="490">
        <f>((O10^2+P10^2)*$C$59/1000+(O11^2+P11^2)*$G$59/1000+(O12^2+P12^2)*$K$59/1000)/$C$13^2</f>
        <v>8.4832819987499993E-6</v>
      </c>
      <c r="O57" s="491" t="s">
        <v>56</v>
      </c>
      <c r="P57" s="492">
        <f>((O10^2+P10^2)*$M$59+(O11^2+P11^2)*$O$59+(O12^2+P12^2)*$S$59)/(100*$C$13)</f>
        <v>2.4729039719999999E-4</v>
      </c>
      <c r="Q57" s="490">
        <f>((R10^2+S10^2)*$C$59/1000+(R11^2+S11^2)*$G$59/1000+(R12^2+S12^2)*$K$59/1000)/$C$13^2</f>
        <v>8.4492845662499991E-6</v>
      </c>
      <c r="R57" s="491" t="s">
        <v>56</v>
      </c>
      <c r="S57" s="492">
        <f>((R10^2+S10^2)*$M$59+(R11^2+S11^2)*$O$59+(R12^2+S12^2)*$S$59)/(100*$C$13)</f>
        <v>2.4695689094999997E-4</v>
      </c>
      <c r="T57" s="490">
        <f>((U10^2+V10^2)*$C$59/1000+(U11^2+V11^2)*$G$59/1000+(U12^2+V12^2)*$K$59/1000)/$C$13^2</f>
        <v>8.4492845662499991E-6</v>
      </c>
      <c r="U57" s="491" t="s">
        <v>56</v>
      </c>
      <c r="V57" s="492">
        <f>((U10^2+V10^2)*$M$59+(U11^2+V11^2)*$O$59+(U12^2+V12^2)*$S$59)/(100*$C$13)</f>
        <v>2.4695689094999997E-4</v>
      </c>
      <c r="W57" s="490">
        <f>((X10^2+Y10^2)*$C$59/1000+(X11^2+Y11^2)*$G$59/1000+(X12^2+Y12^2)*$K$59/1000)/$C$13^2</f>
        <v>8.4128674162499983E-6</v>
      </c>
      <c r="X57" s="491" t="s">
        <v>56</v>
      </c>
      <c r="Y57" s="492">
        <f>((X10^2+Y10^2)*$M$59+(X11^2+Y11^2)*$O$59+(X12^2+Y12^2)*$S$59)/(100*$C$13)</f>
        <v>2.4763603095000002E-4</v>
      </c>
      <c r="Z57" s="490">
        <f>((AA10^2+AB10^2)*$C$59/1000+(AA11^2+AB11^2)*$G$59/1000+(AA12^2+AB12^2)*$K$59/1000)/$C$13^2</f>
        <v>8.1968365434375003E-6</v>
      </c>
      <c r="AA57" s="491" t="s">
        <v>56</v>
      </c>
      <c r="AB57" s="492">
        <f>((AA10^2+AB10^2)*$M$59+(AA11^2+AB11^2)*$O$59+(AA12^2+AB12^2)*$S$59)/(100*$C$13)</f>
        <v>2.4059892779999998E-4</v>
      </c>
      <c r="AC57" s="490">
        <f>((AD10^2+AE10^2)*$C$59/1000+(AD11^2+AE11^2)*$G$59/1000+(AD12^2+AE12^2)*$K$59/1000)/$C$13^2</f>
        <v>8.3876655065624995E-6</v>
      </c>
      <c r="AD57" s="491" t="s">
        <v>56</v>
      </c>
      <c r="AE57" s="492">
        <f>((AD10^2+AE10^2)*$M$59+(AD11^2+AE11^2)*$O$59+(AD12^2+AE12^2)*$S$59)/(100*$C$13)</f>
        <v>2.4763603095000002E-4</v>
      </c>
      <c r="AF57" s="490">
        <f>((AG10^2+AH10^2)*$C$59/1000+(AG11^2+AH11^2)*$G$59/1000+(AG12^2+AH12^2)*$K$59/1000)/$C$13^2</f>
        <v>8.151937889062497E-6</v>
      </c>
      <c r="AG57" s="491" t="s">
        <v>56</v>
      </c>
      <c r="AH57" s="492">
        <f>((AG10^2+AH10^2)*$M$59+(AG11^2+AH11^2)*$O$59+(AG12^2+AH12^2)*$S$59)/(100*$C$13)</f>
        <v>2.4026348114999994E-4</v>
      </c>
      <c r="AI57" s="490">
        <f>((AJ10^2+AK10^2)*$C$59/1000+(AJ11^2+AK11^2)*$G$59/1000+(AJ12^2+AK12^2)*$K$59/1000)/$C$13^2</f>
        <v>8.4385001278124985E-6</v>
      </c>
      <c r="AJ57" s="491" t="s">
        <v>56</v>
      </c>
      <c r="AK57" s="492">
        <f>((AJ10^2+AK10^2)*$M$59+(AJ11^2+AK11^2)*$O$59+(AJ12^2+AK12^2)*$S$59)/(100*$C$13)</f>
        <v>2.4763603095000002E-4</v>
      </c>
      <c r="AL57" s="490">
        <f>((AM10^2+AN10^2)*$C$59/1000+(AM11^2+AN11^2)*$G$59/1000+(AM12^2+AN12^2)*$K$59/1000)/$C$13^2</f>
        <v>7.9120334615624984E-6</v>
      </c>
      <c r="AM57" s="491" t="s">
        <v>56</v>
      </c>
      <c r="AN57" s="492">
        <f>((AM10^2+AN10^2)*$M$59+(AM11^2+AN11^2)*$O$59+(AM12^2+AN12^2)*$S$59)/(100*$C$13)</f>
        <v>2.3216522174999992E-4</v>
      </c>
      <c r="AO57" s="490">
        <f>((AP10^2+AQ10^2)*$C$59/1000+(AP11^2+AQ11^2)*$G$59/1000+(AP12^2+AQ12^2)*$K$59/1000)/$C$13^2</f>
        <v>7.8947654709374983E-6</v>
      </c>
      <c r="AP57" s="491" t="s">
        <v>56</v>
      </c>
      <c r="AQ57" s="492">
        <f>((AP10^2+AQ10^2)*$M$59+(AP11^2+AQ11^2)*$O$59+(AP12^2+AQ12^2)*$S$59)/(100*$C$13)</f>
        <v>2.3249872799999992E-4</v>
      </c>
      <c r="AR57" s="490">
        <f>((AS10^2+AT10^2)*$C$59/1000+(AS11^2+AT11^2)*$G$59/1000+(AS12^2+AT12^2)*$K$59/1000)/$C$13^2</f>
        <v>7.8978457490624982E-6</v>
      </c>
      <c r="AS57" s="491" t="s">
        <v>56</v>
      </c>
      <c r="AT57" s="492">
        <f>((AS10^2+AT10^2)*$M$59+(AS11^2+AT11^2)*$O$59+(AS12^2+AT12^2)*$S$59)/(100*$C$13)</f>
        <v>2.3153459174999992E-4</v>
      </c>
      <c r="AU57" s="490">
        <f>((AV10^2+AW10^2)*$C$59/1000+(AV11^2+AW11^2)*$G$59/1000+(AV12^2+AW12^2)*$K$59/1000)/$C$13^2</f>
        <v>7.9311824071874998E-6</v>
      </c>
      <c r="AV57" s="491" t="s">
        <v>56</v>
      </c>
      <c r="AW57" s="492">
        <f>((AV10^2+AW10^2)*$M$59+(AV11^2+AW11^2)*$O$59+(AV12^2+AW12^2)*$S$59)/(100*$C$13)</f>
        <v>2.334873618E-4</v>
      </c>
      <c r="AX57" s="490">
        <f>((AY10^2+AZ10^2)*$C$59/1000+(AY11^2+AZ11^2)*$G$59/1000+(AY12^2+AZ12^2)*$K$59/1000)/$C$13^2</f>
        <v>7.7180772178124982E-6</v>
      </c>
      <c r="AY57" s="491" t="s">
        <v>56</v>
      </c>
      <c r="AZ57" s="492">
        <f>((AY10^2+AZ10^2)*$M$59+(AY11^2+AZ11^2)*$O$59+(AY12^2+AZ12^2)*$S$59)/(100*$C$13)</f>
        <v>2.2429981034999993E-4</v>
      </c>
      <c r="BA57" s="490">
        <f>((BB10^2+BC10^2)*$C$59/1000+(BB11^2+BC11^2)*$G$59/1000+(BB12^2+BC12^2)*$K$59/1000)/$C$13^2</f>
        <v>8.4159907762499984E-6</v>
      </c>
      <c r="BB57" s="491" t="s">
        <v>56</v>
      </c>
      <c r="BC57" s="492">
        <f>((BB10^2+BC10^2)*$M$59+(BB11^2+BC11^2)*$O$59+(BB12^2+BC12^2)*$S$59)/(100*$C$13)</f>
        <v>2.4663551220000001E-4</v>
      </c>
      <c r="BD57" s="490">
        <f>((BE10^2+BF10^2)*$C$59/1000+(BE11^2+BF11^2)*$G$59/1000+(BE12^2+BF12^2)*$K$59/1000)/$C$13^2</f>
        <v>8.1971865112499983E-6</v>
      </c>
      <c r="BE57" s="491" t="s">
        <v>56</v>
      </c>
      <c r="BF57" s="492">
        <f>((BE10^2+BF10^2)*$M$59+(BE11^2+BF11^2)*$O$59+(BE12^2+BF12^2)*$S$59)/(100*$C$13)</f>
        <v>2.3885669114999991E-4</v>
      </c>
      <c r="BG57" s="490">
        <f>((BH10^2+BI10^2)*$C$59/1000+(BH11^2+BI11^2)*$G$59/1000+(BH12^2+BI12^2)*$K$59/1000)/$C$13^2</f>
        <v>8.4814471237499991E-6</v>
      </c>
      <c r="BH57" s="491" t="s">
        <v>56</v>
      </c>
      <c r="BI57" s="492">
        <f>((BH10^2+BI10^2)*$M$59+(BH11^2+BI11^2)*$O$59+(BH12^2+BI12^2)*$S$59)/(100*$C$13)</f>
        <v>2.4646208895000001E-4</v>
      </c>
      <c r="BJ57" s="490">
        <f>((BK10^2+BL10^2)*$C$59/1000+(BK11^2+BL11^2)*$G$59/1000+(BK12^2+BL12^2)*$K$59/1000)/$C$13^2</f>
        <v>8.4443981287500002E-6</v>
      </c>
      <c r="BK57" s="491" t="s">
        <v>56</v>
      </c>
      <c r="BL57" s="492">
        <f>((BK10^2+BL10^2)*$M$59+(BK11^2+BL11^2)*$O$59+(BK12^2+BL12^2)*$S$59)/(100*$C$13)</f>
        <v>2.4718973895000002E-4</v>
      </c>
      <c r="BM57" s="490">
        <f>((BN10^2+BO10^2)*$C$59/1000+(BN11^2+BO11^2)*$G$59/1000+(BN12^2+BO12^2)*$K$59/1000)/$C$13^2</f>
        <v>8.4183346153124987E-6</v>
      </c>
      <c r="BN57" s="491" t="s">
        <v>56</v>
      </c>
      <c r="BO57" s="492">
        <f>((BN10^2+BO10^2)*$M$59+(BN11^2+BO11^2)*$O$59+(BN12^2+BO12^2)*$S$59)/(100*$C$13)</f>
        <v>2.4718973895000002E-4</v>
      </c>
      <c r="BP57" s="490">
        <f>((BQ10^2+BR10^2)*$C$59/1000+(BQ11^2+BR11^2)*$G$59/1000+(BQ12^2+BR12^2)*$K$59/1000)/$C$13^2</f>
        <v>8.4209162146874984E-6</v>
      </c>
      <c r="BQ57" s="491" t="s">
        <v>56</v>
      </c>
      <c r="BR57" s="492">
        <f>((BQ10^2+BR10^2)*$M$59+(BQ11^2+BR11^2)*$O$59+(BQ12^2+BR12^2)*$S$59)/(100*$C$13)</f>
        <v>2.479937922E-4</v>
      </c>
      <c r="BS57" s="490">
        <f>((BT10^2+BU10^2)*$C$59/1000+(BT11^2+BU11^2)*$G$59/1000+(BT12^2+BU12^2)*$K$59/1000)/$C$13^2</f>
        <v>8.1688181596874976E-6</v>
      </c>
      <c r="BT57" s="491" t="s">
        <v>56</v>
      </c>
      <c r="BU57" s="492">
        <f>((BT10^2+BU10^2)*$M$59+(BT11^2+BU11^2)*$O$59+(BT12^2+BU12^2)*$S$59)/(100*$C$13)</f>
        <v>2.3989359239999991E-4</v>
      </c>
      <c r="BV57" s="490">
        <f>((BW10^2+BX10^2)*$C$59/1000+(BW11^2+BX11^2)*$G$59/1000+(BW12^2+BX12^2)*$K$59/1000)/$C$13^2</f>
        <v>8.4292378537499982E-6</v>
      </c>
      <c r="BW57" s="491" t="s">
        <v>56</v>
      </c>
      <c r="BX57" s="492">
        <f>((BW10^2+BX10^2)*$M$59+(BW11^2+BX11^2)*$O$59+(BW12^2+BX12^2)*$S$59)/(100*$C$13)</f>
        <v>2.4836368094999998E-4</v>
      </c>
      <c r="BY57" s="490">
        <f>((BZ10^2+CA10^2)*$C$59/1000+(BZ11^2+CA11^2)*$G$59/1000+(BZ12^2+CA12^2)*$K$59/1000)/$C$13^2</f>
        <v>8.3957143049999996E-6</v>
      </c>
      <c r="BZ57" s="491" t="s">
        <v>56</v>
      </c>
      <c r="CA57" s="492">
        <f>((BZ10^2+CA10^2)*$M$59+(BZ11^2+CA11^2)*$O$59+(BZ12^2+CA12^2)*$S$59)/(100*$C$13)</f>
        <v>2.479937922E-4</v>
      </c>
    </row>
    <row r="58" spans="1:81" x14ac:dyDescent="0.2">
      <c r="A58" s="382"/>
      <c r="B58" s="493" t="s">
        <v>89</v>
      </c>
      <c r="C58" s="494">
        <v>31.8</v>
      </c>
      <c r="D58" s="495"/>
      <c r="E58" s="495"/>
      <c r="F58" s="496" t="s">
        <v>90</v>
      </c>
      <c r="G58" s="497">
        <v>40.799999999999997</v>
      </c>
      <c r="H58" s="384"/>
      <c r="I58" s="399"/>
      <c r="J58" s="498"/>
      <c r="K58" s="499"/>
      <c r="L58" s="500"/>
      <c r="M58" s="501"/>
      <c r="N58" s="384"/>
      <c r="O58" s="399"/>
      <c r="P58" s="498"/>
      <c r="Q58" s="499"/>
      <c r="R58" s="500"/>
      <c r="S58" s="501"/>
      <c r="T58" s="502"/>
      <c r="U58" s="503"/>
      <c r="V58" s="498"/>
      <c r="W58" s="499"/>
      <c r="X58" s="500"/>
      <c r="Y58" s="504"/>
      <c r="Z58" s="499"/>
      <c r="AA58" s="500"/>
      <c r="AB58" s="504"/>
      <c r="AC58" s="499"/>
      <c r="AD58" s="500"/>
      <c r="AE58" s="504"/>
      <c r="AF58" s="499"/>
      <c r="AG58" s="500"/>
      <c r="AH58" s="504"/>
      <c r="AI58" s="499"/>
      <c r="AJ58" s="500"/>
      <c r="AK58" s="504"/>
      <c r="AL58" s="499"/>
      <c r="AM58" s="500"/>
      <c r="AN58" s="504"/>
      <c r="AO58" s="499"/>
      <c r="AP58" s="500"/>
      <c r="AQ58" s="504"/>
      <c r="AR58" s="499"/>
      <c r="AS58" s="500"/>
      <c r="AT58" s="504"/>
      <c r="AU58" s="499"/>
      <c r="AV58" s="500"/>
      <c r="AW58" s="504"/>
      <c r="AX58" s="499"/>
      <c r="AY58" s="500"/>
      <c r="AZ58" s="504"/>
      <c r="BA58" s="499"/>
      <c r="BB58" s="500"/>
      <c r="BC58" s="504"/>
      <c r="BD58" s="499"/>
      <c r="BE58" s="500"/>
      <c r="BF58" s="504"/>
      <c r="BG58" s="499"/>
      <c r="BH58" s="500"/>
      <c r="BI58" s="504"/>
      <c r="BJ58" s="499"/>
      <c r="BK58" s="500"/>
      <c r="BL58" s="504"/>
      <c r="BM58" s="499"/>
      <c r="BN58" s="500"/>
      <c r="BO58" s="504"/>
      <c r="BP58" s="499"/>
      <c r="BQ58" s="500"/>
      <c r="BR58" s="504"/>
      <c r="BS58" s="499"/>
      <c r="BT58" s="500"/>
      <c r="BU58" s="504"/>
      <c r="BV58" s="499"/>
      <c r="BW58" s="500"/>
      <c r="BX58" s="504"/>
      <c r="BY58" s="499"/>
      <c r="BZ58" s="500"/>
      <c r="CA58" s="504"/>
    </row>
    <row r="59" spans="1:81" ht="12.75" customHeight="1" thickBot="1" x14ac:dyDescent="0.25">
      <c r="A59" s="382"/>
      <c r="B59" s="505" t="s">
        <v>91</v>
      </c>
      <c r="C59" s="506">
        <v>134.19999999999999</v>
      </c>
      <c r="D59" s="507"/>
      <c r="E59" s="508" t="s">
        <v>92</v>
      </c>
      <c r="F59" s="509"/>
      <c r="G59" s="507">
        <v>78.150000000000006</v>
      </c>
      <c r="H59" s="408"/>
      <c r="I59" s="510">
        <v>0</v>
      </c>
      <c r="J59" s="511" t="s">
        <v>61</v>
      </c>
      <c r="K59" s="512">
        <v>97.01</v>
      </c>
      <c r="L59" s="512" t="s">
        <v>93</v>
      </c>
      <c r="M59" s="512">
        <v>10.78</v>
      </c>
      <c r="N59" s="408"/>
      <c r="O59" s="510">
        <v>0</v>
      </c>
      <c r="P59" s="511" t="s">
        <v>61</v>
      </c>
      <c r="Q59" s="512">
        <v>97.01</v>
      </c>
      <c r="R59" s="512" t="s">
        <v>93</v>
      </c>
      <c r="S59" s="512">
        <v>10.78</v>
      </c>
      <c r="T59" s="408" t="s">
        <v>94</v>
      </c>
      <c r="U59" s="510">
        <v>-0.5</v>
      </c>
      <c r="V59" s="511"/>
      <c r="W59" s="512">
        <v>0</v>
      </c>
      <c r="X59" s="512" t="s">
        <v>62</v>
      </c>
      <c r="Y59" s="513">
        <v>7.2</v>
      </c>
      <c r="Z59" s="512">
        <v>0</v>
      </c>
      <c r="AA59" s="512"/>
      <c r="AB59" s="513"/>
      <c r="AC59" s="512"/>
      <c r="AD59" s="512"/>
      <c r="AE59" s="513"/>
      <c r="AF59" s="512"/>
      <c r="AG59" s="512"/>
      <c r="AH59" s="513"/>
      <c r="AI59" s="512"/>
      <c r="AJ59" s="512"/>
      <c r="AK59" s="513"/>
      <c r="AL59" s="512"/>
      <c r="AM59" s="512"/>
      <c r="AN59" s="513"/>
      <c r="AO59" s="512"/>
      <c r="AP59" s="512"/>
      <c r="AQ59" s="513"/>
      <c r="AR59" s="512"/>
      <c r="AS59" s="512"/>
      <c r="AT59" s="513"/>
      <c r="AU59" s="512"/>
      <c r="AV59" s="512"/>
      <c r="AW59" s="513"/>
      <c r="AX59" s="512"/>
      <c r="AY59" s="512"/>
      <c r="AZ59" s="513"/>
      <c r="BA59" s="512"/>
      <c r="BB59" s="512"/>
      <c r="BC59" s="513"/>
      <c r="BD59" s="512"/>
      <c r="BE59" s="512"/>
      <c r="BF59" s="513"/>
      <c r="BG59" s="512"/>
      <c r="BH59" s="512"/>
      <c r="BI59" s="513"/>
      <c r="BJ59" s="512"/>
      <c r="BK59" s="512"/>
      <c r="BL59" s="513"/>
      <c r="BM59" s="512"/>
      <c r="BN59" s="512"/>
      <c r="BO59" s="513"/>
      <c r="BP59" s="512"/>
      <c r="BQ59" s="512"/>
      <c r="BR59" s="513"/>
      <c r="BS59" s="512"/>
      <c r="BT59" s="512"/>
      <c r="BU59" s="513"/>
      <c r="BV59" s="512"/>
      <c r="BW59" s="512"/>
      <c r="BX59" s="513"/>
      <c r="BY59" s="512"/>
      <c r="BZ59" s="512"/>
      <c r="CA59" s="513"/>
    </row>
    <row r="60" spans="1:81" ht="13.5" thickBot="1" x14ac:dyDescent="0.25">
      <c r="A60" s="392"/>
      <c r="B60" s="1905" t="s">
        <v>63</v>
      </c>
      <c r="C60" s="1906"/>
      <c r="D60" s="1906"/>
      <c r="E60" s="1906"/>
      <c r="F60" s="1906"/>
      <c r="G60" s="1907"/>
      <c r="H60" s="514">
        <f>I10</f>
        <v>0.19800000000000001</v>
      </c>
      <c r="I60" s="515" t="s">
        <v>56</v>
      </c>
      <c r="J60" s="516">
        <f>J10</f>
        <v>-0.23100000000000001</v>
      </c>
      <c r="K60" s="514">
        <f>L10</f>
        <v>0.19139999999999999</v>
      </c>
      <c r="L60" s="515" t="s">
        <v>56</v>
      </c>
      <c r="M60" s="516">
        <f>M10</f>
        <v>-0.23760000000000001</v>
      </c>
      <c r="N60" s="514">
        <f>O10</f>
        <v>0.19139999999999999</v>
      </c>
      <c r="O60" s="515" t="s">
        <v>56</v>
      </c>
      <c r="P60" s="516">
        <f>P10</f>
        <v>-0.23100000000000001</v>
      </c>
      <c r="Q60" s="514">
        <f>R10</f>
        <v>0.19139999999999999</v>
      </c>
      <c r="R60" s="515" t="s">
        <v>56</v>
      </c>
      <c r="S60" s="516">
        <f>S10</f>
        <v>-0.23100000000000001</v>
      </c>
      <c r="T60" s="514">
        <f>U10</f>
        <v>0.19139999999999999</v>
      </c>
      <c r="U60" s="515" t="s">
        <v>56</v>
      </c>
      <c r="V60" s="516">
        <f>V10</f>
        <v>-0.23100000000000001</v>
      </c>
      <c r="W60" s="514">
        <f>X10</f>
        <v>0.19139999999999999</v>
      </c>
      <c r="X60" s="515" t="s">
        <v>56</v>
      </c>
      <c r="Y60" s="516">
        <f>Y10</f>
        <v>-0.23100000000000001</v>
      </c>
      <c r="Z60" s="514">
        <f>AA10</f>
        <v>0.18479999999999999</v>
      </c>
      <c r="AA60" s="515" t="s">
        <v>56</v>
      </c>
      <c r="AB60" s="516">
        <f>AB10</f>
        <v>-0.23100000000000001</v>
      </c>
      <c r="AC60" s="514">
        <f>AD10</f>
        <v>0.19139999999999999</v>
      </c>
      <c r="AD60" s="515" t="s">
        <v>56</v>
      </c>
      <c r="AE60" s="516">
        <f>AE10</f>
        <v>-0.23100000000000001</v>
      </c>
      <c r="AF60" s="514">
        <f>AG10</f>
        <v>0.19139999999999999</v>
      </c>
      <c r="AG60" s="515" t="s">
        <v>56</v>
      </c>
      <c r="AH60" s="516">
        <f>AH10</f>
        <v>-0.22439999999999999</v>
      </c>
      <c r="AI60" s="514">
        <f>AJ10</f>
        <v>0.19139999999999999</v>
      </c>
      <c r="AJ60" s="515" t="s">
        <v>56</v>
      </c>
      <c r="AK60" s="516">
        <f>AK10</f>
        <v>-0.23100000000000001</v>
      </c>
      <c r="AL60" s="514">
        <f>AM10</f>
        <v>0.18479999999999999</v>
      </c>
      <c r="AM60" s="515" t="s">
        <v>56</v>
      </c>
      <c r="AN60" s="516">
        <f>AN10</f>
        <v>-0.22439999999999999</v>
      </c>
      <c r="AO60" s="514">
        <f>AP10</f>
        <v>0.18479999999999999</v>
      </c>
      <c r="AP60" s="515" t="s">
        <v>56</v>
      </c>
      <c r="AQ60" s="516">
        <f>AQ10</f>
        <v>-0.22439999999999999</v>
      </c>
      <c r="AR60" s="514">
        <f>AS10</f>
        <v>0.18479999999999999</v>
      </c>
      <c r="AS60" s="515" t="s">
        <v>56</v>
      </c>
      <c r="AT60" s="516">
        <f>AT10</f>
        <v>-0.22439999999999999</v>
      </c>
      <c r="AU60" s="514">
        <f>AV10</f>
        <v>0.1782</v>
      </c>
      <c r="AV60" s="515" t="s">
        <v>56</v>
      </c>
      <c r="AW60" s="516">
        <f>AW10</f>
        <v>-0.23100000000000001</v>
      </c>
      <c r="AX60" s="514">
        <f>AY10</f>
        <v>0.18479999999999999</v>
      </c>
      <c r="AY60" s="515" t="s">
        <v>56</v>
      </c>
      <c r="AZ60" s="516">
        <f>AZ10</f>
        <v>-0.21779999999999999</v>
      </c>
      <c r="BA60" s="514">
        <f>BB10</f>
        <v>0.19139999999999999</v>
      </c>
      <c r="BB60" s="515" t="s">
        <v>56</v>
      </c>
      <c r="BC60" s="516">
        <f>BC10</f>
        <v>-0.23100000000000001</v>
      </c>
      <c r="BD60" s="514">
        <f>BE10</f>
        <v>0.19139999999999999</v>
      </c>
      <c r="BE60" s="515" t="s">
        <v>56</v>
      </c>
      <c r="BF60" s="516">
        <f>BF10</f>
        <v>-0.22439999999999999</v>
      </c>
      <c r="BG60" s="514">
        <f>BH10</f>
        <v>0.19800000000000001</v>
      </c>
      <c r="BH60" s="515" t="s">
        <v>56</v>
      </c>
      <c r="BI60" s="516">
        <f>BI10</f>
        <v>-0.22439999999999999</v>
      </c>
      <c r="BJ60" s="514">
        <f>BK10</f>
        <v>0.19800000000000001</v>
      </c>
      <c r="BK60" s="515" t="s">
        <v>56</v>
      </c>
      <c r="BL60" s="516">
        <f>BL10</f>
        <v>-0.22439999999999999</v>
      </c>
      <c r="BM60" s="514">
        <f>BN10</f>
        <v>0.19800000000000001</v>
      </c>
      <c r="BN60" s="515" t="s">
        <v>56</v>
      </c>
      <c r="BO60" s="516">
        <f>BO10</f>
        <v>-0.22439999999999999</v>
      </c>
      <c r="BP60" s="514">
        <f>BQ10</f>
        <v>0.19139999999999999</v>
      </c>
      <c r="BQ60" s="515" t="s">
        <v>56</v>
      </c>
      <c r="BR60" s="516">
        <f>BR10</f>
        <v>-0.23100000000000001</v>
      </c>
      <c r="BS60" s="514">
        <f>BT10</f>
        <v>0.19139999999999999</v>
      </c>
      <c r="BT60" s="515" t="s">
        <v>56</v>
      </c>
      <c r="BU60" s="516">
        <f>BU10</f>
        <v>-0.22439999999999999</v>
      </c>
      <c r="BV60" s="514">
        <f>BW10</f>
        <v>0.19139999999999999</v>
      </c>
      <c r="BW60" s="515" t="s">
        <v>56</v>
      </c>
      <c r="BX60" s="516">
        <f>BX10</f>
        <v>-0.23100000000000001</v>
      </c>
      <c r="BY60" s="514">
        <f>BZ10</f>
        <v>0.19139999999999999</v>
      </c>
      <c r="BZ60" s="515" t="s">
        <v>56</v>
      </c>
      <c r="CA60" s="516">
        <f>CA10</f>
        <v>-0.23100000000000001</v>
      </c>
    </row>
    <row r="61" spans="1:81" x14ac:dyDescent="0.2">
      <c r="A61" s="482"/>
      <c r="B61" s="483" t="s">
        <v>54</v>
      </c>
      <c r="C61" s="442"/>
      <c r="D61" s="442" t="s">
        <v>55</v>
      </c>
      <c r="E61" s="442"/>
      <c r="F61" s="442"/>
      <c r="G61" s="442"/>
      <c r="H61" s="484">
        <f>$C$63/1000</f>
        <v>3.2500000000000001E-2</v>
      </c>
      <c r="I61" s="485" t="s">
        <v>56</v>
      </c>
      <c r="J61" s="486">
        <f>$G$63/1000</f>
        <v>4.6399999999999997E-2</v>
      </c>
      <c r="K61" s="484">
        <f>$C$63/1000</f>
        <v>3.2500000000000001E-2</v>
      </c>
      <c r="L61" s="485" t="s">
        <v>56</v>
      </c>
      <c r="M61" s="486">
        <f>$G$63/1000</f>
        <v>4.6399999999999997E-2</v>
      </c>
      <c r="N61" s="484">
        <f>$C$63/1000</f>
        <v>3.2500000000000001E-2</v>
      </c>
      <c r="O61" s="485" t="s">
        <v>56</v>
      </c>
      <c r="P61" s="486">
        <f>$G$63/1000</f>
        <v>4.6399999999999997E-2</v>
      </c>
      <c r="Q61" s="484">
        <f>$C$63/1000</f>
        <v>3.2500000000000001E-2</v>
      </c>
      <c r="R61" s="485" t="s">
        <v>56</v>
      </c>
      <c r="S61" s="486">
        <f>$G$63/1000</f>
        <v>4.6399999999999997E-2</v>
      </c>
      <c r="T61" s="484">
        <f>$C$63/1000</f>
        <v>3.2500000000000001E-2</v>
      </c>
      <c r="U61" s="485" t="s">
        <v>56</v>
      </c>
      <c r="V61" s="486">
        <f>$G$63/1000</f>
        <v>4.6399999999999997E-2</v>
      </c>
      <c r="W61" s="484">
        <f>$C$63/1000</f>
        <v>3.2500000000000001E-2</v>
      </c>
      <c r="X61" s="485" t="s">
        <v>56</v>
      </c>
      <c r="Y61" s="486">
        <f>$G$63/1000</f>
        <v>4.6399999999999997E-2</v>
      </c>
      <c r="Z61" s="484">
        <f>$C$63/1000</f>
        <v>3.2500000000000001E-2</v>
      </c>
      <c r="AA61" s="485" t="s">
        <v>56</v>
      </c>
      <c r="AB61" s="486">
        <f>$G$63/1000</f>
        <v>4.6399999999999997E-2</v>
      </c>
      <c r="AC61" s="484">
        <f>$C$63/1000</f>
        <v>3.2500000000000001E-2</v>
      </c>
      <c r="AD61" s="485" t="s">
        <v>56</v>
      </c>
      <c r="AE61" s="486">
        <f>$G$63/1000</f>
        <v>4.6399999999999997E-2</v>
      </c>
      <c r="AF61" s="484">
        <f>$C$63/1000</f>
        <v>3.2500000000000001E-2</v>
      </c>
      <c r="AG61" s="485" t="s">
        <v>56</v>
      </c>
      <c r="AH61" s="486">
        <f>$G$63/1000</f>
        <v>4.6399999999999997E-2</v>
      </c>
      <c r="AI61" s="484">
        <f>$C$63/1000</f>
        <v>3.2500000000000001E-2</v>
      </c>
      <c r="AJ61" s="485" t="s">
        <v>56</v>
      </c>
      <c r="AK61" s="486">
        <f>$G$63/1000</f>
        <v>4.6399999999999997E-2</v>
      </c>
      <c r="AL61" s="484">
        <f>$C$63/1000</f>
        <v>3.2500000000000001E-2</v>
      </c>
      <c r="AM61" s="485" t="s">
        <v>56</v>
      </c>
      <c r="AN61" s="486">
        <f>$G$63/1000</f>
        <v>4.6399999999999997E-2</v>
      </c>
      <c r="AO61" s="484">
        <f>$C$63/1000</f>
        <v>3.2500000000000001E-2</v>
      </c>
      <c r="AP61" s="485" t="s">
        <v>56</v>
      </c>
      <c r="AQ61" s="486">
        <f>$G$63/1000</f>
        <v>4.6399999999999997E-2</v>
      </c>
      <c r="AR61" s="484">
        <f>$C$63/1000</f>
        <v>3.2500000000000001E-2</v>
      </c>
      <c r="AS61" s="485" t="s">
        <v>56</v>
      </c>
      <c r="AT61" s="486">
        <f>$G$63/1000</f>
        <v>4.6399999999999997E-2</v>
      </c>
      <c r="AU61" s="484">
        <f>$C$63/1000</f>
        <v>3.2500000000000001E-2</v>
      </c>
      <c r="AV61" s="485" t="s">
        <v>56</v>
      </c>
      <c r="AW61" s="486">
        <f>$G$63/1000</f>
        <v>4.6399999999999997E-2</v>
      </c>
      <c r="AX61" s="484">
        <f>$C$63/1000</f>
        <v>3.2500000000000001E-2</v>
      </c>
      <c r="AY61" s="485" t="s">
        <v>56</v>
      </c>
      <c r="AZ61" s="486">
        <f>$G$63/1000</f>
        <v>4.6399999999999997E-2</v>
      </c>
      <c r="BA61" s="484">
        <f>$C$63/1000</f>
        <v>3.2500000000000001E-2</v>
      </c>
      <c r="BB61" s="485" t="s">
        <v>56</v>
      </c>
      <c r="BC61" s="486">
        <f>$G$63/1000</f>
        <v>4.6399999999999997E-2</v>
      </c>
      <c r="BD61" s="484">
        <f>$C$63/1000</f>
        <v>3.2500000000000001E-2</v>
      </c>
      <c r="BE61" s="485" t="s">
        <v>56</v>
      </c>
      <c r="BF61" s="486">
        <f>$G$63/1000</f>
        <v>4.6399999999999997E-2</v>
      </c>
      <c r="BG61" s="484">
        <f>$C$63/1000</f>
        <v>3.2500000000000001E-2</v>
      </c>
      <c r="BH61" s="485" t="s">
        <v>56</v>
      </c>
      <c r="BI61" s="486">
        <f>$G$63/1000</f>
        <v>4.6399999999999997E-2</v>
      </c>
      <c r="BJ61" s="484">
        <f>$C$63/1000</f>
        <v>3.2500000000000001E-2</v>
      </c>
      <c r="BK61" s="485" t="s">
        <v>56</v>
      </c>
      <c r="BL61" s="486">
        <f>$G$63/1000</f>
        <v>4.6399999999999997E-2</v>
      </c>
      <c r="BM61" s="484">
        <f>$C$63/1000</f>
        <v>3.2500000000000001E-2</v>
      </c>
      <c r="BN61" s="485" t="s">
        <v>56</v>
      </c>
      <c r="BO61" s="486">
        <f>$G$63/1000</f>
        <v>4.6399999999999997E-2</v>
      </c>
      <c r="BP61" s="484">
        <f>$C$63/1000</f>
        <v>3.2500000000000001E-2</v>
      </c>
      <c r="BQ61" s="485" t="s">
        <v>56</v>
      </c>
      <c r="BR61" s="486">
        <f>$G$63/1000</f>
        <v>4.6399999999999997E-2</v>
      </c>
      <c r="BS61" s="484">
        <f>$C$63/1000</f>
        <v>3.2500000000000001E-2</v>
      </c>
      <c r="BT61" s="485" t="s">
        <v>56</v>
      </c>
      <c r="BU61" s="486">
        <f>$G$63/1000</f>
        <v>4.6399999999999997E-2</v>
      </c>
      <c r="BV61" s="484">
        <f>$C$63/1000</f>
        <v>3.2500000000000001E-2</v>
      </c>
      <c r="BW61" s="485" t="s">
        <v>56</v>
      </c>
      <c r="BX61" s="486">
        <f>$G$63/1000</f>
        <v>4.6399999999999997E-2</v>
      </c>
      <c r="BY61" s="484">
        <f>$C$63/1000</f>
        <v>3.2500000000000001E-2</v>
      </c>
      <c r="BZ61" s="485" t="s">
        <v>56</v>
      </c>
      <c r="CA61" s="486">
        <f>$G$63/1000</f>
        <v>4.6399999999999997E-2</v>
      </c>
    </row>
    <row r="62" spans="1:81" ht="13.5" thickBot="1" x14ac:dyDescent="0.25">
      <c r="A62" s="517" t="s">
        <v>24</v>
      </c>
      <c r="B62" s="487" t="s">
        <v>57</v>
      </c>
      <c r="C62" s="488"/>
      <c r="D62" s="488" t="s">
        <v>58</v>
      </c>
      <c r="E62" s="489"/>
      <c r="F62" s="488"/>
      <c r="G62" s="389"/>
      <c r="H62" s="490">
        <f>((I18^2+J18^2)*$C$64/1000+(I19^2+J19^2)*$G$64/1000+(I20^2+J20^2)*$K$64/1000)/$C$21^2</f>
        <v>5.1170007410324982E-4</v>
      </c>
      <c r="I62" s="491" t="s">
        <v>56</v>
      </c>
      <c r="J62" s="492">
        <f>((I18^2+J18^2)*$M$64+(I19^2+J19^2)*$O$64+(I20^2+J20^2)*$S$64)/(100*$C$21)</f>
        <v>1.3770224491499995E-2</v>
      </c>
      <c r="K62" s="490">
        <f>((L18^2+M18^2)*$C$64/1000+(L19^2+M19^2)*$G$64/1000+(L20^2+M20^2)*$K$64/1000)/$C$21^2</f>
        <v>5.0858812798875005E-4</v>
      </c>
      <c r="L62" s="491" t="s">
        <v>56</v>
      </c>
      <c r="M62" s="492">
        <f>((L18^2+M18^2)*$M$64+(L19^2+M19^2)*$O$64+(L20^2+M20^2)*$S$64)/(100*$C$21)</f>
        <v>1.3628694279600001E-2</v>
      </c>
      <c r="N62" s="490">
        <f>((O18^2+P18^2)*$C$64/1000+(O19^2+P19^2)*$G$64/1000+(O20^2+P20^2)*$K$64/1000)/$C$21^2</f>
        <v>4.900554454387501E-4</v>
      </c>
      <c r="O62" s="491" t="s">
        <v>56</v>
      </c>
      <c r="P62" s="492">
        <f>((O18^2+P18^2)*$M$64+(O19^2+P19^2)*$O$64+(O20^2+P20^2)*$S$64)/(100*$C$21)</f>
        <v>1.3208923821600001E-2</v>
      </c>
      <c r="Q62" s="490">
        <f>((R18^2+S18^2)*$C$64/1000+(R19^2+S19^2)*$G$64/1000+(R20^2+S20^2)*$K$64/1000)/$C$21^2</f>
        <v>4.8385595836518755E-4</v>
      </c>
      <c r="R62" s="491" t="s">
        <v>56</v>
      </c>
      <c r="S62" s="492">
        <f>((R18^2+S18^2)*$M$64+(R19^2+S19^2)*$O$64+(R20^2+S20^2)*$S$64)/(100*$C$21)</f>
        <v>1.2976078888800001E-2</v>
      </c>
      <c r="T62" s="490">
        <f>((U18^2+V18^2)*$C$64/1000+(U19^2+V19^2)*$G$64/1000+(U20^2+V20^2)*$K$64/1000)/$C$21^2</f>
        <v>5.0318506251449983E-4</v>
      </c>
      <c r="U62" s="491" t="s">
        <v>56</v>
      </c>
      <c r="V62" s="492">
        <f>((U18^2+V18^2)*$M$64+(U19^2+V19^2)*$O$64+(U20^2+V20^2)*$S$64)/(100*$C$21)</f>
        <v>1.3397318300699996E-2</v>
      </c>
      <c r="W62" s="490">
        <f>((X18^2+Y18^2)*$C$64/1000+(X19^2+Y19^2)*$G$64/1000+(X20^2+Y20^2)*$K$64/1000)/$C$21^2</f>
        <v>5.0541431615324999E-4</v>
      </c>
      <c r="X62" s="491" t="s">
        <v>56</v>
      </c>
      <c r="Y62" s="492">
        <f>((X18^2+Y18^2)*$M$64+(X19^2+Y19^2)*$O$64+(X20^2+Y20^2)*$S$64)/(100*$C$21)</f>
        <v>1.35642825855E-2</v>
      </c>
      <c r="Z62" s="490">
        <f>((AA18^2+AB18^2)*$C$64/1000+(AA19^2+AB19^2)*$G$64/1000+(AA20^2+AB20^2)*$K$64/1000)/$C$21^2</f>
        <v>5.4042413087925E-4</v>
      </c>
      <c r="AA62" s="491" t="s">
        <v>56</v>
      </c>
      <c r="AB62" s="492">
        <f>((AA18^2+AB18^2)*$M$64+(AA19^2+AB19^2)*$O$64+(AA20^2+AB20^2)*$S$64)/(100*$C$21)</f>
        <v>1.4602478550299999E-2</v>
      </c>
      <c r="AC62" s="490">
        <f>((AD18^2+AE18^2)*$C$64/1000+(AD19^2+AE19^2)*$G$64/1000+(AD20^2+AE20^2)*$K$64/1000)/$C$21^2</f>
        <v>5.8625143017075002E-4</v>
      </c>
      <c r="AD62" s="491" t="s">
        <v>56</v>
      </c>
      <c r="AE62" s="492">
        <f>((AD18^2+AE18^2)*$M$64+(AD19^2+AE19^2)*$O$64+(AD20^2+AE20^2)*$S$64)/(100*$C$21)</f>
        <v>1.6034536547999998E-2</v>
      </c>
      <c r="AF62" s="490">
        <f>((AG18^2+AH18^2)*$C$64/1000+(AG19^2+AH19^2)*$G$64/1000+(AG20^2+AH20^2)*$K$64/1000)/$C$21^2</f>
        <v>5.6050134005925E-4</v>
      </c>
      <c r="AG62" s="491" t="s">
        <v>56</v>
      </c>
      <c r="AH62" s="492">
        <f>((AG18^2+AH18^2)*$M$64+(AG19^2+AH19^2)*$O$64+(AG20^2+AH20^2)*$S$64)/(100*$C$21)</f>
        <v>1.52682268167E-2</v>
      </c>
      <c r="AI62" s="490">
        <f>((AJ18^2+AK18^2)*$C$64/1000+(AJ19^2+AK19^2)*$G$64/1000+(AJ20^2+AK20^2)*$K$64/1000)/$C$21^2</f>
        <v>5.4041051922018742E-4</v>
      </c>
      <c r="AJ62" s="491" t="s">
        <v>56</v>
      </c>
      <c r="AK62" s="492">
        <f>((AJ18^2+AK18^2)*$M$64+(AJ19^2+AK19^2)*$O$64+(AJ20^2+AK20^2)*$S$64)/(100*$C$21)</f>
        <v>1.4651692951499999E-2</v>
      </c>
      <c r="AL62" s="490">
        <f>((AM18^2+AN18^2)*$C$64/1000+(AM19^2+AN19^2)*$G$64/1000+(AM20^2+AN20^2)*$K$64/1000)/$C$21^2</f>
        <v>5.2679636397168748E-4</v>
      </c>
      <c r="AM62" s="491" t="s">
        <v>56</v>
      </c>
      <c r="AN62" s="492">
        <f>((AM18^2+AN18^2)*$M$64+(AM19^2+AN19^2)*$O$64+(AM20^2+AN20^2)*$S$64)/(100*$C$21)</f>
        <v>1.42379155755E-2</v>
      </c>
      <c r="AO62" s="490">
        <f>((AP18^2+AQ18^2)*$C$64/1000+(AP19^2+AQ19^2)*$G$64/1000+(AP20^2+AQ20^2)*$K$64/1000)/$C$21^2</f>
        <v>5.2767086100918761E-4</v>
      </c>
      <c r="AP62" s="491" t="s">
        <v>56</v>
      </c>
      <c r="AQ62" s="492">
        <f>((AP18^2+AQ18^2)*$M$64+(AP19^2+AQ19^2)*$O$64+(AP20^2+AQ20^2)*$S$64)/(100*$C$21)</f>
        <v>1.4271229566E-2</v>
      </c>
      <c r="AR62" s="490">
        <f>((AS18^2+AT18^2)*$C$64/1000+(AS19^2+AT19^2)*$G$64/1000+(AS20^2+AT20^2)*$K$64/1000)/$C$21^2</f>
        <v>5.3349544676250008E-4</v>
      </c>
      <c r="AS62" s="491" t="s">
        <v>56</v>
      </c>
      <c r="AT62" s="492">
        <f>((AS18^2+AT18^2)*$M$64+(AS19^2+AT19^2)*$O$64+(AS20^2+AT20^2)*$S$64)/(100*$C$21)</f>
        <v>1.4547455617499998E-2</v>
      </c>
      <c r="AU62" s="490">
        <f>((AV18^2+AW18^2)*$C$64/1000+(AV19^2+AW19^2)*$G$64/1000+(AV20^2+AW20^2)*$K$64/1000)/$C$21^2</f>
        <v>5.0830952802468753E-4</v>
      </c>
      <c r="AV62" s="491" t="s">
        <v>56</v>
      </c>
      <c r="AW62" s="492">
        <f>((AV18^2+AW18^2)*$M$64+(AV19^2+AW19^2)*$O$64+(AV20^2+AW20^2)*$S$64)/(100*$C$21)</f>
        <v>1.37627095896E-2</v>
      </c>
      <c r="AX62" s="490">
        <f>((AY18^2+AZ18^2)*$C$64/1000+(AY19^2+AZ19^2)*$G$64/1000+(AY20^2+AZ20^2)*$K$64/1000)/$C$21^2</f>
        <v>5.3751619198124994E-4</v>
      </c>
      <c r="AY62" s="491" t="s">
        <v>56</v>
      </c>
      <c r="AZ62" s="492">
        <f>((AY18^2+AZ18^2)*$M$64+(AY19^2+AZ19^2)*$O$64+(AY20^2+AZ20^2)*$S$64)/(100*$C$21)</f>
        <v>1.4587326193499997E-2</v>
      </c>
      <c r="BA62" s="490">
        <f>((BB18^2+BC18^2)*$C$64/1000+(BB19^2+BC19^2)*$G$64/1000+(BB20^2+BC20^2)*$K$64/1000)/$C$21^2</f>
        <v>5.4310514037018759E-4</v>
      </c>
      <c r="BB62" s="491" t="s">
        <v>56</v>
      </c>
      <c r="BC62" s="492">
        <f>((BB18^2+BC18^2)*$M$64+(BB19^2+BC19^2)*$O$64+(BB20^2+BC20^2)*$S$64)/(100*$C$21)</f>
        <v>1.4738522953500002E-2</v>
      </c>
      <c r="BD62" s="490">
        <f>((BE18^2+BF18^2)*$C$64/1000+(BE19^2+BF19^2)*$G$64/1000+(BE20^2+BF20^2)*$K$64/1000)/$C$21^2</f>
        <v>5.736499830016874E-4</v>
      </c>
      <c r="BE62" s="491" t="s">
        <v>56</v>
      </c>
      <c r="BF62" s="492">
        <f>((BE18^2+BF18^2)*$M$64+(BE19^2+BF19^2)*$O$64+(BE20^2+BF20^2)*$S$64)/(100*$C$21)</f>
        <v>1.5592253824799994E-2</v>
      </c>
      <c r="BG62" s="490">
        <f>((BH18^2+BI18^2)*$C$64/1000+(BH19^2+BI19^2)*$G$64/1000+(BH20^2+BI20^2)*$K$64/1000)/$C$21^2</f>
        <v>5.6285019201768771E-4</v>
      </c>
      <c r="BH62" s="491" t="s">
        <v>56</v>
      </c>
      <c r="BI62" s="492">
        <f>((BH18^2+BI18^2)*$M$64+(BH19^2+BI19^2)*$O$64+(BH20^2+BI20^2)*$S$64)/(100*$C$21)</f>
        <v>1.5291449408700003E-2</v>
      </c>
      <c r="BJ62" s="490">
        <f>((BK18^2+BL18^2)*$C$64/1000+(BK19^2+BL19^2)*$G$64/1000+(BK20^2+BL20^2)*$K$64/1000)/$C$21^2</f>
        <v>5.5073142967500006E-4</v>
      </c>
      <c r="BK62" s="491" t="s">
        <v>56</v>
      </c>
      <c r="BL62" s="492">
        <f>((BK18^2+BL18^2)*$M$64+(BK19^2+BL19^2)*$O$64+(BK20^2+BL20^2)*$S$64)/(100*$C$21)</f>
        <v>1.4924975328E-2</v>
      </c>
      <c r="BM62" s="490">
        <f>((BN18^2+BO18^2)*$C$64/1000+(BN19^2+BO19^2)*$G$64/1000+(BN20^2+BO20^2)*$K$64/1000)/$C$21^2</f>
        <v>5.8024036357874999E-4</v>
      </c>
      <c r="BN62" s="491" t="s">
        <v>56</v>
      </c>
      <c r="BO62" s="492">
        <f>((BN18^2+BO18^2)*$M$64+(BN19^2+BO19^2)*$O$64+(BN20^2+BO20^2)*$S$64)/(100*$C$21)</f>
        <v>1.5798138058800003E-2</v>
      </c>
      <c r="BP62" s="490">
        <f>((BQ18^2+BR18^2)*$C$64/1000+(BQ19^2+BR19^2)*$G$64/1000+(BQ20^2+BR20^2)*$K$64/1000)/$C$21^2</f>
        <v>5.6741337315168751E-4</v>
      </c>
      <c r="BQ62" s="491" t="s">
        <v>56</v>
      </c>
      <c r="BR62" s="492">
        <f>((BQ18^2+BR18^2)*$M$64+(BQ19^2+BR19^2)*$O$64+(BQ20^2+BR20^2)*$S$64)/(100*$C$21)</f>
        <v>1.5286137817499997E-2</v>
      </c>
      <c r="BS62" s="490">
        <f>((BT18^2+BU18^2)*$C$64/1000+(BT19^2+BU19^2)*$G$64/1000+(BT20^2+BU20^2)*$K$64/1000)/$C$21^2</f>
        <v>5.6375738023950006E-4</v>
      </c>
      <c r="BT62" s="491" t="s">
        <v>56</v>
      </c>
      <c r="BU62" s="492">
        <f>((BT18^2+BU18^2)*$M$64+(BT19^2+BU19^2)*$O$64+(BT20^2+BU20^2)*$S$64)/(100*$C$21)</f>
        <v>1.5194005836300001E-2</v>
      </c>
      <c r="BV62" s="490">
        <f>((BW18^2+BX18^2)*$C$64/1000+(BW19^2+BX19^2)*$G$64/1000+(BW20^2+BX20^2)*$K$64/1000)/$C$21^2</f>
        <v>5.3454601725075009E-4</v>
      </c>
      <c r="BW62" s="491" t="s">
        <v>56</v>
      </c>
      <c r="BX62" s="492">
        <f>((BW18^2+BX18^2)*$M$64+(BW19^2+BX19^2)*$O$64+(BW20^2+BX20^2)*$S$64)/(100*$C$21)</f>
        <v>1.4331417026400001E-2</v>
      </c>
      <c r="BY62" s="490">
        <f>((BZ18^2+CA18^2)*$C$64/1000+(BZ19^2+CA19^2)*$G$64/1000+(BZ20^2+CA20^2)*$K$64/1000)/$C$21^2</f>
        <v>5.308747634041876E-4</v>
      </c>
      <c r="BZ62" s="491" t="s">
        <v>56</v>
      </c>
      <c r="CA62" s="492">
        <f>((BZ18^2+CA18^2)*$M$64+(BZ19^2+CA19^2)*$O$64+(BZ20^2+CA20^2)*$S$64)/(100*$C$21)</f>
        <v>1.42788184803E-2</v>
      </c>
    </row>
    <row r="63" spans="1:81" x14ac:dyDescent="0.2">
      <c r="A63" s="518"/>
      <c r="B63" s="519" t="s">
        <v>89</v>
      </c>
      <c r="C63" s="494">
        <v>32.5</v>
      </c>
      <c r="D63" s="495"/>
      <c r="E63" s="495"/>
      <c r="F63" s="496" t="s">
        <v>90</v>
      </c>
      <c r="G63" s="497">
        <v>46.4</v>
      </c>
      <c r="H63" s="384"/>
      <c r="I63" s="399"/>
      <c r="J63" s="520"/>
      <c r="K63" s="521"/>
      <c r="L63" s="522"/>
      <c r="M63" s="523"/>
      <c r="N63" s="384"/>
      <c r="O63" s="399"/>
      <c r="P63" s="520"/>
      <c r="Q63" s="521"/>
      <c r="R63" s="522"/>
      <c r="S63" s="523"/>
      <c r="T63" s="524"/>
      <c r="U63" s="525"/>
      <c r="V63" s="520"/>
      <c r="W63" s="521"/>
      <c r="X63" s="522"/>
      <c r="Y63" s="523"/>
      <c r="Z63" s="521"/>
      <c r="AA63" s="522"/>
      <c r="AB63" s="523"/>
      <c r="AC63" s="521"/>
      <c r="AD63" s="522"/>
      <c r="AE63" s="523"/>
      <c r="AF63" s="521"/>
      <c r="AG63" s="522"/>
      <c r="AH63" s="523"/>
      <c r="AI63" s="521"/>
      <c r="AJ63" s="522"/>
      <c r="AK63" s="523"/>
      <c r="AL63" s="521"/>
      <c r="AM63" s="522"/>
      <c r="AN63" s="523"/>
      <c r="AO63" s="521"/>
      <c r="AP63" s="522"/>
      <c r="AQ63" s="523"/>
      <c r="AR63" s="521"/>
      <c r="AS63" s="522"/>
      <c r="AT63" s="523"/>
      <c r="AU63" s="521"/>
      <c r="AV63" s="522"/>
      <c r="AW63" s="523"/>
      <c r="AX63" s="521"/>
      <c r="AY63" s="522"/>
      <c r="AZ63" s="523"/>
      <c r="BA63" s="521"/>
      <c r="BB63" s="522"/>
      <c r="BC63" s="523"/>
      <c r="BD63" s="521"/>
      <c r="BE63" s="522"/>
      <c r="BF63" s="523"/>
      <c r="BG63" s="521"/>
      <c r="BH63" s="522"/>
      <c r="BI63" s="523"/>
      <c r="BJ63" s="521"/>
      <c r="BK63" s="522"/>
      <c r="BL63" s="523"/>
      <c r="BM63" s="521"/>
      <c r="BN63" s="522"/>
      <c r="BO63" s="523"/>
      <c r="BP63" s="521"/>
      <c r="BQ63" s="522"/>
      <c r="BR63" s="523"/>
      <c r="BS63" s="521"/>
      <c r="BT63" s="522"/>
      <c r="BU63" s="523"/>
      <c r="BV63" s="521"/>
      <c r="BW63" s="522"/>
      <c r="BX63" s="523"/>
      <c r="BY63" s="521"/>
      <c r="BZ63" s="522"/>
      <c r="CA63" s="523"/>
    </row>
    <row r="64" spans="1:81" ht="13.5" thickBot="1" x14ac:dyDescent="0.25">
      <c r="A64" s="518"/>
      <c r="B64" s="526" t="s">
        <v>91</v>
      </c>
      <c r="C64" s="480">
        <v>136.4</v>
      </c>
      <c r="D64" s="477"/>
      <c r="E64" s="508" t="s">
        <v>92</v>
      </c>
      <c r="F64" s="509"/>
      <c r="G64" s="477">
        <v>70.67</v>
      </c>
      <c r="H64" s="408"/>
      <c r="I64" s="510"/>
      <c r="J64" s="511" t="s">
        <v>61</v>
      </c>
      <c r="K64" s="512">
        <v>110.8</v>
      </c>
      <c r="L64" s="512" t="s">
        <v>93</v>
      </c>
      <c r="M64" s="513">
        <v>10.68</v>
      </c>
      <c r="N64" s="408"/>
      <c r="O64" s="510"/>
      <c r="P64" s="511" t="s">
        <v>61</v>
      </c>
      <c r="Q64" s="512">
        <v>110.8</v>
      </c>
      <c r="R64" s="512" t="s">
        <v>93</v>
      </c>
      <c r="S64" s="513">
        <v>10.68</v>
      </c>
      <c r="T64" s="408" t="s">
        <v>94</v>
      </c>
      <c r="U64" s="507">
        <v>-0.4</v>
      </c>
      <c r="V64" s="511"/>
      <c r="W64" s="512">
        <v>0</v>
      </c>
      <c r="X64" s="512" t="s">
        <v>62</v>
      </c>
      <c r="Y64" s="527">
        <v>7.2</v>
      </c>
      <c r="Z64" s="512">
        <v>0</v>
      </c>
      <c r="AA64" s="512"/>
      <c r="AB64" s="513"/>
      <c r="AC64" s="512"/>
      <c r="AD64" s="512"/>
      <c r="AE64" s="513"/>
      <c r="AF64" s="512"/>
      <c r="AG64" s="512"/>
      <c r="AH64" s="513"/>
      <c r="AI64" s="512"/>
      <c r="AJ64" s="512"/>
      <c r="AK64" s="513"/>
      <c r="AL64" s="512"/>
      <c r="AM64" s="512"/>
      <c r="AN64" s="513"/>
      <c r="AO64" s="512"/>
      <c r="AP64" s="512"/>
      <c r="AQ64" s="513"/>
      <c r="AR64" s="512"/>
      <c r="AS64" s="512"/>
      <c r="AT64" s="513"/>
      <c r="AU64" s="512"/>
      <c r="AV64" s="512"/>
      <c r="AW64" s="513"/>
      <c r="AX64" s="512"/>
      <c r="AY64" s="512"/>
      <c r="AZ64" s="513"/>
      <c r="BA64" s="512"/>
      <c r="BB64" s="512"/>
      <c r="BC64" s="513"/>
      <c r="BD64" s="512"/>
      <c r="BE64" s="512"/>
      <c r="BF64" s="513"/>
      <c r="BG64" s="512"/>
      <c r="BH64" s="512"/>
      <c r="BI64" s="513"/>
      <c r="BJ64" s="512"/>
      <c r="BK64" s="512"/>
      <c r="BL64" s="513"/>
      <c r="BM64" s="512"/>
      <c r="BN64" s="512"/>
      <c r="BO64" s="513"/>
      <c r="BP64" s="512"/>
      <c r="BQ64" s="512"/>
      <c r="BR64" s="513"/>
      <c r="BS64" s="512"/>
      <c r="BT64" s="512"/>
      <c r="BU64" s="513"/>
      <c r="BV64" s="512"/>
      <c r="BW64" s="512"/>
      <c r="BX64" s="513"/>
      <c r="BY64" s="512"/>
      <c r="BZ64" s="512"/>
      <c r="CA64" s="513"/>
    </row>
    <row r="65" spans="1:81" s="275" customFormat="1" ht="13.5" thickBot="1" x14ac:dyDescent="0.25">
      <c r="A65" s="392"/>
      <c r="B65" s="1905" t="s">
        <v>63</v>
      </c>
      <c r="C65" s="1906"/>
      <c r="D65" s="1906"/>
      <c r="E65" s="1906"/>
      <c r="F65" s="1906"/>
      <c r="G65" s="1907"/>
      <c r="H65" s="514">
        <f>I18</f>
        <v>2.1383999999999999</v>
      </c>
      <c r="I65" s="515" t="s">
        <v>56</v>
      </c>
      <c r="J65" s="516">
        <f>J18</f>
        <v>-7.9200000000000007E-2</v>
      </c>
      <c r="K65" s="514">
        <f>L18</f>
        <v>2.1318000000000001</v>
      </c>
      <c r="L65" s="515" t="s">
        <v>56</v>
      </c>
      <c r="M65" s="516">
        <f>M18</f>
        <v>-7.9200000000000007E-2</v>
      </c>
      <c r="N65" s="514">
        <f>O18</f>
        <v>2.0922000000000001</v>
      </c>
      <c r="O65" s="515" t="s">
        <v>56</v>
      </c>
      <c r="P65" s="516">
        <f>P18</f>
        <v>-8.5800000000000001E-2</v>
      </c>
      <c r="Q65" s="514">
        <f>R18</f>
        <v>2.0790000000000002</v>
      </c>
      <c r="R65" s="515" t="s">
        <v>56</v>
      </c>
      <c r="S65" s="516">
        <f>S18</f>
        <v>-7.9200000000000007E-2</v>
      </c>
      <c r="T65" s="514">
        <f>U18</f>
        <v>2.1185999999999998</v>
      </c>
      <c r="U65" s="515" t="s">
        <v>56</v>
      </c>
      <c r="V65" s="516">
        <f>V18</f>
        <v>-6.6000000000000003E-2</v>
      </c>
      <c r="W65" s="514">
        <f>X18</f>
        <v>2.1252</v>
      </c>
      <c r="X65" s="515" t="s">
        <v>56</v>
      </c>
      <c r="Y65" s="516">
        <f>Y18</f>
        <v>-5.9400000000000001E-2</v>
      </c>
      <c r="Z65" s="514">
        <f>AA18</f>
        <v>2.1978</v>
      </c>
      <c r="AA65" s="515" t="s">
        <v>56</v>
      </c>
      <c r="AB65" s="516">
        <f>AB18</f>
        <v>-6.6000000000000003E-2</v>
      </c>
      <c r="AC65" s="514">
        <f>AD18</f>
        <v>2.2902</v>
      </c>
      <c r="AD65" s="515" t="s">
        <v>56</v>
      </c>
      <c r="AE65" s="516">
        <f>AE18</f>
        <v>-5.9400000000000001E-2</v>
      </c>
      <c r="AF65" s="514">
        <f>AG18</f>
        <v>2.2374000000000001</v>
      </c>
      <c r="AG65" s="515" t="s">
        <v>56</v>
      </c>
      <c r="AH65" s="516">
        <f>AH18</f>
        <v>-6.6000000000000003E-2</v>
      </c>
      <c r="AI65" s="528">
        <f>AJ18</f>
        <v>2.1978</v>
      </c>
      <c r="AJ65" s="529" t="s">
        <v>56</v>
      </c>
      <c r="AK65" s="530">
        <f>AK18</f>
        <v>-5.9400000000000001E-2</v>
      </c>
      <c r="AL65" s="528">
        <f>AL62+AL61+AM18</f>
        <v>2.2044267963639719</v>
      </c>
      <c r="AM65" s="529" t="s">
        <v>56</v>
      </c>
      <c r="AN65" s="530">
        <f>AN61+AN62+AN18</f>
        <v>1.4437915575499997E-2</v>
      </c>
      <c r="AO65" s="528">
        <f>AO62+AO61+AP18</f>
        <v>2.2044276708610093</v>
      </c>
      <c r="AP65" s="529" t="s">
        <v>56</v>
      </c>
      <c r="AQ65" s="530">
        <f>AQ61+AQ62+AQ18</f>
        <v>7.8712295659999973E-3</v>
      </c>
      <c r="AR65" s="528">
        <f>AR62+AR61+AS18</f>
        <v>2.2176334954467625</v>
      </c>
      <c r="AS65" s="529" t="s">
        <v>56</v>
      </c>
      <c r="AT65" s="530">
        <f>AT61+AT62+AT18</f>
        <v>8.1474556174999935E-3</v>
      </c>
      <c r="AU65" s="528">
        <f>AU62+AU61+AV18</f>
        <v>2.1648083095280248</v>
      </c>
      <c r="AV65" s="529" t="s">
        <v>56</v>
      </c>
      <c r="AW65" s="530">
        <f>AW61+AW62+AW18</f>
        <v>-1.9037290410400011E-2</v>
      </c>
      <c r="AX65" s="528">
        <f>AX62+AX61+AY18</f>
        <v>2.2242375161919812</v>
      </c>
      <c r="AY65" s="529" t="s">
        <v>56</v>
      </c>
      <c r="AZ65" s="530">
        <f>AZ61+AZ62+AZ18</f>
        <v>1.5873261934999938E-3</v>
      </c>
      <c r="BA65" s="528">
        <f>BA62+BA61+BB18</f>
        <v>2.2374431051403705</v>
      </c>
      <c r="BB65" s="529" t="s">
        <v>56</v>
      </c>
      <c r="BC65" s="530">
        <f>BC61+BC62+BC18</f>
        <v>1.4938522953500004E-2</v>
      </c>
      <c r="BD65" s="528">
        <f>BD62+BD61+BE18</f>
        <v>2.2968736499830014</v>
      </c>
      <c r="BE65" s="529" t="s">
        <v>56</v>
      </c>
      <c r="BF65" s="530">
        <f>BF61+BF62+BF18</f>
        <v>-4.0077461752000137E-3</v>
      </c>
      <c r="BG65" s="528">
        <f>BG62+BG61+BH18</f>
        <v>2.277062850192018</v>
      </c>
      <c r="BH65" s="529" t="s">
        <v>56</v>
      </c>
      <c r="BI65" s="530">
        <f>BI61+BI62+BI18</f>
        <v>2.2914494086999984E-3</v>
      </c>
      <c r="BJ65" s="528">
        <f>BJ62+BJ61+BK18</f>
        <v>2.2506507314296749</v>
      </c>
      <c r="BK65" s="529" t="s">
        <v>56</v>
      </c>
      <c r="BL65" s="530">
        <f>BL61+BL62+BL18</f>
        <v>-1.7875024672000007E-2</v>
      </c>
      <c r="BM65" s="528">
        <f>BM62+BM61+BN18</f>
        <v>2.310080240363579</v>
      </c>
      <c r="BN65" s="529" t="s">
        <v>56</v>
      </c>
      <c r="BO65" s="530">
        <f>BO61+BO62+BO18</f>
        <v>-1.7001861941200007E-2</v>
      </c>
      <c r="BP65" s="528">
        <f>BP62+BP61+BQ18</f>
        <v>2.2836674133731516</v>
      </c>
      <c r="BQ65" s="529" t="s">
        <v>56</v>
      </c>
      <c r="BR65" s="530">
        <f>BR61+BR62+BR18</f>
        <v>-1.7513862182500013E-2</v>
      </c>
      <c r="BS65" s="528">
        <f>BS62+BS61+BT18</f>
        <v>2.2770637573802399</v>
      </c>
      <c r="BT65" s="529" t="s">
        <v>56</v>
      </c>
      <c r="BU65" s="530">
        <f>BU61+BU62+BU18</f>
        <v>-1.7605994163700012E-2</v>
      </c>
      <c r="BV65" s="528">
        <f>BV62+BV61+BW18</f>
        <v>2.2176345460172509</v>
      </c>
      <c r="BW65" s="529" t="s">
        <v>56</v>
      </c>
      <c r="BX65" s="530">
        <f>BX61+BX62+BX18</f>
        <v>-1.1868582973600002E-2</v>
      </c>
      <c r="BY65" s="528">
        <f>BY62+BY61+BZ18</f>
        <v>2.211030874763404</v>
      </c>
      <c r="BZ65" s="529" t="s">
        <v>56</v>
      </c>
      <c r="CA65" s="530">
        <f>CA61+CA62+CA18</f>
        <v>7.8788184802999969E-3</v>
      </c>
      <c r="CC65" s="531"/>
    </row>
    <row r="66" spans="1:81" x14ac:dyDescent="0.2">
      <c r="A66" s="532" t="s">
        <v>64</v>
      </c>
      <c r="B66" s="533"/>
      <c r="C66" s="534"/>
      <c r="D66" s="417"/>
      <c r="E66" s="399"/>
      <c r="F66" s="287"/>
      <c r="G66" s="387"/>
      <c r="H66" s="535"/>
      <c r="I66" s="536"/>
      <c r="J66" s="537"/>
      <c r="K66" s="538"/>
      <c r="L66" s="539"/>
      <c r="M66" s="537"/>
      <c r="N66" s="535"/>
      <c r="O66" s="536"/>
      <c r="P66" s="537"/>
      <c r="Q66" s="538"/>
      <c r="R66" s="539"/>
      <c r="S66" s="537"/>
      <c r="T66" s="538"/>
      <c r="U66" s="539"/>
      <c r="V66" s="537"/>
      <c r="W66" s="538"/>
      <c r="X66" s="539"/>
      <c r="Y66" s="537"/>
      <c r="Z66" s="538"/>
      <c r="AA66" s="539"/>
      <c r="AB66" s="537"/>
      <c r="AC66" s="538"/>
      <c r="AD66" s="539"/>
      <c r="AE66" s="537"/>
      <c r="AF66" s="538"/>
      <c r="AG66" s="539"/>
      <c r="AH66" s="537"/>
      <c r="AI66" s="538"/>
      <c r="AJ66" s="539"/>
      <c r="AK66" s="537"/>
      <c r="AL66" s="538"/>
      <c r="AM66" s="539"/>
      <c r="AN66" s="537"/>
      <c r="AO66" s="538"/>
      <c r="AP66" s="539"/>
      <c r="AQ66" s="537"/>
      <c r="AR66" s="538"/>
      <c r="AS66" s="539"/>
      <c r="AT66" s="537"/>
      <c r="AU66" s="538"/>
      <c r="AV66" s="539"/>
      <c r="AW66" s="537"/>
      <c r="AX66" s="538"/>
      <c r="AY66" s="539"/>
      <c r="AZ66" s="537"/>
      <c r="BA66" s="538"/>
      <c r="BB66" s="539"/>
      <c r="BC66" s="537"/>
      <c r="BD66" s="538"/>
      <c r="BE66" s="539"/>
      <c r="BF66" s="537"/>
      <c r="BG66" s="538"/>
      <c r="BH66" s="539"/>
      <c r="BI66" s="537"/>
      <c r="BJ66" s="538"/>
      <c r="BK66" s="539"/>
      <c r="BL66" s="537"/>
      <c r="BM66" s="538"/>
      <c r="BN66" s="539"/>
      <c r="BO66" s="537"/>
      <c r="BP66" s="538"/>
      <c r="BQ66" s="539"/>
      <c r="BR66" s="537"/>
      <c r="BS66" s="538"/>
      <c r="BT66" s="539"/>
      <c r="BU66" s="537"/>
      <c r="BV66" s="538"/>
      <c r="BW66" s="539"/>
      <c r="BX66" s="537"/>
      <c r="BY66" s="538"/>
      <c r="BZ66" s="539"/>
      <c r="CA66" s="537"/>
    </row>
    <row r="67" spans="1:81" ht="15.75" thickBot="1" x14ac:dyDescent="0.3">
      <c r="A67" s="540" t="s">
        <v>65</v>
      </c>
      <c r="B67" s="541"/>
      <c r="C67" s="542"/>
      <c r="D67" s="541"/>
      <c r="E67" s="409"/>
      <c r="F67" s="541" t="s">
        <v>66</v>
      </c>
      <c r="G67" s="411"/>
      <c r="H67" s="543">
        <f>SUM(H60,H65)</f>
        <v>2.3363999999999998</v>
      </c>
      <c r="I67" s="544" t="s">
        <v>56</v>
      </c>
      <c r="J67" s="545">
        <f>SUM(J60,J65)</f>
        <v>-0.31020000000000003</v>
      </c>
      <c r="K67" s="543">
        <f>SUM(K60,K65)</f>
        <v>2.3231999999999999</v>
      </c>
      <c r="L67" s="544" t="s">
        <v>56</v>
      </c>
      <c r="M67" s="545">
        <f>SUM(M60,M65)</f>
        <v>-0.31680000000000003</v>
      </c>
      <c r="N67" s="543">
        <f>SUM(N60,N65)</f>
        <v>2.2835999999999999</v>
      </c>
      <c r="O67" s="544" t="s">
        <v>56</v>
      </c>
      <c r="P67" s="545">
        <f>SUM(P60,P65)</f>
        <v>-0.31680000000000003</v>
      </c>
      <c r="Q67" s="543">
        <f>SUM(Q60,Q65)</f>
        <v>2.2704</v>
      </c>
      <c r="R67" s="544" t="s">
        <v>56</v>
      </c>
      <c r="S67" s="545">
        <f>SUM(S60,S65)</f>
        <v>-0.31020000000000003</v>
      </c>
      <c r="T67" s="543">
        <f>SUM(T60,T65)</f>
        <v>2.3099999999999996</v>
      </c>
      <c r="U67" s="544" t="s">
        <v>56</v>
      </c>
      <c r="V67" s="545">
        <f>SUM(V60,V65)</f>
        <v>-0.29700000000000004</v>
      </c>
      <c r="W67" s="543">
        <f>SUM(W60,W65)</f>
        <v>2.3165999999999998</v>
      </c>
      <c r="X67" s="544" t="s">
        <v>56</v>
      </c>
      <c r="Y67" s="545">
        <f>SUM(Y60,Y65)</f>
        <v>-0.29039999999999999</v>
      </c>
      <c r="Z67" s="543">
        <f>SUM(Z60,Z65)</f>
        <v>2.3826000000000001</v>
      </c>
      <c r="AA67" s="544" t="s">
        <v>56</v>
      </c>
      <c r="AB67" s="545">
        <f>SUM(AB60,AB65)</f>
        <v>-0.29700000000000004</v>
      </c>
      <c r="AC67" s="543">
        <f>SUM(AC60,AC65)</f>
        <v>2.4815999999999998</v>
      </c>
      <c r="AD67" s="544" t="s">
        <v>56</v>
      </c>
      <c r="AE67" s="545">
        <f>SUM(AE60,AE65)</f>
        <v>-0.29039999999999999</v>
      </c>
      <c r="AF67" s="543">
        <f>SUM(AF60,AF65)</f>
        <v>2.4287999999999998</v>
      </c>
      <c r="AG67" s="544" t="s">
        <v>56</v>
      </c>
      <c r="AH67" s="545">
        <f>SUM(AH60,AH65)</f>
        <v>-0.29039999999999999</v>
      </c>
      <c r="AI67" s="543">
        <f>SUM(AI60,AI65)</f>
        <v>2.3891999999999998</v>
      </c>
      <c r="AJ67" s="544" t="s">
        <v>56</v>
      </c>
      <c r="AK67" s="545">
        <f>SUM(AK60,AK65)</f>
        <v>-0.29039999999999999</v>
      </c>
      <c r="AL67" s="543">
        <f>SUM(AL60,AL65)</f>
        <v>2.3892267963639719</v>
      </c>
      <c r="AM67" s="544" t="s">
        <v>56</v>
      </c>
      <c r="AN67" s="545">
        <f>SUM(AN60,AN65)</f>
        <v>-0.20996208442449998</v>
      </c>
      <c r="AO67" s="543">
        <f>SUM(AO60,AO65)</f>
        <v>2.3892276708610094</v>
      </c>
      <c r="AP67" s="544" t="s">
        <v>56</v>
      </c>
      <c r="AQ67" s="545">
        <f>SUM(AQ60,AQ65)</f>
        <v>-0.21652877043399998</v>
      </c>
      <c r="AR67" s="543">
        <f>SUM(AR60,AR65)</f>
        <v>2.4024334954467625</v>
      </c>
      <c r="AS67" s="544" t="s">
        <v>56</v>
      </c>
      <c r="AT67" s="545">
        <f>SUM(AT60,AT65)</f>
        <v>-0.21625254438249999</v>
      </c>
      <c r="AU67" s="543">
        <f>SUM(AU60,AU65)</f>
        <v>2.3430083095280247</v>
      </c>
      <c r="AV67" s="544" t="s">
        <v>56</v>
      </c>
      <c r="AW67" s="545">
        <f>SUM(AW60,AW65)</f>
        <v>-0.25003729041040001</v>
      </c>
      <c r="AX67" s="543">
        <f>SUM(AX60,AX65)</f>
        <v>2.4090375161919813</v>
      </c>
      <c r="AY67" s="544" t="s">
        <v>56</v>
      </c>
      <c r="AZ67" s="545">
        <f>SUM(AZ60,AZ65)</f>
        <v>-0.2162126738065</v>
      </c>
      <c r="BA67" s="543">
        <f>SUM(BA60,BA65)</f>
        <v>2.4288431051403703</v>
      </c>
      <c r="BB67" s="544" t="s">
        <v>56</v>
      </c>
      <c r="BC67" s="545">
        <f>SUM(BC60,BC65)</f>
        <v>-0.2160614770465</v>
      </c>
      <c r="BD67" s="543">
        <f>SUM(BD60,BD65)</f>
        <v>2.4882736499830012</v>
      </c>
      <c r="BE67" s="544" t="s">
        <v>56</v>
      </c>
      <c r="BF67" s="545">
        <f>SUM(BF60,BF65)</f>
        <v>-0.22840774617519999</v>
      </c>
      <c r="BG67" s="543">
        <f>SUM(BG60,BG65)</f>
        <v>2.475062850192018</v>
      </c>
      <c r="BH67" s="544" t="s">
        <v>56</v>
      </c>
      <c r="BI67" s="545">
        <f>SUM(BI60,BI65)</f>
        <v>-0.2221085505913</v>
      </c>
      <c r="BJ67" s="543">
        <f>SUM(BJ60,BJ65)</f>
        <v>2.4486507314296748</v>
      </c>
      <c r="BK67" s="544" t="s">
        <v>56</v>
      </c>
      <c r="BL67" s="545">
        <f>SUM(BL60,BL65)</f>
        <v>-0.24227502467199999</v>
      </c>
      <c r="BM67" s="543">
        <f>SUM(BM60,BM65)</f>
        <v>2.5080802403635789</v>
      </c>
      <c r="BN67" s="544" t="s">
        <v>56</v>
      </c>
      <c r="BO67" s="545">
        <f>SUM(BO60,BO65)</f>
        <v>-0.2414018619412</v>
      </c>
      <c r="BP67" s="543">
        <f>SUM(BP60,BP65)</f>
        <v>2.4750674133731514</v>
      </c>
      <c r="BQ67" s="544" t="s">
        <v>56</v>
      </c>
      <c r="BR67" s="545">
        <f>SUM(BR60,BR65)</f>
        <v>-0.24851386218250002</v>
      </c>
      <c r="BS67" s="543">
        <f>SUM(BS60,BS65)</f>
        <v>2.4684637573802397</v>
      </c>
      <c r="BT67" s="544" t="s">
        <v>56</v>
      </c>
      <c r="BU67" s="545">
        <f>SUM(BU60,BU65)</f>
        <v>-0.2420059941637</v>
      </c>
      <c r="BV67" s="543">
        <f>SUM(BV60,BV65)</f>
        <v>2.4090345460172506</v>
      </c>
      <c r="BW67" s="544" t="s">
        <v>56</v>
      </c>
      <c r="BX67" s="545">
        <f>SUM(BX60,BX65)</f>
        <v>-0.24286858297360001</v>
      </c>
      <c r="BY67" s="543">
        <f>SUM(BY60,BY65)</f>
        <v>2.4024308747634038</v>
      </c>
      <c r="BZ67" s="544" t="s">
        <v>56</v>
      </c>
      <c r="CA67" s="545">
        <f>SUM(CA60,CA65)</f>
        <v>-0.22312118151970001</v>
      </c>
    </row>
    <row r="68" spans="1:81" x14ac:dyDescent="0.2">
      <c r="A68" s="275"/>
      <c r="B68" s="275"/>
      <c r="C68" s="275"/>
      <c r="D68" s="275"/>
      <c r="E68" s="275" t="s">
        <v>67</v>
      </c>
      <c r="F68" s="275"/>
      <c r="G68" s="275"/>
      <c r="H68" s="275"/>
      <c r="I68" s="276">
        <f>J67/H67</f>
        <v>-0.13276836158192093</v>
      </c>
      <c r="J68" s="275"/>
      <c r="K68" s="275"/>
      <c r="L68" s="276">
        <f>M67/K67</f>
        <v>-0.13636363636363638</v>
      </c>
      <c r="M68" s="275"/>
      <c r="N68" s="275"/>
      <c r="O68" s="276">
        <f>P67/N67</f>
        <v>-0.13872832369942198</v>
      </c>
      <c r="P68" s="275"/>
      <c r="Q68" s="275"/>
      <c r="R68" s="276">
        <f>S67/Q67</f>
        <v>-0.13662790697674421</v>
      </c>
      <c r="S68" s="275"/>
      <c r="T68" s="275"/>
      <c r="U68" s="276">
        <f>V67/T67</f>
        <v>-0.12857142857142861</v>
      </c>
      <c r="V68" s="275"/>
      <c r="W68" s="275"/>
      <c r="X68" s="276">
        <f>Y67/W67</f>
        <v>-0.12535612535612536</v>
      </c>
      <c r="Y68" s="275"/>
      <c r="Z68" s="275"/>
      <c r="AA68" s="276">
        <f>AB67/Z67</f>
        <v>-0.12465373961218838</v>
      </c>
      <c r="AB68" s="275"/>
      <c r="AC68" s="275"/>
      <c r="AD68" s="276">
        <f>AE67/AC67</f>
        <v>-0.11702127659574468</v>
      </c>
      <c r="AE68" s="275"/>
      <c r="AF68" s="275"/>
      <c r="AG68" s="276">
        <f>AH67/AF67</f>
        <v>-0.11956521739130435</v>
      </c>
      <c r="AH68" s="275"/>
      <c r="AI68" s="275"/>
      <c r="AJ68" s="276">
        <f>AK67/AI67</f>
        <v>-0.12154696132596686</v>
      </c>
      <c r="AK68" s="275"/>
      <c r="AL68" s="275"/>
      <c r="AM68" s="276">
        <f>AN67/AL67</f>
        <v>-8.7878674700965734E-2</v>
      </c>
      <c r="AN68" s="275"/>
      <c r="AO68" s="275"/>
      <c r="AP68" s="276">
        <f>AQ67/AO67</f>
        <v>-9.0627098068041881E-2</v>
      </c>
      <c r="AQ68" s="275"/>
      <c r="AR68" s="275"/>
      <c r="AS68" s="276">
        <f>AT67/AR67</f>
        <v>-9.0013956595408326E-2</v>
      </c>
      <c r="AT68" s="275"/>
      <c r="AU68" s="275"/>
      <c r="AV68" s="276">
        <f>AW67/AU67</f>
        <v>-0.10671634812117567</v>
      </c>
      <c r="AW68" s="275"/>
      <c r="AX68" s="275"/>
      <c r="AY68" s="276">
        <f>AZ67/AX67</f>
        <v>-8.9750646203414941E-2</v>
      </c>
      <c r="AZ68" s="275"/>
      <c r="BA68" s="275"/>
      <c r="BB68" s="276">
        <f>BC67/BA67</f>
        <v>-8.8956539263170376E-2</v>
      </c>
      <c r="BC68" s="275"/>
      <c r="BD68" s="275"/>
      <c r="BE68" s="276">
        <f>BF67/BD67</f>
        <v>-9.1793660306116395E-2</v>
      </c>
      <c r="BF68" s="275"/>
      <c r="BG68" s="275"/>
      <c r="BH68" s="276">
        <f>BI67/BG67</f>
        <v>-8.973854969948282E-2</v>
      </c>
      <c r="BI68" s="275"/>
      <c r="BJ68" s="275"/>
      <c r="BK68" s="276">
        <f>BL67/BJ67</f>
        <v>-9.8942254835398577E-2</v>
      </c>
      <c r="BL68" s="275"/>
      <c r="BM68" s="275"/>
      <c r="BN68" s="276">
        <f>BO67/BM67</f>
        <v>-9.6249656632279704E-2</v>
      </c>
      <c r="BO68" s="275"/>
      <c r="BP68" s="275"/>
      <c r="BQ68" s="276">
        <f>BR67/BP67</f>
        <v>-0.10040690642999994</v>
      </c>
      <c r="BR68" s="275"/>
      <c r="BS68" s="275"/>
      <c r="BT68" s="276">
        <f>BU67/BS67</f>
        <v>-9.8039111751245231E-2</v>
      </c>
      <c r="BU68" s="275"/>
      <c r="BV68" s="275"/>
      <c r="BW68" s="276">
        <f>BX67/BV67</f>
        <v>-0.1008157327486747</v>
      </c>
      <c r="BX68" s="275"/>
      <c r="BY68" s="275"/>
      <c r="BZ68" s="276">
        <f>CA67/BY67</f>
        <v>-9.2873091110966269E-2</v>
      </c>
      <c r="CA68" s="275"/>
    </row>
    <row r="69" spans="1:81" s="546" customFormat="1" ht="15" x14ac:dyDescent="0.25">
      <c r="B69" s="1898" t="s">
        <v>166</v>
      </c>
      <c r="C69" s="1898"/>
      <c r="D69" s="1898"/>
      <c r="E69" s="1898"/>
      <c r="F69" s="1898"/>
      <c r="Z69" s="547"/>
      <c r="AA69" s="548"/>
    </row>
    <row r="70" spans="1:81" s="546" customFormat="1" x14ac:dyDescent="0.2">
      <c r="I70" s="549"/>
      <c r="L70" s="549"/>
      <c r="O70" s="549"/>
      <c r="R70" s="549"/>
      <c r="U70" s="549"/>
      <c r="X70" s="549"/>
      <c r="AA70" s="549"/>
      <c r="AD70" s="549"/>
      <c r="AG70" s="549"/>
      <c r="AJ70" s="549"/>
      <c r="AM70" s="549"/>
      <c r="AP70" s="549"/>
      <c r="AS70" s="549"/>
      <c r="AV70" s="549"/>
      <c r="AY70" s="549"/>
      <c r="BB70" s="549"/>
      <c r="BE70" s="549"/>
      <c r="BH70" s="549"/>
      <c r="BK70" s="549"/>
      <c r="BN70" s="549"/>
      <c r="BQ70" s="549"/>
      <c r="BT70" s="549"/>
      <c r="BW70" s="549"/>
      <c r="BZ70" s="549"/>
    </row>
    <row r="71" spans="1:81" s="546" customFormat="1" x14ac:dyDescent="0.2"/>
    <row r="72" spans="1:81" s="546" customFormat="1" x14ac:dyDescent="0.2"/>
    <row r="74" spans="1:81" ht="15" x14ac:dyDescent="0.2">
      <c r="S74" s="550"/>
    </row>
  </sheetData>
  <mergeCells count="8">
    <mergeCell ref="B65:G65"/>
    <mergeCell ref="B69:F69"/>
    <mergeCell ref="K5:M5"/>
    <mergeCell ref="BZ5:CA5"/>
    <mergeCell ref="E29:F29"/>
    <mergeCell ref="E30:F30"/>
    <mergeCell ref="E31:F31"/>
    <mergeCell ref="B60:G60"/>
  </mergeCells>
  <pageMargins left="0.19685039370078741" right="0.19685039370078741" top="0.39370078740157483" bottom="3.937007874015748E-2" header="0.35433070866141736" footer="0.11811023622047245"/>
  <pageSetup paperSize="9" scale="60" orientation="landscape" r:id="rId1"/>
  <headerFooter alignWithMargins="0">
    <oddFooter xml:space="preserve">&amp;R
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C61"/>
  <sheetViews>
    <sheetView view="pageBreakPreview" zoomScaleNormal="90" zoomScaleSheetLayoutView="100" workbookViewId="0">
      <selection sqref="A1:XFD1048576"/>
    </sheetView>
  </sheetViews>
  <sheetFormatPr defaultColWidth="9.140625" defaultRowHeight="12.75" x14ac:dyDescent="0.2"/>
  <cols>
    <col min="1" max="1" width="4.42578125" style="1" customWidth="1"/>
    <col min="2" max="2" width="8.140625" style="1" customWidth="1"/>
    <col min="3" max="3" width="8" style="1" customWidth="1"/>
    <col min="4" max="4" width="7.28515625" style="1" customWidth="1"/>
    <col min="5" max="5" width="5.42578125" style="1" customWidth="1"/>
    <col min="6" max="6" width="5.140625" style="1" customWidth="1"/>
    <col min="7" max="7" width="5.42578125" style="1" customWidth="1"/>
    <col min="8" max="18" width="8.28515625" style="1" customWidth="1"/>
    <col min="19" max="79" width="8.140625" style="1" customWidth="1"/>
    <col min="80" max="80" width="13.5703125" style="1" customWidth="1"/>
    <col min="81" max="16384" width="9.140625" style="1"/>
  </cols>
  <sheetData>
    <row r="1" spans="1:81" ht="18" x14ac:dyDescent="0.25">
      <c r="C1" s="2" t="s">
        <v>0</v>
      </c>
      <c r="D1" s="3"/>
      <c r="H1" s="3"/>
      <c r="BY1" s="5" t="s">
        <v>1</v>
      </c>
    </row>
    <row r="2" spans="1:81" ht="14.25" x14ac:dyDescent="0.2">
      <c r="C2" s="6"/>
      <c r="D2" s="7"/>
      <c r="E2" s="7"/>
      <c r="F2" s="7"/>
    </row>
    <row r="3" spans="1:81" ht="18.75" thickBot="1" x14ac:dyDescent="0.3">
      <c r="B3" s="8"/>
      <c r="C3" s="9" t="s">
        <v>2</v>
      </c>
      <c r="D3" s="9"/>
      <c r="E3" s="9"/>
      <c r="F3" s="10"/>
      <c r="G3" s="9"/>
      <c r="H3" s="9"/>
      <c r="J3" s="8"/>
      <c r="K3" s="1899" t="s">
        <v>95</v>
      </c>
      <c r="L3" s="1899"/>
      <c r="M3" s="1899"/>
      <c r="N3" s="1899"/>
      <c r="O3" s="11"/>
      <c r="P3" s="8"/>
      <c r="BY3" s="12" t="s">
        <v>4</v>
      </c>
      <c r="BZ3" s="2711">
        <v>44545</v>
      </c>
      <c r="CA3" s="2711"/>
    </row>
    <row r="4" spans="1:81" ht="13.5" thickBot="1" x14ac:dyDescent="0.25">
      <c r="B4" s="8"/>
      <c r="C4" s="8"/>
      <c r="D4" s="8"/>
      <c r="E4" s="8"/>
      <c r="F4" s="8"/>
      <c r="G4" s="8"/>
      <c r="H4" s="8"/>
      <c r="I4" s="8"/>
      <c r="J4" s="8"/>
      <c r="K4" s="13"/>
      <c r="L4" s="8"/>
      <c r="M4" s="8"/>
    </row>
    <row r="5" spans="1:81" s="28" customFormat="1" ht="13.5" thickBot="1" x14ac:dyDescent="0.25">
      <c r="A5" s="14" t="s">
        <v>5</v>
      </c>
      <c r="B5" s="15"/>
      <c r="C5" s="15"/>
      <c r="D5" s="16"/>
      <c r="E5" s="16"/>
      <c r="F5" s="17"/>
      <c r="G5" s="18"/>
      <c r="H5" s="19"/>
      <c r="I5" s="20">
        <v>1</v>
      </c>
      <c r="J5" s="21" t="s">
        <v>6</v>
      </c>
      <c r="K5" s="22"/>
      <c r="L5" s="23">
        <v>2</v>
      </c>
      <c r="M5" s="24" t="s">
        <v>6</v>
      </c>
      <c r="N5" s="19"/>
      <c r="O5" s="20">
        <v>3</v>
      </c>
      <c r="P5" s="21" t="s">
        <v>6</v>
      </c>
      <c r="Q5" s="19"/>
      <c r="R5" s="20">
        <v>4</v>
      </c>
      <c r="S5" s="21" t="s">
        <v>6</v>
      </c>
      <c r="T5" s="19"/>
      <c r="U5" s="20">
        <v>5</v>
      </c>
      <c r="V5" s="21" t="s">
        <v>6</v>
      </c>
      <c r="W5" s="19"/>
      <c r="X5" s="20">
        <v>6</v>
      </c>
      <c r="Y5" s="21" t="s">
        <v>6</v>
      </c>
      <c r="Z5" s="19"/>
      <c r="AA5" s="20">
        <v>7</v>
      </c>
      <c r="AB5" s="21" t="s">
        <v>6</v>
      </c>
      <c r="AC5" s="19"/>
      <c r="AD5" s="20">
        <v>8</v>
      </c>
      <c r="AE5" s="21" t="s">
        <v>6</v>
      </c>
      <c r="AF5" s="19"/>
      <c r="AG5" s="20">
        <v>9</v>
      </c>
      <c r="AH5" s="21" t="s">
        <v>6</v>
      </c>
      <c r="AI5" s="19"/>
      <c r="AJ5" s="20">
        <v>10</v>
      </c>
      <c r="AK5" s="21" t="s">
        <v>6</v>
      </c>
      <c r="AL5" s="19"/>
      <c r="AM5" s="20">
        <v>11</v>
      </c>
      <c r="AN5" s="21" t="s">
        <v>6</v>
      </c>
      <c r="AO5" s="19"/>
      <c r="AP5" s="20">
        <v>12</v>
      </c>
      <c r="AQ5" s="21" t="s">
        <v>6</v>
      </c>
      <c r="AR5" s="19"/>
      <c r="AS5" s="20">
        <v>13</v>
      </c>
      <c r="AT5" s="21" t="s">
        <v>6</v>
      </c>
      <c r="AU5" s="19"/>
      <c r="AV5" s="20">
        <v>14</v>
      </c>
      <c r="AW5" s="21" t="s">
        <v>6</v>
      </c>
      <c r="AX5" s="19"/>
      <c r="AY5" s="20">
        <v>15</v>
      </c>
      <c r="AZ5" s="21" t="s">
        <v>6</v>
      </c>
      <c r="BA5" s="19"/>
      <c r="BB5" s="20">
        <v>16</v>
      </c>
      <c r="BC5" s="21" t="s">
        <v>6</v>
      </c>
      <c r="BD5" s="19"/>
      <c r="BE5" s="20">
        <v>17</v>
      </c>
      <c r="BF5" s="21" t="s">
        <v>6</v>
      </c>
      <c r="BG5" s="19"/>
      <c r="BH5" s="20">
        <v>18</v>
      </c>
      <c r="BI5" s="21" t="s">
        <v>6</v>
      </c>
      <c r="BJ5" s="19"/>
      <c r="BK5" s="20">
        <v>19</v>
      </c>
      <c r="BL5" s="21" t="s">
        <v>6</v>
      </c>
      <c r="BM5" s="19"/>
      <c r="BN5" s="20">
        <v>20</v>
      </c>
      <c r="BO5" s="21" t="s">
        <v>6</v>
      </c>
      <c r="BP5" s="19"/>
      <c r="BQ5" s="20">
        <v>21</v>
      </c>
      <c r="BR5" s="21" t="s">
        <v>6</v>
      </c>
      <c r="BS5" s="19"/>
      <c r="BT5" s="20">
        <v>22</v>
      </c>
      <c r="BU5" s="21" t="s">
        <v>6</v>
      </c>
      <c r="BV5" s="25"/>
      <c r="BW5" s="23">
        <v>23</v>
      </c>
      <c r="BX5" s="24" t="s">
        <v>6</v>
      </c>
      <c r="BY5" s="26"/>
      <c r="BZ5" s="23">
        <v>24</v>
      </c>
      <c r="CA5" s="27" t="s">
        <v>6</v>
      </c>
    </row>
    <row r="6" spans="1:81" s="28" customFormat="1" x14ac:dyDescent="0.2">
      <c r="A6" s="14" t="s">
        <v>7</v>
      </c>
      <c r="B6" s="29"/>
      <c r="C6" s="29" t="s">
        <v>8</v>
      </c>
      <c r="D6" s="30"/>
      <c r="E6" s="30"/>
      <c r="F6" s="31"/>
      <c r="G6" s="31"/>
      <c r="H6" s="32" t="s">
        <v>9</v>
      </c>
      <c r="I6" s="33" t="s">
        <v>10</v>
      </c>
      <c r="J6" s="34" t="s">
        <v>11</v>
      </c>
      <c r="K6" s="35" t="s">
        <v>9</v>
      </c>
      <c r="L6" s="36" t="s">
        <v>10</v>
      </c>
      <c r="M6" s="37" t="s">
        <v>11</v>
      </c>
      <c r="N6" s="32" t="s">
        <v>9</v>
      </c>
      <c r="O6" s="33" t="s">
        <v>10</v>
      </c>
      <c r="P6" s="34" t="s">
        <v>11</v>
      </c>
      <c r="Q6" s="32" t="s">
        <v>9</v>
      </c>
      <c r="R6" s="33" t="s">
        <v>10</v>
      </c>
      <c r="S6" s="34" t="s">
        <v>11</v>
      </c>
      <c r="T6" s="32" t="s">
        <v>9</v>
      </c>
      <c r="U6" s="33" t="s">
        <v>10</v>
      </c>
      <c r="V6" s="34" t="s">
        <v>11</v>
      </c>
      <c r="W6" s="32" t="s">
        <v>9</v>
      </c>
      <c r="X6" s="33" t="s">
        <v>10</v>
      </c>
      <c r="Y6" s="34" t="s">
        <v>11</v>
      </c>
      <c r="Z6" s="32" t="s">
        <v>9</v>
      </c>
      <c r="AA6" s="33" t="s">
        <v>10</v>
      </c>
      <c r="AB6" s="34" t="s">
        <v>11</v>
      </c>
      <c r="AC6" s="32" t="s">
        <v>9</v>
      </c>
      <c r="AD6" s="33" t="s">
        <v>10</v>
      </c>
      <c r="AE6" s="34" t="s">
        <v>11</v>
      </c>
      <c r="AF6" s="32" t="s">
        <v>9</v>
      </c>
      <c r="AG6" s="33" t="s">
        <v>10</v>
      </c>
      <c r="AH6" s="34" t="s">
        <v>11</v>
      </c>
      <c r="AI6" s="32" t="s">
        <v>9</v>
      </c>
      <c r="AJ6" s="33" t="s">
        <v>10</v>
      </c>
      <c r="AK6" s="34" t="s">
        <v>11</v>
      </c>
      <c r="AL6" s="32" t="s">
        <v>9</v>
      </c>
      <c r="AM6" s="33" t="s">
        <v>10</v>
      </c>
      <c r="AN6" s="34" t="s">
        <v>11</v>
      </c>
      <c r="AO6" s="32" t="s">
        <v>9</v>
      </c>
      <c r="AP6" s="33" t="s">
        <v>10</v>
      </c>
      <c r="AQ6" s="34" t="s">
        <v>11</v>
      </c>
      <c r="AR6" s="32" t="s">
        <v>9</v>
      </c>
      <c r="AS6" s="33" t="s">
        <v>10</v>
      </c>
      <c r="AT6" s="34" t="s">
        <v>11</v>
      </c>
      <c r="AU6" s="32" t="s">
        <v>9</v>
      </c>
      <c r="AV6" s="33" t="s">
        <v>10</v>
      </c>
      <c r="AW6" s="34" t="s">
        <v>11</v>
      </c>
      <c r="AX6" s="32" t="s">
        <v>9</v>
      </c>
      <c r="AY6" s="33" t="s">
        <v>10</v>
      </c>
      <c r="AZ6" s="34" t="s">
        <v>11</v>
      </c>
      <c r="BA6" s="32" t="s">
        <v>9</v>
      </c>
      <c r="BB6" s="33" t="s">
        <v>10</v>
      </c>
      <c r="BC6" s="34" t="s">
        <v>11</v>
      </c>
      <c r="BD6" s="32" t="s">
        <v>9</v>
      </c>
      <c r="BE6" s="33" t="s">
        <v>10</v>
      </c>
      <c r="BF6" s="34" t="s">
        <v>11</v>
      </c>
      <c r="BG6" s="32" t="s">
        <v>9</v>
      </c>
      <c r="BH6" s="33" t="s">
        <v>10</v>
      </c>
      <c r="BI6" s="34" t="s">
        <v>11</v>
      </c>
      <c r="BJ6" s="32" t="s">
        <v>9</v>
      </c>
      <c r="BK6" s="33" t="s">
        <v>10</v>
      </c>
      <c r="BL6" s="34" t="s">
        <v>11</v>
      </c>
      <c r="BM6" s="32" t="s">
        <v>9</v>
      </c>
      <c r="BN6" s="33" t="s">
        <v>10</v>
      </c>
      <c r="BO6" s="34" t="s">
        <v>11</v>
      </c>
      <c r="BP6" s="32" t="s">
        <v>9</v>
      </c>
      <c r="BQ6" s="33" t="s">
        <v>10</v>
      </c>
      <c r="BR6" s="34" t="s">
        <v>11</v>
      </c>
      <c r="BS6" s="32" t="s">
        <v>9</v>
      </c>
      <c r="BT6" s="33" t="s">
        <v>10</v>
      </c>
      <c r="BU6" s="34" t="s">
        <v>11</v>
      </c>
      <c r="BV6" s="32" t="s">
        <v>9</v>
      </c>
      <c r="BW6" s="33" t="s">
        <v>10</v>
      </c>
      <c r="BX6" s="34" t="s">
        <v>11</v>
      </c>
      <c r="BY6" s="38" t="s">
        <v>9</v>
      </c>
      <c r="BZ6" s="33" t="s">
        <v>10</v>
      </c>
      <c r="CA6" s="34" t="s">
        <v>11</v>
      </c>
    </row>
    <row r="7" spans="1:81" s="28" customFormat="1" ht="13.5" thickBot="1" x14ac:dyDescent="0.25">
      <c r="A7" s="39" t="s">
        <v>12</v>
      </c>
      <c r="B7" s="40"/>
      <c r="C7" s="41" t="s">
        <v>13</v>
      </c>
      <c r="D7" s="42"/>
      <c r="E7" s="42"/>
      <c r="F7" s="43"/>
      <c r="G7" s="43"/>
      <c r="H7" s="44"/>
      <c r="I7" s="45"/>
      <c r="J7" s="46"/>
      <c r="K7" s="47"/>
      <c r="L7" s="48"/>
      <c r="M7" s="49"/>
      <c r="N7" s="44"/>
      <c r="O7" s="45"/>
      <c r="P7" s="46"/>
      <c r="Q7" s="44"/>
      <c r="R7" s="45"/>
      <c r="S7" s="46"/>
      <c r="T7" s="44"/>
      <c r="U7" s="45"/>
      <c r="V7" s="46"/>
      <c r="W7" s="44"/>
      <c r="X7" s="45"/>
      <c r="Y7" s="46"/>
      <c r="Z7" s="44"/>
      <c r="AA7" s="45"/>
      <c r="AB7" s="46"/>
      <c r="AC7" s="44"/>
      <c r="AD7" s="45"/>
      <c r="AE7" s="46"/>
      <c r="AF7" s="44"/>
      <c r="AG7" s="45"/>
      <c r="AH7" s="46"/>
      <c r="AI7" s="44"/>
      <c r="AJ7" s="45"/>
      <c r="AK7" s="46"/>
      <c r="AL7" s="44"/>
      <c r="AM7" s="45"/>
      <c r="AN7" s="46"/>
      <c r="AO7" s="44"/>
      <c r="AP7" s="45"/>
      <c r="AQ7" s="46"/>
      <c r="AR7" s="44"/>
      <c r="AS7" s="45"/>
      <c r="AT7" s="46"/>
      <c r="AU7" s="44"/>
      <c r="AV7" s="45"/>
      <c r="AW7" s="46"/>
      <c r="AX7" s="44"/>
      <c r="AY7" s="45"/>
      <c r="AZ7" s="46"/>
      <c r="BA7" s="44"/>
      <c r="BB7" s="45"/>
      <c r="BC7" s="46"/>
      <c r="BD7" s="44"/>
      <c r="BE7" s="45"/>
      <c r="BF7" s="46"/>
      <c r="BG7" s="44"/>
      <c r="BH7" s="45"/>
      <c r="BI7" s="46"/>
      <c r="BJ7" s="44"/>
      <c r="BK7" s="45"/>
      <c r="BL7" s="46"/>
      <c r="BM7" s="44"/>
      <c r="BN7" s="45"/>
      <c r="BO7" s="46"/>
      <c r="BP7" s="44"/>
      <c r="BQ7" s="45"/>
      <c r="BR7" s="46"/>
      <c r="BS7" s="44"/>
      <c r="BT7" s="45"/>
      <c r="BU7" s="46"/>
      <c r="BV7" s="47"/>
      <c r="BW7" s="48"/>
      <c r="BX7" s="49"/>
      <c r="BY7" s="47"/>
      <c r="BZ7" s="48"/>
      <c r="CA7" s="49"/>
    </row>
    <row r="8" spans="1:81" x14ac:dyDescent="0.2">
      <c r="A8" s="50"/>
      <c r="B8" s="51"/>
      <c r="C8" s="52"/>
      <c r="D8" s="53" t="s">
        <v>18</v>
      </c>
      <c r="E8" s="54"/>
      <c r="F8" s="53" t="s">
        <v>17</v>
      </c>
      <c r="G8" s="55"/>
      <c r="H8" s="56">
        <f>SQRT(I8^2+J8^2)*1000/(1.73*I11)</f>
        <v>25.192873368810929</v>
      </c>
      <c r="I8" s="57">
        <v>5.1017999999999999</v>
      </c>
      <c r="J8" s="58">
        <v>0.49170000000000003</v>
      </c>
      <c r="K8" s="56">
        <f t="shared" ref="K8:K9" si="0">SQRT(L8^2+M8^2)*1000/(1.73*L11)</f>
        <v>24.251152685244538</v>
      </c>
      <c r="L8" s="57">
        <v>4.9169999999999998</v>
      </c>
      <c r="M8" s="58">
        <v>0.45540000000000003</v>
      </c>
      <c r="N8" s="56">
        <f>SQRT(O8^2+P8^2)*1000/(1.73*O11)</f>
        <v>23.667748683384694</v>
      </c>
      <c r="O8" s="57">
        <v>4.7915999999999999</v>
      </c>
      <c r="P8" s="58">
        <v>0.43230000000000002</v>
      </c>
      <c r="Q8" s="56">
        <f t="shared" ref="Q8:Q9" si="1">SQRT(R8^2+S8^2)*1000/(1.73*R11)</f>
        <v>23.357903425215291</v>
      </c>
      <c r="R8" s="57">
        <v>4.7222999999999997</v>
      </c>
      <c r="S8" s="58">
        <v>0.40920000000000001</v>
      </c>
      <c r="T8" s="56">
        <f t="shared" ref="T8:T9" si="2">SQRT(U8^2+V8^2)*1000/(1.73*U11)</f>
        <v>23.537519787608264</v>
      </c>
      <c r="U8" s="57">
        <v>4.7586000000000004</v>
      </c>
      <c r="V8" s="58">
        <v>0.41249999999999998</v>
      </c>
      <c r="W8" s="56">
        <f t="shared" ref="W8:W9" si="3">SQRT(X8^2+Y8^2)*1000/(1.73*X11)</f>
        <v>23.761576584505619</v>
      </c>
      <c r="X8" s="57">
        <v>4.8014999999999999</v>
      </c>
      <c r="Y8" s="58">
        <v>0.39600000000000002</v>
      </c>
      <c r="Z8" s="56">
        <f t="shared" ref="Z8:Z9" si="4">SQRT(AA8^2+AB8^2)*1000/(1.73*AA11)</f>
        <v>25.611204473315212</v>
      </c>
      <c r="AA8" s="57">
        <v>5.1645000000000003</v>
      </c>
      <c r="AB8" s="58">
        <v>0.44879999999999998</v>
      </c>
      <c r="AC8" s="56">
        <f t="shared" ref="AC8:AC9" si="5">SQRT(AD8^2+AE8^2)*1000/(1.73*AD11)</f>
        <v>28.203980399338633</v>
      </c>
      <c r="AD8" s="57">
        <v>5.6990999999999996</v>
      </c>
      <c r="AE8" s="58">
        <v>0.57750000000000001</v>
      </c>
      <c r="AF8" s="56">
        <f t="shared" ref="AF8:AF9" si="6">SQRT(AG8^2+AH8^2)*1000/(1.73*AG11)</f>
        <v>30.33180420071626</v>
      </c>
      <c r="AG8" s="57">
        <v>6.1017000000000001</v>
      </c>
      <c r="AH8" s="58">
        <v>0.76890000000000003</v>
      </c>
      <c r="AI8" s="56">
        <f t="shared" ref="AI8:AI9" si="7">SQRT(AJ8^2+AK8^2)*1000/(1.73*AJ11)</f>
        <v>31.017206540059529</v>
      </c>
      <c r="AJ8" s="57">
        <v>6.2336999999999998</v>
      </c>
      <c r="AK8" s="58">
        <v>0.83160000000000001</v>
      </c>
      <c r="AL8" s="56">
        <f t="shared" ref="AL8:AL9" si="8">SQRT(AM8^2+AN8^2)*1000/(1.73*AM11)</f>
        <v>30.670942263428362</v>
      </c>
      <c r="AM8" s="57">
        <v>6.1710000000000003</v>
      </c>
      <c r="AN8" s="58">
        <v>0.76890000000000003</v>
      </c>
      <c r="AO8" s="56">
        <f t="shared" ref="AO8:AO9" si="9">SQRT(AP8^2+AQ8^2)*1000/(1.73*AP11)</f>
        <v>30.471543841172256</v>
      </c>
      <c r="AP8" s="57">
        <v>6.1346999999999996</v>
      </c>
      <c r="AQ8" s="58">
        <v>0.73260000000000003</v>
      </c>
      <c r="AR8" s="56">
        <f t="shared" ref="AR8:AR9" si="10">SQRT(AS8^2+AT8^2)*1000/(1.73*AS11)</f>
        <v>30.636764075506722</v>
      </c>
      <c r="AS8" s="57">
        <v>6.1776</v>
      </c>
      <c r="AT8" s="58">
        <v>0.6996</v>
      </c>
      <c r="AU8" s="56">
        <f t="shared" ref="AU8:AU9" si="11">SQRT(AV8^2+AW8^2)*1000/(1.73*AV11)</f>
        <v>30.442820592719176</v>
      </c>
      <c r="AV8" s="57">
        <v>6.1247999999999996</v>
      </c>
      <c r="AW8" s="58">
        <v>0.76559999999999995</v>
      </c>
      <c r="AX8" s="56">
        <f t="shared" ref="AX8:AX9" si="12">SQRT(AY8^2+AZ8^2)*1000/(1.73*AY11)</f>
        <v>30.35404432499314</v>
      </c>
      <c r="AY8" s="57">
        <v>6.1082999999999998</v>
      </c>
      <c r="AZ8" s="58">
        <v>0.75239999999999996</v>
      </c>
      <c r="BA8" s="56">
        <f t="shared" ref="BA8:BA9" si="13">SQRT(BB8^2+BC8^2)*1000/(1.73*BB11)</f>
        <v>30.860180178953353</v>
      </c>
      <c r="BB8" s="57">
        <v>6.2106000000000003</v>
      </c>
      <c r="BC8" s="58">
        <v>0.71609999999999996</v>
      </c>
      <c r="BD8" s="56">
        <f t="shared" ref="BD8:BD9" si="14">SQRT(BE8^2+BF8^2)*1000/(1.73*BE11)</f>
        <v>31.167158235933499</v>
      </c>
      <c r="BE8" s="57">
        <v>6.27</v>
      </c>
      <c r="BF8" s="58">
        <v>0.69630000000000003</v>
      </c>
      <c r="BG8" s="56">
        <f t="shared" ref="BG8:BG9" si="15">SQRT(BH8^2+BI8^2)*1000/(1.73*BH11)</f>
        <v>30.653064924088973</v>
      </c>
      <c r="BH8" s="57">
        <v>6.1710000000000003</v>
      </c>
      <c r="BI8" s="58">
        <v>0.69299999999999995</v>
      </c>
      <c r="BJ8" s="56">
        <f t="shared" ref="BJ8:BJ9" si="16">SQRT(BK8^2+BL8^2)*1000/(1.73*BK11)</f>
        <v>30.265861022733638</v>
      </c>
      <c r="BK8" s="57">
        <v>6.1017000000000001</v>
      </c>
      <c r="BL8" s="58">
        <v>0.65339999999999998</v>
      </c>
      <c r="BM8" s="56">
        <f t="shared" ref="BM8:BM9" si="17">SQRT(BN8^2+BO8^2)*1000/(1.73*BN11)</f>
        <v>30.120216285567267</v>
      </c>
      <c r="BN8" s="57">
        <v>6.0720000000000001</v>
      </c>
      <c r="BO8" s="58">
        <v>0.65339999999999998</v>
      </c>
      <c r="BP8" s="56">
        <f t="shared" ref="BP8:BP9" si="18">SQRT(BQ8^2+BR8^2)*1000/(1.73*BQ11)</f>
        <v>29.732538725576863</v>
      </c>
      <c r="BQ8" s="57">
        <v>5.9961000000000002</v>
      </c>
      <c r="BR8" s="58">
        <v>0.62370000000000003</v>
      </c>
      <c r="BS8" s="56">
        <f t="shared" ref="BS8:BS9" si="19">SQRT(BT8^2+BU8^2)*1000/(1.73*BT11)</f>
        <v>28.721740618438872</v>
      </c>
      <c r="BT8" s="57">
        <v>5.7948000000000004</v>
      </c>
      <c r="BU8" s="58">
        <v>0.57750000000000001</v>
      </c>
      <c r="BV8" s="56">
        <f t="shared" ref="BV8:BV9" si="20">SQRT(BW8^2+BX8^2)*1000/(1.73*BW11)</f>
        <v>27.418228059314625</v>
      </c>
      <c r="BW8" s="57">
        <v>5.5407000000000002</v>
      </c>
      <c r="BX8" s="58">
        <v>0.55769999999999997</v>
      </c>
      <c r="BY8" s="56">
        <f t="shared" ref="BY8:BY9" si="21">SQRT(BZ8^2+CA8^2)*1000/(1.73*BZ11)</f>
        <v>26.122406816700547</v>
      </c>
      <c r="BZ8" s="57">
        <v>5.2866</v>
      </c>
      <c r="CA8" s="58">
        <v>0.49830000000000002</v>
      </c>
      <c r="CB8" s="638"/>
      <c r="CC8" s="638"/>
    </row>
    <row r="9" spans="1:81" ht="13.5" thickBot="1" x14ac:dyDescent="0.25">
      <c r="A9" s="59"/>
      <c r="B9" s="60"/>
      <c r="C9" s="8"/>
      <c r="D9" s="61" t="s">
        <v>18</v>
      </c>
      <c r="E9" s="8"/>
      <c r="F9" s="62" t="s">
        <v>19</v>
      </c>
      <c r="G9" s="63"/>
      <c r="H9" s="64">
        <f>SQRT(I9^2+J9^2)*1000/(1.73*I12)</f>
        <v>285.64996492605644</v>
      </c>
      <c r="I9" s="65">
        <v>5.1269999999999998</v>
      </c>
      <c r="J9" s="58">
        <v>-0.35699999999999998</v>
      </c>
      <c r="K9" s="64">
        <f t="shared" si="0"/>
        <v>275.07932483347997</v>
      </c>
      <c r="L9" s="65">
        <v>4.9349999999999996</v>
      </c>
      <c r="M9" s="58">
        <v>-0.375</v>
      </c>
      <c r="N9" s="64">
        <f>SQRT(O9^2+P9^2)*1000/(1.73*O12)</f>
        <v>268.40365457486155</v>
      </c>
      <c r="O9" s="65">
        <v>4.8150000000000004</v>
      </c>
      <c r="P9" s="58">
        <v>-0.36899999999999999</v>
      </c>
      <c r="Q9" s="64">
        <f t="shared" si="1"/>
        <v>264.37542343743212</v>
      </c>
      <c r="R9" s="65">
        <v>4.7430000000000003</v>
      </c>
      <c r="S9" s="58">
        <v>-0.36</v>
      </c>
      <c r="T9" s="64">
        <f t="shared" si="2"/>
        <v>266.33350901122913</v>
      </c>
      <c r="U9" s="65">
        <v>4.7789999999999999</v>
      </c>
      <c r="V9" s="58">
        <v>-0.35099999999999998</v>
      </c>
      <c r="W9" s="64">
        <f t="shared" si="3"/>
        <v>268.5908702415154</v>
      </c>
      <c r="X9" s="65">
        <v>4.8209999999999997</v>
      </c>
      <c r="Y9" s="58">
        <v>-0.33300000000000002</v>
      </c>
      <c r="Z9" s="64">
        <f t="shared" si="4"/>
        <v>291.87187429526085</v>
      </c>
      <c r="AA9" s="65">
        <v>5.19</v>
      </c>
      <c r="AB9" s="58">
        <v>-0.33600000000000002</v>
      </c>
      <c r="AC9" s="64">
        <f t="shared" si="5"/>
        <v>318.41729893716587</v>
      </c>
      <c r="AD9" s="65">
        <v>5.7270000000000003</v>
      </c>
      <c r="AE9" s="58">
        <v>-0.15</v>
      </c>
      <c r="AF9" s="64">
        <f t="shared" si="6"/>
        <v>345.15840111042723</v>
      </c>
      <c r="AG9" s="65">
        <v>6.1379999999999999</v>
      </c>
      <c r="AH9" s="58">
        <v>0.39</v>
      </c>
      <c r="AI9" s="64">
        <f t="shared" si="7"/>
        <v>352.70777038762873</v>
      </c>
      <c r="AJ9" s="65">
        <v>6.2670000000000003</v>
      </c>
      <c r="AK9" s="58">
        <v>0.47399999999999998</v>
      </c>
      <c r="AL9" s="64">
        <f t="shared" si="8"/>
        <v>348.69751813254152</v>
      </c>
      <c r="AM9" s="65">
        <v>6.2009999999999996</v>
      </c>
      <c r="AN9" s="58">
        <v>0.39300000000000002</v>
      </c>
      <c r="AO9" s="64">
        <f t="shared" si="9"/>
        <v>346.63347901573633</v>
      </c>
      <c r="AP9" s="65">
        <v>6.1680000000000001</v>
      </c>
      <c r="AQ9" s="58">
        <v>0.32700000000000001</v>
      </c>
      <c r="AR9" s="64">
        <f t="shared" si="10"/>
        <v>348.75811314960299</v>
      </c>
      <c r="AS9" s="65">
        <v>6.21</v>
      </c>
      <c r="AT9" s="58">
        <v>0.23699999999999999</v>
      </c>
      <c r="AU9" s="64">
        <f t="shared" si="11"/>
        <v>346.13496468529024</v>
      </c>
      <c r="AV9" s="65">
        <v>6.1559999999999997</v>
      </c>
      <c r="AW9" s="58">
        <v>0.38100000000000001</v>
      </c>
      <c r="AX9" s="64">
        <f t="shared" si="12"/>
        <v>345.02652968928771</v>
      </c>
      <c r="AY9" s="65">
        <v>6.1379999999999999</v>
      </c>
      <c r="AZ9" s="58">
        <v>0.35099999999999998</v>
      </c>
      <c r="BA9" s="64">
        <f t="shared" si="13"/>
        <v>350.305226616254</v>
      </c>
      <c r="BB9" s="65">
        <v>6.2370000000000001</v>
      </c>
      <c r="BC9" s="58">
        <v>0.252</v>
      </c>
      <c r="BD9" s="64">
        <f t="shared" si="14"/>
        <v>353.6677764840187</v>
      </c>
      <c r="BE9" s="65">
        <v>6.3</v>
      </c>
      <c r="BF9" s="58">
        <v>0.159</v>
      </c>
      <c r="BG9" s="64">
        <f t="shared" si="15"/>
        <v>348.24070491138525</v>
      </c>
      <c r="BH9" s="65">
        <v>6.2009999999999996</v>
      </c>
      <c r="BI9" s="58">
        <v>0.23100000000000001</v>
      </c>
      <c r="BJ9" s="64">
        <f t="shared" si="16"/>
        <v>343.86655124820584</v>
      </c>
      <c r="BK9" s="65">
        <v>6.1260000000000003</v>
      </c>
      <c r="BL9" s="58">
        <v>0.129</v>
      </c>
      <c r="BM9" s="64">
        <f t="shared" si="17"/>
        <v>342.55108817594828</v>
      </c>
      <c r="BN9" s="65">
        <v>6.1020000000000003</v>
      </c>
      <c r="BO9" s="58">
        <v>0.153</v>
      </c>
      <c r="BP9" s="64">
        <f t="shared" si="18"/>
        <v>337.76715547628737</v>
      </c>
      <c r="BQ9" s="65">
        <v>6.0179999999999998</v>
      </c>
      <c r="BR9" s="58">
        <v>0.09</v>
      </c>
      <c r="BS9" s="64">
        <f t="shared" si="19"/>
        <v>326.80167086955612</v>
      </c>
      <c r="BT9" s="65">
        <v>5.8230000000000004</v>
      </c>
      <c r="BU9" s="58">
        <v>-5.7000000000000002E-2</v>
      </c>
      <c r="BV9" s="64">
        <f t="shared" si="20"/>
        <v>308.97947195229222</v>
      </c>
      <c r="BW9" s="65">
        <v>5.5590000000000002</v>
      </c>
      <c r="BX9" s="58">
        <v>-4.2000000000000003E-2</v>
      </c>
      <c r="BY9" s="64">
        <f t="shared" si="21"/>
        <v>295.46333358801451</v>
      </c>
      <c r="BZ9" s="65">
        <v>5.31</v>
      </c>
      <c r="CA9" s="58">
        <v>-0.252</v>
      </c>
      <c r="CB9" s="638"/>
      <c r="CC9" s="638"/>
    </row>
    <row r="10" spans="1:81" s="72" customFormat="1" ht="13.5" customHeight="1" thickBot="1" x14ac:dyDescent="0.25">
      <c r="A10" s="66"/>
      <c r="B10" s="67" t="s">
        <v>20</v>
      </c>
      <c r="C10" s="68">
        <v>16</v>
      </c>
      <c r="D10" s="69" t="s">
        <v>21</v>
      </c>
      <c r="E10" s="70"/>
      <c r="F10" s="70"/>
      <c r="G10" s="71"/>
      <c r="H10" s="640"/>
      <c r="I10" s="641" t="s">
        <v>662</v>
      </c>
      <c r="J10" s="642"/>
      <c r="K10" s="640"/>
      <c r="L10" s="641" t="s">
        <v>662</v>
      </c>
      <c r="M10" s="642"/>
      <c r="N10" s="640"/>
      <c r="O10" s="641" t="s">
        <v>662</v>
      </c>
      <c r="P10" s="642"/>
      <c r="Q10" s="640"/>
      <c r="R10" s="641" t="s">
        <v>662</v>
      </c>
      <c r="S10" s="642"/>
      <c r="T10" s="640"/>
      <c r="U10" s="641" t="s">
        <v>662</v>
      </c>
      <c r="V10" s="642"/>
      <c r="W10" s="640"/>
      <c r="X10" s="641" t="s">
        <v>662</v>
      </c>
      <c r="Y10" s="642"/>
      <c r="Z10" s="640"/>
      <c r="AA10" s="641" t="s">
        <v>662</v>
      </c>
      <c r="AB10" s="642"/>
      <c r="AC10" s="640"/>
      <c r="AD10" s="641" t="s">
        <v>662</v>
      </c>
      <c r="AE10" s="642"/>
      <c r="AF10" s="640"/>
      <c r="AG10" s="641" t="s">
        <v>662</v>
      </c>
      <c r="AH10" s="642"/>
      <c r="AI10" s="640"/>
      <c r="AJ10" s="641" t="s">
        <v>662</v>
      </c>
      <c r="AK10" s="642"/>
      <c r="AL10" s="640"/>
      <c r="AM10" s="641" t="s">
        <v>662</v>
      </c>
      <c r="AN10" s="642"/>
      <c r="AO10" s="640"/>
      <c r="AP10" s="641" t="s">
        <v>662</v>
      </c>
      <c r="AQ10" s="642"/>
      <c r="AR10" s="640"/>
      <c r="AS10" s="641" t="s">
        <v>662</v>
      </c>
      <c r="AT10" s="642"/>
      <c r="AU10" s="640"/>
      <c r="AV10" s="641" t="s">
        <v>662</v>
      </c>
      <c r="AW10" s="642"/>
      <c r="AX10" s="640"/>
      <c r="AY10" s="641" t="s">
        <v>662</v>
      </c>
      <c r="AZ10" s="642"/>
      <c r="BA10" s="640"/>
      <c r="BB10" s="641" t="s">
        <v>662</v>
      </c>
      <c r="BC10" s="642"/>
      <c r="BD10" s="640"/>
      <c r="BE10" s="641" t="s">
        <v>662</v>
      </c>
      <c r="BF10" s="642"/>
      <c r="BG10" s="640"/>
      <c r="BH10" s="641" t="s">
        <v>662</v>
      </c>
      <c r="BI10" s="642"/>
      <c r="BJ10" s="640"/>
      <c r="BK10" s="641" t="s">
        <v>662</v>
      </c>
      <c r="BL10" s="642"/>
      <c r="BM10" s="640"/>
      <c r="BN10" s="641" t="s">
        <v>662</v>
      </c>
      <c r="BO10" s="642"/>
      <c r="BP10" s="640"/>
      <c r="BQ10" s="641" t="s">
        <v>662</v>
      </c>
      <c r="BR10" s="642"/>
      <c r="BS10" s="640"/>
      <c r="BT10" s="641" t="s">
        <v>662</v>
      </c>
      <c r="BU10" s="642"/>
      <c r="BV10" s="640"/>
      <c r="BW10" s="641" t="s">
        <v>662</v>
      </c>
      <c r="BX10" s="642"/>
      <c r="BY10" s="640"/>
      <c r="BZ10" s="641" t="s">
        <v>662</v>
      </c>
      <c r="CA10" s="642"/>
    </row>
    <row r="11" spans="1:81" s="557" customFormat="1" x14ac:dyDescent="0.2">
      <c r="A11" s="551"/>
      <c r="B11" s="552"/>
      <c r="C11" s="553"/>
      <c r="D11" s="551" t="s">
        <v>22</v>
      </c>
      <c r="E11" s="552"/>
      <c r="F11" s="554" t="s">
        <v>17</v>
      </c>
      <c r="G11" s="555"/>
      <c r="H11" s="609"/>
      <c r="I11" s="104">
        <v>117.6</v>
      </c>
      <c r="J11" s="556"/>
      <c r="K11" s="609"/>
      <c r="L11" s="104">
        <v>117.7</v>
      </c>
      <c r="M11" s="556"/>
      <c r="N11" s="609"/>
      <c r="O11" s="104">
        <v>117.5</v>
      </c>
      <c r="P11" s="556"/>
      <c r="Q11" s="609"/>
      <c r="R11" s="104">
        <v>117.3</v>
      </c>
      <c r="S11" s="556"/>
      <c r="T11" s="609"/>
      <c r="U11" s="104">
        <v>117.3</v>
      </c>
      <c r="V11" s="556"/>
      <c r="W11" s="609"/>
      <c r="X11" s="104">
        <v>117.2</v>
      </c>
      <c r="Y11" s="556"/>
      <c r="Z11" s="609"/>
      <c r="AA11" s="104">
        <v>117</v>
      </c>
      <c r="AB11" s="556"/>
      <c r="AC11" s="609"/>
      <c r="AD11" s="104">
        <v>117.4</v>
      </c>
      <c r="AE11" s="556"/>
      <c r="AF11" s="609"/>
      <c r="AG11" s="104">
        <v>117.2</v>
      </c>
      <c r="AH11" s="556"/>
      <c r="AI11" s="609"/>
      <c r="AJ11" s="104">
        <v>117.2</v>
      </c>
      <c r="AK11" s="556"/>
      <c r="AL11" s="609"/>
      <c r="AM11" s="104">
        <v>117.2</v>
      </c>
      <c r="AN11" s="556"/>
      <c r="AO11" s="609"/>
      <c r="AP11" s="104">
        <v>117.2</v>
      </c>
      <c r="AQ11" s="556"/>
      <c r="AR11" s="609"/>
      <c r="AS11" s="104">
        <v>117.3</v>
      </c>
      <c r="AT11" s="556"/>
      <c r="AU11" s="609"/>
      <c r="AV11" s="104">
        <v>117.2</v>
      </c>
      <c r="AW11" s="556"/>
      <c r="AX11" s="609"/>
      <c r="AY11" s="104">
        <v>117.2</v>
      </c>
      <c r="AZ11" s="556"/>
      <c r="BA11" s="609"/>
      <c r="BB11" s="104">
        <v>117.1</v>
      </c>
      <c r="BC11" s="556"/>
      <c r="BD11" s="609"/>
      <c r="BE11" s="104">
        <v>117</v>
      </c>
      <c r="BF11" s="556"/>
      <c r="BG11" s="609"/>
      <c r="BH11" s="104">
        <v>117.1</v>
      </c>
      <c r="BI11" s="556"/>
      <c r="BJ11" s="609"/>
      <c r="BK11" s="104">
        <v>117.2</v>
      </c>
      <c r="BL11" s="556"/>
      <c r="BM11" s="609"/>
      <c r="BN11" s="104">
        <v>117.2</v>
      </c>
      <c r="BO11" s="556"/>
      <c r="BP11" s="609"/>
      <c r="BQ11" s="104">
        <v>117.2</v>
      </c>
      <c r="BR11" s="556"/>
      <c r="BS11" s="609"/>
      <c r="BT11" s="104">
        <v>117.2</v>
      </c>
      <c r="BU11" s="556"/>
      <c r="BV11" s="609"/>
      <c r="BW11" s="104">
        <v>117.4</v>
      </c>
      <c r="BX11" s="556"/>
      <c r="BY11" s="609"/>
      <c r="BZ11" s="104">
        <v>117.5</v>
      </c>
      <c r="CA11" s="556"/>
    </row>
    <row r="12" spans="1:81" ht="13.5" thickBot="1" x14ac:dyDescent="0.25">
      <c r="A12" s="61"/>
      <c r="B12" s="60"/>
      <c r="C12" s="68"/>
      <c r="D12" s="61" t="s">
        <v>22</v>
      </c>
      <c r="E12" s="60"/>
      <c r="F12" s="62" t="s">
        <v>19</v>
      </c>
      <c r="G12" s="558"/>
      <c r="H12" s="609"/>
      <c r="I12" s="85">
        <v>10.4</v>
      </c>
      <c r="J12" s="86"/>
      <c r="K12" s="609"/>
      <c r="L12" s="85">
        <v>10.4</v>
      </c>
      <c r="M12" s="86"/>
      <c r="N12" s="609"/>
      <c r="O12" s="85">
        <v>10.4</v>
      </c>
      <c r="P12" s="86"/>
      <c r="Q12" s="609"/>
      <c r="R12" s="85">
        <v>10.4</v>
      </c>
      <c r="S12" s="86"/>
      <c r="T12" s="609"/>
      <c r="U12" s="85">
        <v>10.4</v>
      </c>
      <c r="V12" s="86"/>
      <c r="W12" s="609"/>
      <c r="X12" s="85">
        <v>10.4</v>
      </c>
      <c r="Y12" s="86"/>
      <c r="Z12" s="609"/>
      <c r="AA12" s="85">
        <v>10.3</v>
      </c>
      <c r="AB12" s="86"/>
      <c r="AC12" s="609"/>
      <c r="AD12" s="85">
        <v>10.4</v>
      </c>
      <c r="AE12" s="86"/>
      <c r="AF12" s="609"/>
      <c r="AG12" s="85">
        <v>10.3</v>
      </c>
      <c r="AH12" s="86"/>
      <c r="AI12" s="609"/>
      <c r="AJ12" s="85">
        <v>10.3</v>
      </c>
      <c r="AK12" s="86"/>
      <c r="AL12" s="609"/>
      <c r="AM12" s="85">
        <v>10.3</v>
      </c>
      <c r="AN12" s="86"/>
      <c r="AO12" s="609"/>
      <c r="AP12" s="85">
        <v>10.3</v>
      </c>
      <c r="AQ12" s="86"/>
      <c r="AR12" s="609"/>
      <c r="AS12" s="85">
        <v>10.3</v>
      </c>
      <c r="AT12" s="86"/>
      <c r="AU12" s="609"/>
      <c r="AV12" s="85">
        <v>10.3</v>
      </c>
      <c r="AW12" s="86"/>
      <c r="AX12" s="609"/>
      <c r="AY12" s="85">
        <v>10.3</v>
      </c>
      <c r="AZ12" s="86"/>
      <c r="BA12" s="609"/>
      <c r="BB12" s="85">
        <v>10.3</v>
      </c>
      <c r="BC12" s="86"/>
      <c r="BD12" s="609"/>
      <c r="BE12" s="85">
        <v>10.3</v>
      </c>
      <c r="BF12" s="86"/>
      <c r="BG12" s="609"/>
      <c r="BH12" s="85">
        <v>10.3</v>
      </c>
      <c r="BI12" s="86"/>
      <c r="BJ12" s="609"/>
      <c r="BK12" s="85">
        <v>10.3</v>
      </c>
      <c r="BL12" s="86"/>
      <c r="BM12" s="609"/>
      <c r="BN12" s="85">
        <v>10.3</v>
      </c>
      <c r="BO12" s="86"/>
      <c r="BP12" s="609"/>
      <c r="BQ12" s="85">
        <v>10.3</v>
      </c>
      <c r="BR12" s="86"/>
      <c r="BS12" s="609"/>
      <c r="BT12" s="85">
        <v>10.3</v>
      </c>
      <c r="BU12" s="86"/>
      <c r="BV12" s="609"/>
      <c r="BW12" s="85">
        <v>10.4</v>
      </c>
      <c r="BX12" s="86"/>
      <c r="BY12" s="609"/>
      <c r="BZ12" s="85">
        <v>10.4</v>
      </c>
      <c r="CA12" s="86"/>
    </row>
    <row r="13" spans="1:81" ht="13.5" thickBot="1" x14ac:dyDescent="0.25">
      <c r="A13" s="61"/>
      <c r="B13" s="60"/>
      <c r="C13" s="559"/>
      <c r="D13" s="108" t="s">
        <v>23</v>
      </c>
      <c r="E13" s="109"/>
      <c r="F13" s="109"/>
      <c r="G13" s="110"/>
      <c r="H13" s="91"/>
      <c r="I13" s="92"/>
      <c r="J13" s="93"/>
      <c r="K13" s="91"/>
      <c r="L13" s="92"/>
      <c r="M13" s="93"/>
      <c r="N13" s="91"/>
      <c r="O13" s="92"/>
      <c r="P13" s="93"/>
      <c r="Q13" s="91"/>
      <c r="R13" s="92"/>
      <c r="S13" s="93"/>
      <c r="T13" s="91"/>
      <c r="U13" s="92"/>
      <c r="V13" s="93"/>
      <c r="W13" s="91"/>
      <c r="X13" s="92"/>
      <c r="Y13" s="93"/>
      <c r="Z13" s="91"/>
      <c r="AA13" s="92"/>
      <c r="AB13" s="93"/>
      <c r="AC13" s="91"/>
      <c r="AD13" s="92"/>
      <c r="AE13" s="93"/>
      <c r="AF13" s="91"/>
      <c r="AG13" s="92"/>
      <c r="AH13" s="93"/>
      <c r="AI13" s="91"/>
      <c r="AJ13" s="92"/>
      <c r="AK13" s="93"/>
      <c r="AL13" s="91"/>
      <c r="AM13" s="92"/>
      <c r="AN13" s="93"/>
      <c r="AO13" s="91"/>
      <c r="AP13" s="92"/>
      <c r="AQ13" s="93"/>
      <c r="AR13" s="91"/>
      <c r="AS13" s="92"/>
      <c r="AT13" s="93"/>
      <c r="AU13" s="91"/>
      <c r="AV13" s="92"/>
      <c r="AW13" s="93"/>
      <c r="AX13" s="91"/>
      <c r="AY13" s="92"/>
      <c r="AZ13" s="93"/>
      <c r="BA13" s="91"/>
      <c r="BB13" s="92"/>
      <c r="BC13" s="93"/>
      <c r="BD13" s="91"/>
      <c r="BE13" s="92"/>
      <c r="BF13" s="93"/>
      <c r="BG13" s="91"/>
      <c r="BH13" s="92"/>
      <c r="BI13" s="93"/>
      <c r="BJ13" s="91"/>
      <c r="BK13" s="92"/>
      <c r="BL13" s="93"/>
      <c r="BM13" s="91"/>
      <c r="BN13" s="92"/>
      <c r="BO13" s="93"/>
      <c r="BP13" s="91"/>
      <c r="BQ13" s="92"/>
      <c r="BR13" s="93"/>
      <c r="BS13" s="91"/>
      <c r="BT13" s="92"/>
      <c r="BU13" s="93"/>
      <c r="BV13" s="91"/>
      <c r="BW13" s="92"/>
      <c r="BX13" s="93"/>
      <c r="BY13" s="91"/>
      <c r="BZ13" s="92"/>
      <c r="CA13" s="93"/>
    </row>
    <row r="14" spans="1:81" x14ac:dyDescent="0.2">
      <c r="A14" s="50"/>
      <c r="B14" s="560"/>
      <c r="C14" s="561"/>
      <c r="D14" s="53" t="s">
        <v>18</v>
      </c>
      <c r="E14" s="54"/>
      <c r="F14" s="53" t="s">
        <v>17</v>
      </c>
      <c r="G14" s="55"/>
      <c r="H14" s="56">
        <f>SQRT(I14^2+J14^2)*1000/(1.73*I17)</f>
        <v>19.785859585341981</v>
      </c>
      <c r="I14" s="57">
        <v>4.0227000000000004</v>
      </c>
      <c r="J14" s="58">
        <v>0.2772</v>
      </c>
      <c r="K14" s="56">
        <f t="shared" ref="K14:K15" si="22">SQRT(L14^2+M14^2)*1000/(1.73*L17)</f>
        <v>19.060105339492907</v>
      </c>
      <c r="L14" s="57">
        <v>3.8774999999999999</v>
      </c>
      <c r="M14" s="58">
        <v>0.28050000000000003</v>
      </c>
      <c r="N14" s="56">
        <f>SQRT(O14^2+P14^2)*1000/(1.73*O17)</f>
        <v>18.689229470232579</v>
      </c>
      <c r="O14" s="57">
        <v>3.7982999999999998</v>
      </c>
      <c r="P14" s="58">
        <v>0.23430000000000001</v>
      </c>
      <c r="Q14" s="56">
        <f t="shared" ref="Q14:Q15" si="23">SQRT(R14^2+S14^2)*1000/(1.73*R17)</f>
        <v>18.463849510150983</v>
      </c>
      <c r="R14" s="57">
        <v>3.7454999999999998</v>
      </c>
      <c r="S14" s="58">
        <v>0.2409</v>
      </c>
      <c r="T14" s="56">
        <f t="shared" ref="T14:T15" si="24">SQRT(U14^2+V14^2)*1000/(1.73*U17)</f>
        <v>18.283692452261434</v>
      </c>
      <c r="U14" s="57">
        <v>3.7124999999999999</v>
      </c>
      <c r="V14" s="58">
        <v>0.1749</v>
      </c>
      <c r="W14" s="56">
        <f t="shared" ref="W14:W15" si="25">SQRT(X14^2+Y14^2)*1000/(1.73*X17)</f>
        <v>18.835622819842246</v>
      </c>
      <c r="X14" s="57">
        <v>3.8214000000000001</v>
      </c>
      <c r="Y14" s="58">
        <v>0.1782</v>
      </c>
      <c r="Z14" s="56">
        <f t="shared" ref="Z14:Z15" si="26">SQRT(AA14^2+AB14^2)*1000/(1.73*AA17)</f>
        <v>20.083111458615868</v>
      </c>
      <c r="AA14" s="57">
        <v>4.0655999999999999</v>
      </c>
      <c r="AB14" s="58">
        <v>0.22770000000000001</v>
      </c>
      <c r="AC14" s="56">
        <f t="shared" ref="AC14:AC15" si="27">SQRT(AD14^2+AE14^2)*1000/(1.73*AD17)</f>
        <v>22.253796252975455</v>
      </c>
      <c r="AD14" s="57">
        <v>4.5110999999999999</v>
      </c>
      <c r="AE14" s="58">
        <v>0.33660000000000001</v>
      </c>
      <c r="AF14" s="56">
        <f t="shared" ref="AF14:AF15" si="28">SQRT(AG14^2+AH14^2)*1000/(1.73*AG17)</f>
        <v>23.891187058560813</v>
      </c>
      <c r="AG14" s="57">
        <v>4.8345000000000002</v>
      </c>
      <c r="AH14" s="58">
        <v>0.4158</v>
      </c>
      <c r="AI14" s="56">
        <f t="shared" ref="AI14:AI15" si="29">SQRT(AJ14^2+AK14^2)*1000/(1.73*AJ17)</f>
        <v>23.960276651428558</v>
      </c>
      <c r="AJ14" s="57">
        <v>4.8444000000000003</v>
      </c>
      <c r="AK14" s="58">
        <v>0.46200000000000002</v>
      </c>
      <c r="AL14" s="56">
        <f t="shared" ref="AL14:AL15" si="30">SQRT(AM14^2+AN14^2)*1000/(1.73*AM17)</f>
        <v>23.877862584095325</v>
      </c>
      <c r="AM14" s="57">
        <v>4.8278999999999996</v>
      </c>
      <c r="AN14" s="58">
        <v>0.4587</v>
      </c>
      <c r="AO14" s="56">
        <f t="shared" ref="AO14:AO15" si="31">SQRT(AP14^2+AQ14^2)*1000/(1.73*AP17)</f>
        <v>23.69839912350497</v>
      </c>
      <c r="AP14" s="57">
        <v>4.7915999999999999</v>
      </c>
      <c r="AQ14" s="58">
        <v>0.45540000000000003</v>
      </c>
      <c r="AR14" s="56">
        <f t="shared" ref="AR14:AR15" si="32">SQRT(AS14^2+AT14^2)*1000/(1.73*AS17)</f>
        <v>23.28944580252946</v>
      </c>
      <c r="AS14" s="57">
        <v>4.7123999999999997</v>
      </c>
      <c r="AT14" s="58">
        <v>0.40920000000000001</v>
      </c>
      <c r="AU14" s="56">
        <f t="shared" ref="AU14:AU15" si="33">SQRT(AV14^2+AW14^2)*1000/(1.73*AV17)</f>
        <v>23.530550571403399</v>
      </c>
      <c r="AV14" s="57">
        <v>4.7586000000000004</v>
      </c>
      <c r="AW14" s="58">
        <v>0.44219999999999998</v>
      </c>
      <c r="AX14" s="56">
        <f t="shared" ref="AX14:AX15" si="34">SQRT(AY14^2+AZ14^2)*1000/(1.73*AY17)</f>
        <v>23.469651504944757</v>
      </c>
      <c r="AY14" s="57">
        <v>4.7420999999999998</v>
      </c>
      <c r="AZ14" s="58">
        <v>0.44219999999999998</v>
      </c>
      <c r="BA14" s="56">
        <f t="shared" ref="BA14:BA15" si="35">SQRT(BB14^2+BC14^2)*1000/(1.73*BB17)</f>
        <v>24.025990258501935</v>
      </c>
      <c r="BB14" s="57">
        <v>4.851</v>
      </c>
      <c r="BC14" s="58">
        <v>0.44550000000000001</v>
      </c>
      <c r="BD14" s="56">
        <f t="shared" ref="BD14:BD15" si="36">SQRT(BE14^2+BF14^2)*1000/(1.73*BE17)</f>
        <v>24.437147575056656</v>
      </c>
      <c r="BE14" s="57">
        <v>4.9335000000000004</v>
      </c>
      <c r="BF14" s="58">
        <v>0.4587</v>
      </c>
      <c r="BG14" s="56">
        <f t="shared" ref="BG14:BG15" si="37">SQRT(BH14^2+BI14^2)*1000/(1.73*BH17)</f>
        <v>23.993575408992704</v>
      </c>
      <c r="BH14" s="57">
        <v>4.8444000000000003</v>
      </c>
      <c r="BI14" s="58">
        <v>0.44550000000000001</v>
      </c>
      <c r="BJ14" s="56">
        <f t="shared" ref="BJ14:BJ15" si="38">SQRT(BK14^2+BL14^2)*1000/(1.73*BK17)</f>
        <v>23.548196378110177</v>
      </c>
      <c r="BK14" s="57">
        <v>4.7618999999999998</v>
      </c>
      <c r="BL14" s="58">
        <v>0.39929999999999999</v>
      </c>
      <c r="BM14" s="56">
        <f t="shared" ref="BM14:BM15" si="39">SQRT(BN14^2+BO14^2)*1000/(1.73*BN17)</f>
        <v>23.590378001528567</v>
      </c>
      <c r="BN14" s="57">
        <v>4.7685000000000004</v>
      </c>
      <c r="BO14" s="58">
        <v>0.4224</v>
      </c>
      <c r="BP14" s="56">
        <f t="shared" ref="BP14:BP15" si="40">SQRT(BQ14^2+BR14^2)*1000/(1.73*BQ17)</f>
        <v>23.452338022043179</v>
      </c>
      <c r="BQ14" s="57">
        <v>4.7420999999999998</v>
      </c>
      <c r="BR14" s="58">
        <v>0.40260000000000001</v>
      </c>
      <c r="BS14" s="56">
        <f t="shared" ref="BS14:BS15" si="41">SQRT(BT14^2+BU14^2)*1000/(1.73*BT17)</f>
        <v>23.100121502431008</v>
      </c>
      <c r="BT14" s="57">
        <v>4.6695000000000002</v>
      </c>
      <c r="BU14" s="58">
        <v>0.41249999999999998</v>
      </c>
      <c r="BV14" s="56">
        <f t="shared" ref="BV14:BV15" si="42">SQRT(BW14^2+BX14^2)*1000/(1.73*BW17)</f>
        <v>21.980706438773922</v>
      </c>
      <c r="BW14" s="57">
        <v>4.4516999999999998</v>
      </c>
      <c r="BX14" s="58">
        <v>0.38279999999999997</v>
      </c>
      <c r="BY14" s="56">
        <f t="shared" ref="BY14:BY15" si="43">SQRT(BZ14^2+CA14^2)*1000/(1.73*BZ17)</f>
        <v>21.091783887562794</v>
      </c>
      <c r="BZ14" s="57">
        <v>4.2767999999999997</v>
      </c>
      <c r="CA14" s="58">
        <v>0.3498</v>
      </c>
      <c r="CB14" s="638"/>
      <c r="CC14" s="638"/>
    </row>
    <row r="15" spans="1:81" ht="13.5" thickBot="1" x14ac:dyDescent="0.25">
      <c r="A15" s="59"/>
      <c r="B15" s="8"/>
      <c r="C15" s="562"/>
      <c r="D15" s="61" t="s">
        <v>18</v>
      </c>
      <c r="E15" s="8"/>
      <c r="F15" s="62" t="s">
        <v>19</v>
      </c>
      <c r="G15" s="63"/>
      <c r="H15" s="64">
        <f>SQRT(I15^2+J15^2)*1000/(1.73*I18)</f>
        <v>224.08030718343164</v>
      </c>
      <c r="I15" s="65">
        <v>4.0229999999999997</v>
      </c>
      <c r="J15" s="58">
        <v>-0.26400000000000001</v>
      </c>
      <c r="K15" s="64">
        <f t="shared" si="22"/>
        <v>215.70675890295234</v>
      </c>
      <c r="L15" s="65">
        <v>3.8730000000000002</v>
      </c>
      <c r="M15" s="58">
        <v>-0.249</v>
      </c>
      <c r="N15" s="64">
        <f>SQRT(O15^2+P15^2)*1000/(1.73*O18)</f>
        <v>211.3806137112696</v>
      </c>
      <c r="O15" s="65">
        <v>3.7949999999999999</v>
      </c>
      <c r="P15" s="58">
        <v>-0.249</v>
      </c>
      <c r="Q15" s="64">
        <f t="shared" si="23"/>
        <v>210.36532352432457</v>
      </c>
      <c r="R15" s="65">
        <v>3.7410000000000001</v>
      </c>
      <c r="S15" s="58">
        <v>-0.23699999999999999</v>
      </c>
      <c r="T15" s="64">
        <f t="shared" si="24"/>
        <v>208.5279124919152</v>
      </c>
      <c r="U15" s="65">
        <v>3.7080000000000002</v>
      </c>
      <c r="V15" s="58">
        <v>-0.24</v>
      </c>
      <c r="W15" s="64">
        <f t="shared" si="25"/>
        <v>214.70340178221906</v>
      </c>
      <c r="X15" s="65">
        <v>3.819</v>
      </c>
      <c r="Y15" s="58">
        <v>-0.22800000000000001</v>
      </c>
      <c r="Z15" s="64">
        <f t="shared" si="26"/>
        <v>228.37657681248191</v>
      </c>
      <c r="AA15" s="65">
        <v>4.0620000000000003</v>
      </c>
      <c r="AB15" s="58">
        <v>-0.246</v>
      </c>
      <c r="AC15" s="64">
        <f t="shared" si="27"/>
        <v>253.52750191222597</v>
      </c>
      <c r="AD15" s="65">
        <v>4.5119999999999996</v>
      </c>
      <c r="AE15" s="58">
        <v>-0.22500000000000001</v>
      </c>
      <c r="AF15" s="64">
        <f t="shared" si="28"/>
        <v>271.10603493714257</v>
      </c>
      <c r="AG15" s="65">
        <v>4.83</v>
      </c>
      <c r="AH15" s="58">
        <v>-0.09</v>
      </c>
      <c r="AI15" s="64">
        <f t="shared" si="29"/>
        <v>272.07544267666327</v>
      </c>
      <c r="AJ15" s="65">
        <v>4.8479999999999999</v>
      </c>
      <c r="AK15" s="58">
        <v>3.3000000000000002E-2</v>
      </c>
      <c r="AL15" s="64">
        <f t="shared" si="30"/>
        <v>271.06530846869538</v>
      </c>
      <c r="AM15" s="65">
        <v>4.83</v>
      </c>
      <c r="AN15" s="58">
        <v>3.3000000000000002E-2</v>
      </c>
      <c r="AO15" s="64">
        <f t="shared" si="31"/>
        <v>268.88738486652647</v>
      </c>
      <c r="AP15" s="65">
        <v>4.7910000000000004</v>
      </c>
      <c r="AQ15" s="58">
        <v>5.3999999999999999E-2</v>
      </c>
      <c r="AR15" s="64">
        <f t="shared" si="32"/>
        <v>264.33832311785324</v>
      </c>
      <c r="AS15" s="65">
        <v>4.71</v>
      </c>
      <c r="AT15" s="58">
        <v>-4.8000000000000001E-2</v>
      </c>
      <c r="AU15" s="64">
        <f t="shared" si="33"/>
        <v>267.01920042564177</v>
      </c>
      <c r="AV15" s="65">
        <v>4.758</v>
      </c>
      <c r="AW15" s="58">
        <v>1.2E-2</v>
      </c>
      <c r="AX15" s="64">
        <f t="shared" si="34"/>
        <v>266.34831821607332</v>
      </c>
      <c r="AY15" s="65">
        <v>4.7460000000000004</v>
      </c>
      <c r="AZ15" s="58">
        <v>2.4E-2</v>
      </c>
      <c r="BA15" s="64">
        <f t="shared" si="35"/>
        <v>271.90208315610306</v>
      </c>
      <c r="BB15" s="65">
        <v>4.8449999999999998</v>
      </c>
      <c r="BC15" s="58">
        <v>-1.4999999999999999E-2</v>
      </c>
      <c r="BD15" s="64">
        <f t="shared" si="36"/>
        <v>276.95177324289045</v>
      </c>
      <c r="BE15" s="65">
        <v>4.9349999999999996</v>
      </c>
      <c r="BF15" s="58">
        <v>-6.0000000000000001E-3</v>
      </c>
      <c r="BG15" s="64">
        <f t="shared" si="37"/>
        <v>272.0693480481433</v>
      </c>
      <c r="BH15" s="65">
        <v>4.8479999999999999</v>
      </c>
      <c r="BI15" s="58">
        <v>6.0000000000000001E-3</v>
      </c>
      <c r="BJ15" s="64">
        <f t="shared" si="38"/>
        <v>267.03368995339093</v>
      </c>
      <c r="BK15" s="65">
        <v>4.758</v>
      </c>
      <c r="BL15" s="58">
        <v>-5.0999999999999997E-2</v>
      </c>
      <c r="BM15" s="64">
        <f t="shared" si="39"/>
        <v>267.69184260598973</v>
      </c>
      <c r="BN15" s="65">
        <v>4.7699999999999996</v>
      </c>
      <c r="BO15" s="58">
        <v>-3.0000000000000001E-3</v>
      </c>
      <c r="BP15" s="64">
        <f t="shared" si="40"/>
        <v>266.01464010470744</v>
      </c>
      <c r="BQ15" s="65">
        <v>4.74</v>
      </c>
      <c r="BR15" s="58">
        <v>-3.3000000000000002E-2</v>
      </c>
      <c r="BS15" s="64">
        <f t="shared" si="41"/>
        <v>261.97021360709692</v>
      </c>
      <c r="BT15" s="65">
        <v>4.6680000000000001</v>
      </c>
      <c r="BU15" s="58">
        <v>-2.1000000000000001E-2</v>
      </c>
      <c r="BV15" s="64">
        <f t="shared" si="42"/>
        <v>249.86614721538663</v>
      </c>
      <c r="BW15" s="65">
        <v>4.452</v>
      </c>
      <c r="BX15" s="58">
        <v>-5.7000000000000002E-2</v>
      </c>
      <c r="BY15" s="64">
        <f t="shared" si="43"/>
        <v>239.88598658957409</v>
      </c>
      <c r="BZ15" s="65">
        <v>4.2720000000000002</v>
      </c>
      <c r="CA15" s="58">
        <v>-0.14699999999999999</v>
      </c>
      <c r="CB15" s="638"/>
      <c r="CC15" s="638"/>
    </row>
    <row r="16" spans="1:81" s="72" customFormat="1" ht="13.5" customHeight="1" thickBot="1" x14ac:dyDescent="0.25">
      <c r="A16" s="66"/>
      <c r="B16" s="68" t="s">
        <v>24</v>
      </c>
      <c r="C16" s="562">
        <v>16</v>
      </c>
      <c r="D16" s="69" t="s">
        <v>21</v>
      </c>
      <c r="E16" s="70"/>
      <c r="F16" s="70"/>
      <c r="G16" s="71"/>
      <c r="H16" s="640"/>
      <c r="I16" s="641" t="s">
        <v>662</v>
      </c>
      <c r="J16" s="642"/>
      <c r="K16" s="640"/>
      <c r="L16" s="641" t="s">
        <v>662</v>
      </c>
      <c r="M16" s="642"/>
      <c r="N16" s="640"/>
      <c r="O16" s="641" t="s">
        <v>662</v>
      </c>
      <c r="P16" s="642"/>
      <c r="Q16" s="640"/>
      <c r="R16" s="641" t="s">
        <v>662</v>
      </c>
      <c r="S16" s="642"/>
      <c r="T16" s="640"/>
      <c r="U16" s="641" t="s">
        <v>662</v>
      </c>
      <c r="V16" s="642"/>
      <c r="W16" s="640"/>
      <c r="X16" s="641" t="s">
        <v>662</v>
      </c>
      <c r="Y16" s="642"/>
      <c r="Z16" s="640"/>
      <c r="AA16" s="641" t="s">
        <v>662</v>
      </c>
      <c r="AB16" s="642"/>
      <c r="AC16" s="640"/>
      <c r="AD16" s="641" t="s">
        <v>662</v>
      </c>
      <c r="AE16" s="642"/>
      <c r="AF16" s="640"/>
      <c r="AG16" s="641" t="s">
        <v>662</v>
      </c>
      <c r="AH16" s="642"/>
      <c r="AI16" s="640"/>
      <c r="AJ16" s="641" t="s">
        <v>662</v>
      </c>
      <c r="AK16" s="642"/>
      <c r="AL16" s="640"/>
      <c r="AM16" s="641" t="s">
        <v>662</v>
      </c>
      <c r="AN16" s="642"/>
      <c r="AO16" s="640"/>
      <c r="AP16" s="641" t="s">
        <v>662</v>
      </c>
      <c r="AQ16" s="642"/>
      <c r="AR16" s="640"/>
      <c r="AS16" s="641" t="s">
        <v>662</v>
      </c>
      <c r="AT16" s="642"/>
      <c r="AU16" s="640"/>
      <c r="AV16" s="641" t="s">
        <v>662</v>
      </c>
      <c r="AW16" s="642"/>
      <c r="AX16" s="640"/>
      <c r="AY16" s="641" t="s">
        <v>662</v>
      </c>
      <c r="AZ16" s="642"/>
      <c r="BA16" s="640"/>
      <c r="BB16" s="641" t="s">
        <v>662</v>
      </c>
      <c r="BC16" s="642"/>
      <c r="BD16" s="640"/>
      <c r="BE16" s="641" t="s">
        <v>662</v>
      </c>
      <c r="BF16" s="642"/>
      <c r="BG16" s="640"/>
      <c r="BH16" s="641" t="s">
        <v>662</v>
      </c>
      <c r="BI16" s="642"/>
      <c r="BJ16" s="640"/>
      <c r="BK16" s="641" t="s">
        <v>662</v>
      </c>
      <c r="BL16" s="642"/>
      <c r="BM16" s="640"/>
      <c r="BN16" s="641" t="s">
        <v>662</v>
      </c>
      <c r="BO16" s="642"/>
      <c r="BP16" s="640"/>
      <c r="BQ16" s="641" t="s">
        <v>662</v>
      </c>
      <c r="BR16" s="642"/>
      <c r="BS16" s="640"/>
      <c r="BT16" s="641" t="s">
        <v>662</v>
      </c>
      <c r="BU16" s="642"/>
      <c r="BV16" s="640"/>
      <c r="BW16" s="641" t="s">
        <v>662</v>
      </c>
      <c r="BX16" s="642"/>
      <c r="BY16" s="640"/>
      <c r="BZ16" s="641" t="s">
        <v>662</v>
      </c>
      <c r="CA16" s="642"/>
    </row>
    <row r="17" spans="1:81" s="557" customFormat="1" x14ac:dyDescent="0.2">
      <c r="A17" s="551"/>
      <c r="B17" s="552"/>
      <c r="C17" s="553"/>
      <c r="D17" s="551" t="s">
        <v>22</v>
      </c>
      <c r="E17" s="552"/>
      <c r="F17" s="554" t="s">
        <v>17</v>
      </c>
      <c r="G17" s="563"/>
      <c r="H17" s="609"/>
      <c r="I17" s="104">
        <v>117.8</v>
      </c>
      <c r="J17" s="556"/>
      <c r="K17" s="609"/>
      <c r="L17" s="104">
        <v>117.9</v>
      </c>
      <c r="M17" s="556"/>
      <c r="N17" s="609"/>
      <c r="O17" s="104">
        <v>117.7</v>
      </c>
      <c r="P17" s="556"/>
      <c r="Q17" s="609"/>
      <c r="R17" s="104">
        <v>117.5</v>
      </c>
      <c r="S17" s="556"/>
      <c r="T17" s="609"/>
      <c r="U17" s="104">
        <v>117.5</v>
      </c>
      <c r="V17" s="556"/>
      <c r="W17" s="609"/>
      <c r="X17" s="104">
        <v>117.4</v>
      </c>
      <c r="Y17" s="556"/>
      <c r="Z17" s="609"/>
      <c r="AA17" s="104">
        <v>117.2</v>
      </c>
      <c r="AB17" s="556"/>
      <c r="AC17" s="609"/>
      <c r="AD17" s="104">
        <v>117.5</v>
      </c>
      <c r="AE17" s="556"/>
      <c r="AF17" s="609"/>
      <c r="AG17" s="104">
        <v>117.4</v>
      </c>
      <c r="AH17" s="556"/>
      <c r="AI17" s="609"/>
      <c r="AJ17" s="104">
        <v>117.4</v>
      </c>
      <c r="AK17" s="556"/>
      <c r="AL17" s="609"/>
      <c r="AM17" s="104">
        <v>117.4</v>
      </c>
      <c r="AN17" s="556"/>
      <c r="AO17" s="609"/>
      <c r="AP17" s="104">
        <v>117.4</v>
      </c>
      <c r="AQ17" s="556"/>
      <c r="AR17" s="609"/>
      <c r="AS17" s="104">
        <v>117.4</v>
      </c>
      <c r="AT17" s="556"/>
      <c r="AU17" s="609"/>
      <c r="AV17" s="104">
        <v>117.4</v>
      </c>
      <c r="AW17" s="556"/>
      <c r="AX17" s="609"/>
      <c r="AY17" s="104">
        <v>117.3</v>
      </c>
      <c r="AZ17" s="556"/>
      <c r="BA17" s="609"/>
      <c r="BB17" s="104">
        <v>117.2</v>
      </c>
      <c r="BC17" s="556"/>
      <c r="BD17" s="609"/>
      <c r="BE17" s="104">
        <v>117.2</v>
      </c>
      <c r="BF17" s="556"/>
      <c r="BG17" s="609"/>
      <c r="BH17" s="104">
        <v>117.2</v>
      </c>
      <c r="BI17" s="556"/>
      <c r="BJ17" s="609"/>
      <c r="BK17" s="104">
        <v>117.3</v>
      </c>
      <c r="BL17" s="556"/>
      <c r="BM17" s="609"/>
      <c r="BN17" s="104">
        <v>117.3</v>
      </c>
      <c r="BO17" s="556"/>
      <c r="BP17" s="609"/>
      <c r="BQ17" s="104">
        <v>117.3</v>
      </c>
      <c r="BR17" s="556"/>
      <c r="BS17" s="609"/>
      <c r="BT17" s="104">
        <v>117.3</v>
      </c>
      <c r="BU17" s="556"/>
      <c r="BV17" s="609"/>
      <c r="BW17" s="104">
        <v>117.5</v>
      </c>
      <c r="BX17" s="556"/>
      <c r="BY17" s="609"/>
      <c r="BZ17" s="104">
        <v>117.6</v>
      </c>
      <c r="CA17" s="556"/>
    </row>
    <row r="18" spans="1:81" ht="13.5" thickBot="1" x14ac:dyDescent="0.25">
      <c r="A18" s="61"/>
      <c r="B18" s="8"/>
      <c r="C18" s="562"/>
      <c r="D18" s="61" t="s">
        <v>22</v>
      </c>
      <c r="E18" s="60"/>
      <c r="F18" s="62" t="s">
        <v>19</v>
      </c>
      <c r="G18" s="246"/>
      <c r="H18" s="609"/>
      <c r="I18" s="85">
        <v>10.4</v>
      </c>
      <c r="J18" s="86"/>
      <c r="K18" s="609"/>
      <c r="L18" s="85">
        <v>10.4</v>
      </c>
      <c r="M18" s="86"/>
      <c r="N18" s="609"/>
      <c r="O18" s="85">
        <v>10.4</v>
      </c>
      <c r="P18" s="86"/>
      <c r="Q18" s="609"/>
      <c r="R18" s="85">
        <v>10.3</v>
      </c>
      <c r="S18" s="86"/>
      <c r="T18" s="609"/>
      <c r="U18" s="85">
        <v>10.3</v>
      </c>
      <c r="V18" s="86"/>
      <c r="W18" s="609"/>
      <c r="X18" s="85">
        <v>10.3</v>
      </c>
      <c r="Y18" s="86"/>
      <c r="Z18" s="609"/>
      <c r="AA18" s="85">
        <v>10.3</v>
      </c>
      <c r="AB18" s="86"/>
      <c r="AC18" s="609"/>
      <c r="AD18" s="85">
        <v>10.3</v>
      </c>
      <c r="AE18" s="86"/>
      <c r="AF18" s="609"/>
      <c r="AG18" s="85">
        <v>10.3</v>
      </c>
      <c r="AH18" s="86"/>
      <c r="AI18" s="609"/>
      <c r="AJ18" s="85">
        <v>10.3</v>
      </c>
      <c r="AK18" s="86"/>
      <c r="AL18" s="609"/>
      <c r="AM18" s="85">
        <v>10.3</v>
      </c>
      <c r="AN18" s="86"/>
      <c r="AO18" s="609"/>
      <c r="AP18" s="85">
        <v>10.3</v>
      </c>
      <c r="AQ18" s="86"/>
      <c r="AR18" s="609"/>
      <c r="AS18" s="85">
        <v>10.3</v>
      </c>
      <c r="AT18" s="86"/>
      <c r="AU18" s="609"/>
      <c r="AV18" s="85">
        <v>10.3</v>
      </c>
      <c r="AW18" s="86"/>
      <c r="AX18" s="609"/>
      <c r="AY18" s="85">
        <v>10.3</v>
      </c>
      <c r="AZ18" s="86"/>
      <c r="BA18" s="609"/>
      <c r="BB18" s="85">
        <v>10.3</v>
      </c>
      <c r="BC18" s="86"/>
      <c r="BD18" s="609"/>
      <c r="BE18" s="85">
        <v>10.3</v>
      </c>
      <c r="BF18" s="86"/>
      <c r="BG18" s="609"/>
      <c r="BH18" s="85">
        <v>10.3</v>
      </c>
      <c r="BI18" s="86"/>
      <c r="BJ18" s="609"/>
      <c r="BK18" s="85">
        <v>10.3</v>
      </c>
      <c r="BL18" s="86"/>
      <c r="BM18" s="609"/>
      <c r="BN18" s="85">
        <v>10.3</v>
      </c>
      <c r="BO18" s="86"/>
      <c r="BP18" s="609"/>
      <c r="BQ18" s="85">
        <v>10.3</v>
      </c>
      <c r="BR18" s="86"/>
      <c r="BS18" s="609"/>
      <c r="BT18" s="85">
        <v>10.3</v>
      </c>
      <c r="BU18" s="86"/>
      <c r="BV18" s="609"/>
      <c r="BW18" s="85">
        <v>10.3</v>
      </c>
      <c r="BX18" s="86"/>
      <c r="BY18" s="609"/>
      <c r="BZ18" s="85">
        <v>10.3</v>
      </c>
      <c r="CA18" s="86"/>
    </row>
    <row r="19" spans="1:81" ht="13.5" thickBot="1" x14ac:dyDescent="0.25">
      <c r="A19" s="61"/>
      <c r="B19" s="8"/>
      <c r="C19" s="210"/>
      <c r="D19" s="53" t="s">
        <v>23</v>
      </c>
      <c r="E19" s="54"/>
      <c r="F19" s="54"/>
      <c r="G19" s="55"/>
      <c r="H19" s="111"/>
      <c r="I19" s="112"/>
      <c r="J19" s="113"/>
      <c r="K19" s="111"/>
      <c r="L19" s="112"/>
      <c r="M19" s="113"/>
      <c r="N19" s="111"/>
      <c r="O19" s="112"/>
      <c r="P19" s="113"/>
      <c r="Q19" s="111"/>
      <c r="R19" s="112"/>
      <c r="S19" s="113"/>
      <c r="T19" s="111"/>
      <c r="U19" s="112"/>
      <c r="V19" s="113"/>
      <c r="W19" s="111"/>
      <c r="X19" s="112"/>
      <c r="Y19" s="113"/>
      <c r="Z19" s="111"/>
      <c r="AA19" s="112"/>
      <c r="AB19" s="113"/>
      <c r="AC19" s="111"/>
      <c r="AD19" s="112"/>
      <c r="AE19" s="113"/>
      <c r="AF19" s="111"/>
      <c r="AG19" s="112"/>
      <c r="AH19" s="113"/>
      <c r="AI19" s="111"/>
      <c r="AJ19" s="112"/>
      <c r="AK19" s="113"/>
      <c r="AL19" s="111"/>
      <c r="AM19" s="112"/>
      <c r="AN19" s="113"/>
      <c r="AO19" s="111"/>
      <c r="AP19" s="112"/>
      <c r="AQ19" s="113"/>
      <c r="AR19" s="111"/>
      <c r="AS19" s="112"/>
      <c r="AT19" s="113"/>
      <c r="AU19" s="111"/>
      <c r="AV19" s="112"/>
      <c r="AW19" s="113"/>
      <c r="AX19" s="111"/>
      <c r="AY19" s="112"/>
      <c r="AZ19" s="113"/>
      <c r="BA19" s="111"/>
      <c r="BB19" s="112"/>
      <c r="BC19" s="113"/>
      <c r="BD19" s="111"/>
      <c r="BE19" s="112"/>
      <c r="BF19" s="113"/>
      <c r="BG19" s="111"/>
      <c r="BH19" s="112"/>
      <c r="BI19" s="113"/>
      <c r="BJ19" s="111"/>
      <c r="BK19" s="112"/>
      <c r="BL19" s="113"/>
      <c r="BM19" s="111"/>
      <c r="BN19" s="112"/>
      <c r="BO19" s="113"/>
      <c r="BP19" s="111"/>
      <c r="BQ19" s="112"/>
      <c r="BR19" s="113"/>
      <c r="BS19" s="111"/>
      <c r="BT19" s="112"/>
      <c r="BU19" s="113"/>
      <c r="BV19" s="111"/>
      <c r="BW19" s="112"/>
      <c r="BX19" s="113"/>
      <c r="BY19" s="111"/>
      <c r="BZ19" s="112"/>
      <c r="CA19" s="113"/>
    </row>
    <row r="20" spans="1:81" s="8" customFormat="1" x14ac:dyDescent="0.2">
      <c r="A20" s="1913" t="s">
        <v>48</v>
      </c>
      <c r="B20" s="1914"/>
      <c r="C20" s="590">
        <v>6.3E-2</v>
      </c>
      <c r="D20" s="1913" t="s">
        <v>18</v>
      </c>
      <c r="E20" s="1914"/>
      <c r="F20" s="114" t="s">
        <v>109</v>
      </c>
      <c r="G20" s="115"/>
      <c r="H20" s="143">
        <f>SQRT(I20^2+J20^2)*1000/(1.73*0.4)</f>
        <v>3.4985426768927894</v>
      </c>
      <c r="I20" s="153">
        <v>2.3600000000000001E-3</v>
      </c>
      <c r="J20" s="154">
        <v>-5.4000000000000001E-4</v>
      </c>
      <c r="K20" s="143">
        <f t="shared" ref="K20:K21" si="44">SQRT(L20^2+M20^2)*1000/(1.73*0.4)</f>
        <v>3.7078841078777844</v>
      </c>
      <c r="L20" s="153">
        <v>2.5040000000000001E-3</v>
      </c>
      <c r="M20" s="154">
        <v>-5.5999999999999995E-4</v>
      </c>
      <c r="N20" s="143">
        <f>SQRT(O20^2+P20^2)*1000/(1.73*0.4)</f>
        <v>3.611329213308073</v>
      </c>
      <c r="O20" s="153">
        <v>2.4399999999999999E-3</v>
      </c>
      <c r="P20" s="154">
        <v>-5.4000000000000001E-4</v>
      </c>
      <c r="Q20" s="143">
        <f t="shared" ref="Q20:Q21" si="45">SQRT(R20^2+S20^2)*1000/(1.73*0.4)</f>
        <v>3.3971969191793274</v>
      </c>
      <c r="R20" s="153">
        <v>2.2880000000000001E-3</v>
      </c>
      <c r="S20" s="154">
        <v>-5.4000000000000001E-4</v>
      </c>
      <c r="T20" s="143">
        <f t="shared" ref="T20:T21" si="46">SQRT(U20^2+V20^2)*1000/(1.73*0.4)</f>
        <v>3.4872741827345859</v>
      </c>
      <c r="U20" s="153">
        <v>2.3519999999999999E-3</v>
      </c>
      <c r="V20" s="154">
        <v>-5.4000000000000001E-4</v>
      </c>
      <c r="W20" s="143">
        <f t="shared" ref="W20:W21" si="47">SQRT(X20^2+Y20^2)*1000/(1.73*0.4)</f>
        <v>3.5098130716304672</v>
      </c>
      <c r="X20" s="153">
        <v>2.3679999999999999E-3</v>
      </c>
      <c r="Y20" s="154">
        <v>-5.4000000000000001E-4</v>
      </c>
      <c r="Z20" s="143">
        <f t="shared" ref="Z20:Z21" si="48">SQRT(AA20^2+AB20^2)*1000/(1.73*0.4)</f>
        <v>3.4197041818705931</v>
      </c>
      <c r="AA20" s="153">
        <v>2.3040000000000001E-3</v>
      </c>
      <c r="AB20" s="154">
        <v>-5.4000000000000001E-4</v>
      </c>
      <c r="AC20" s="143">
        <f t="shared" ref="AC20:AC21" si="49">SQRT(AD20^2+AE20^2)*1000/(1.73*0.4)</f>
        <v>3.5066284731951121</v>
      </c>
      <c r="AD20" s="153">
        <v>2.3679999999999999E-3</v>
      </c>
      <c r="AE20" s="154">
        <v>-5.2999999999999998E-4</v>
      </c>
      <c r="AF20" s="143">
        <f t="shared" ref="AF20:AF21" si="50">SQRT(AG20^2+AH20^2)*1000/(1.73*0.4)</f>
        <v>3.3906747802270569</v>
      </c>
      <c r="AG20" s="153">
        <v>2.2880000000000001E-3</v>
      </c>
      <c r="AH20" s="154">
        <v>-5.1999999999999995E-4</v>
      </c>
      <c r="AI20" s="143">
        <f t="shared" ref="AI20:AI21" si="51">SQRT(AJ20^2+AK20^2)*1000/(1.73*0.4)</f>
        <v>3.4357829136910012</v>
      </c>
      <c r="AJ20" s="153">
        <v>2.32E-3</v>
      </c>
      <c r="AK20" s="154">
        <v>-5.1999999999999995E-4</v>
      </c>
      <c r="AL20" s="143">
        <f t="shared" ref="AL20:AL21" si="52">SQRT(AM20^2+AN20^2)*1000/(1.73*0.4)</f>
        <v>3.5147931077657009</v>
      </c>
      <c r="AM20" s="153">
        <v>2.3760000000000001E-3</v>
      </c>
      <c r="AN20" s="154">
        <v>-5.1999999999999995E-4</v>
      </c>
      <c r="AO20" s="143">
        <f t="shared" ref="AO20:AO21" si="53">SQRT(AP20^2+AQ20^2)*1000/(1.73*0.4)</f>
        <v>3.5856430635182948</v>
      </c>
      <c r="AP20" s="153">
        <v>2.4239999999999999E-3</v>
      </c>
      <c r="AQ20" s="154">
        <v>-5.2999999999999998E-4</v>
      </c>
      <c r="AR20" s="143">
        <f t="shared" ref="AR20:AR21" si="54">SQRT(AS20^2+AT20^2)*1000/(1.73*0.4)</f>
        <v>3.4809208240282428</v>
      </c>
      <c r="AS20" s="153">
        <v>2.3519999999999999E-3</v>
      </c>
      <c r="AT20" s="154">
        <v>-5.1999999999999995E-4</v>
      </c>
      <c r="AU20" s="143">
        <f t="shared" ref="AU20:AU21" si="55">SQRT(AV20^2+AW20^2)*1000/(1.73*0.4)</f>
        <v>3.5743500315839629</v>
      </c>
      <c r="AV20" s="153">
        <v>2.4160000000000002E-3</v>
      </c>
      <c r="AW20" s="154">
        <v>-5.2999999999999998E-4</v>
      </c>
      <c r="AX20" s="143">
        <f t="shared" ref="AX20:AX21" si="56">SQRT(AY20^2+AZ20^2)*1000/(1.73*0.4)</f>
        <v>4.254477606628404</v>
      </c>
      <c r="AY20" s="153">
        <v>2.8960000000000001E-3</v>
      </c>
      <c r="AZ20" s="154">
        <v>-5.2999999999999998E-4</v>
      </c>
      <c r="BA20" s="143">
        <f t="shared" ref="BA20:BA21" si="57">SQRT(BB20^2+BC20^2)*1000/(1.73*0.4)</f>
        <v>4.5366554060651687</v>
      </c>
      <c r="BB20" s="153">
        <v>3.0959999999999998E-3</v>
      </c>
      <c r="BC20" s="154">
        <v>-5.1999999999999995E-4</v>
      </c>
      <c r="BD20" s="143">
        <f t="shared" ref="BD20:BD21" si="58">SQRT(BE20^2+BF20^2)*1000/(1.73*0.4)</f>
        <v>4.4658566373499591</v>
      </c>
      <c r="BE20" s="153">
        <v>3.0479999999999999E-3</v>
      </c>
      <c r="BF20" s="154">
        <v>-5.1000000000000004E-4</v>
      </c>
      <c r="BG20" s="143">
        <f t="shared" ref="BG20:BG21" si="59">SQRT(BH20^2+BI20^2)*1000/(1.73*0.4)</f>
        <v>4.4796606363973126</v>
      </c>
      <c r="BH20" s="153">
        <v>3.0560000000000001E-3</v>
      </c>
      <c r="BI20" s="154">
        <v>-5.1999999999999995E-4</v>
      </c>
      <c r="BJ20" s="143">
        <f t="shared" ref="BJ20:BJ21" si="60">SQRT(BK20^2+BL20^2)*1000/(1.73*0.4)</f>
        <v>4.5456915319775648</v>
      </c>
      <c r="BK20" s="153">
        <v>3.104E-3</v>
      </c>
      <c r="BL20" s="154">
        <v>-5.1000000000000004E-4</v>
      </c>
      <c r="BM20" s="143">
        <f t="shared" ref="BM20:BM21" si="61">SQRT(BN20^2+BO20^2)*1000/(1.73*0.4)</f>
        <v>4.6963459278473598</v>
      </c>
      <c r="BN20" s="153">
        <v>3.2079999999999999E-3</v>
      </c>
      <c r="BO20" s="154">
        <v>-5.1999999999999995E-4</v>
      </c>
      <c r="BP20" s="143">
        <f t="shared" ref="BP20:BP21" si="62">SQRT(BQ20^2+BR20^2)*1000/(1.73*0.4)</f>
        <v>4.6392964195736814</v>
      </c>
      <c r="BQ20" s="153">
        <v>3.1679999999999998E-3</v>
      </c>
      <c r="BR20" s="154">
        <v>-5.1999999999999995E-4</v>
      </c>
      <c r="BS20" s="143">
        <f t="shared" ref="BS20:BS21" si="63">SQRT(BT20^2+BU20^2)*1000/(1.73*0.4)</f>
        <v>4.8219180604766203</v>
      </c>
      <c r="BT20" s="153">
        <v>3.2959999999999999E-3</v>
      </c>
      <c r="BU20" s="154">
        <v>-5.1999999999999995E-4</v>
      </c>
      <c r="BV20" s="143">
        <f t="shared" ref="BV20:BV21" si="64">SQRT(BW20^2+BX20^2)*1000/(1.73*0.4)</f>
        <v>4.8584365207518427</v>
      </c>
      <c r="BW20" s="153">
        <v>3.32E-3</v>
      </c>
      <c r="BX20" s="154">
        <v>-5.2999999999999998E-4</v>
      </c>
      <c r="BY20" s="143">
        <f t="shared" ref="BY20:BY21" si="65">SQRT(BZ20^2+CA20^2)*1000/(1.73*0.4)</f>
        <v>4.7785405580239386</v>
      </c>
      <c r="BZ20" s="153">
        <v>3.264E-3</v>
      </c>
      <c r="CA20" s="154">
        <v>-5.2999999999999998E-4</v>
      </c>
      <c r="CB20" s="638"/>
      <c r="CC20" s="638"/>
    </row>
    <row r="21" spans="1:81" s="8" customFormat="1" ht="13.5" thickBot="1" x14ac:dyDescent="0.25">
      <c r="A21" s="1915" t="s">
        <v>49</v>
      </c>
      <c r="B21" s="1916"/>
      <c r="C21" s="107">
        <v>6.3E-2</v>
      </c>
      <c r="D21" s="1915" t="s">
        <v>18</v>
      </c>
      <c r="E21" s="1916"/>
      <c r="F21" s="119" t="s">
        <v>109</v>
      </c>
      <c r="G21" s="130"/>
      <c r="H21" s="143">
        <f t="shared" ref="H21" si="66">SQRT(I21^2+J21^2)*1000/(1.73*0.4)</f>
        <v>5.1299039299564244</v>
      </c>
      <c r="I21" s="153">
        <v>3.4880000000000002E-3</v>
      </c>
      <c r="J21" s="154">
        <v>-6.6E-4</v>
      </c>
      <c r="K21" s="143">
        <f t="shared" si="44"/>
        <v>11.808545796048206</v>
      </c>
      <c r="L21" s="153">
        <v>8.1440000000000002E-3</v>
      </c>
      <c r="M21" s="154">
        <v>-6.7000000000000002E-4</v>
      </c>
      <c r="N21" s="143">
        <f t="shared" ref="N21" si="67">SQRT(O21^2+P21^2)*1000/(1.73*0.4)</f>
        <v>5.40276930239044</v>
      </c>
      <c r="O21" s="153">
        <v>3.6800000000000001E-3</v>
      </c>
      <c r="P21" s="154">
        <v>-6.6E-4</v>
      </c>
      <c r="Q21" s="143">
        <f t="shared" si="45"/>
        <v>10.747604821023474</v>
      </c>
      <c r="R21" s="153">
        <v>7.4079999999999997E-3</v>
      </c>
      <c r="S21" s="154">
        <v>-6.6E-4</v>
      </c>
      <c r="T21" s="143">
        <f t="shared" si="46"/>
        <v>9.5046216584947949</v>
      </c>
      <c r="U21" s="153">
        <v>6.5440000000000003E-3</v>
      </c>
      <c r="V21" s="154">
        <v>-6.6E-4</v>
      </c>
      <c r="W21" s="143">
        <f t="shared" si="47"/>
        <v>6.3837879171124241</v>
      </c>
      <c r="X21" s="153">
        <v>4.3680000000000004E-3</v>
      </c>
      <c r="Y21" s="154">
        <v>-6.6E-4</v>
      </c>
      <c r="Z21" s="143">
        <f t="shared" si="48"/>
        <v>11.113693516008844</v>
      </c>
      <c r="AA21" s="153">
        <v>7.6639999999999998E-3</v>
      </c>
      <c r="AB21" s="154">
        <v>-6.4000000000000005E-4</v>
      </c>
      <c r="AC21" s="143">
        <f t="shared" si="49"/>
        <v>4.8519667912568734</v>
      </c>
      <c r="AD21" s="153">
        <v>3.2959999999999999E-3</v>
      </c>
      <c r="AE21" s="154">
        <v>-6.4000000000000005E-4</v>
      </c>
      <c r="AF21" s="143">
        <f t="shared" si="50"/>
        <v>10.834795627262199</v>
      </c>
      <c r="AG21" s="153">
        <v>7.4720000000000003E-3</v>
      </c>
      <c r="AH21" s="154">
        <v>-6.2E-4</v>
      </c>
      <c r="AI21" s="143">
        <f t="shared" si="51"/>
        <v>5.1700993699417097</v>
      </c>
      <c r="AJ21" s="153">
        <v>3.5200000000000001E-3</v>
      </c>
      <c r="AK21" s="154">
        <v>-6.4000000000000005E-4</v>
      </c>
      <c r="AL21" s="143">
        <f t="shared" si="52"/>
        <v>10.975452457677545</v>
      </c>
      <c r="AM21" s="153">
        <v>7.5680000000000001E-3</v>
      </c>
      <c r="AN21" s="154">
        <v>-6.4000000000000005E-4</v>
      </c>
      <c r="AO21" s="143">
        <f t="shared" si="53"/>
        <v>8.5358011790057784</v>
      </c>
      <c r="AP21" s="153">
        <v>5.8719999999999996E-3</v>
      </c>
      <c r="AQ21" s="154">
        <v>-6.4000000000000005E-4</v>
      </c>
      <c r="AR21" s="143">
        <f t="shared" si="54"/>
        <v>7.8202794722924427</v>
      </c>
      <c r="AS21" s="153">
        <v>5.3759999999999997E-3</v>
      </c>
      <c r="AT21" s="154">
        <v>-6.2E-4</v>
      </c>
      <c r="AU21" s="143">
        <f t="shared" si="55"/>
        <v>11.205860912388559</v>
      </c>
      <c r="AV21" s="153">
        <v>7.7279999999999996E-3</v>
      </c>
      <c r="AW21" s="154">
        <v>-6.4000000000000005E-4</v>
      </c>
      <c r="AX21" s="143">
        <f t="shared" si="56"/>
        <v>5.2333339682400117</v>
      </c>
      <c r="AY21" s="153">
        <v>3.568E-3</v>
      </c>
      <c r="AZ21" s="154">
        <v>-6.2E-4</v>
      </c>
      <c r="BA21" s="143">
        <f t="shared" si="57"/>
        <v>11.341802016702063</v>
      </c>
      <c r="BB21" s="153">
        <v>7.8239999999999994E-3</v>
      </c>
      <c r="BC21" s="154">
        <v>-6.2E-4</v>
      </c>
      <c r="BD21" s="143">
        <f t="shared" si="58"/>
        <v>8.9927205758476756</v>
      </c>
      <c r="BE21" s="153">
        <v>6.1919999999999996E-3</v>
      </c>
      <c r="BF21" s="154">
        <v>-6.2E-4</v>
      </c>
      <c r="BG21" s="143">
        <f t="shared" si="59"/>
        <v>7.154586771068371</v>
      </c>
      <c r="BH21" s="153">
        <v>4.9119999999999997E-3</v>
      </c>
      <c r="BI21" s="154">
        <v>-6.2E-4</v>
      </c>
      <c r="BJ21" s="143">
        <f t="shared" si="60"/>
        <v>11.43400087852366</v>
      </c>
      <c r="BK21" s="153">
        <v>7.8879999999999992E-3</v>
      </c>
      <c r="BL21" s="154">
        <v>-6.2E-4</v>
      </c>
      <c r="BM21" s="143">
        <f t="shared" si="61"/>
        <v>6.2152062018819763</v>
      </c>
      <c r="BN21" s="153">
        <v>4.2560000000000002E-3</v>
      </c>
      <c r="BO21" s="154">
        <v>-6.2E-4</v>
      </c>
      <c r="BP21" s="143">
        <f t="shared" si="62"/>
        <v>10.765670556666006</v>
      </c>
      <c r="BQ21" s="153">
        <v>7.424E-3</v>
      </c>
      <c r="BR21" s="154">
        <v>-6.2E-4</v>
      </c>
      <c r="BS21" s="143">
        <f t="shared" si="63"/>
        <v>11.733678343028233</v>
      </c>
      <c r="BT21" s="153">
        <v>8.0960000000000008E-3</v>
      </c>
      <c r="BU21" s="154">
        <v>-6.2E-4</v>
      </c>
      <c r="BV21" s="143">
        <f t="shared" si="64"/>
        <v>6.860314711376045</v>
      </c>
      <c r="BW21" s="153">
        <v>4.7039999999999998E-3</v>
      </c>
      <c r="BX21" s="154">
        <v>-6.4000000000000005E-4</v>
      </c>
      <c r="BY21" s="143">
        <f t="shared" si="65"/>
        <v>10.425222064960799</v>
      </c>
      <c r="BZ21" s="153">
        <v>7.1840000000000003E-3</v>
      </c>
      <c r="CA21" s="154">
        <v>-6.6E-4</v>
      </c>
      <c r="CB21" s="638"/>
      <c r="CC21" s="638"/>
    </row>
    <row r="22" spans="1:81" x14ac:dyDescent="0.2">
      <c r="A22" s="53"/>
      <c r="B22" s="54"/>
      <c r="C22" s="54"/>
      <c r="D22" s="53"/>
      <c r="E22" s="54"/>
      <c r="F22" s="114" t="s">
        <v>17</v>
      </c>
      <c r="G22" s="115"/>
      <c r="H22" s="116">
        <f>H8+H14</f>
        <v>44.97873295415291</v>
      </c>
      <c r="I22" s="117">
        <f>I14+I8</f>
        <v>9.1245000000000012</v>
      </c>
      <c r="J22" s="118">
        <f>J8+J14</f>
        <v>0.76890000000000003</v>
      </c>
      <c r="K22" s="116">
        <f>K8+K14</f>
        <v>43.311258024737441</v>
      </c>
      <c r="L22" s="117">
        <f>L14+L8</f>
        <v>8.7944999999999993</v>
      </c>
      <c r="M22" s="118">
        <f>M8+M14</f>
        <v>0.7359</v>
      </c>
      <c r="N22" s="116">
        <f>N8+N14</f>
        <v>42.356978153617277</v>
      </c>
      <c r="O22" s="117">
        <f>O14+O8</f>
        <v>8.5899000000000001</v>
      </c>
      <c r="P22" s="118">
        <f>P8+P14</f>
        <v>0.66660000000000008</v>
      </c>
      <c r="Q22" s="116">
        <f>Q8+Q14</f>
        <v>41.821752935366277</v>
      </c>
      <c r="R22" s="117">
        <f>R14+R8</f>
        <v>8.4678000000000004</v>
      </c>
      <c r="S22" s="118">
        <f>S8+S14</f>
        <v>0.65010000000000001</v>
      </c>
      <c r="T22" s="116">
        <f>T8+T14</f>
        <v>41.821212239869695</v>
      </c>
      <c r="U22" s="117">
        <f>U14+U8</f>
        <v>8.4710999999999999</v>
      </c>
      <c r="V22" s="118">
        <f>V8+V14</f>
        <v>0.58739999999999992</v>
      </c>
      <c r="W22" s="116">
        <f>W8+W14</f>
        <v>42.597199404347862</v>
      </c>
      <c r="X22" s="117">
        <f>X14+X8</f>
        <v>8.6228999999999996</v>
      </c>
      <c r="Y22" s="118">
        <f>Y8+Y14</f>
        <v>0.57420000000000004</v>
      </c>
      <c r="Z22" s="116">
        <f>Z8+Z14</f>
        <v>45.694315931931079</v>
      </c>
      <c r="AA22" s="117">
        <f>AA14+AA8</f>
        <v>9.2301000000000002</v>
      </c>
      <c r="AB22" s="118">
        <f>AB8+AB14</f>
        <v>0.67649999999999999</v>
      </c>
      <c r="AC22" s="116">
        <f>AC8+AC14</f>
        <v>50.457776652314088</v>
      </c>
      <c r="AD22" s="117">
        <f>AD14+AD8</f>
        <v>10.2102</v>
      </c>
      <c r="AE22" s="118">
        <f>AE8+AE14</f>
        <v>0.91410000000000002</v>
      </c>
      <c r="AF22" s="116">
        <f>AF8+AF14</f>
        <v>54.222991259277073</v>
      </c>
      <c r="AG22" s="117">
        <f>AG14+AG8</f>
        <v>10.936199999999999</v>
      </c>
      <c r="AH22" s="118">
        <f>AH8+AH14</f>
        <v>1.1847000000000001</v>
      </c>
      <c r="AI22" s="116">
        <f>AI8+AI14</f>
        <v>54.977483191488091</v>
      </c>
      <c r="AJ22" s="117">
        <f>AJ14+AJ8</f>
        <v>11.078099999999999</v>
      </c>
      <c r="AK22" s="118">
        <f>AK8+AK14</f>
        <v>1.2936000000000001</v>
      </c>
      <c r="AL22" s="116">
        <f>AL8+AL14</f>
        <v>54.548804847523684</v>
      </c>
      <c r="AM22" s="117">
        <f>AM14+AM8</f>
        <v>10.998899999999999</v>
      </c>
      <c r="AN22" s="118">
        <f>AN8+AN14</f>
        <v>1.2276</v>
      </c>
      <c r="AO22" s="116">
        <f>AO8+AO14</f>
        <v>54.169942964677226</v>
      </c>
      <c r="AP22" s="117">
        <f>AP14+AP8</f>
        <v>10.926299999999999</v>
      </c>
      <c r="AQ22" s="118">
        <f>AQ8+AQ14</f>
        <v>1.1880000000000002</v>
      </c>
      <c r="AR22" s="116">
        <f>AR8+AR14</f>
        <v>53.926209878036182</v>
      </c>
      <c r="AS22" s="117">
        <f>AS14+AS8</f>
        <v>10.89</v>
      </c>
      <c r="AT22" s="118">
        <f>AT8+AT14</f>
        <v>1.1088</v>
      </c>
      <c r="AU22" s="116">
        <f>AU8+AU14</f>
        <v>53.973371164122575</v>
      </c>
      <c r="AV22" s="117">
        <f>AV14+AV8</f>
        <v>10.8834</v>
      </c>
      <c r="AW22" s="118">
        <f>AW8+AW14</f>
        <v>1.2078</v>
      </c>
      <c r="AX22" s="116">
        <f>AX8+AX14</f>
        <v>53.823695829937897</v>
      </c>
      <c r="AY22" s="117">
        <f>AY14+AY8</f>
        <v>10.8504</v>
      </c>
      <c r="AZ22" s="118">
        <f>AZ8+AZ14</f>
        <v>1.1945999999999999</v>
      </c>
      <c r="BA22" s="116">
        <f>BA8+BA14</f>
        <v>54.886170437455291</v>
      </c>
      <c r="BB22" s="117">
        <f>BB14+BB8</f>
        <v>11.0616</v>
      </c>
      <c r="BC22" s="118">
        <f>BC8+BC14</f>
        <v>1.1616</v>
      </c>
      <c r="BD22" s="116">
        <f>BD8+BD14</f>
        <v>55.604305810990155</v>
      </c>
      <c r="BE22" s="117">
        <f>BE14+BE8</f>
        <v>11.2035</v>
      </c>
      <c r="BF22" s="118">
        <f>BF8+BF14</f>
        <v>1.155</v>
      </c>
      <c r="BG22" s="116">
        <f>BG8+BG14</f>
        <v>54.646640333081677</v>
      </c>
      <c r="BH22" s="117">
        <f>BH14+BH8</f>
        <v>11.0154</v>
      </c>
      <c r="BI22" s="118">
        <f>BI8+BI14</f>
        <v>1.1385000000000001</v>
      </c>
      <c r="BJ22" s="116">
        <f>BJ8+BJ14</f>
        <v>53.814057400843815</v>
      </c>
      <c r="BK22" s="117">
        <f>BK14+BK8</f>
        <v>10.8636</v>
      </c>
      <c r="BL22" s="118">
        <f>BL8+BL14</f>
        <v>1.0527</v>
      </c>
      <c r="BM22" s="116">
        <f>BM8+BM14</f>
        <v>53.71059428709583</v>
      </c>
      <c r="BN22" s="117">
        <f>BN14+BN8</f>
        <v>10.8405</v>
      </c>
      <c r="BO22" s="118">
        <f>BO8+BO14</f>
        <v>1.0758000000000001</v>
      </c>
      <c r="BP22" s="116">
        <f>BP8+BP14</f>
        <v>53.184876747620038</v>
      </c>
      <c r="BQ22" s="117">
        <f>BQ14+BQ8</f>
        <v>10.738199999999999</v>
      </c>
      <c r="BR22" s="118">
        <f>BR8+BR14</f>
        <v>1.0263</v>
      </c>
      <c r="BS22" s="116">
        <f>BS8+BS14</f>
        <v>51.821862120869881</v>
      </c>
      <c r="BT22" s="117">
        <f>BT14+BT8</f>
        <v>10.464300000000001</v>
      </c>
      <c r="BU22" s="118">
        <f>BU8+BU14</f>
        <v>0.99</v>
      </c>
      <c r="BV22" s="116">
        <f>BV8+BV14</f>
        <v>49.398934498088551</v>
      </c>
      <c r="BW22" s="117">
        <f>BW14+BW8</f>
        <v>9.9923999999999999</v>
      </c>
      <c r="BX22" s="118">
        <f>BX8+BX14</f>
        <v>0.94049999999999989</v>
      </c>
      <c r="BY22" s="116">
        <f>BY8+BY14</f>
        <v>47.214190704263345</v>
      </c>
      <c r="BZ22" s="117">
        <f>BZ14+BZ8</f>
        <v>9.5633999999999997</v>
      </c>
      <c r="CA22" s="118">
        <f>CA8+CA14</f>
        <v>0.84810000000000008</v>
      </c>
    </row>
    <row r="23" spans="1:81" ht="13.5" thickBot="1" x14ac:dyDescent="0.25">
      <c r="A23" s="119"/>
      <c r="B23" s="120" t="s">
        <v>25</v>
      </c>
      <c r="C23" s="120"/>
      <c r="D23" s="119"/>
      <c r="E23" s="120"/>
      <c r="F23" s="121" t="s">
        <v>19</v>
      </c>
      <c r="G23" s="122"/>
      <c r="H23" s="123">
        <f>H9+H15</f>
        <v>509.73027210948806</v>
      </c>
      <c r="I23" s="124">
        <f>I9+I15</f>
        <v>9.1499999999999986</v>
      </c>
      <c r="J23" s="125">
        <f>J9+J15</f>
        <v>-0.621</v>
      </c>
      <c r="K23" s="123">
        <f>K9+K15</f>
        <v>490.78608373643232</v>
      </c>
      <c r="L23" s="124">
        <f>L9+L15</f>
        <v>8.8079999999999998</v>
      </c>
      <c r="M23" s="125">
        <f>M9+M15</f>
        <v>-0.624</v>
      </c>
      <c r="N23" s="123">
        <f>N9+N15</f>
        <v>479.78426828613112</v>
      </c>
      <c r="O23" s="124">
        <f>O9+O15</f>
        <v>8.61</v>
      </c>
      <c r="P23" s="125">
        <f>P9+P15</f>
        <v>-0.61799999999999999</v>
      </c>
      <c r="Q23" s="123">
        <f>Q9+Q15</f>
        <v>474.74074696175671</v>
      </c>
      <c r="R23" s="124">
        <f>R9+R15</f>
        <v>8.484</v>
      </c>
      <c r="S23" s="125">
        <f>S9+S15</f>
        <v>-0.59699999999999998</v>
      </c>
      <c r="T23" s="123">
        <f>T9+T15</f>
        <v>474.86142150314436</v>
      </c>
      <c r="U23" s="124">
        <f>U9+U15</f>
        <v>8.4870000000000001</v>
      </c>
      <c r="V23" s="125">
        <f>V9+V15</f>
        <v>-0.59099999999999997</v>
      </c>
      <c r="W23" s="123">
        <f>W9+W15</f>
        <v>483.29427202373449</v>
      </c>
      <c r="X23" s="124">
        <f>X9+X15</f>
        <v>8.64</v>
      </c>
      <c r="Y23" s="125">
        <f>Y9+Y15</f>
        <v>-0.56100000000000005</v>
      </c>
      <c r="Z23" s="123">
        <f>Z9+Z15</f>
        <v>520.24845110774277</v>
      </c>
      <c r="AA23" s="124">
        <f>AA9+AA15</f>
        <v>9.2520000000000007</v>
      </c>
      <c r="AB23" s="125">
        <f>AB9+AB15</f>
        <v>-0.58200000000000007</v>
      </c>
      <c r="AC23" s="123">
        <f>AC9+AC15</f>
        <v>571.94480084939187</v>
      </c>
      <c r="AD23" s="124">
        <f>AD9+AD15</f>
        <v>10.239000000000001</v>
      </c>
      <c r="AE23" s="125">
        <f>AE9+AE15</f>
        <v>-0.375</v>
      </c>
      <c r="AF23" s="123">
        <f>AF9+AF15</f>
        <v>616.2644360475698</v>
      </c>
      <c r="AG23" s="124">
        <f>AG9+AG15</f>
        <v>10.968</v>
      </c>
      <c r="AH23" s="125">
        <f>AH9+AH15</f>
        <v>0.30000000000000004</v>
      </c>
      <c r="AI23" s="123">
        <f>AI9+AI15</f>
        <v>624.783213064292</v>
      </c>
      <c r="AJ23" s="124">
        <f>AJ9+AJ15</f>
        <v>11.115</v>
      </c>
      <c r="AK23" s="125">
        <f>AK9+AK15</f>
        <v>0.50700000000000001</v>
      </c>
      <c r="AL23" s="123">
        <f>AL9+AL15</f>
        <v>619.76282660123684</v>
      </c>
      <c r="AM23" s="124">
        <f>AM9+AM15</f>
        <v>11.030999999999999</v>
      </c>
      <c r="AN23" s="125">
        <f>AN9+AN15</f>
        <v>0.42600000000000005</v>
      </c>
      <c r="AO23" s="123">
        <f>AO9+AO15</f>
        <v>615.5208638822628</v>
      </c>
      <c r="AP23" s="124">
        <f>AP9+AP15</f>
        <v>10.959</v>
      </c>
      <c r="AQ23" s="125">
        <f>AQ9+AQ15</f>
        <v>0.38100000000000001</v>
      </c>
      <c r="AR23" s="123">
        <f>AR9+AR15</f>
        <v>613.09643626745628</v>
      </c>
      <c r="AS23" s="124">
        <f>AS9+AS15</f>
        <v>10.92</v>
      </c>
      <c r="AT23" s="125">
        <f>AT9+AT15</f>
        <v>0.189</v>
      </c>
      <c r="AU23" s="123">
        <f>AU9+AU15</f>
        <v>613.15416511093201</v>
      </c>
      <c r="AV23" s="124">
        <f>AV9+AV15</f>
        <v>10.914</v>
      </c>
      <c r="AW23" s="125">
        <f>AW9+AW15</f>
        <v>0.39300000000000002</v>
      </c>
      <c r="AX23" s="123">
        <f>AX9+AX15</f>
        <v>611.37484790536109</v>
      </c>
      <c r="AY23" s="124">
        <f>AY9+AY15</f>
        <v>10.884</v>
      </c>
      <c r="AZ23" s="125">
        <f>AZ9+AZ15</f>
        <v>0.375</v>
      </c>
      <c r="BA23" s="123">
        <f>BA9+BA15</f>
        <v>622.20730977235712</v>
      </c>
      <c r="BB23" s="124">
        <f>BB9+BB15</f>
        <v>11.082000000000001</v>
      </c>
      <c r="BC23" s="125">
        <f>BC9+BC15</f>
        <v>0.23699999999999999</v>
      </c>
      <c r="BD23" s="123">
        <f>BD9+BD15</f>
        <v>630.6195497269091</v>
      </c>
      <c r="BE23" s="124">
        <f>BE9+BE15</f>
        <v>11.234999999999999</v>
      </c>
      <c r="BF23" s="125">
        <f>BF9+BF15</f>
        <v>0.153</v>
      </c>
      <c r="BG23" s="123">
        <f>BG9+BG15</f>
        <v>620.31005295952855</v>
      </c>
      <c r="BH23" s="124">
        <f>BH9+BH15</f>
        <v>11.048999999999999</v>
      </c>
      <c r="BI23" s="125">
        <f>BI9+BI15</f>
        <v>0.23700000000000002</v>
      </c>
      <c r="BJ23" s="123">
        <f>BJ9+BJ15</f>
        <v>610.90024120159683</v>
      </c>
      <c r="BK23" s="124">
        <f>BK9+BK15</f>
        <v>10.884</v>
      </c>
      <c r="BL23" s="125">
        <f>BL9+BL15</f>
        <v>7.8000000000000014E-2</v>
      </c>
      <c r="BM23" s="123">
        <f>BM9+BM15</f>
        <v>610.24293078193796</v>
      </c>
      <c r="BN23" s="124">
        <f>BN9+BN15</f>
        <v>10.872</v>
      </c>
      <c r="BO23" s="125">
        <f>BO9+BO15</f>
        <v>0.15</v>
      </c>
      <c r="BP23" s="123">
        <f>BP9+BP15</f>
        <v>603.78179558099487</v>
      </c>
      <c r="BQ23" s="124">
        <f>BQ9+BQ15</f>
        <v>10.757999999999999</v>
      </c>
      <c r="BR23" s="125">
        <f>BR9+BR15</f>
        <v>5.6999999999999995E-2</v>
      </c>
      <c r="BS23" s="123">
        <f>BS9+BS15</f>
        <v>588.77188447665299</v>
      </c>
      <c r="BT23" s="124">
        <f>BT9+BT15</f>
        <v>10.491</v>
      </c>
      <c r="BU23" s="125">
        <f>BU9+BU15</f>
        <v>-7.8E-2</v>
      </c>
      <c r="BV23" s="123">
        <f>BV9+BV15</f>
        <v>558.84561916767882</v>
      </c>
      <c r="BW23" s="124">
        <f>BW9+BW15</f>
        <v>10.010999999999999</v>
      </c>
      <c r="BX23" s="125">
        <f>BX9+BX15</f>
        <v>-9.9000000000000005E-2</v>
      </c>
      <c r="BY23" s="123">
        <f>BY9+BY15</f>
        <v>535.34932017758865</v>
      </c>
      <c r="BZ23" s="124">
        <f>BZ9+BZ15</f>
        <v>9.5820000000000007</v>
      </c>
      <c r="CA23" s="125">
        <f>CA9+CA15</f>
        <v>-0.39900000000000002</v>
      </c>
    </row>
    <row r="24" spans="1:81" x14ac:dyDescent="0.2">
      <c r="A24" s="126" t="s">
        <v>126</v>
      </c>
      <c r="B24" s="54"/>
      <c r="C24" s="610">
        <f>(I22+L22+O22+R22+U22+X22+AA22+AD22+AG22+AJ22+AM22+AP22+AS22+AV22+AY22+BB22+BE22+BH22+BK22+BN22+BQ22+BT22+BW22+BZ22)/SQRT((I22+L22+O22+R22+U22+X22+AA22+AD22+AG22+AJ22+AM22+AP22+AS22+AV22+AY22+BB22+BE22+BH22+BK22+BN22+BQ22+BT22+BW22+BZ22)^2+(J22+M22+P22+S22+V22+Y22+AB22+AE22+AH22+AK22+AN22+AQ22+AT22+AW22+AZ22+BC22+BF22++BI22+BL22+BO22+BR22+BU22+BX22+CA22)^2)</f>
        <v>0.99543880009952501</v>
      </c>
      <c r="D24" s="126" t="s">
        <v>127</v>
      </c>
      <c r="E24" s="1900">
        <f>(CA22+BX22+BU22+BR22+BO22+BL22+BI22+BF22+BC22+AZ22+AW22+AT22+AQ22+AN22+AK22+AH22+AE22+AB22++Y22+V22+S22+P22+M22+J22)/(I22+L22+O22+R22+U22+X22+AA22+AD22+AG22+AJ22+AM22+AP22+AS22+AV22+AY22+BB22+BE22+BH22+BK22+BN22+BQ22+BT22+BW22+BZ22)</f>
        <v>9.5839423961886203E-2</v>
      </c>
      <c r="F24" s="1900"/>
      <c r="G24" s="55"/>
      <c r="H24" s="54"/>
      <c r="I24" s="2712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</row>
    <row r="25" spans="1:81" x14ac:dyDescent="0.2">
      <c r="A25" s="127" t="s">
        <v>26</v>
      </c>
      <c r="B25" s="8"/>
      <c r="C25" s="128">
        <f>(I23+L23+O23+R23+U23+X23+AA23+AD23+AG23+AJ23+AM23+AP23+AS23+AV23+AY23+BB23+BE23+BH23+BK23+BN23+BQ23+BT23+BW23+BZ23)/SQRT((I23+L23+O23+R23+U23+X23+AA23+AD23+AG23+AJ23+AM23+AP23+AS23+AV23+AY23+BB23+BE23+BH23+BK23+BN23+BQ23+BT23+BW23+BZ23)^2+(J23+M23+P23+S23+V23+Y23+AB23+AE23+AH23+AK23+AN23+AQ23+AT23+AW23+AZ23+BC23+BF23++BI23+BL23+BO23+BR23+BU23+BX23+CA23)^2)</f>
        <v>0.99997688330536494</v>
      </c>
      <c r="D25" s="127" t="s">
        <v>27</v>
      </c>
      <c r="E25" s="1901">
        <f>(CA23+BX23+BU23+BR23+BO23+BL23+BI23+BF23+BC23+AZ23+AW23+AT23+AQ23+AN23+AK23+AH23+AE23+AB23++Y23+V23+S23+P23+M23+J23)/(I23+L23+O23+R23+U23+X23+AA23+AD23+AG23+AJ23+AM23+AP23+AS23+AV23+AY23+BB23+BE23+BH23+BK23+BN23+BQ23+BT23+BW23+BZ23)</f>
        <v>-6.7996317888922974E-3</v>
      </c>
      <c r="F25" s="1901"/>
      <c r="G25" s="60"/>
      <c r="H25" s="8"/>
      <c r="I25" s="134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</row>
    <row r="26" spans="1:81" ht="13.5" thickBot="1" x14ac:dyDescent="0.25">
      <c r="A26" s="129"/>
      <c r="B26" s="120"/>
      <c r="C26" s="564"/>
      <c r="D26" s="129"/>
      <c r="E26" s="1912"/>
      <c r="F26" s="1912"/>
      <c r="G26" s="13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</row>
    <row r="27" spans="1:81" x14ac:dyDescent="0.2">
      <c r="A27" s="50" t="s">
        <v>28</v>
      </c>
      <c r="B27" s="131"/>
      <c r="C27" s="132"/>
      <c r="D27" s="650" t="s">
        <v>29</v>
      </c>
      <c r="E27" s="651"/>
      <c r="F27" s="650" t="s">
        <v>30</v>
      </c>
      <c r="G27" s="652"/>
      <c r="H27" s="133"/>
      <c r="I27" s="134"/>
      <c r="J27" s="134"/>
      <c r="K27" s="133"/>
      <c r="L27" s="134"/>
      <c r="M27" s="134"/>
      <c r="N27" s="133"/>
      <c r="O27" s="134"/>
      <c r="P27" s="134"/>
      <c r="Q27" s="133"/>
      <c r="R27" s="134"/>
      <c r="S27" s="134"/>
      <c r="T27" s="133"/>
      <c r="U27" s="134"/>
      <c r="V27" s="134"/>
      <c r="W27" s="133"/>
      <c r="X27" s="134"/>
      <c r="Y27" s="134"/>
      <c r="Z27" s="133"/>
      <c r="AA27" s="134"/>
      <c r="AB27" s="134"/>
      <c r="AC27" s="133"/>
      <c r="AD27" s="134"/>
      <c r="AE27" s="134"/>
      <c r="AF27" s="133"/>
      <c r="AG27" s="134"/>
      <c r="AH27" s="134"/>
      <c r="AI27" s="133"/>
      <c r="AJ27" s="134"/>
      <c r="AK27" s="134"/>
      <c r="AL27" s="133"/>
      <c r="AM27" s="134"/>
      <c r="AN27" s="134"/>
      <c r="AO27" s="133"/>
      <c r="AP27" s="134"/>
      <c r="AQ27" s="134"/>
      <c r="AR27" s="133"/>
      <c r="AS27" s="134"/>
      <c r="AT27" s="134"/>
      <c r="AU27" s="133"/>
      <c r="AV27" s="134"/>
      <c r="AW27" s="134"/>
      <c r="AX27" s="133"/>
      <c r="AY27" s="134"/>
      <c r="AZ27" s="134"/>
      <c r="BA27" s="133"/>
      <c r="BB27" s="134"/>
      <c r="BC27" s="134"/>
      <c r="BD27" s="133"/>
      <c r="BE27" s="134"/>
      <c r="BF27" s="134"/>
      <c r="BG27" s="133"/>
      <c r="BH27" s="134"/>
      <c r="BI27" s="134"/>
      <c r="BJ27" s="133"/>
      <c r="BK27" s="134"/>
      <c r="BL27" s="134"/>
      <c r="BM27" s="133"/>
      <c r="BN27" s="134"/>
      <c r="BO27" s="134"/>
      <c r="BP27" s="133"/>
      <c r="BQ27" s="134"/>
      <c r="BR27" s="134"/>
      <c r="BS27" s="133"/>
      <c r="BT27" s="134"/>
      <c r="BU27" s="134"/>
      <c r="BV27" s="133"/>
      <c r="BW27" s="134"/>
      <c r="BX27" s="134"/>
      <c r="BY27" s="133"/>
      <c r="BZ27" s="134"/>
      <c r="CA27" s="134"/>
    </row>
    <row r="28" spans="1:81" x14ac:dyDescent="0.2">
      <c r="A28" s="61"/>
      <c r="B28" s="565" t="s">
        <v>31</v>
      </c>
      <c r="C28" s="566"/>
      <c r="D28" s="821" t="s">
        <v>32</v>
      </c>
      <c r="E28" s="822" t="s">
        <v>33</v>
      </c>
      <c r="F28" s="822" t="s">
        <v>32</v>
      </c>
      <c r="G28" s="823" t="s">
        <v>33</v>
      </c>
      <c r="H28" s="133"/>
      <c r="I28" s="134"/>
      <c r="J28" s="134"/>
      <c r="K28" s="133"/>
      <c r="L28" s="134"/>
      <c r="M28" s="134"/>
      <c r="N28" s="133"/>
      <c r="O28" s="134"/>
      <c r="P28" s="134"/>
      <c r="Q28" s="133"/>
      <c r="R28" s="134"/>
      <c r="S28" s="134"/>
      <c r="T28" s="133"/>
      <c r="U28" s="134"/>
      <c r="V28" s="134"/>
      <c r="W28" s="133"/>
      <c r="X28" s="134"/>
      <c r="Y28" s="134"/>
      <c r="Z28" s="133"/>
      <c r="AA28" s="134"/>
      <c r="AB28" s="134"/>
      <c r="AC28" s="133"/>
      <c r="AD28" s="134"/>
      <c r="AE28" s="134"/>
      <c r="AF28" s="133"/>
      <c r="AG28" s="134"/>
      <c r="AH28" s="134"/>
      <c r="AI28" s="133"/>
      <c r="AJ28" s="134"/>
      <c r="AK28" s="134"/>
      <c r="AL28" s="133"/>
      <c r="AM28" s="134"/>
      <c r="AN28" s="134"/>
      <c r="AO28" s="133"/>
      <c r="AP28" s="134"/>
      <c r="AQ28" s="134"/>
      <c r="AR28" s="133"/>
      <c r="AS28" s="134"/>
      <c r="AT28" s="134"/>
      <c r="AU28" s="133"/>
      <c r="AV28" s="134"/>
      <c r="AW28" s="134"/>
      <c r="AX28" s="133"/>
      <c r="AY28" s="134"/>
      <c r="AZ28" s="134"/>
      <c r="BA28" s="133"/>
      <c r="BB28" s="134"/>
      <c r="BC28" s="134"/>
      <c r="BD28" s="133"/>
      <c r="BE28" s="134"/>
      <c r="BF28" s="134"/>
      <c r="BG28" s="133"/>
      <c r="BH28" s="134"/>
      <c r="BI28" s="134"/>
      <c r="BJ28" s="133"/>
      <c r="BK28" s="134"/>
      <c r="BL28" s="134"/>
      <c r="BM28" s="133"/>
      <c r="BN28" s="134"/>
      <c r="BO28" s="134"/>
      <c r="BP28" s="133"/>
      <c r="BQ28" s="134"/>
      <c r="BR28" s="134"/>
      <c r="BS28" s="133"/>
      <c r="BT28" s="134"/>
      <c r="BU28" s="134"/>
      <c r="BV28" s="133"/>
      <c r="BW28" s="134"/>
      <c r="BX28" s="134"/>
      <c r="BY28" s="133"/>
      <c r="BZ28" s="134"/>
      <c r="CA28" s="134"/>
    </row>
    <row r="29" spans="1:81" x14ac:dyDescent="0.2">
      <c r="A29" s="62">
        <v>1</v>
      </c>
      <c r="B29" s="598" t="s">
        <v>96</v>
      </c>
      <c r="C29" s="147"/>
      <c r="D29" s="148"/>
      <c r="E29" s="149"/>
      <c r="F29" s="150"/>
      <c r="G29" s="151"/>
      <c r="H29" s="143">
        <f>SQRT(I29^2+J29^2)*1000/(1.73*I$12)</f>
        <v>32.967480451621427</v>
      </c>
      <c r="I29" s="144">
        <v>-0.57479999999999998</v>
      </c>
      <c r="J29" s="145">
        <v>-0.1464</v>
      </c>
      <c r="K29" s="143">
        <f t="shared" ref="K29:K33" si="68">SQRT(L29^2+M29^2)*1000/(1.73*L$12)</f>
        <v>32.644419925948597</v>
      </c>
      <c r="L29" s="144">
        <v>-0.56879999999999997</v>
      </c>
      <c r="M29" s="145">
        <v>-0.1464</v>
      </c>
      <c r="N29" s="143">
        <f>SQRT(O29^2+P29^2)*1000/(1.73*O$12)</f>
        <v>32.563239381888877</v>
      </c>
      <c r="O29" s="144">
        <v>-0.56759999999999999</v>
      </c>
      <c r="P29" s="145">
        <v>-0.1452</v>
      </c>
      <c r="Q29" s="143">
        <f t="shared" ref="Q29:Q33" si="69">SQRT(R29^2+S29^2)*1000/(1.73*R$12)</f>
        <v>32.401091853448712</v>
      </c>
      <c r="R29" s="144">
        <v>-0.56520000000000004</v>
      </c>
      <c r="S29" s="145">
        <v>-0.14280000000000001</v>
      </c>
      <c r="T29" s="143">
        <f t="shared" ref="T29:T33" si="70">SQRT(U29^2+V29^2)*1000/(1.73*U$12)</f>
        <v>32.482129846632837</v>
      </c>
      <c r="U29" s="144">
        <v>-0.56640000000000001</v>
      </c>
      <c r="V29" s="145">
        <v>-0.14399999999999999</v>
      </c>
      <c r="W29" s="143">
        <f t="shared" ref="W29:W33" si="71">SQRT(X29^2+Y29^2)*1000/(1.73*X$12)</f>
        <v>32.676086932660574</v>
      </c>
      <c r="X29" s="144">
        <v>-0.56999999999999995</v>
      </c>
      <c r="Y29" s="145">
        <v>-0.14399999999999999</v>
      </c>
      <c r="Z29" s="143">
        <f t="shared" ref="Z29:Z33" si="72">SQRT(AA29^2+AB29^2)*1000/(1.73*AA$12)</f>
        <v>39.007378945433416</v>
      </c>
      <c r="AA29" s="144">
        <v>-0.67200000000000004</v>
      </c>
      <c r="AB29" s="145">
        <v>-0.17760000000000001</v>
      </c>
      <c r="AC29" s="143">
        <f t="shared" ref="AC29:AC33" si="73">SQRT(AD29^2+AE29^2)*1000/(1.73*AD$12)</f>
        <v>48.101727962128543</v>
      </c>
      <c r="AD29" s="144">
        <v>-0.83520000000000005</v>
      </c>
      <c r="AE29" s="145">
        <v>-0.2268</v>
      </c>
      <c r="AF29" s="143">
        <f t="shared" ref="AF29:AF33" si="74">SQRT(AG29^2+AH29^2)*1000/(1.73*AG$12)</f>
        <v>53.230656836758961</v>
      </c>
      <c r="AG29" s="144">
        <v>-0.91920000000000002</v>
      </c>
      <c r="AH29" s="145">
        <v>-0.23400000000000001</v>
      </c>
      <c r="AI29" s="143">
        <f t="shared" ref="AI29:AI33" si="75">SQRT(AJ29^2+AK29^2)*1000/(1.73*AJ$12)</f>
        <v>55.587236100826324</v>
      </c>
      <c r="AJ29" s="144">
        <v>-0.95760000000000001</v>
      </c>
      <c r="AK29" s="145">
        <v>-0.25319999999999998</v>
      </c>
      <c r="AL29" s="143">
        <f t="shared" ref="AL29:AL33" si="76">SQRT(AM29^2+AN29^2)*1000/(1.73*AM$12)</f>
        <v>55.176149494395275</v>
      </c>
      <c r="AM29" s="144">
        <v>-0.9516</v>
      </c>
      <c r="AN29" s="145">
        <v>-0.2472</v>
      </c>
      <c r="AO29" s="143">
        <f t="shared" ref="AO29:AO33" si="77">SQRT(AP29^2+AQ29^2)*1000/(1.73*AP$12)</f>
        <v>53.037073720667088</v>
      </c>
      <c r="AP29" s="144">
        <v>-0.91439999999999999</v>
      </c>
      <c r="AQ29" s="145">
        <v>-0.23880000000000001</v>
      </c>
      <c r="AR29" s="143">
        <f t="shared" ref="AR29:AR33" si="78">SQRT(AS29^2+AT29^2)*1000/(1.73*AS$12)</f>
        <v>55.451963499429077</v>
      </c>
      <c r="AS29" s="144">
        <v>-0.95760000000000001</v>
      </c>
      <c r="AT29" s="145">
        <v>-0.24360000000000001</v>
      </c>
      <c r="AU29" s="143">
        <f t="shared" ref="AU29:AU33" si="79">SQRT(AV29^2+AW29^2)*1000/(1.73*AV$12)</f>
        <v>53.32858809188636</v>
      </c>
      <c r="AV29" s="144">
        <v>-0.92279999999999995</v>
      </c>
      <c r="AW29" s="145">
        <v>-0.2268</v>
      </c>
      <c r="AX29" s="143">
        <f t="shared" ref="AX29:AX33" si="80">SQRT(AY29^2+AZ29^2)*1000/(1.73*AY$12)</f>
        <v>50.959849974851387</v>
      </c>
      <c r="AY29" s="144">
        <v>-0.88080000000000003</v>
      </c>
      <c r="AZ29" s="145">
        <v>-0.2208</v>
      </c>
      <c r="BA29" s="143">
        <f t="shared" ref="BA29:BA33" si="81">SQRT(BB29^2+BC29^2)*1000/(1.73*BB$12)</f>
        <v>50.29038978855062</v>
      </c>
      <c r="BB29" s="144">
        <v>-0.87</v>
      </c>
      <c r="BC29" s="145">
        <v>-0.21479999999999999</v>
      </c>
      <c r="BD29" s="143">
        <f t="shared" ref="BD29:BD33" si="82">SQRT(BE29^2+BF29^2)*1000/(1.73*BE$12)</f>
        <v>46.664232102509267</v>
      </c>
      <c r="BE29" s="144">
        <v>-0.80640000000000001</v>
      </c>
      <c r="BF29" s="145">
        <v>-0.20280000000000001</v>
      </c>
      <c r="BG29" s="143">
        <f t="shared" ref="BG29:BG33" si="83">SQRT(BH29^2+BI29^2)*1000/(1.73*BH$12)</f>
        <v>43.480819265187023</v>
      </c>
      <c r="BH29" s="144">
        <v>-0.75</v>
      </c>
      <c r="BI29" s="145">
        <v>-0.19439999999999999</v>
      </c>
      <c r="BJ29" s="143">
        <f t="shared" ref="BJ29:BJ33" si="84">SQRT(BK29^2+BL29^2)*1000/(1.73*BK$12)</f>
        <v>40.755547798115053</v>
      </c>
      <c r="BK29" s="144">
        <v>-0.70199999999999996</v>
      </c>
      <c r="BL29" s="145">
        <v>-0.186</v>
      </c>
      <c r="BM29" s="143">
        <f t="shared" ref="BM29:BM33" si="85">SQRT(BN29^2+BO29^2)*1000/(1.73*BN$12)</f>
        <v>38.723121629112995</v>
      </c>
      <c r="BN29" s="144">
        <v>-0.66479999999999995</v>
      </c>
      <c r="BO29" s="145">
        <v>-0.18479999999999999</v>
      </c>
      <c r="BP29" s="143">
        <f t="shared" ref="BP29:BP33" si="86">SQRT(BQ29^2+BR29^2)*1000/(1.73*BQ$12)</f>
        <v>38.121257112067511</v>
      </c>
      <c r="BQ29" s="144">
        <v>-0.65400000000000003</v>
      </c>
      <c r="BR29" s="145">
        <v>-0.18360000000000001</v>
      </c>
      <c r="BS29" s="143">
        <f t="shared" ref="BS29:BS33" si="87">SQRT(BT29^2+BU29^2)*1000/(1.73*BT$12)</f>
        <v>36.271835821717865</v>
      </c>
      <c r="BT29" s="144">
        <v>-0.62280000000000002</v>
      </c>
      <c r="BU29" s="145">
        <v>-0.17280000000000001</v>
      </c>
      <c r="BV29" s="143">
        <f t="shared" ref="BV29:BV33" si="88">SQRT(BW29^2+BX29^2)*1000/(1.73*BW$12)</f>
        <v>34.586007782388833</v>
      </c>
      <c r="BW29" s="144">
        <v>-0.60240000000000005</v>
      </c>
      <c r="BX29" s="145">
        <v>-0.156</v>
      </c>
      <c r="BY29" s="143">
        <f t="shared" ref="BY29:BY33" si="89">SQRT(BZ29^2+CA29^2)*1000/(1.73*BZ$12)</f>
        <v>33.630419481045905</v>
      </c>
      <c r="BZ29" s="144">
        <v>-0.58679999999999999</v>
      </c>
      <c r="CA29" s="145">
        <v>-0.14760000000000001</v>
      </c>
    </row>
    <row r="30" spans="1:81" x14ac:dyDescent="0.2">
      <c r="A30" s="62">
        <v>2</v>
      </c>
      <c r="B30" s="598" t="s">
        <v>97</v>
      </c>
      <c r="C30" s="147"/>
      <c r="D30" s="148"/>
      <c r="E30" s="149"/>
      <c r="F30" s="150"/>
      <c r="G30" s="151"/>
      <c r="H30" s="143">
        <f t="shared" ref="H30:H33" si="90">SQRT(I30^2+J30^2)*1000/(1.73*I$12)</f>
        <v>57.430406768016304</v>
      </c>
      <c r="I30" s="144">
        <v>-1.0271999999999999</v>
      </c>
      <c r="J30" s="145">
        <v>-0.112</v>
      </c>
      <c r="K30" s="143">
        <f t="shared" si="68"/>
        <v>53.584829493908721</v>
      </c>
      <c r="L30" s="144">
        <v>-0.96</v>
      </c>
      <c r="M30" s="145">
        <v>-8.8800000000000004E-2</v>
      </c>
      <c r="N30" s="143">
        <f t="shared" ref="N30:N33" si="91">SQRT(O30^2+P30^2)*1000/(1.73*O$12)</f>
        <v>50.300259906638026</v>
      </c>
      <c r="O30" s="144">
        <v>-0.90159999999999996</v>
      </c>
      <c r="P30" s="145">
        <v>-7.8399999999999997E-2</v>
      </c>
      <c r="Q30" s="143">
        <f t="shared" si="69"/>
        <v>48.441462175451292</v>
      </c>
      <c r="R30" s="144">
        <v>-0.86960000000000004</v>
      </c>
      <c r="S30" s="145">
        <v>-5.8400000000000001E-2</v>
      </c>
      <c r="T30" s="143">
        <f t="shared" si="70"/>
        <v>48.967770491289414</v>
      </c>
      <c r="U30" s="144">
        <v>-0.87839999999999996</v>
      </c>
      <c r="V30" s="145">
        <v>-6.8000000000000005E-2</v>
      </c>
      <c r="W30" s="143">
        <f t="shared" si="71"/>
        <v>49.420460152612399</v>
      </c>
      <c r="X30" s="144">
        <v>-0.88719999999999999</v>
      </c>
      <c r="Y30" s="145">
        <v>-5.9200000000000003E-2</v>
      </c>
      <c r="Z30" s="143">
        <f t="shared" si="72"/>
        <v>56.514252615259721</v>
      </c>
      <c r="AA30" s="144">
        <v>-1.0056</v>
      </c>
      <c r="AB30" s="145">
        <v>-5.3600000000000002E-2</v>
      </c>
      <c r="AC30" s="143">
        <f t="shared" si="73"/>
        <v>65.388224883509253</v>
      </c>
      <c r="AD30" s="144">
        <v>-1.1719999999999999</v>
      </c>
      <c r="AE30" s="145">
        <v>-0.1024</v>
      </c>
      <c r="AF30" s="143">
        <f t="shared" si="74"/>
        <v>69.124200289385385</v>
      </c>
      <c r="AG30" s="144">
        <v>-1.2263999999999999</v>
      </c>
      <c r="AH30" s="145">
        <v>-0.1144</v>
      </c>
      <c r="AI30" s="143">
        <f t="shared" si="75"/>
        <v>69.70949463382847</v>
      </c>
      <c r="AJ30" s="144">
        <v>-1.2367999999999999</v>
      </c>
      <c r="AK30" s="145">
        <v>-0.1152</v>
      </c>
      <c r="AL30" s="143">
        <f t="shared" si="76"/>
        <v>68.868024095611432</v>
      </c>
      <c r="AM30" s="144">
        <v>-1.224</v>
      </c>
      <c r="AN30" s="145">
        <v>-8.7999999999999995E-2</v>
      </c>
      <c r="AO30" s="143">
        <f t="shared" si="77"/>
        <v>70.120694770437908</v>
      </c>
      <c r="AP30" s="144">
        <v>-1.2456</v>
      </c>
      <c r="AQ30" s="145">
        <v>-9.8400000000000001E-2</v>
      </c>
      <c r="AR30" s="143">
        <f t="shared" si="78"/>
        <v>72.014545247039379</v>
      </c>
      <c r="AS30" s="144">
        <v>-1.2784</v>
      </c>
      <c r="AT30" s="145">
        <v>-0.11119999999999999</v>
      </c>
      <c r="AU30" s="143">
        <f t="shared" si="79"/>
        <v>70.925586485519133</v>
      </c>
      <c r="AV30" s="144">
        <v>-1.2592000000000001</v>
      </c>
      <c r="AW30" s="145">
        <v>-0.108</v>
      </c>
      <c r="AX30" s="143">
        <f t="shared" si="80"/>
        <v>70.000479412869751</v>
      </c>
      <c r="AY30" s="144">
        <v>-1.244</v>
      </c>
      <c r="AZ30" s="145">
        <v>-9.1200000000000003E-2</v>
      </c>
      <c r="BA30" s="143">
        <f t="shared" si="81"/>
        <v>72.298190691410497</v>
      </c>
      <c r="BB30" s="144">
        <v>-1.2864</v>
      </c>
      <c r="BC30" s="145">
        <v>-6.9599999999999995E-2</v>
      </c>
      <c r="BD30" s="143">
        <f t="shared" si="82"/>
        <v>76.461878889926027</v>
      </c>
      <c r="BE30" s="144">
        <v>-1.3615999999999999</v>
      </c>
      <c r="BF30" s="145">
        <v>-4.8800000000000003E-2</v>
      </c>
      <c r="BG30" s="143">
        <f t="shared" si="83"/>
        <v>74.915165302205523</v>
      </c>
      <c r="BH30" s="144">
        <v>-1.3335999999999999</v>
      </c>
      <c r="BI30" s="145">
        <v>-5.9200000000000003E-2</v>
      </c>
      <c r="BJ30" s="143">
        <f t="shared" si="84"/>
        <v>76.642241705443396</v>
      </c>
      <c r="BK30" s="144">
        <v>-1.3632</v>
      </c>
      <c r="BL30" s="145">
        <v>-8.2400000000000001E-2</v>
      </c>
      <c r="BM30" s="143">
        <f t="shared" si="85"/>
        <v>77.730501710245349</v>
      </c>
      <c r="BN30" s="144">
        <v>-1.3808</v>
      </c>
      <c r="BO30" s="145">
        <v>-0.10879999999999999</v>
      </c>
      <c r="BP30" s="143">
        <f t="shared" si="86"/>
        <v>75.806094987750654</v>
      </c>
      <c r="BQ30" s="144">
        <v>-1.3472</v>
      </c>
      <c r="BR30" s="145">
        <v>-9.8400000000000001E-2</v>
      </c>
      <c r="BS30" s="143">
        <f t="shared" si="87"/>
        <v>74.456364247915118</v>
      </c>
      <c r="BT30" s="144">
        <v>-1.3224</v>
      </c>
      <c r="BU30" s="145">
        <v>-0.1072</v>
      </c>
      <c r="BV30" s="143">
        <f t="shared" si="88"/>
        <v>69.166899220606979</v>
      </c>
      <c r="BW30" s="144">
        <v>-1.2376</v>
      </c>
      <c r="BX30" s="145">
        <v>-0.13039999999999999</v>
      </c>
      <c r="BY30" s="143">
        <f t="shared" si="89"/>
        <v>62.348901755694556</v>
      </c>
      <c r="BZ30" s="144">
        <v>-1.1168</v>
      </c>
      <c r="CA30" s="145">
        <v>-0.1056</v>
      </c>
    </row>
    <row r="31" spans="1:81" x14ac:dyDescent="0.2">
      <c r="A31" s="62">
        <v>3</v>
      </c>
      <c r="B31" s="597" t="s">
        <v>98</v>
      </c>
      <c r="C31" s="147"/>
      <c r="D31" s="148"/>
      <c r="E31" s="149"/>
      <c r="F31" s="150"/>
      <c r="G31" s="151"/>
      <c r="H31" s="143">
        <f t="shared" si="90"/>
        <v>107.83641358997701</v>
      </c>
      <c r="I31" s="153">
        <v>-1.9386000000000001</v>
      </c>
      <c r="J31" s="154">
        <v>7.8600000000000003E-2</v>
      </c>
      <c r="K31" s="143">
        <f t="shared" si="68"/>
        <v>103.30698572343451</v>
      </c>
      <c r="L31" s="153">
        <v>-1.8552</v>
      </c>
      <c r="M31" s="154">
        <v>0.114</v>
      </c>
      <c r="N31" s="143">
        <f t="shared" si="91"/>
        <v>100.48476366055998</v>
      </c>
      <c r="O31" s="153">
        <v>-1.8048</v>
      </c>
      <c r="P31" s="154">
        <v>0.1062</v>
      </c>
      <c r="Q31" s="143">
        <f t="shared" si="69"/>
        <v>100.14989997698876</v>
      </c>
      <c r="R31" s="153">
        <v>-1.7988</v>
      </c>
      <c r="S31" s="154">
        <v>0.1056</v>
      </c>
      <c r="T31" s="143">
        <f t="shared" si="70"/>
        <v>100.38099246575376</v>
      </c>
      <c r="U31" s="153">
        <v>-1.8029999999999999</v>
      </c>
      <c r="V31" s="154">
        <v>0.105</v>
      </c>
      <c r="W31" s="143">
        <f t="shared" si="71"/>
        <v>102.29710486693284</v>
      </c>
      <c r="X31" s="153">
        <v>-1.8378000000000001</v>
      </c>
      <c r="Y31" s="154">
        <v>0.1002</v>
      </c>
      <c r="Z31" s="143">
        <f t="shared" si="72"/>
        <v>107.403164141952</v>
      </c>
      <c r="AA31" s="153">
        <v>-1.911</v>
      </c>
      <c r="AB31" s="154">
        <v>0.1038</v>
      </c>
      <c r="AC31" s="143">
        <f t="shared" si="73"/>
        <v>110.91259870671732</v>
      </c>
      <c r="AD31" s="153">
        <v>-1.9932000000000001</v>
      </c>
      <c r="AE31" s="154">
        <v>9.6600000000000005E-2</v>
      </c>
      <c r="AF31" s="143">
        <f t="shared" si="74"/>
        <v>118.92027588688212</v>
      </c>
      <c r="AG31" s="153">
        <v>-2.1185999999999998</v>
      </c>
      <c r="AH31" s="154">
        <v>-4.3200000000000002E-2</v>
      </c>
      <c r="AI31" s="143">
        <f t="shared" si="75"/>
        <v>117.8376171067715</v>
      </c>
      <c r="AJ31" s="153">
        <v>-2.097</v>
      </c>
      <c r="AK31" s="154">
        <v>-0.1074</v>
      </c>
      <c r="AL31" s="143">
        <f t="shared" si="76"/>
        <v>115.46334709641604</v>
      </c>
      <c r="AM31" s="153">
        <v>-2.0550000000000002</v>
      </c>
      <c r="AN31" s="154">
        <v>-0.1002</v>
      </c>
      <c r="AO31" s="143">
        <f t="shared" si="77"/>
        <v>114.75609293754081</v>
      </c>
      <c r="AP31" s="153">
        <v>-2.0448</v>
      </c>
      <c r="AQ31" s="154">
        <v>-1.26E-2</v>
      </c>
      <c r="AR31" s="143">
        <f t="shared" si="78"/>
        <v>112.23989505573772</v>
      </c>
      <c r="AS31" s="153">
        <v>-1.9974000000000001</v>
      </c>
      <c r="AT31" s="154">
        <v>0.10199999999999999</v>
      </c>
      <c r="AU31" s="143">
        <f t="shared" si="79"/>
        <v>116.45060171852531</v>
      </c>
      <c r="AV31" s="153">
        <v>-2.0741999999999998</v>
      </c>
      <c r="AW31" s="154">
        <v>-5.8799999999999998E-2</v>
      </c>
      <c r="AX31" s="143">
        <f t="shared" si="80"/>
        <v>115.70707627922533</v>
      </c>
      <c r="AY31" s="153">
        <v>-2.0592000000000001</v>
      </c>
      <c r="AZ31" s="154">
        <v>-0.1032</v>
      </c>
      <c r="BA31" s="143">
        <f t="shared" si="81"/>
        <v>117.26941349339938</v>
      </c>
      <c r="BB31" s="153">
        <v>-2.0886</v>
      </c>
      <c r="BC31" s="154">
        <v>-6.54E-2</v>
      </c>
      <c r="BD31" s="143">
        <f t="shared" si="82"/>
        <v>119.1174065028581</v>
      </c>
      <c r="BE31" s="153">
        <v>-2.1215999999999999</v>
      </c>
      <c r="BF31" s="154">
        <v>-6.3600000000000004E-2</v>
      </c>
      <c r="BG31" s="143">
        <f t="shared" si="83"/>
        <v>116.34867643166839</v>
      </c>
      <c r="BH31" s="153">
        <v>-2.073</v>
      </c>
      <c r="BI31" s="154">
        <v>-0.03</v>
      </c>
      <c r="BJ31" s="143">
        <f t="shared" si="84"/>
        <v>117.51508925067141</v>
      </c>
      <c r="BK31" s="153">
        <v>-2.0939999999999999</v>
      </c>
      <c r="BL31" s="154">
        <v>-2.3999999999999998E-3</v>
      </c>
      <c r="BM31" s="143">
        <f t="shared" si="85"/>
        <v>120.90325454230275</v>
      </c>
      <c r="BN31" s="153">
        <v>-2.1539999999999999</v>
      </c>
      <c r="BO31" s="154">
        <v>-4.02E-2</v>
      </c>
      <c r="BP31" s="143">
        <f t="shared" si="86"/>
        <v>119.7034360750587</v>
      </c>
      <c r="BQ31" s="153">
        <v>-2.1324000000000001</v>
      </c>
      <c r="BR31" s="154">
        <v>-5.04E-2</v>
      </c>
      <c r="BS31" s="143">
        <f t="shared" si="87"/>
        <v>116.39403465999726</v>
      </c>
      <c r="BT31" s="153">
        <v>-2.0735999999999999</v>
      </c>
      <c r="BU31" s="154">
        <v>-4.2000000000000003E-2</v>
      </c>
      <c r="BV31" s="143">
        <f t="shared" si="88"/>
        <v>112.55642489569732</v>
      </c>
      <c r="BW31" s="153">
        <v>-2.0249999999999999</v>
      </c>
      <c r="BX31" s="154">
        <v>-2.1600000000000001E-2</v>
      </c>
      <c r="BY31" s="143">
        <f t="shared" si="89"/>
        <v>109.017158077481</v>
      </c>
      <c r="BZ31" s="153">
        <v>-1.9614</v>
      </c>
      <c r="CA31" s="154">
        <v>1.2E-2</v>
      </c>
    </row>
    <row r="32" spans="1:81" x14ac:dyDescent="0.2">
      <c r="A32" s="62">
        <v>4</v>
      </c>
      <c r="B32" s="597" t="s">
        <v>99</v>
      </c>
      <c r="C32" s="147"/>
      <c r="D32" s="148"/>
      <c r="E32" s="149"/>
      <c r="F32" s="150"/>
      <c r="G32" s="151"/>
      <c r="H32" s="143">
        <f t="shared" si="90"/>
        <v>33.976974926284917</v>
      </c>
      <c r="I32" s="153">
        <v>-0.60719999999999996</v>
      </c>
      <c r="J32" s="154">
        <v>7.0800000000000002E-2</v>
      </c>
      <c r="K32" s="143">
        <f t="shared" si="68"/>
        <v>33.513286131663577</v>
      </c>
      <c r="L32" s="153">
        <v>-0.5988</v>
      </c>
      <c r="M32" s="154">
        <v>7.0800000000000002E-2</v>
      </c>
      <c r="N32" s="143">
        <f t="shared" si="91"/>
        <v>33.373023186395748</v>
      </c>
      <c r="O32" s="153">
        <v>-0.59640000000000004</v>
      </c>
      <c r="P32" s="154">
        <v>6.9599999999999995E-2</v>
      </c>
      <c r="Q32" s="143">
        <f t="shared" si="69"/>
        <v>33.100324106937251</v>
      </c>
      <c r="R32" s="153">
        <v>-0.59160000000000001</v>
      </c>
      <c r="S32" s="154">
        <v>6.8400000000000002E-2</v>
      </c>
      <c r="T32" s="143">
        <f t="shared" si="70"/>
        <v>32.893927437081295</v>
      </c>
      <c r="U32" s="153">
        <v>-0.58799999999999997</v>
      </c>
      <c r="V32" s="154">
        <v>6.7199999999999996E-2</v>
      </c>
      <c r="W32" s="143">
        <f t="shared" si="71"/>
        <v>33.424102046776568</v>
      </c>
      <c r="X32" s="153">
        <v>-0.59760000000000002</v>
      </c>
      <c r="Y32" s="154">
        <v>6.7199999999999996E-2</v>
      </c>
      <c r="Z32" s="143">
        <f t="shared" si="72"/>
        <v>36.42673413475665</v>
      </c>
      <c r="AA32" s="153">
        <v>-0.64559999999999995</v>
      </c>
      <c r="AB32" s="154">
        <v>6.7199999999999996E-2</v>
      </c>
      <c r="AC32" s="143">
        <f t="shared" si="73"/>
        <v>38.917568047005929</v>
      </c>
      <c r="AD32" s="153">
        <v>-0.69720000000000004</v>
      </c>
      <c r="AE32" s="154">
        <v>6.4799999999999996E-2</v>
      </c>
      <c r="AF32" s="143">
        <f t="shared" si="74"/>
        <v>45.347618071860381</v>
      </c>
      <c r="AG32" s="153">
        <v>-0.80640000000000001</v>
      </c>
      <c r="AH32" s="154">
        <v>5.16E-2</v>
      </c>
      <c r="AI32" s="143">
        <f t="shared" si="75"/>
        <v>51.358458952768551</v>
      </c>
      <c r="AJ32" s="153">
        <v>-0.91439999999999999</v>
      </c>
      <c r="AK32" s="154">
        <v>3.7199999999999997E-2</v>
      </c>
      <c r="AL32" s="143">
        <f t="shared" si="76"/>
        <v>51.879987712809154</v>
      </c>
      <c r="AM32" s="153">
        <v>-0.92279999999999995</v>
      </c>
      <c r="AN32" s="154">
        <v>5.5199999999999999E-2</v>
      </c>
      <c r="AO32" s="143">
        <f t="shared" si="77"/>
        <v>51.393901063341879</v>
      </c>
      <c r="AP32" s="153">
        <v>-0.91439999999999999</v>
      </c>
      <c r="AQ32" s="154">
        <v>5.04E-2</v>
      </c>
      <c r="AR32" s="143">
        <f t="shared" si="78"/>
        <v>51.978675076829774</v>
      </c>
      <c r="AS32" s="153">
        <v>-0.92520000000000002</v>
      </c>
      <c r="AT32" s="154">
        <v>4.3200000000000002E-2</v>
      </c>
      <c r="AU32" s="143">
        <f t="shared" si="79"/>
        <v>49.124093315683844</v>
      </c>
      <c r="AV32" s="153">
        <v>-0.87360000000000004</v>
      </c>
      <c r="AW32" s="154">
        <v>5.5199999999999999E-2</v>
      </c>
      <c r="AX32" s="143">
        <f t="shared" si="80"/>
        <v>50.960428441849686</v>
      </c>
      <c r="AY32" s="153">
        <v>-0.90720000000000001</v>
      </c>
      <c r="AZ32" s="154">
        <v>3.9600000000000003E-2</v>
      </c>
      <c r="BA32" s="143">
        <f t="shared" si="81"/>
        <v>52.516845526657072</v>
      </c>
      <c r="BB32" s="153">
        <v>-0.93479999999999996</v>
      </c>
      <c r="BC32" s="154">
        <v>4.3200000000000002E-2</v>
      </c>
      <c r="BD32" s="143">
        <f t="shared" si="82"/>
        <v>51.319413430121699</v>
      </c>
      <c r="BE32" s="153">
        <v>-0.91320000000000001</v>
      </c>
      <c r="BF32" s="154">
        <v>4.8000000000000001E-2</v>
      </c>
      <c r="BG32" s="143">
        <f t="shared" si="83"/>
        <v>50.408477291513776</v>
      </c>
      <c r="BH32" s="153">
        <v>-0.89759999999999995</v>
      </c>
      <c r="BI32" s="154">
        <v>3.3599999999999998E-2</v>
      </c>
      <c r="BJ32" s="143">
        <f t="shared" si="84"/>
        <v>47.007017867524304</v>
      </c>
      <c r="BK32" s="153">
        <v>-0.83520000000000005</v>
      </c>
      <c r="BL32" s="154">
        <v>6.3600000000000004E-2</v>
      </c>
      <c r="BM32" s="143">
        <f t="shared" si="85"/>
        <v>43.460214478048066</v>
      </c>
      <c r="BN32" s="153">
        <v>-0.77159999999999995</v>
      </c>
      <c r="BO32" s="154">
        <v>6.6000000000000003E-2</v>
      </c>
      <c r="BP32" s="143">
        <f t="shared" si="86"/>
        <v>41.332062882458629</v>
      </c>
      <c r="BQ32" s="153">
        <v>-0.73319999999999996</v>
      </c>
      <c r="BR32" s="154">
        <v>6.9599999999999995E-2</v>
      </c>
      <c r="BS32" s="143">
        <f t="shared" si="87"/>
        <v>38.972949305237222</v>
      </c>
      <c r="BT32" s="153">
        <v>-0.69120000000000004</v>
      </c>
      <c r="BU32" s="154">
        <v>6.7199999999999996E-2</v>
      </c>
      <c r="BV32" s="143">
        <f t="shared" si="88"/>
        <v>35.28051950301635</v>
      </c>
      <c r="BW32" s="153">
        <v>-0.63119999999999998</v>
      </c>
      <c r="BX32" s="154">
        <v>6.7199999999999996E-2</v>
      </c>
      <c r="BY32" s="143">
        <f t="shared" si="89"/>
        <v>33.615601636546323</v>
      </c>
      <c r="BZ32" s="153">
        <v>-0.60119999999999996</v>
      </c>
      <c r="CA32" s="154">
        <v>6.6000000000000003E-2</v>
      </c>
    </row>
    <row r="33" spans="1:81" x14ac:dyDescent="0.2">
      <c r="A33" s="62">
        <v>5</v>
      </c>
      <c r="B33" s="597" t="s">
        <v>100</v>
      </c>
      <c r="C33" s="147"/>
      <c r="D33" s="148"/>
      <c r="E33" s="149"/>
      <c r="F33" s="150"/>
      <c r="G33" s="151"/>
      <c r="H33" s="143">
        <f t="shared" si="90"/>
        <v>2.6786686031155895</v>
      </c>
      <c r="I33" s="153">
        <v>-1.5599999999999999E-2</v>
      </c>
      <c r="J33" s="154">
        <v>4.5600000000000002E-2</v>
      </c>
      <c r="K33" s="143">
        <f t="shared" si="68"/>
        <v>2.6715551597687508</v>
      </c>
      <c r="L33" s="153">
        <v>-1.52E-2</v>
      </c>
      <c r="M33" s="154">
        <v>4.5600000000000002E-2</v>
      </c>
      <c r="N33" s="143">
        <f t="shared" si="91"/>
        <v>2.6786686031155895</v>
      </c>
      <c r="O33" s="153">
        <v>-1.5599999999999999E-2</v>
      </c>
      <c r="P33" s="154">
        <v>4.5600000000000002E-2</v>
      </c>
      <c r="Q33" s="143">
        <f t="shared" si="69"/>
        <v>2.6434709220324284</v>
      </c>
      <c r="R33" s="153">
        <v>-1.4800000000000001E-2</v>
      </c>
      <c r="S33" s="154">
        <v>4.5199999999999997E-2</v>
      </c>
      <c r="T33" s="143">
        <f t="shared" si="70"/>
        <v>2.6154630804540226</v>
      </c>
      <c r="U33" s="153">
        <v>-1.44E-2</v>
      </c>
      <c r="V33" s="154">
        <v>4.48E-2</v>
      </c>
      <c r="W33" s="143">
        <f t="shared" si="71"/>
        <v>2.6012510766169417</v>
      </c>
      <c r="X33" s="153">
        <v>-1.4800000000000001E-2</v>
      </c>
      <c r="Y33" s="154">
        <v>4.4400000000000002E-2</v>
      </c>
      <c r="Z33" s="143">
        <f t="shared" si="72"/>
        <v>2.6126558062484357</v>
      </c>
      <c r="AA33" s="153">
        <v>-1.4E-2</v>
      </c>
      <c r="AB33" s="154">
        <v>4.4400000000000002E-2</v>
      </c>
      <c r="AC33" s="143">
        <f t="shared" si="73"/>
        <v>2.6083667580325862</v>
      </c>
      <c r="AD33" s="153">
        <v>-1.52E-2</v>
      </c>
      <c r="AE33" s="154">
        <v>4.4400000000000002E-2</v>
      </c>
      <c r="AF33" s="143">
        <f t="shared" si="74"/>
        <v>2.7031841964268963</v>
      </c>
      <c r="AG33" s="153">
        <v>-1.9599999999999999E-2</v>
      </c>
      <c r="AH33" s="154">
        <v>4.3999999999999997E-2</v>
      </c>
      <c r="AI33" s="143">
        <f t="shared" si="75"/>
        <v>2.6431446935581158</v>
      </c>
      <c r="AJ33" s="153">
        <v>-1.6799999999999999E-2</v>
      </c>
      <c r="AK33" s="154">
        <v>4.3999999999999997E-2</v>
      </c>
      <c r="AL33" s="143">
        <f t="shared" si="76"/>
        <v>2.5839529565567845</v>
      </c>
      <c r="AM33" s="153">
        <v>-1.4800000000000001E-2</v>
      </c>
      <c r="AN33" s="154">
        <v>4.36E-2</v>
      </c>
      <c r="AO33" s="143">
        <f t="shared" si="77"/>
        <v>2.5853177033751331</v>
      </c>
      <c r="AP33" s="153">
        <v>-1.6E-2</v>
      </c>
      <c r="AQ33" s="154">
        <v>4.3200000000000002E-2</v>
      </c>
      <c r="AR33" s="143">
        <f t="shared" si="78"/>
        <v>2.5912557114574764</v>
      </c>
      <c r="AS33" s="153">
        <v>-1.52E-2</v>
      </c>
      <c r="AT33" s="154">
        <v>4.36E-2</v>
      </c>
      <c r="AU33" s="143">
        <f t="shared" si="79"/>
        <v>2.5700695718254374</v>
      </c>
      <c r="AV33" s="153">
        <v>-1.52E-2</v>
      </c>
      <c r="AW33" s="154">
        <v>4.3200000000000002E-2</v>
      </c>
      <c r="AX33" s="143">
        <f t="shared" si="80"/>
        <v>2.5776071665980762</v>
      </c>
      <c r="AY33" s="153">
        <v>-1.5599999999999999E-2</v>
      </c>
      <c r="AZ33" s="154">
        <v>4.3200000000000002E-2</v>
      </c>
      <c r="BA33" s="143">
        <f t="shared" si="81"/>
        <v>2.6221856326610609</v>
      </c>
      <c r="BB33" s="153">
        <v>-1.6799999999999999E-2</v>
      </c>
      <c r="BC33" s="154">
        <v>4.36E-2</v>
      </c>
      <c r="BD33" s="143">
        <f t="shared" si="82"/>
        <v>2.6094714634423939</v>
      </c>
      <c r="BE33" s="153">
        <v>-1.72E-2</v>
      </c>
      <c r="BF33" s="154">
        <v>4.3200000000000002E-2</v>
      </c>
      <c r="BG33" s="143">
        <f t="shared" si="83"/>
        <v>2.6351253095377629</v>
      </c>
      <c r="BH33" s="153">
        <v>-1.84E-2</v>
      </c>
      <c r="BI33" s="154">
        <v>4.3200000000000002E-2</v>
      </c>
      <c r="BJ33" s="143">
        <f t="shared" si="84"/>
        <v>2.6264100117851732</v>
      </c>
      <c r="BK33" s="153">
        <v>-1.7999999999999999E-2</v>
      </c>
      <c r="BL33" s="154">
        <v>4.3200000000000002E-2</v>
      </c>
      <c r="BM33" s="143">
        <f t="shared" si="85"/>
        <v>2.5931996394964107</v>
      </c>
      <c r="BN33" s="153">
        <v>-1.6400000000000001E-2</v>
      </c>
      <c r="BO33" s="154">
        <v>4.3200000000000002E-2</v>
      </c>
      <c r="BP33" s="143">
        <f t="shared" si="86"/>
        <v>2.6221856326610609</v>
      </c>
      <c r="BQ33" s="153">
        <v>-1.6799999999999999E-2</v>
      </c>
      <c r="BR33" s="154">
        <v>4.36E-2</v>
      </c>
      <c r="BS33" s="143">
        <f t="shared" si="87"/>
        <v>2.6471452752245006</v>
      </c>
      <c r="BT33" s="153">
        <v>-1.7999999999999999E-2</v>
      </c>
      <c r="BU33" s="154">
        <v>4.36E-2</v>
      </c>
      <c r="BV33" s="143">
        <f t="shared" si="88"/>
        <v>2.6257422120218208</v>
      </c>
      <c r="BW33" s="153">
        <v>-1.72E-2</v>
      </c>
      <c r="BX33" s="154">
        <v>4.3999999999999997E-2</v>
      </c>
      <c r="BY33" s="143">
        <f t="shared" si="89"/>
        <v>2.6257422120218208</v>
      </c>
      <c r="BZ33" s="153">
        <v>-1.72E-2</v>
      </c>
      <c r="CA33" s="154">
        <v>4.3999999999999997E-2</v>
      </c>
    </row>
    <row r="34" spans="1:81" ht="12" customHeight="1" x14ac:dyDescent="0.2">
      <c r="A34" s="62">
        <v>6</v>
      </c>
      <c r="B34" s="597" t="s">
        <v>101</v>
      </c>
      <c r="C34" s="147"/>
      <c r="D34" s="148"/>
      <c r="E34" s="149"/>
      <c r="F34" s="150"/>
      <c r="G34" s="151"/>
      <c r="H34" s="143">
        <f>SQRT(I34^2+J34^2)*1000/(1.73*I$18)</f>
        <v>0</v>
      </c>
      <c r="I34" s="153">
        <v>0</v>
      </c>
      <c r="J34" s="154">
        <v>0</v>
      </c>
      <c r="K34" s="143">
        <f t="shared" ref="K34:K38" si="92">SQRT(L34^2+M34^2)*1000/(1.73*L$18)</f>
        <v>0</v>
      </c>
      <c r="L34" s="153">
        <v>0</v>
      </c>
      <c r="M34" s="154">
        <v>0</v>
      </c>
      <c r="N34" s="143">
        <f>SQRT(O34^2+P34^2)*1000/(1.73*O$18)</f>
        <v>0</v>
      </c>
      <c r="O34" s="153">
        <v>0</v>
      </c>
      <c r="P34" s="154">
        <v>0</v>
      </c>
      <c r="Q34" s="143">
        <f t="shared" ref="Q34:Q38" si="93">SQRT(R34^2+S34^2)*1000/(1.73*R$18)</f>
        <v>0</v>
      </c>
      <c r="R34" s="153">
        <v>0</v>
      </c>
      <c r="S34" s="154">
        <v>0</v>
      </c>
      <c r="T34" s="143">
        <f t="shared" ref="T34:T38" si="94">SQRT(U34^2+V34^2)*1000/(1.73*U$18)</f>
        <v>0</v>
      </c>
      <c r="U34" s="153">
        <v>0</v>
      </c>
      <c r="V34" s="154">
        <v>0</v>
      </c>
      <c r="W34" s="143">
        <f t="shared" ref="W34:W38" si="95">SQRT(X34^2+Y34^2)*1000/(1.73*X$18)</f>
        <v>0</v>
      </c>
      <c r="X34" s="153">
        <v>0</v>
      </c>
      <c r="Y34" s="154">
        <v>0</v>
      </c>
      <c r="Z34" s="143">
        <f t="shared" ref="Z34:Z38" si="96">SQRT(AA34^2+AB34^2)*1000/(1.73*AA$18)</f>
        <v>0</v>
      </c>
      <c r="AA34" s="153">
        <v>0</v>
      </c>
      <c r="AB34" s="154">
        <v>0</v>
      </c>
      <c r="AC34" s="143">
        <f t="shared" ref="AC34:AC38" si="97">SQRT(AD34^2+AE34^2)*1000/(1.73*AD$18)</f>
        <v>0</v>
      </c>
      <c r="AD34" s="153">
        <v>0</v>
      </c>
      <c r="AE34" s="154">
        <v>0</v>
      </c>
      <c r="AF34" s="143">
        <f t="shared" ref="AF34:AF38" si="98">SQRT(AG34^2+AH34^2)*1000/(1.73*AG$18)</f>
        <v>0</v>
      </c>
      <c r="AG34" s="153">
        <v>0</v>
      </c>
      <c r="AH34" s="154">
        <v>0</v>
      </c>
      <c r="AI34" s="143">
        <f t="shared" ref="AI34:AI38" si="99">SQRT(AJ34^2+AK34^2)*1000/(1.73*AJ$18)</f>
        <v>6.7343846456030074E-2</v>
      </c>
      <c r="AJ34" s="153">
        <v>0</v>
      </c>
      <c r="AK34" s="154">
        <v>1.1999999999999999E-3</v>
      </c>
      <c r="AL34" s="143">
        <f t="shared" ref="AL34:AL38" si="100">SQRT(AM34^2+AN34^2)*1000/(1.73*AM$18)</f>
        <v>0</v>
      </c>
      <c r="AM34" s="153">
        <v>0</v>
      </c>
      <c r="AN34" s="154">
        <v>0</v>
      </c>
      <c r="AO34" s="143">
        <f t="shared" ref="AO34:AO38" si="101">SQRT(AP34^2+AQ34^2)*1000/(1.73*AP$18)</f>
        <v>0</v>
      </c>
      <c r="AP34" s="153">
        <v>0</v>
      </c>
      <c r="AQ34" s="154">
        <v>0</v>
      </c>
      <c r="AR34" s="143">
        <f t="shared" ref="AR34:AR38" si="102">SQRT(AS34^2+AT34^2)*1000/(1.73*AS$18)</f>
        <v>0</v>
      </c>
      <c r="AS34" s="153">
        <v>0</v>
      </c>
      <c r="AT34" s="154">
        <v>0</v>
      </c>
      <c r="AU34" s="143">
        <f t="shared" ref="AU34:AU38" si="103">SQRT(AV34^2+AW34^2)*1000/(1.73*AV$18)</f>
        <v>0</v>
      </c>
      <c r="AV34" s="153">
        <v>0</v>
      </c>
      <c r="AW34" s="154">
        <v>0</v>
      </c>
      <c r="AX34" s="143">
        <f t="shared" ref="AX34:AX38" si="104">SQRT(AY34^2+AZ34^2)*1000/(1.73*AY$18)</f>
        <v>0</v>
      </c>
      <c r="AY34" s="153">
        <v>0</v>
      </c>
      <c r="AZ34" s="154">
        <v>0</v>
      </c>
      <c r="BA34" s="143">
        <f t="shared" ref="BA34:BA38" si="105">SQRT(BB34^2+BC34^2)*1000/(1.73*BB$18)</f>
        <v>0</v>
      </c>
      <c r="BB34" s="153">
        <v>0</v>
      </c>
      <c r="BC34" s="154">
        <v>0</v>
      </c>
      <c r="BD34" s="143">
        <f t="shared" ref="BD34:BD38" si="106">SQRT(BE34^2+BF34^2)*1000/(1.73*BE$18)</f>
        <v>0</v>
      </c>
      <c r="BE34" s="153">
        <v>0</v>
      </c>
      <c r="BF34" s="154">
        <v>0</v>
      </c>
      <c r="BG34" s="143">
        <f t="shared" ref="BG34:BG38" si="107">SQRT(BH34^2+BI34^2)*1000/(1.73*BH$18)</f>
        <v>0</v>
      </c>
      <c r="BH34" s="153">
        <v>0</v>
      </c>
      <c r="BI34" s="154">
        <v>0</v>
      </c>
      <c r="BJ34" s="143">
        <f t="shared" ref="BJ34:BJ38" si="108">SQRT(BK34^2+BL34^2)*1000/(1.73*BK$18)</f>
        <v>0</v>
      </c>
      <c r="BK34" s="153">
        <v>0</v>
      </c>
      <c r="BL34" s="154">
        <v>0</v>
      </c>
      <c r="BM34" s="143">
        <f t="shared" ref="BM34:BM38" si="109">SQRT(BN34^2+BO34^2)*1000/(1.73*BN$18)</f>
        <v>0</v>
      </c>
      <c r="BN34" s="153">
        <v>0</v>
      </c>
      <c r="BO34" s="154">
        <v>0</v>
      </c>
      <c r="BP34" s="143">
        <f t="shared" ref="BP34:BP38" si="110">SQRT(BQ34^2+BR34^2)*1000/(1.73*BQ$18)</f>
        <v>6.7343846456030074E-2</v>
      </c>
      <c r="BQ34" s="153">
        <v>0</v>
      </c>
      <c r="BR34" s="154">
        <v>1.1999999999999999E-3</v>
      </c>
      <c r="BS34" s="143">
        <f t="shared" ref="BS34:BS38" si="111">SQRT(BT34^2+BU34^2)*1000/(1.73*BT$18)</f>
        <v>0</v>
      </c>
      <c r="BT34" s="153">
        <v>0</v>
      </c>
      <c r="BU34" s="154">
        <v>0</v>
      </c>
      <c r="BV34" s="143">
        <f t="shared" ref="BV34:BV38" si="112">SQRT(BW34^2+BX34^2)*1000/(1.73*BW$18)</f>
        <v>0</v>
      </c>
      <c r="BW34" s="153">
        <v>0</v>
      </c>
      <c r="BX34" s="154">
        <v>0</v>
      </c>
      <c r="BY34" s="143">
        <f t="shared" ref="BY34:BY38" si="113">SQRT(BZ34^2+CA34^2)*1000/(1.73*BZ$18)</f>
        <v>0</v>
      </c>
      <c r="BZ34" s="153">
        <v>0</v>
      </c>
      <c r="CA34" s="154">
        <v>0</v>
      </c>
    </row>
    <row r="35" spans="1:81" x14ac:dyDescent="0.2">
      <c r="A35" s="62">
        <v>7</v>
      </c>
      <c r="B35" s="598" t="s">
        <v>102</v>
      </c>
      <c r="C35" s="147"/>
      <c r="D35" s="148"/>
      <c r="E35" s="149"/>
      <c r="F35" s="150"/>
      <c r="G35" s="151"/>
      <c r="H35" s="143">
        <f t="shared" ref="H35:H42" si="114">SQRT(I35^2+J35^2)*1000/(1.73*I$18)</f>
        <v>24.674750170929119</v>
      </c>
      <c r="I35" s="153">
        <v>-0.44159999999999999</v>
      </c>
      <c r="J35" s="154">
        <v>-4.5600000000000002E-2</v>
      </c>
      <c r="K35" s="143">
        <f t="shared" si="92"/>
        <v>23.019890869838573</v>
      </c>
      <c r="L35" s="153">
        <v>-0.41399999999999998</v>
      </c>
      <c r="M35" s="154">
        <v>-1.2E-2</v>
      </c>
      <c r="N35" s="143">
        <f t="shared" ref="N35:N42" si="115">SQRT(O35^2+P35^2)*1000/(1.73*O$18)</f>
        <v>22.676843302693744</v>
      </c>
      <c r="O35" s="153">
        <v>-0.40799999999999997</v>
      </c>
      <c r="P35" s="154">
        <v>1.1999999999999999E-3</v>
      </c>
      <c r="Q35" s="143">
        <f t="shared" si="93"/>
        <v>23.099037503082098</v>
      </c>
      <c r="R35" s="153">
        <v>-0.41160000000000002</v>
      </c>
      <c r="S35" s="154">
        <v>1.1999999999999999E-3</v>
      </c>
      <c r="T35" s="143">
        <f t="shared" si="94"/>
        <v>23.438077401874381</v>
      </c>
      <c r="U35" s="153">
        <v>-0.41760000000000003</v>
      </c>
      <c r="V35" s="154">
        <v>-6.0000000000000001E-3</v>
      </c>
      <c r="W35" s="143">
        <f t="shared" si="95"/>
        <v>27.091065945710476</v>
      </c>
      <c r="X35" s="153">
        <v>-0.4824</v>
      </c>
      <c r="Y35" s="154">
        <v>-1.7999999999999999E-2</v>
      </c>
      <c r="Z35" s="143">
        <f t="shared" si="96"/>
        <v>29.837504174242987</v>
      </c>
      <c r="AA35" s="153">
        <v>-0.52800000000000002</v>
      </c>
      <c r="AB35" s="154">
        <v>-6.2399999999999997E-2</v>
      </c>
      <c r="AC35" s="143">
        <f t="shared" si="97"/>
        <v>40.390871960411381</v>
      </c>
      <c r="AD35" s="153">
        <v>-0.71279999999999999</v>
      </c>
      <c r="AE35" s="154">
        <v>-9.9599999999999994E-2</v>
      </c>
      <c r="AF35" s="143">
        <f t="shared" si="98"/>
        <v>49.343374439551845</v>
      </c>
      <c r="AG35" s="153">
        <v>-0.87</v>
      </c>
      <c r="AH35" s="154">
        <v>-0.12720000000000001</v>
      </c>
      <c r="AI35" s="143">
        <f t="shared" si="99"/>
        <v>50.276455028619601</v>
      </c>
      <c r="AJ35" s="153">
        <v>-0.88680000000000003</v>
      </c>
      <c r="AK35" s="154">
        <v>-0.12720000000000001</v>
      </c>
      <c r="AL35" s="143">
        <f t="shared" si="100"/>
        <v>50.648393144613458</v>
      </c>
      <c r="AM35" s="153">
        <v>-0.89400000000000002</v>
      </c>
      <c r="AN35" s="154">
        <v>-0.1236</v>
      </c>
      <c r="AO35" s="143">
        <f t="shared" si="101"/>
        <v>47.488156894051706</v>
      </c>
      <c r="AP35" s="153">
        <v>-0.83879999999999999</v>
      </c>
      <c r="AQ35" s="154">
        <v>-0.1116</v>
      </c>
      <c r="AR35" s="143">
        <f t="shared" si="102"/>
        <v>45.771725441912025</v>
      </c>
      <c r="AS35" s="153">
        <v>-0.80759999999999998</v>
      </c>
      <c r="AT35" s="154">
        <v>-0.114</v>
      </c>
      <c r="AU35" s="143">
        <f t="shared" si="103"/>
        <v>44.867430224986649</v>
      </c>
      <c r="AV35" s="153">
        <v>-0.79200000000000004</v>
      </c>
      <c r="AW35" s="154">
        <v>-0.10920000000000001</v>
      </c>
      <c r="AX35" s="143">
        <f t="shared" si="104"/>
        <v>45.668116124747819</v>
      </c>
      <c r="AY35" s="153">
        <v>-0.80640000000000001</v>
      </c>
      <c r="AZ35" s="154">
        <v>-0.10920000000000001</v>
      </c>
      <c r="BA35" s="143">
        <f t="shared" si="105"/>
        <v>43.6002390248483</v>
      </c>
      <c r="BB35" s="153">
        <v>-0.76919999999999999</v>
      </c>
      <c r="BC35" s="154">
        <v>-0.10920000000000001</v>
      </c>
      <c r="BD35" s="143">
        <f t="shared" si="106"/>
        <v>42.270107532514103</v>
      </c>
      <c r="BE35" s="153">
        <v>-0.74280000000000002</v>
      </c>
      <c r="BF35" s="154">
        <v>-0.12479999999999999</v>
      </c>
      <c r="BG35" s="143">
        <f t="shared" si="107"/>
        <v>39.889903990677034</v>
      </c>
      <c r="BH35" s="153">
        <v>-0.70079999999999998</v>
      </c>
      <c r="BI35" s="154">
        <v>-0.1188</v>
      </c>
      <c r="BJ35" s="143">
        <f t="shared" si="108"/>
        <v>36.83468319280005</v>
      </c>
      <c r="BK35" s="153">
        <v>-0.64680000000000004</v>
      </c>
      <c r="BL35" s="154">
        <v>-0.1116</v>
      </c>
      <c r="BM35" s="143">
        <f t="shared" si="109"/>
        <v>33.381971761300115</v>
      </c>
      <c r="BN35" s="153">
        <v>-0.58560000000000001</v>
      </c>
      <c r="BO35" s="154">
        <v>-0.10440000000000001</v>
      </c>
      <c r="BP35" s="143">
        <f t="shared" si="110"/>
        <v>31.912173315654069</v>
      </c>
      <c r="BQ35" s="153">
        <v>-0.55920000000000003</v>
      </c>
      <c r="BR35" s="154">
        <v>-0.1032</v>
      </c>
      <c r="BS35" s="143">
        <f t="shared" si="111"/>
        <v>30.745176506581064</v>
      </c>
      <c r="BT35" s="153">
        <v>-0.54</v>
      </c>
      <c r="BU35" s="154">
        <v>-9.2399999999999996E-2</v>
      </c>
      <c r="BV35" s="143">
        <f t="shared" si="112"/>
        <v>27.648483448265175</v>
      </c>
      <c r="BW35" s="153">
        <v>-0.48720000000000002</v>
      </c>
      <c r="BX35" s="154">
        <v>-7.3200000000000001E-2</v>
      </c>
      <c r="BY35" s="143">
        <f t="shared" si="113"/>
        <v>26.181170796679833</v>
      </c>
      <c r="BZ35" s="153">
        <v>-0.46200000000000002</v>
      </c>
      <c r="CA35" s="154">
        <v>-6.4799999999999996E-2</v>
      </c>
    </row>
    <row r="36" spans="1:81" x14ac:dyDescent="0.2">
      <c r="A36" s="62">
        <v>8</v>
      </c>
      <c r="B36" s="598" t="s">
        <v>103</v>
      </c>
      <c r="C36" s="147"/>
      <c r="D36" s="148"/>
      <c r="E36" s="149"/>
      <c r="F36" s="150"/>
      <c r="G36" s="151"/>
      <c r="H36" s="143">
        <f t="shared" si="114"/>
        <v>90.43135401442909</v>
      </c>
      <c r="I36" s="153">
        <v>-1.623</v>
      </c>
      <c r="J36" s="154">
        <v>0.11459999999999999</v>
      </c>
      <c r="K36" s="143">
        <f t="shared" si="92"/>
        <v>88.540154691595077</v>
      </c>
      <c r="L36" s="153">
        <v>-1.5888</v>
      </c>
      <c r="M36" s="154">
        <v>0.1158</v>
      </c>
      <c r="N36" s="143">
        <f t="shared" si="115"/>
        <v>87.271432823628885</v>
      </c>
      <c r="O36" s="153">
        <v>-1.5660000000000001</v>
      </c>
      <c r="P36" s="154">
        <v>0.11459999999999999</v>
      </c>
      <c r="Q36" s="143">
        <f t="shared" si="93"/>
        <v>85.840378791931059</v>
      </c>
      <c r="R36" s="153">
        <v>-1.5251999999999999</v>
      </c>
      <c r="S36" s="154">
        <v>0.1158</v>
      </c>
      <c r="T36" s="143">
        <f t="shared" si="94"/>
        <v>86.166083109124287</v>
      </c>
      <c r="U36" s="153">
        <v>-1.5311999999999999</v>
      </c>
      <c r="V36" s="154">
        <v>0.1134</v>
      </c>
      <c r="W36" s="143">
        <f t="shared" si="95"/>
        <v>87.725292987068116</v>
      </c>
      <c r="X36" s="153">
        <v>-1.5593999999999999</v>
      </c>
      <c r="Y36" s="154">
        <v>0.1086</v>
      </c>
      <c r="Z36" s="143">
        <f t="shared" si="96"/>
        <v>91.823785329332267</v>
      </c>
      <c r="AA36" s="153">
        <v>-1.6326000000000001</v>
      </c>
      <c r="AB36" s="154">
        <v>0.1086</v>
      </c>
      <c r="AC36" s="143">
        <f t="shared" si="97"/>
        <v>95.614270497034354</v>
      </c>
      <c r="AD36" s="153">
        <v>-1.7003999999999999</v>
      </c>
      <c r="AE36" s="154">
        <v>0.10680000000000001</v>
      </c>
      <c r="AF36" s="143">
        <f t="shared" si="98"/>
        <v>100.02347805158477</v>
      </c>
      <c r="AG36" s="153">
        <v>-1.7796000000000001</v>
      </c>
      <c r="AH36" s="154">
        <v>9.8400000000000001E-2</v>
      </c>
      <c r="AI36" s="143">
        <f t="shared" si="99"/>
        <v>99.734309712075799</v>
      </c>
      <c r="AJ36" s="153">
        <v>-1.7754000000000001</v>
      </c>
      <c r="AK36" s="154">
        <v>7.9200000000000007E-2</v>
      </c>
      <c r="AL36" s="143">
        <f t="shared" si="100"/>
        <v>98.374239563410725</v>
      </c>
      <c r="AM36" s="153">
        <v>-1.7507999999999999</v>
      </c>
      <c r="AN36" s="154">
        <v>8.6400000000000005E-2</v>
      </c>
      <c r="AO36" s="143">
        <f t="shared" si="101"/>
        <v>98.547917475884859</v>
      </c>
      <c r="AP36" s="153">
        <v>-1.7549999999999999</v>
      </c>
      <c r="AQ36" s="154">
        <v>0.06</v>
      </c>
      <c r="AR36" s="143">
        <f t="shared" si="102"/>
        <v>96.799933390090686</v>
      </c>
      <c r="AS36" s="153">
        <v>-1.722</v>
      </c>
      <c r="AT36" s="154">
        <v>9.9599999999999994E-2</v>
      </c>
      <c r="AU36" s="143">
        <f t="shared" si="103"/>
        <v>95.404271051128632</v>
      </c>
      <c r="AV36" s="153">
        <v>-1.6968000000000001</v>
      </c>
      <c r="AW36" s="154">
        <v>0.10440000000000001</v>
      </c>
      <c r="AX36" s="143">
        <f t="shared" si="104"/>
        <v>91.79018768385545</v>
      </c>
      <c r="AY36" s="153">
        <v>-1.6319999999999999</v>
      </c>
      <c r="AZ36" s="154">
        <v>0.1086</v>
      </c>
      <c r="BA36" s="143">
        <f t="shared" si="105"/>
        <v>96.2108846990632</v>
      </c>
      <c r="BB36" s="153">
        <v>-1.7112000000000001</v>
      </c>
      <c r="BC36" s="154">
        <v>0.10440000000000001</v>
      </c>
      <c r="BD36" s="143">
        <f t="shared" si="106"/>
        <v>100.94827982847683</v>
      </c>
      <c r="BE36" s="153">
        <v>-1.7958000000000001</v>
      </c>
      <c r="BF36" s="154">
        <v>0.1038</v>
      </c>
      <c r="BG36" s="143">
        <f t="shared" si="107"/>
        <v>98.019760862137758</v>
      </c>
      <c r="BH36" s="153">
        <v>-1.7442</v>
      </c>
      <c r="BI36" s="154">
        <v>9.1800000000000007E-2</v>
      </c>
      <c r="BJ36" s="143">
        <f t="shared" si="108"/>
        <v>97.324539616987209</v>
      </c>
      <c r="BK36" s="153">
        <v>-1.7316</v>
      </c>
      <c r="BL36" s="154">
        <v>9.5399999999999999E-2</v>
      </c>
      <c r="BM36" s="143">
        <f t="shared" si="109"/>
        <v>99.573775375370559</v>
      </c>
      <c r="BN36" s="153">
        <v>-1.7724</v>
      </c>
      <c r="BO36" s="154">
        <v>8.2199999999999995E-2</v>
      </c>
      <c r="BP36" s="143">
        <f t="shared" si="110"/>
        <v>100.54163942342448</v>
      </c>
      <c r="BQ36" s="153">
        <v>-1.7898000000000001</v>
      </c>
      <c r="BR36" s="154">
        <v>7.9200000000000007E-2</v>
      </c>
      <c r="BS36" s="143">
        <f t="shared" si="111"/>
        <v>99.130336420142257</v>
      </c>
      <c r="BT36" s="153">
        <v>-1.7645999999999999</v>
      </c>
      <c r="BU36" s="154">
        <v>7.9799999999999996E-2</v>
      </c>
      <c r="BV36" s="143">
        <f t="shared" si="112"/>
        <v>95.668973801550194</v>
      </c>
      <c r="BW36" s="153">
        <v>-1.7028000000000001</v>
      </c>
      <c r="BX36" s="154">
        <v>8.1000000000000003E-2</v>
      </c>
      <c r="BY36" s="143">
        <f t="shared" si="113"/>
        <v>94.730490963655711</v>
      </c>
      <c r="BZ36" s="153">
        <v>-1.6859999999999999</v>
      </c>
      <c r="CA36" s="154">
        <v>8.2199999999999995E-2</v>
      </c>
    </row>
    <row r="37" spans="1:81" x14ac:dyDescent="0.2">
      <c r="A37" s="62">
        <v>9</v>
      </c>
      <c r="B37" s="597" t="s">
        <v>104</v>
      </c>
      <c r="C37" s="147"/>
      <c r="D37" s="148"/>
      <c r="E37" s="149"/>
      <c r="F37" s="150"/>
      <c r="G37" s="151"/>
      <c r="H37" s="143">
        <f t="shared" si="114"/>
        <v>36.462845209273247</v>
      </c>
      <c r="I37" s="153">
        <v>-0.65600000000000003</v>
      </c>
      <c r="J37" s="154">
        <v>7.1999999999999998E-3</v>
      </c>
      <c r="K37" s="143">
        <f t="shared" si="92"/>
        <v>35.58139587338016</v>
      </c>
      <c r="L37" s="153">
        <v>-0.64</v>
      </c>
      <c r="M37" s="154">
        <v>-1.52E-2</v>
      </c>
      <c r="N37" s="143">
        <f t="shared" si="115"/>
        <v>35.630120439059439</v>
      </c>
      <c r="O37" s="153">
        <v>-0.64</v>
      </c>
      <c r="P37" s="154">
        <v>-3.6799999999999999E-2</v>
      </c>
      <c r="Q37" s="143">
        <f t="shared" si="93"/>
        <v>35.336151838051109</v>
      </c>
      <c r="R37" s="153">
        <v>-0.62880000000000003</v>
      </c>
      <c r="S37" s="154">
        <v>-3.2800000000000003E-2</v>
      </c>
      <c r="T37" s="143">
        <f t="shared" si="94"/>
        <v>34.64270564791417</v>
      </c>
      <c r="U37" s="153">
        <v>-0.61680000000000001</v>
      </c>
      <c r="V37" s="154">
        <v>-2.4799999999999999E-2</v>
      </c>
      <c r="W37" s="143">
        <f t="shared" si="95"/>
        <v>36.082115382877561</v>
      </c>
      <c r="X37" s="153">
        <v>-0.64159999999999995</v>
      </c>
      <c r="Y37" s="154">
        <v>-4.1599999999999998E-2</v>
      </c>
      <c r="Z37" s="143">
        <f t="shared" si="96"/>
        <v>38.018237392361819</v>
      </c>
      <c r="AA37" s="153">
        <v>-0.67679999999999996</v>
      </c>
      <c r="AB37" s="154">
        <v>2.9600000000000001E-2</v>
      </c>
      <c r="AC37" s="143">
        <f t="shared" si="97"/>
        <v>43.395037884245141</v>
      </c>
      <c r="AD37" s="153">
        <v>-0.77039999999999997</v>
      </c>
      <c r="AE37" s="154">
        <v>6.6400000000000001E-2</v>
      </c>
      <c r="AF37" s="143">
        <f t="shared" si="98"/>
        <v>46.754976660028241</v>
      </c>
      <c r="AG37" s="153">
        <v>-0.82879999999999998</v>
      </c>
      <c r="AH37" s="154">
        <v>8.48E-2</v>
      </c>
      <c r="AI37" s="143">
        <f t="shared" si="99"/>
        <v>49.681119539010552</v>
      </c>
      <c r="AJ37" s="153">
        <v>-0.88239999999999996</v>
      </c>
      <c r="AK37" s="154">
        <v>7.1199999999999999E-2</v>
      </c>
      <c r="AL37" s="143">
        <f t="shared" si="100"/>
        <v>48.287724212465285</v>
      </c>
      <c r="AM37" s="153">
        <v>-0.85840000000000005</v>
      </c>
      <c r="AN37" s="154">
        <v>5.9200000000000003E-2</v>
      </c>
      <c r="AO37" s="143">
        <f t="shared" si="101"/>
        <v>48.535974657909378</v>
      </c>
      <c r="AP37" s="153">
        <v>-0.86319999999999997</v>
      </c>
      <c r="AQ37" s="154">
        <v>5.3600000000000002E-2</v>
      </c>
      <c r="AR37" s="143">
        <f t="shared" si="102"/>
        <v>48.380553388030904</v>
      </c>
      <c r="AS37" s="153">
        <v>-0.86080000000000001</v>
      </c>
      <c r="AT37" s="154">
        <v>4.7199999999999999E-2</v>
      </c>
      <c r="AU37" s="143">
        <f t="shared" si="103"/>
        <v>48.288663405526314</v>
      </c>
      <c r="AV37" s="153">
        <v>-0.86</v>
      </c>
      <c r="AW37" s="154">
        <v>2.8000000000000001E-2</v>
      </c>
      <c r="AX37" s="143">
        <f t="shared" si="104"/>
        <v>50.069574925717035</v>
      </c>
      <c r="AY37" s="153">
        <v>-0.89200000000000002</v>
      </c>
      <c r="AZ37" s="154">
        <v>1.84E-2</v>
      </c>
      <c r="BA37" s="143">
        <f t="shared" si="105"/>
        <v>52.77985862128881</v>
      </c>
      <c r="BB37" s="153">
        <v>-0.93759999999999999</v>
      </c>
      <c r="BC37" s="154">
        <v>7.3599999999999999E-2</v>
      </c>
      <c r="BD37" s="143">
        <f t="shared" si="106"/>
        <v>53.57493512381631</v>
      </c>
      <c r="BE37" s="153">
        <v>-0.9536</v>
      </c>
      <c r="BF37" s="154">
        <v>4.48E-2</v>
      </c>
      <c r="BG37" s="143">
        <f t="shared" si="107"/>
        <v>53.206033391433387</v>
      </c>
      <c r="BH37" s="153">
        <v>-0.94720000000000004</v>
      </c>
      <c r="BI37" s="154">
        <v>4.0800000000000003E-2</v>
      </c>
      <c r="BJ37" s="143">
        <f t="shared" si="108"/>
        <v>49.506191486968085</v>
      </c>
      <c r="BK37" s="153">
        <v>-0.88080000000000003</v>
      </c>
      <c r="BL37" s="154">
        <v>4.8800000000000003E-2</v>
      </c>
      <c r="BM37" s="143">
        <f t="shared" si="109"/>
        <v>48.765212254349414</v>
      </c>
      <c r="BN37" s="153">
        <v>-0.86880000000000002</v>
      </c>
      <c r="BO37" s="154">
        <v>1.6E-2</v>
      </c>
      <c r="BP37" s="143">
        <f t="shared" si="110"/>
        <v>48.35890501742243</v>
      </c>
      <c r="BQ37" s="153">
        <v>-0.86160000000000003</v>
      </c>
      <c r="BR37" s="154">
        <v>-1.3599999999999999E-2</v>
      </c>
      <c r="BS37" s="143">
        <f t="shared" si="111"/>
        <v>46.637524813805953</v>
      </c>
      <c r="BT37" s="153">
        <v>-0.8296</v>
      </c>
      <c r="BU37" s="154">
        <v>-4.8800000000000003E-2</v>
      </c>
      <c r="BV37" s="143">
        <f t="shared" si="112"/>
        <v>44.912348969683059</v>
      </c>
      <c r="BW37" s="153">
        <v>-0.79759999999999998</v>
      </c>
      <c r="BX37" s="154">
        <v>-6.5600000000000006E-2</v>
      </c>
      <c r="BY37" s="143">
        <f t="shared" si="113"/>
        <v>40.623643077059128</v>
      </c>
      <c r="BZ37" s="153">
        <v>-0.72319999999999995</v>
      </c>
      <c r="CA37" s="154">
        <v>-3.1199999999999999E-2</v>
      </c>
    </row>
    <row r="38" spans="1:81" x14ac:dyDescent="0.2">
      <c r="A38" s="62">
        <v>10</v>
      </c>
      <c r="B38" s="597" t="s">
        <v>105</v>
      </c>
      <c r="C38" s="147"/>
      <c r="D38" s="148"/>
      <c r="E38" s="149"/>
      <c r="F38" s="150"/>
      <c r="G38" s="151"/>
      <c r="H38" s="143">
        <f t="shared" si="114"/>
        <v>2.3580706353486467</v>
      </c>
      <c r="I38" s="153">
        <v>-6.0000000000000001E-3</v>
      </c>
      <c r="J38" s="154">
        <v>4.2000000000000003E-2</v>
      </c>
      <c r="K38" s="143">
        <f t="shared" si="92"/>
        <v>2.3580706353486467</v>
      </c>
      <c r="L38" s="153">
        <v>-6.0000000000000001E-3</v>
      </c>
      <c r="M38" s="154">
        <v>4.2000000000000003E-2</v>
      </c>
      <c r="N38" s="143">
        <f t="shared" si="115"/>
        <v>2.3580706353486467</v>
      </c>
      <c r="O38" s="153">
        <v>-6.0000000000000001E-3</v>
      </c>
      <c r="P38" s="154">
        <v>4.2000000000000003E-2</v>
      </c>
      <c r="Q38" s="143">
        <f t="shared" si="93"/>
        <v>2.3556445811495421</v>
      </c>
      <c r="R38" s="153">
        <v>-5.5999999999999999E-3</v>
      </c>
      <c r="S38" s="154">
        <v>4.1599999999999998E-2</v>
      </c>
      <c r="T38" s="143">
        <f t="shared" si="94"/>
        <v>2.3556445811495421</v>
      </c>
      <c r="U38" s="153">
        <v>-5.5999999999999999E-3</v>
      </c>
      <c r="V38" s="154">
        <v>4.1599999999999998E-2</v>
      </c>
      <c r="W38" s="143">
        <f t="shared" si="95"/>
        <v>2.3333992240126542</v>
      </c>
      <c r="X38" s="153">
        <v>-5.5999999999999999E-3</v>
      </c>
      <c r="Y38" s="154">
        <v>4.1200000000000001E-2</v>
      </c>
      <c r="Z38" s="143">
        <f t="shared" si="96"/>
        <v>2.3143171146447608</v>
      </c>
      <c r="AA38" s="153">
        <v>-6.0000000000000001E-3</v>
      </c>
      <c r="AB38" s="154">
        <v>4.0800000000000003E-2</v>
      </c>
      <c r="AC38" s="143">
        <f t="shared" si="97"/>
        <v>2.3692956600408572</v>
      </c>
      <c r="AD38" s="153">
        <v>-7.1999999999999998E-3</v>
      </c>
      <c r="AE38" s="154">
        <v>4.1599999999999998E-2</v>
      </c>
      <c r="AF38" s="143">
        <f t="shared" si="98"/>
        <v>2.4064368655044426</v>
      </c>
      <c r="AG38" s="153">
        <v>-1.04E-2</v>
      </c>
      <c r="AH38" s="154">
        <v>4.1599999999999998E-2</v>
      </c>
      <c r="AI38" s="143">
        <f t="shared" si="99"/>
        <v>2.4921267535972289</v>
      </c>
      <c r="AJ38" s="153">
        <v>-1.32E-2</v>
      </c>
      <c r="AK38" s="154">
        <v>4.24E-2</v>
      </c>
      <c r="AL38" s="143">
        <f t="shared" si="100"/>
        <v>2.4360937694218867</v>
      </c>
      <c r="AM38" s="153">
        <v>-1.24E-2</v>
      </c>
      <c r="AN38" s="154">
        <v>4.1599999999999998E-2</v>
      </c>
      <c r="AO38" s="143">
        <f t="shared" si="101"/>
        <v>2.4177180794138855</v>
      </c>
      <c r="AP38" s="153">
        <v>-1.12E-2</v>
      </c>
      <c r="AQ38" s="154">
        <v>4.1599999999999998E-2</v>
      </c>
      <c r="AR38" s="143">
        <f t="shared" si="102"/>
        <v>2.3740762188619615</v>
      </c>
      <c r="AS38" s="153">
        <v>-9.5999999999999992E-3</v>
      </c>
      <c r="AT38" s="154">
        <v>4.1200000000000001E-2</v>
      </c>
      <c r="AU38" s="143">
        <f t="shared" si="103"/>
        <v>2.401091201296691</v>
      </c>
      <c r="AV38" s="153">
        <v>-0.01</v>
      </c>
      <c r="AW38" s="154">
        <v>4.1599999999999998E-2</v>
      </c>
      <c r="AX38" s="143">
        <f t="shared" si="104"/>
        <v>2.3846653714059127</v>
      </c>
      <c r="AY38" s="153">
        <v>-1.04E-2</v>
      </c>
      <c r="AZ38" s="154">
        <v>4.1200000000000001E-2</v>
      </c>
      <c r="BA38" s="143">
        <f t="shared" si="105"/>
        <v>2.4064368655044426</v>
      </c>
      <c r="BB38" s="153">
        <v>-1.04E-2</v>
      </c>
      <c r="BC38" s="154">
        <v>4.1599999999999998E-2</v>
      </c>
      <c r="BD38" s="143">
        <f t="shared" si="106"/>
        <v>2.3290761091849741</v>
      </c>
      <c r="BE38" s="153">
        <v>-7.6E-3</v>
      </c>
      <c r="BF38" s="154">
        <v>4.0800000000000003E-2</v>
      </c>
      <c r="BG38" s="143">
        <f t="shared" si="107"/>
        <v>2.2889203771444637</v>
      </c>
      <c r="BH38" s="153">
        <v>-5.5999999999999999E-3</v>
      </c>
      <c r="BI38" s="154">
        <v>4.0399999999999998E-2</v>
      </c>
      <c r="BJ38" s="143">
        <f t="shared" si="108"/>
        <v>2.2859463930592674</v>
      </c>
      <c r="BK38" s="153">
        <v>-5.1999999999999998E-3</v>
      </c>
      <c r="BL38" s="154">
        <v>4.0399999999999998E-2</v>
      </c>
      <c r="BM38" s="143">
        <f t="shared" si="109"/>
        <v>2.2608996351335846</v>
      </c>
      <c r="BN38" s="153">
        <v>-4.7999999999999996E-3</v>
      </c>
      <c r="BO38" s="154">
        <v>0.04</v>
      </c>
      <c r="BP38" s="143">
        <f t="shared" si="110"/>
        <v>2.2889203771444637</v>
      </c>
      <c r="BQ38" s="153">
        <v>-5.5999999999999999E-3</v>
      </c>
      <c r="BR38" s="154">
        <v>4.0399999999999998E-2</v>
      </c>
      <c r="BS38" s="143">
        <f t="shared" si="111"/>
        <v>2.2921103583130478</v>
      </c>
      <c r="BT38" s="153">
        <v>-6.0000000000000001E-3</v>
      </c>
      <c r="BU38" s="154">
        <v>4.0399999999999998E-2</v>
      </c>
      <c r="BV38" s="143">
        <f t="shared" si="112"/>
        <v>2.3212742132570789</v>
      </c>
      <c r="BW38" s="153">
        <v>-6.7999999999999996E-3</v>
      </c>
      <c r="BX38" s="154">
        <v>4.0800000000000003E-2</v>
      </c>
      <c r="BY38" s="143">
        <f t="shared" si="113"/>
        <v>2.30548193752157</v>
      </c>
      <c r="BZ38" s="153">
        <v>-4.7999999999999996E-3</v>
      </c>
      <c r="CA38" s="154">
        <v>4.0800000000000003E-2</v>
      </c>
    </row>
    <row r="39" spans="1:81" x14ac:dyDescent="0.2">
      <c r="A39" s="160">
        <v>11</v>
      </c>
      <c r="B39" s="596" t="s">
        <v>106</v>
      </c>
      <c r="C39" s="138"/>
      <c r="D39" s="567"/>
      <c r="E39" s="568"/>
      <c r="F39" s="148"/>
      <c r="G39" s="569"/>
      <c r="H39" s="143">
        <f t="shared" ref="H39:H41" si="116">SQRT(I39^2+J39^2)*1000/(1.73*I$12)</f>
        <v>11.086220532939315</v>
      </c>
      <c r="I39" s="153">
        <v>-0.1976</v>
      </c>
      <c r="J39" s="154">
        <v>2.7199999999999998E-2</v>
      </c>
      <c r="K39" s="143">
        <f t="shared" ref="K39" si="117">SQRT(L39^2+M39^2)*1000/(1.73*L$12)</f>
        <v>10.281957138701134</v>
      </c>
      <c r="L39" s="153">
        <v>-0.18279999999999999</v>
      </c>
      <c r="M39" s="154">
        <v>2.8400000000000002E-2</v>
      </c>
      <c r="N39" s="143">
        <f t="shared" ref="N39:N41" si="118">SQRT(O39^2+P39^2)*1000/(1.73*O$12)</f>
        <v>10.008126392012178</v>
      </c>
      <c r="O39" s="153">
        <v>-0.17799999999999999</v>
      </c>
      <c r="P39" s="154">
        <v>2.7199999999999998E-2</v>
      </c>
      <c r="Q39" s="143">
        <f t="shared" ref="Q39" si="119">SQRT(R39^2+S39^2)*1000/(1.73*R$12)</f>
        <v>8.9803663018380284</v>
      </c>
      <c r="R39" s="153">
        <v>-0.15920000000000001</v>
      </c>
      <c r="S39" s="154">
        <v>2.76E-2</v>
      </c>
      <c r="T39" s="143">
        <f t="shared" ref="T39" si="120">SQRT(U39^2+V39^2)*1000/(1.73*U$12)</f>
        <v>10.539095614125252</v>
      </c>
      <c r="U39" s="153">
        <v>-0.18759999999999999</v>
      </c>
      <c r="V39" s="154">
        <v>2.76E-2</v>
      </c>
      <c r="W39" s="143">
        <f t="shared" ref="W39" si="121">SQRT(X39^2+Y39^2)*1000/(1.73*X$12)</f>
        <v>9.8036264774476969</v>
      </c>
      <c r="X39" s="153">
        <v>-0.1744</v>
      </c>
      <c r="Y39" s="154">
        <v>2.64E-2</v>
      </c>
      <c r="Z39" s="143">
        <f t="shared" ref="Z39" si="122">SQRT(AA39^2+AB39^2)*1000/(1.73*AA$12)</f>
        <v>10.654052865051511</v>
      </c>
      <c r="AA39" s="153">
        <v>-0.188</v>
      </c>
      <c r="AB39" s="154">
        <v>2.64E-2</v>
      </c>
      <c r="AC39" s="143">
        <f t="shared" ref="AC39" si="123">SQRT(AD39^2+AE39^2)*1000/(1.73*AD$12)</f>
        <v>12.388608832725126</v>
      </c>
      <c r="AD39" s="153">
        <v>-0.22159999999999999</v>
      </c>
      <c r="AE39" s="154">
        <v>2.4E-2</v>
      </c>
      <c r="AF39" s="143">
        <f t="shared" ref="AF39" si="124">SQRT(AG39^2+AH39^2)*1000/(1.73*AG$12)</f>
        <v>12.852622055739829</v>
      </c>
      <c r="AG39" s="153">
        <v>-0.22800000000000001</v>
      </c>
      <c r="AH39" s="154">
        <v>2.1600000000000001E-2</v>
      </c>
      <c r="AI39" s="143">
        <f t="shared" ref="AI39" si="125">SQRT(AJ39^2+AK39^2)*1000/(1.73*AJ$12)</f>
        <v>12.960245050803733</v>
      </c>
      <c r="AJ39" s="153">
        <v>-0.23</v>
      </c>
      <c r="AK39" s="154">
        <v>2.0799999999999999E-2</v>
      </c>
      <c r="AL39" s="143">
        <f t="shared" ref="AL39" si="126">SQRT(AM39^2+AN39^2)*1000/(1.73*AM$12)</f>
        <v>12.371345444726153</v>
      </c>
      <c r="AM39" s="153">
        <v>-0.22</v>
      </c>
      <c r="AN39" s="154">
        <v>1.4E-2</v>
      </c>
      <c r="AO39" s="143">
        <f t="shared" ref="AO39" si="127">SQRT(AP39^2+AQ39^2)*1000/(1.73*AP$12)</f>
        <v>10.918890906883428</v>
      </c>
      <c r="AP39" s="153">
        <v>-0.19400000000000001</v>
      </c>
      <c r="AQ39" s="154">
        <v>1.4800000000000001E-2</v>
      </c>
      <c r="AR39" s="143">
        <f t="shared" ref="AR39" si="128">SQRT(AS39^2+AT39^2)*1000/(1.73*AS$12)</f>
        <v>11.125580278303417</v>
      </c>
      <c r="AS39" s="153">
        <v>-0.1976</v>
      </c>
      <c r="AT39" s="154">
        <v>1.6E-2</v>
      </c>
      <c r="AU39" s="143">
        <f t="shared" ref="AU39" si="129">SQRT(AV39^2+AW39^2)*1000/(1.73*AV$12)</f>
        <v>9.5267412762255255</v>
      </c>
      <c r="AV39" s="153">
        <v>-0.16880000000000001</v>
      </c>
      <c r="AW39" s="154">
        <v>1.7999999999999999E-2</v>
      </c>
      <c r="AX39" s="143">
        <f t="shared" ref="AX39" si="130">SQRT(AY39^2+AZ39^2)*1000/(1.73*AY$12)</f>
        <v>10.708424531065472</v>
      </c>
      <c r="AY39" s="153">
        <v>-0.19</v>
      </c>
      <c r="AZ39" s="154">
        <v>1.7600000000000001E-2</v>
      </c>
      <c r="BA39" s="143">
        <f t="shared" ref="BA39" si="131">SQRT(BB39^2+BC39^2)*1000/(1.73*BB$12)</f>
        <v>11.338436504786824</v>
      </c>
      <c r="BB39" s="153">
        <v>-0.20119999999999999</v>
      </c>
      <c r="BC39" s="154">
        <v>1.84E-2</v>
      </c>
      <c r="BD39" s="143">
        <f t="shared" ref="BD39" si="132">SQRT(BE39^2+BF39^2)*1000/(1.73*BE$12)</f>
        <v>11.475118298581378</v>
      </c>
      <c r="BE39" s="153">
        <v>-0.20319999999999999</v>
      </c>
      <c r="BF39" s="154">
        <v>2.2800000000000001E-2</v>
      </c>
      <c r="BG39" s="143">
        <f t="shared" ref="BG39" si="133">SQRT(BH39^2+BI39^2)*1000/(1.73*BH$12)</f>
        <v>11.358617738628553</v>
      </c>
      <c r="BH39" s="153">
        <v>-0.20119999999999999</v>
      </c>
      <c r="BI39" s="154">
        <v>2.1999999999999999E-2</v>
      </c>
      <c r="BJ39" s="143">
        <f t="shared" ref="BJ39" si="134">SQRT(BK39^2+BL39^2)*1000/(1.73*BK$12)</f>
        <v>9.238633264524843</v>
      </c>
      <c r="BK39" s="153">
        <v>-0.16320000000000001</v>
      </c>
      <c r="BL39" s="154">
        <v>2.1600000000000001E-2</v>
      </c>
      <c r="BM39" s="143">
        <f t="shared" ref="BM39" si="135">SQRT(BN39^2+BO39^2)*1000/(1.73*BN$12)</f>
        <v>9.2508430133878754</v>
      </c>
      <c r="BN39" s="153">
        <v>-0.16320000000000001</v>
      </c>
      <c r="BO39" s="154">
        <v>2.3199999999999998E-2</v>
      </c>
      <c r="BP39" s="143">
        <f t="shared" ref="BP39" si="136">SQRT(BQ39^2+BR39^2)*1000/(1.73*BQ$12)</f>
        <v>11.430503473720336</v>
      </c>
      <c r="BQ39" s="153">
        <v>-0.2024</v>
      </c>
      <c r="BR39" s="154">
        <v>2.2800000000000001E-2</v>
      </c>
      <c r="BS39" s="143">
        <f t="shared" ref="BS39" si="137">SQRT(BT39^2+BU39^2)*1000/(1.73*BT$12)</f>
        <v>10.341002805516016</v>
      </c>
      <c r="BT39" s="153">
        <v>-0.18279999999999999</v>
      </c>
      <c r="BU39" s="154">
        <v>2.3199999999999998E-2</v>
      </c>
      <c r="BV39" s="143">
        <f t="shared" ref="BV39" si="138">SQRT(BW39^2+BX39^2)*1000/(1.73*BW$12)</f>
        <v>10.004841650213999</v>
      </c>
      <c r="BW39" s="153">
        <v>-0.1784</v>
      </c>
      <c r="BX39" s="154">
        <v>2.4E-2</v>
      </c>
      <c r="BY39" s="143">
        <f t="shared" ref="BY39" si="139">SQRT(BZ39^2+CA39^2)*1000/(1.73*BZ$12)</f>
        <v>10.870316304466877</v>
      </c>
      <c r="BZ39" s="153">
        <v>-0.19400000000000001</v>
      </c>
      <c r="CA39" s="154">
        <v>2.4799999999999999E-2</v>
      </c>
    </row>
    <row r="40" spans="1:81" x14ac:dyDescent="0.2">
      <c r="A40" s="160">
        <v>12</v>
      </c>
      <c r="B40" s="596" t="s">
        <v>107</v>
      </c>
      <c r="C40" s="138"/>
      <c r="D40" s="570"/>
      <c r="E40" s="571"/>
      <c r="F40" s="139"/>
      <c r="G40" s="569"/>
      <c r="H40" s="143">
        <f t="shared" si="114"/>
        <v>20.924578651154551</v>
      </c>
      <c r="I40" s="153">
        <v>-0.35880000000000001</v>
      </c>
      <c r="J40" s="154">
        <v>-0.114</v>
      </c>
      <c r="K40" s="143">
        <f t="shared" ref="K40" si="140">SQRT(L40^2+M40^2)*1000/(1.73*L$18)</f>
        <v>21.625906236403267</v>
      </c>
      <c r="L40" s="153">
        <v>-0.36840000000000001</v>
      </c>
      <c r="M40" s="154">
        <v>-0.12520000000000001</v>
      </c>
      <c r="N40" s="143">
        <f t="shared" si="115"/>
        <v>21.528437318810532</v>
      </c>
      <c r="O40" s="153">
        <v>-0.36880000000000002</v>
      </c>
      <c r="P40" s="154">
        <v>-0.11840000000000001</v>
      </c>
      <c r="Q40" s="143">
        <f t="shared" ref="Q40" si="141">SQRT(R40^2+S40^2)*1000/(1.73*R$18)</f>
        <v>22.353705305220963</v>
      </c>
      <c r="R40" s="153">
        <v>-0.378</v>
      </c>
      <c r="S40" s="154">
        <v>-0.12559999999999999</v>
      </c>
      <c r="T40" s="143">
        <f t="shared" ref="T40" si="142">SQRT(U40^2+V40^2)*1000/(1.73*U$18)</f>
        <v>21.758825854378426</v>
      </c>
      <c r="U40" s="153">
        <v>-0.36919999999999997</v>
      </c>
      <c r="V40" s="154">
        <v>-0.11840000000000001</v>
      </c>
      <c r="W40" s="143">
        <f t="shared" ref="W40" si="143">SQRT(X40^2+Y40^2)*1000/(1.73*X$18)</f>
        <v>21.115443235159379</v>
      </c>
      <c r="X40" s="153">
        <v>-0.35920000000000002</v>
      </c>
      <c r="Y40" s="154">
        <v>-0.112</v>
      </c>
      <c r="Z40" s="143">
        <f t="shared" ref="Z40" si="144">SQRT(AA40^2+AB40^2)*1000/(1.73*AA$18)</f>
        <v>21.606754200380806</v>
      </c>
      <c r="AA40" s="153">
        <v>-0.36919999999999997</v>
      </c>
      <c r="AB40" s="154">
        <v>-0.10920000000000001</v>
      </c>
      <c r="AC40" s="143">
        <f t="shared" ref="AC40" si="145">SQRT(AD40^2+AE40^2)*1000/(1.73*AD$18)</f>
        <v>22.769269968686096</v>
      </c>
      <c r="AD40" s="153">
        <v>-0.38719999999999999</v>
      </c>
      <c r="AE40" s="154">
        <v>-0.1212</v>
      </c>
      <c r="AF40" s="143">
        <f t="shared" ref="AF40" si="146">SQRT(AG40^2+AH40^2)*1000/(1.73*AG$18)</f>
        <v>22.867001681722183</v>
      </c>
      <c r="AG40" s="153">
        <v>-0.39200000000000002</v>
      </c>
      <c r="AH40" s="154">
        <v>-0.11119999999999999</v>
      </c>
      <c r="AI40" s="143">
        <f t="shared" ref="AI40" si="147">SQRT(AJ40^2+AK40^2)*1000/(1.73*AJ$18)</f>
        <v>24.125269179252591</v>
      </c>
      <c r="AJ40" s="153">
        <v>-0.4128</v>
      </c>
      <c r="AK40" s="154">
        <v>-0.12</v>
      </c>
      <c r="AL40" s="143">
        <f t="shared" ref="AL40" si="148">SQRT(AM40^2+AN40^2)*1000/(1.73*AM$18)</f>
        <v>24.328523135396072</v>
      </c>
      <c r="AM40" s="153">
        <v>-0.4168</v>
      </c>
      <c r="AN40" s="154">
        <v>-0.1192</v>
      </c>
      <c r="AO40" s="143">
        <f t="shared" ref="AO40" si="149">SQRT(AP40^2+AQ40^2)*1000/(1.73*AP$18)</f>
        <v>23.625493011697824</v>
      </c>
      <c r="AP40" s="153">
        <v>-0.40479999999999999</v>
      </c>
      <c r="AQ40" s="154">
        <v>-0.11559999999999999</v>
      </c>
      <c r="AR40" s="143">
        <f t="shared" ref="AR40" si="150">SQRT(AS40^2+AT40^2)*1000/(1.73*AS$18)</f>
        <v>23.906232900887222</v>
      </c>
      <c r="AS40" s="153">
        <v>-0.41</v>
      </c>
      <c r="AT40" s="154">
        <v>-0.11559999999999999</v>
      </c>
      <c r="AU40" s="143">
        <f t="shared" ref="AU40" si="151">SQRT(AV40^2+AW40^2)*1000/(1.73*AV$18)</f>
        <v>24.646181528160962</v>
      </c>
      <c r="AV40" s="153">
        <v>-0.42199999999999999</v>
      </c>
      <c r="AW40" s="154">
        <v>-0.1216</v>
      </c>
      <c r="AX40" s="143">
        <f t="shared" ref="AX40" si="152">SQRT(AY40^2+AZ40^2)*1000/(1.73*AY$18)</f>
        <v>24.761797032593567</v>
      </c>
      <c r="AY40" s="153">
        <v>-0.42559999999999998</v>
      </c>
      <c r="AZ40" s="154">
        <v>-0.1164</v>
      </c>
      <c r="BA40" s="143">
        <f t="shared" ref="BA40" si="153">SQRT(BB40^2+BC40^2)*1000/(1.73*BB$18)</f>
        <v>24.980290869474405</v>
      </c>
      <c r="BB40" s="153">
        <v>-0.42680000000000001</v>
      </c>
      <c r="BC40" s="154">
        <v>-0.12640000000000001</v>
      </c>
      <c r="BD40" s="143">
        <f t="shared" ref="BD40" si="154">SQRT(BE40^2+BF40^2)*1000/(1.73*BE$18)</f>
        <v>23.965537814532802</v>
      </c>
      <c r="BE40" s="153">
        <v>-0.40960000000000002</v>
      </c>
      <c r="BF40" s="154">
        <v>-0.1208</v>
      </c>
      <c r="BG40" s="143">
        <f t="shared" ref="BG40" si="155">SQRT(BH40^2+BI40^2)*1000/(1.73*BH$18)</f>
        <v>23.597748896658587</v>
      </c>
      <c r="BH40" s="153">
        <v>-0.40439999999999998</v>
      </c>
      <c r="BI40" s="154">
        <v>-0.1152</v>
      </c>
      <c r="BJ40" s="143">
        <f t="shared" ref="BJ40" si="156">SQRT(BK40^2+BL40^2)*1000/(1.73*BK$18)</f>
        <v>22.994294248080706</v>
      </c>
      <c r="BK40" s="153">
        <v>-0.39600000000000002</v>
      </c>
      <c r="BL40" s="154">
        <v>-0.1052</v>
      </c>
      <c r="BM40" s="143">
        <f t="shared" ref="BM40" si="157">SQRT(BN40^2+BO40^2)*1000/(1.73*BN$18)</f>
        <v>23.924595865957901</v>
      </c>
      <c r="BN40" s="153">
        <v>-0.41</v>
      </c>
      <c r="BO40" s="154">
        <v>-0.1168</v>
      </c>
      <c r="BP40" s="143">
        <f t="shared" ref="BP40" si="158">SQRT(BQ40^2+BR40^2)*1000/(1.73*BQ$18)</f>
        <v>23.958945112736824</v>
      </c>
      <c r="BQ40" s="153">
        <v>-0.41120000000000001</v>
      </c>
      <c r="BR40" s="154">
        <v>-0.1148</v>
      </c>
      <c r="BS40" s="143">
        <f t="shared" ref="BS40" si="159">SQRT(BT40^2+BU40^2)*1000/(1.73*BT$18)</f>
        <v>23.854090766243655</v>
      </c>
      <c r="BT40" s="153">
        <v>-0.40799999999999997</v>
      </c>
      <c r="BU40" s="154">
        <v>-0.1192</v>
      </c>
      <c r="BV40" s="143">
        <f t="shared" ref="BV40" si="160">SQRT(BW40^2+BX40^2)*1000/(1.73*BW$18)</f>
        <v>21.608713150576769</v>
      </c>
      <c r="BW40" s="153">
        <v>-0.36599999999999999</v>
      </c>
      <c r="BX40" s="154">
        <v>-0.1196</v>
      </c>
      <c r="BY40" s="143">
        <f t="shared" ref="BY40" si="161">SQRT(BZ40^2+CA40^2)*1000/(1.73*BZ$18)</f>
        <v>21.284301775441058</v>
      </c>
      <c r="BZ40" s="153">
        <v>-0.36159999999999998</v>
      </c>
      <c r="CA40" s="154">
        <v>-0.1144</v>
      </c>
    </row>
    <row r="41" spans="1:81" x14ac:dyDescent="0.2">
      <c r="A41" s="160">
        <v>13</v>
      </c>
      <c r="B41" s="596" t="s">
        <v>74</v>
      </c>
      <c r="C41" s="138"/>
      <c r="D41" s="567"/>
      <c r="E41" s="568"/>
      <c r="F41" s="148"/>
      <c r="G41" s="569"/>
      <c r="H41" s="143">
        <f t="shared" si="116"/>
        <v>43.326633122855583</v>
      </c>
      <c r="I41" s="153">
        <v>-0.76200000000000001</v>
      </c>
      <c r="J41" s="154">
        <v>0.16439999999999999</v>
      </c>
      <c r="K41" s="143">
        <f t="shared" ref="K41" si="162">SQRT(L41^2+M41^2)*1000/(1.73*L$12)</f>
        <v>42.848369083309336</v>
      </c>
      <c r="L41" s="153">
        <v>-0.75239999999999996</v>
      </c>
      <c r="M41" s="154">
        <v>0.16800000000000001</v>
      </c>
      <c r="N41" s="143">
        <f t="shared" si="118"/>
        <v>42.588035228386914</v>
      </c>
      <c r="O41" s="153">
        <v>-0.74760000000000004</v>
      </c>
      <c r="P41" s="154">
        <v>0.16800000000000001</v>
      </c>
      <c r="Q41" s="143">
        <f t="shared" ref="Q41" si="163">SQRT(R41^2+S41^2)*1000/(1.73*R$12)</f>
        <v>42.182977168413714</v>
      </c>
      <c r="R41" s="153">
        <v>-0.74039999999999995</v>
      </c>
      <c r="S41" s="154">
        <v>0.1668</v>
      </c>
      <c r="T41" s="143">
        <f t="shared" ref="T41" si="164">SQRT(U41^2+V41^2)*1000/(1.73*U$12)</f>
        <v>41.97312740234738</v>
      </c>
      <c r="U41" s="153">
        <v>-0.73680000000000001</v>
      </c>
      <c r="V41" s="154">
        <v>0.1656</v>
      </c>
      <c r="W41" s="143">
        <f t="shared" ref="W41" si="165">SQRT(X41^2+Y41^2)*1000/(1.73*X$12)</f>
        <v>41.893459281763043</v>
      </c>
      <c r="X41" s="153">
        <v>-0.73560000000000003</v>
      </c>
      <c r="Y41" s="154">
        <v>0.16439999999999999</v>
      </c>
      <c r="Z41" s="143">
        <f t="shared" ref="Z41" si="166">SQRT(AA41^2+AB41^2)*1000/(1.73*AA$12)</f>
        <v>43.103691833209673</v>
      </c>
      <c r="AA41" s="153">
        <v>-0.75</v>
      </c>
      <c r="AB41" s="154">
        <v>0.1656</v>
      </c>
      <c r="AC41" s="143">
        <f t="shared" ref="AC41" si="167">SQRT(AD41^2+AE41^2)*1000/(1.73*AD$12)</f>
        <v>44.61803648039124</v>
      </c>
      <c r="AD41" s="153">
        <v>-0.78839999999999999</v>
      </c>
      <c r="AE41" s="154">
        <v>0.1512</v>
      </c>
      <c r="AF41" s="143">
        <f t="shared" ref="AF41" si="168">SQRT(AG41^2+AH41^2)*1000/(1.73*AG$12)</f>
        <v>46.019948531641965</v>
      </c>
      <c r="AG41" s="153">
        <v>-0.81240000000000001</v>
      </c>
      <c r="AH41" s="154">
        <v>0.1116</v>
      </c>
      <c r="AI41" s="143">
        <f t="shared" ref="AI41" si="169">SQRT(AJ41^2+AK41^2)*1000/(1.73*AJ$12)</f>
        <v>46.269976530944184</v>
      </c>
      <c r="AJ41" s="153">
        <v>-0.81479999999999997</v>
      </c>
      <c r="AK41" s="154">
        <v>0.126</v>
      </c>
      <c r="AL41" s="143">
        <f t="shared" ref="AL41" si="170">SQRT(AM41^2+AN41^2)*1000/(1.73*AM$12)</f>
        <v>45.968773442855458</v>
      </c>
      <c r="AM41" s="153">
        <v>-0.80879999999999996</v>
      </c>
      <c r="AN41" s="154">
        <v>0.12959999999999999</v>
      </c>
      <c r="AO41" s="143">
        <f t="shared" ref="AO41" si="171">SQRT(AP41^2+AQ41^2)*1000/(1.73*AP$12)</f>
        <v>47.230126895707322</v>
      </c>
      <c r="AP41" s="153">
        <v>-0.83399999999999996</v>
      </c>
      <c r="AQ41" s="154">
        <v>0.1128</v>
      </c>
      <c r="AR41" s="143">
        <f t="shared" ref="AR41" si="172">SQRT(AS41^2+AT41^2)*1000/(1.73*AS$12)</f>
        <v>47.248559776445312</v>
      </c>
      <c r="AS41" s="153">
        <v>-0.83279999999999998</v>
      </c>
      <c r="AT41" s="154">
        <v>0.1236</v>
      </c>
      <c r="AU41" s="143">
        <f t="shared" ref="AU41" si="173">SQRT(AV41^2+AW41^2)*1000/(1.73*AV$12)</f>
        <v>47.3951427716014</v>
      </c>
      <c r="AV41" s="153">
        <v>-0.83760000000000001</v>
      </c>
      <c r="AW41" s="154">
        <v>0.108</v>
      </c>
      <c r="AX41" s="143">
        <f t="shared" ref="AX41" si="174">SQRT(AY41^2+AZ41^2)*1000/(1.73*AY$12)</f>
        <v>47.457729895513559</v>
      </c>
      <c r="AY41" s="153">
        <v>-0.83760000000000001</v>
      </c>
      <c r="AZ41" s="154">
        <v>0.1164</v>
      </c>
      <c r="BA41" s="143">
        <f t="shared" ref="BA41" si="175">SQRT(BB41^2+BC41^2)*1000/(1.73*BB$12)</f>
        <v>47.519614243100087</v>
      </c>
      <c r="BB41" s="153">
        <v>-0.83640000000000003</v>
      </c>
      <c r="BC41" s="154">
        <v>0.13200000000000001</v>
      </c>
      <c r="BD41" s="143">
        <f t="shared" ref="BD41" si="176">SQRT(BE41^2+BF41^2)*1000/(1.73*BE$12)</f>
        <v>49.476649072642033</v>
      </c>
      <c r="BE41" s="153">
        <v>-0.87239999999999995</v>
      </c>
      <c r="BF41" s="154">
        <v>0.12720000000000001</v>
      </c>
      <c r="BG41" s="143">
        <f t="shared" ref="BG41" si="177">SQRT(BH41^2+BI41^2)*1000/(1.73*BH$12)</f>
        <v>52.035880282922577</v>
      </c>
      <c r="BH41" s="153">
        <v>-0.92159999999999997</v>
      </c>
      <c r="BI41" s="154">
        <v>0.10199999999999999</v>
      </c>
      <c r="BJ41" s="143">
        <f t="shared" ref="BJ41" si="178">SQRT(BK41^2+BL41^2)*1000/(1.73*BK$12)</f>
        <v>53.59762160050461</v>
      </c>
      <c r="BK41" s="153">
        <v>-0.94920000000000004</v>
      </c>
      <c r="BL41" s="154">
        <v>0.1056</v>
      </c>
      <c r="BM41" s="143">
        <f t="shared" ref="BM41" si="179">SQRT(BN41^2+BO41^2)*1000/(1.73*BN$12)</f>
        <v>53.59389838581621</v>
      </c>
      <c r="BN41" s="153">
        <v>-0.94679999999999997</v>
      </c>
      <c r="BO41" s="154">
        <v>0.12479999999999999</v>
      </c>
      <c r="BP41" s="143">
        <f t="shared" ref="BP41" si="180">SQRT(BQ41^2+BR41^2)*1000/(1.73*BQ$12)</f>
        <v>52.753276740427317</v>
      </c>
      <c r="BQ41" s="153">
        <v>-0.93120000000000003</v>
      </c>
      <c r="BR41" s="154">
        <v>0.12839999999999999</v>
      </c>
      <c r="BS41" s="143">
        <f t="shared" ref="BS41" si="181">SQRT(BT41^2+BU41^2)*1000/(1.73*BT$12)</f>
        <v>51.57013066033673</v>
      </c>
      <c r="BT41" s="153">
        <v>-0.90600000000000003</v>
      </c>
      <c r="BU41" s="154">
        <v>0.15359999999999999</v>
      </c>
      <c r="BV41" s="143">
        <f t="shared" ref="BV41" si="182">SQRT(BW41^2+BX41^2)*1000/(1.73*BW$12)</f>
        <v>48.89403595078435</v>
      </c>
      <c r="BW41" s="153">
        <v>-0.86639999999999995</v>
      </c>
      <c r="BX41" s="154">
        <v>0.15240000000000001</v>
      </c>
      <c r="BY41" s="143">
        <f t="shared" ref="BY41" si="183">SQRT(BZ41^2+CA41^2)*1000/(1.73*BZ$12)</f>
        <v>46.817816369782264</v>
      </c>
      <c r="BZ41" s="153">
        <v>-0.82799999999999996</v>
      </c>
      <c r="CA41" s="154">
        <v>0.15479999999999999</v>
      </c>
    </row>
    <row r="42" spans="1:81" ht="13.5" thickBot="1" x14ac:dyDescent="0.25">
      <c r="A42" s="160">
        <v>14</v>
      </c>
      <c r="B42" s="596" t="s">
        <v>75</v>
      </c>
      <c r="C42" s="138"/>
      <c r="D42" s="570"/>
      <c r="E42" s="571"/>
      <c r="F42" s="139"/>
      <c r="G42" s="569"/>
      <c r="H42" s="143">
        <f t="shared" si="114"/>
        <v>52.601405075847325</v>
      </c>
      <c r="I42" s="153">
        <v>-0.94199999999999995</v>
      </c>
      <c r="J42" s="154">
        <v>9.1200000000000003E-2</v>
      </c>
      <c r="K42" s="143">
        <f t="shared" ref="K42" si="184">SQRT(L42^2+M42^2)*1000/(1.73*L$18)</f>
        <v>48.162540675424474</v>
      </c>
      <c r="L42" s="153">
        <v>-0.86160000000000003</v>
      </c>
      <c r="M42" s="154">
        <v>9.2399999999999996E-2</v>
      </c>
      <c r="N42" s="143">
        <f t="shared" si="115"/>
        <v>45.268864106350506</v>
      </c>
      <c r="O42" s="153">
        <v>-0.80879999999999996</v>
      </c>
      <c r="P42" s="154">
        <v>9.6000000000000002E-2</v>
      </c>
      <c r="Q42" s="143">
        <f t="shared" ref="Q42" si="185">SQRT(R42^2+S42^2)*1000/(1.73*R$18)</f>
        <v>45.023781051044786</v>
      </c>
      <c r="R42" s="153">
        <v>-0.79679999999999995</v>
      </c>
      <c r="S42" s="154">
        <v>9.3600000000000003E-2</v>
      </c>
      <c r="T42" s="143">
        <f t="shared" ref="T42" si="186">SQRT(U42^2+V42^2)*1000/(1.73*U$18)</f>
        <v>43.452387315654079</v>
      </c>
      <c r="U42" s="153">
        <v>-0.76800000000000002</v>
      </c>
      <c r="V42" s="154">
        <v>9.8400000000000001E-2</v>
      </c>
      <c r="W42" s="143">
        <f t="shared" ref="W42" si="187">SQRT(X42^2+Y42^2)*1000/(1.73*X$18)</f>
        <v>43.886957050272223</v>
      </c>
      <c r="X42" s="153">
        <v>-0.77639999999999998</v>
      </c>
      <c r="Y42" s="154">
        <v>9.3600000000000003E-2</v>
      </c>
      <c r="Z42" s="143">
        <f t="shared" ref="Z42" si="188">SQRT(AA42^2+AB42^2)*1000/(1.73*AA$18)</f>
        <v>48.116695243224648</v>
      </c>
      <c r="AA42" s="153">
        <v>-0.85199999999999998</v>
      </c>
      <c r="AB42" s="154">
        <v>9.6000000000000002E-2</v>
      </c>
      <c r="AC42" s="143">
        <f t="shared" ref="AC42" si="189">SQRT(AD42^2+AE42^2)*1000/(1.73*AD$18)</f>
        <v>52.879501474571974</v>
      </c>
      <c r="AD42" s="153">
        <v>-0.93840000000000001</v>
      </c>
      <c r="AE42" s="154">
        <v>8.5199999999999998E-2</v>
      </c>
      <c r="AF42" s="143">
        <f t="shared" ref="AF42" si="190">SQRT(AG42^2+AH42^2)*1000/(1.73*AG$18)</f>
        <v>53.711562287147146</v>
      </c>
      <c r="AG42" s="153">
        <v>-0.95399999999999996</v>
      </c>
      <c r="AH42" s="154">
        <v>7.6799999999999993E-2</v>
      </c>
      <c r="AI42" s="143">
        <f t="shared" ref="AI42" si="191">SQRT(AJ42^2+AK42^2)*1000/(1.73*AJ$18)</f>
        <v>49.600788790613684</v>
      </c>
      <c r="AJ42" s="153">
        <v>-0.88080000000000003</v>
      </c>
      <c r="AK42" s="154">
        <v>7.3200000000000001E-2</v>
      </c>
      <c r="AL42" s="143">
        <f t="shared" ref="AL42" si="192">SQRT(AM42^2+AN42^2)*1000/(1.73*AM$18)</f>
        <v>50.638632050189017</v>
      </c>
      <c r="AM42" s="153">
        <v>-0.9</v>
      </c>
      <c r="AN42" s="154">
        <v>6.4799999999999996E-2</v>
      </c>
      <c r="AO42" s="143">
        <f t="shared" ref="AO42" si="193">SQRT(AP42^2+AQ42^2)*1000/(1.73*AP$18)</f>
        <v>51.919703544165898</v>
      </c>
      <c r="AP42" s="153">
        <v>-0.92279999999999995</v>
      </c>
      <c r="AQ42" s="154">
        <v>6.6000000000000003E-2</v>
      </c>
      <c r="AR42" s="143">
        <f t="shared" ref="AR42" si="194">SQRT(AS42^2+AT42^2)*1000/(1.73*AS$18)</f>
        <v>51.021308755178474</v>
      </c>
      <c r="AS42" s="153">
        <v>-0.90600000000000003</v>
      </c>
      <c r="AT42" s="154">
        <v>7.5600000000000001E-2</v>
      </c>
      <c r="AU42" s="143">
        <f t="shared" ref="AU42" si="195">SQRT(AV42^2+AW42^2)*1000/(1.73*AV$18)</f>
        <v>55.230576718167491</v>
      </c>
      <c r="AV42" s="153">
        <v>-0.98280000000000001</v>
      </c>
      <c r="AW42" s="154">
        <v>5.16E-2</v>
      </c>
      <c r="AX42" s="143">
        <f t="shared" ref="AX42" si="196">SQRT(AY42^2+AZ42^2)*1000/(1.73*AY$18)</f>
        <v>55.059515063379671</v>
      </c>
      <c r="AY42" s="153">
        <v>-0.98040000000000005</v>
      </c>
      <c r="AZ42" s="154">
        <v>3.7199999999999997E-2</v>
      </c>
      <c r="BA42" s="143">
        <f t="shared" ref="BA42" si="197">SQRT(BB42^2+BC42^2)*1000/(1.73*BB$18)</f>
        <v>55.883626431265874</v>
      </c>
      <c r="BB42" s="153">
        <v>-0.99480000000000002</v>
      </c>
      <c r="BC42" s="154">
        <v>4.4400000000000002E-2</v>
      </c>
      <c r="BD42" s="143">
        <f t="shared" ref="BD42" si="198">SQRT(BE42^2+BF42^2)*1000/(1.73*BE$18)</f>
        <v>57.924203616675882</v>
      </c>
      <c r="BE42" s="153">
        <v>-1.0307999999999999</v>
      </c>
      <c r="BF42" s="154">
        <v>5.28E-2</v>
      </c>
      <c r="BG42" s="143">
        <f t="shared" ref="BG42" si="199">SQRT(BH42^2+BI42^2)*1000/(1.73*BH$18)</f>
        <v>58.939986923638386</v>
      </c>
      <c r="BH42" s="153">
        <v>-1.0488</v>
      </c>
      <c r="BI42" s="154">
        <v>5.5199999999999999E-2</v>
      </c>
      <c r="BJ42" s="143">
        <f t="shared" ref="BJ42" si="200">SQRT(BK42^2+BL42^2)*1000/(1.73*BK$18)</f>
        <v>62.017832681773555</v>
      </c>
      <c r="BK42" s="153">
        <v>-1.1040000000000001</v>
      </c>
      <c r="BL42" s="154">
        <v>4.9200000000000001E-2</v>
      </c>
      <c r="BM42" s="143">
        <f t="shared" ref="BM42" si="201">SQRT(BN42^2+BO42^2)*1000/(1.73*BN$18)</f>
        <v>63.580758824732754</v>
      </c>
      <c r="BN42" s="153">
        <v>-1.1315999999999999</v>
      </c>
      <c r="BO42" s="154">
        <v>5.5199999999999999E-2</v>
      </c>
      <c r="BP42" s="143">
        <f t="shared" ref="BP42" si="202">SQRT(BQ42^2+BR42^2)*1000/(1.73*BQ$18)</f>
        <v>62.818670628135344</v>
      </c>
      <c r="BQ42" s="153">
        <v>-1.1172</v>
      </c>
      <c r="BR42" s="154">
        <v>6.9599999999999995E-2</v>
      </c>
      <c r="BS42" s="143">
        <f t="shared" ref="BS42" si="203">SQRT(BT42^2+BU42^2)*1000/(1.73*BT$18)</f>
        <v>63.360575235946435</v>
      </c>
      <c r="BT42" s="153">
        <v>-1.1268</v>
      </c>
      <c r="BU42" s="154">
        <v>7.0800000000000002E-2</v>
      </c>
      <c r="BV42" s="143">
        <f t="shared" ref="BV42" si="204">SQRT(BW42^2+BX42^2)*1000/(1.73*BW$18)</f>
        <v>61.680383009019138</v>
      </c>
      <c r="BW42" s="153">
        <v>-1.0968</v>
      </c>
      <c r="BX42" s="154">
        <v>7.0800000000000002E-2</v>
      </c>
      <c r="BY42" s="143">
        <f t="shared" ref="BY42" si="205">SQRT(BZ42^2+CA42^2)*1000/(1.73*BZ$18)</f>
        <v>58.541057108005795</v>
      </c>
      <c r="BZ42" s="153">
        <v>-1.0404</v>
      </c>
      <c r="CA42" s="154">
        <v>7.5600000000000001E-2</v>
      </c>
    </row>
    <row r="43" spans="1:81" x14ac:dyDescent="0.2">
      <c r="A43" s="164" t="s">
        <v>50</v>
      </c>
      <c r="B43" s="165"/>
      <c r="C43" s="166"/>
      <c r="D43" s="167"/>
      <c r="E43" s="168"/>
      <c r="F43" s="167"/>
      <c r="G43" s="169"/>
      <c r="H43" s="170">
        <f>H29+H30+H31+H32+H33+H39+H41</f>
        <v>289.30279799481013</v>
      </c>
      <c r="I43" s="171">
        <f>I29+I30+I31+I32+I33+I39+I41</f>
        <v>-5.1230000000000011</v>
      </c>
      <c r="J43" s="172">
        <f>J29+J30+J31+J32+J33+J39+J41</f>
        <v>0.12819999999999998</v>
      </c>
      <c r="K43" s="170">
        <f t="shared" ref="K43:M43" si="206">K29+K30+K31+K32+K33+K39+K41</f>
        <v>278.85140265673465</v>
      </c>
      <c r="L43" s="171">
        <f t="shared" si="206"/>
        <v>-4.9332000000000003</v>
      </c>
      <c r="M43" s="172">
        <f t="shared" si="206"/>
        <v>0.19159999999999999</v>
      </c>
      <c r="N43" s="170">
        <f>N29+N30+N31+N32+N33+N39+N41</f>
        <v>271.99611635899731</v>
      </c>
      <c r="O43" s="171">
        <f>O29+O30+O31+O32+O33+O39+O41</f>
        <v>-4.8116000000000003</v>
      </c>
      <c r="P43" s="172">
        <f>P29+P30+P31+P32+P33+P39+P41</f>
        <v>0.193</v>
      </c>
      <c r="Q43" s="170">
        <f t="shared" ref="Q43:CA43" si="207">Q29+Q30+Q31+Q32+Q33+Q39+Q41</f>
        <v>267.89959250511015</v>
      </c>
      <c r="R43" s="171">
        <f t="shared" si="207"/>
        <v>-4.7396000000000003</v>
      </c>
      <c r="S43" s="172">
        <f t="shared" si="207"/>
        <v>0.21239999999999998</v>
      </c>
      <c r="T43" s="170">
        <f t="shared" si="207"/>
        <v>269.85250633768396</v>
      </c>
      <c r="U43" s="171">
        <f t="shared" si="207"/>
        <v>-4.7745999999999995</v>
      </c>
      <c r="V43" s="172">
        <f t="shared" si="207"/>
        <v>0.19819999999999999</v>
      </c>
      <c r="W43" s="170">
        <f t="shared" si="207"/>
        <v>272.11609083481005</v>
      </c>
      <c r="X43" s="171">
        <f t="shared" si="207"/>
        <v>-4.8174000000000001</v>
      </c>
      <c r="Y43" s="172">
        <f t="shared" si="207"/>
        <v>0.19939999999999999</v>
      </c>
      <c r="Z43" s="170">
        <f t="shared" si="207"/>
        <v>295.72193034191145</v>
      </c>
      <c r="AA43" s="171">
        <f t="shared" si="207"/>
        <v>-5.1861999999999995</v>
      </c>
      <c r="AB43" s="172">
        <f t="shared" si="207"/>
        <v>0.17619999999999997</v>
      </c>
      <c r="AC43" s="170">
        <f t="shared" si="207"/>
        <v>322.93513167050997</v>
      </c>
      <c r="AD43" s="171">
        <f t="shared" si="207"/>
        <v>-5.7227999999999994</v>
      </c>
      <c r="AE43" s="172">
        <f t="shared" si="207"/>
        <v>5.1800000000000013E-2</v>
      </c>
      <c r="AF43" s="170">
        <f t="shared" si="207"/>
        <v>348.19850586869552</v>
      </c>
      <c r="AG43" s="171">
        <f t="shared" si="207"/>
        <v>-6.1305999999999994</v>
      </c>
      <c r="AH43" s="172">
        <f t="shared" si="207"/>
        <v>-0.16280000000000008</v>
      </c>
      <c r="AI43" s="170">
        <f t="shared" si="207"/>
        <v>356.36617306950086</v>
      </c>
      <c r="AJ43" s="171">
        <f t="shared" si="207"/>
        <v>-6.2673999999999994</v>
      </c>
      <c r="AK43" s="172">
        <f t="shared" si="207"/>
        <v>-0.24779999999999996</v>
      </c>
      <c r="AL43" s="170">
        <f t="shared" si="207"/>
        <v>352.31158024337037</v>
      </c>
      <c r="AM43" s="171">
        <f t="shared" si="207"/>
        <v>-6.1970000000000001</v>
      </c>
      <c r="AN43" s="172">
        <f t="shared" si="207"/>
        <v>-0.193</v>
      </c>
      <c r="AO43" s="170">
        <f t="shared" si="207"/>
        <v>350.04209799795359</v>
      </c>
      <c r="AP43" s="171">
        <f t="shared" si="207"/>
        <v>-6.1631999999999998</v>
      </c>
      <c r="AQ43" s="172">
        <f t="shared" si="207"/>
        <v>-0.12859999999999999</v>
      </c>
      <c r="AR43" s="170">
        <f t="shared" si="207"/>
        <v>352.65047464524207</v>
      </c>
      <c r="AS43" s="171">
        <f t="shared" si="207"/>
        <v>-6.2041999999999993</v>
      </c>
      <c r="AT43" s="172">
        <f t="shared" si="207"/>
        <v>-2.6400000000000021E-2</v>
      </c>
      <c r="AU43" s="170">
        <f t="shared" si="207"/>
        <v>349.32082323126707</v>
      </c>
      <c r="AV43" s="171">
        <f t="shared" si="207"/>
        <v>-6.1513999999999998</v>
      </c>
      <c r="AW43" s="172">
        <f t="shared" si="207"/>
        <v>-0.16920000000000002</v>
      </c>
      <c r="AX43" s="170">
        <f t="shared" si="207"/>
        <v>348.37159570197326</v>
      </c>
      <c r="AY43" s="171">
        <f t="shared" si="207"/>
        <v>-6.1344000000000012</v>
      </c>
      <c r="AZ43" s="172">
        <f t="shared" si="207"/>
        <v>-0.19839999999999997</v>
      </c>
      <c r="BA43" s="170">
        <f t="shared" si="207"/>
        <v>353.85507588056555</v>
      </c>
      <c r="BB43" s="171">
        <f t="shared" si="207"/>
        <v>-6.2342000000000004</v>
      </c>
      <c r="BC43" s="172">
        <f t="shared" si="207"/>
        <v>-0.11260000000000001</v>
      </c>
      <c r="BD43" s="170">
        <f t="shared" si="207"/>
        <v>357.12416976008092</v>
      </c>
      <c r="BE43" s="171">
        <f t="shared" si="207"/>
        <v>-6.2955999999999994</v>
      </c>
      <c r="BF43" s="172">
        <f t="shared" si="207"/>
        <v>-7.3999999999999982E-2</v>
      </c>
      <c r="BG43" s="170">
        <f t="shared" si="207"/>
        <v>351.18276162166359</v>
      </c>
      <c r="BH43" s="171">
        <f t="shared" si="207"/>
        <v>-6.1953999999999985</v>
      </c>
      <c r="BI43" s="172">
        <f t="shared" si="207"/>
        <v>-8.2799999999999999E-2</v>
      </c>
      <c r="BJ43" s="170">
        <f t="shared" si="207"/>
        <v>347.3825614985688</v>
      </c>
      <c r="BK43" s="171">
        <f t="shared" si="207"/>
        <v>-6.1248000000000005</v>
      </c>
      <c r="BL43" s="172">
        <f t="shared" si="207"/>
        <v>-3.6799999999999972E-2</v>
      </c>
      <c r="BM43" s="170">
        <f t="shared" si="207"/>
        <v>346.25503339840958</v>
      </c>
      <c r="BN43" s="171">
        <f t="shared" si="207"/>
        <v>-6.0975999999999999</v>
      </c>
      <c r="BO43" s="172">
        <f t="shared" si="207"/>
        <v>-7.6599999999999974E-2</v>
      </c>
      <c r="BP43" s="170">
        <f t="shared" si="207"/>
        <v>341.76881690414422</v>
      </c>
      <c r="BQ43" s="171">
        <f t="shared" si="207"/>
        <v>-6.017199999999999</v>
      </c>
      <c r="BR43" s="172">
        <f t="shared" si="207"/>
        <v>-6.8000000000000033E-2</v>
      </c>
      <c r="BS43" s="170">
        <f t="shared" si="207"/>
        <v>330.65346277594472</v>
      </c>
      <c r="BT43" s="171">
        <f t="shared" si="207"/>
        <v>-5.8167999999999997</v>
      </c>
      <c r="BU43" s="172">
        <f t="shared" si="207"/>
        <v>-3.4400000000000042E-2</v>
      </c>
      <c r="BV43" s="170">
        <f t="shared" si="207"/>
        <v>313.11447121472969</v>
      </c>
      <c r="BW43" s="171">
        <f t="shared" si="207"/>
        <v>-5.5581999999999994</v>
      </c>
      <c r="BX43" s="172">
        <f t="shared" si="207"/>
        <v>-2.0400000000000029E-2</v>
      </c>
      <c r="BY43" s="170">
        <f t="shared" si="207"/>
        <v>298.92595583703877</v>
      </c>
      <c r="BZ43" s="171">
        <f t="shared" si="207"/>
        <v>-5.3053999999999997</v>
      </c>
      <c r="CA43" s="172">
        <f t="shared" si="207"/>
        <v>4.8400000000000012E-2</v>
      </c>
      <c r="CB43" s="638"/>
      <c r="CC43" s="638"/>
    </row>
    <row r="44" spans="1:81" ht="13.5" thickBot="1" x14ac:dyDescent="0.25">
      <c r="A44" s="175" t="s">
        <v>51</v>
      </c>
      <c r="B44" s="176"/>
      <c r="C44" s="177"/>
      <c r="D44" s="178"/>
      <c r="E44" s="179"/>
      <c r="F44" s="180"/>
      <c r="G44" s="181"/>
      <c r="H44" s="182">
        <f>H42+H40+H38+H37+H36+H35+H34</f>
        <v>227.45300375698199</v>
      </c>
      <c r="I44" s="183">
        <f>I42+I40+I38+I37+I36+I35+I34</f>
        <v>-4.0274000000000001</v>
      </c>
      <c r="J44" s="184">
        <f>J42+J40+J38+J37+J36+J35+J34</f>
        <v>9.5399999999999985E-2</v>
      </c>
      <c r="K44" s="182">
        <f t="shared" ref="K44:M44" si="208">K42+K40+K38+K37+K36+K35+K34</f>
        <v>219.28795898199022</v>
      </c>
      <c r="L44" s="183">
        <f t="shared" si="208"/>
        <v>-3.8788</v>
      </c>
      <c r="M44" s="184">
        <f t="shared" si="208"/>
        <v>9.7799999999999998E-2</v>
      </c>
      <c r="N44" s="182">
        <f>N42+N40+N38+N37+N36+N35+N34</f>
        <v>214.73376862589177</v>
      </c>
      <c r="O44" s="183">
        <f>O42+O40+O38+O37+O36+O35+O34</f>
        <v>-3.7975999999999996</v>
      </c>
      <c r="P44" s="184">
        <f>P42+P40+P38+P37+P36+P35+P34</f>
        <v>9.8599999999999993E-2</v>
      </c>
      <c r="Q44" s="182">
        <f t="shared" ref="Q44:CA44" si="209">Q42+Q40+Q38+Q37+Q36+Q35+Q34</f>
        <v>214.00869907047954</v>
      </c>
      <c r="R44" s="183">
        <f t="shared" si="209"/>
        <v>-3.7459999999999996</v>
      </c>
      <c r="S44" s="184">
        <f t="shared" si="209"/>
        <v>9.3800000000000022E-2</v>
      </c>
      <c r="T44" s="182">
        <f t="shared" si="209"/>
        <v>211.81372391009489</v>
      </c>
      <c r="U44" s="183">
        <f t="shared" si="209"/>
        <v>-3.7084000000000001</v>
      </c>
      <c r="V44" s="184">
        <f t="shared" si="209"/>
        <v>0.10419999999999999</v>
      </c>
      <c r="W44" s="182">
        <f t="shared" si="209"/>
        <v>218.23427382510042</v>
      </c>
      <c r="X44" s="183">
        <f t="shared" si="209"/>
        <v>-3.8246000000000002</v>
      </c>
      <c r="Y44" s="184">
        <f t="shared" si="209"/>
        <v>7.1800000000000003E-2</v>
      </c>
      <c r="Z44" s="182">
        <f t="shared" si="209"/>
        <v>231.71729345418728</v>
      </c>
      <c r="AA44" s="183">
        <f t="shared" si="209"/>
        <v>-4.0646000000000004</v>
      </c>
      <c r="AB44" s="184">
        <f t="shared" si="209"/>
        <v>0.10340000000000001</v>
      </c>
      <c r="AC44" s="182">
        <f t="shared" si="209"/>
        <v>257.41824744498985</v>
      </c>
      <c r="AD44" s="183">
        <f t="shared" si="209"/>
        <v>-4.5164</v>
      </c>
      <c r="AE44" s="184">
        <f t="shared" si="209"/>
        <v>7.920000000000002E-2</v>
      </c>
      <c r="AF44" s="182">
        <f t="shared" si="209"/>
        <v>275.10682998553864</v>
      </c>
      <c r="AG44" s="183">
        <f t="shared" si="209"/>
        <v>-4.8348000000000004</v>
      </c>
      <c r="AH44" s="184">
        <f t="shared" si="209"/>
        <v>6.3200000000000006E-2</v>
      </c>
      <c r="AI44" s="182">
        <f t="shared" si="209"/>
        <v>275.97741284962547</v>
      </c>
      <c r="AJ44" s="183">
        <f t="shared" si="209"/>
        <v>-4.8513999999999999</v>
      </c>
      <c r="AK44" s="184">
        <f t="shared" si="209"/>
        <v>2.0000000000000011E-2</v>
      </c>
      <c r="AL44" s="182">
        <f t="shared" si="209"/>
        <v>274.71360587549646</v>
      </c>
      <c r="AM44" s="183">
        <f t="shared" si="209"/>
        <v>-4.8323999999999998</v>
      </c>
      <c r="AN44" s="184">
        <f t="shared" si="209"/>
        <v>9.1999999999999998E-3</v>
      </c>
      <c r="AO44" s="182">
        <f t="shared" si="209"/>
        <v>272.53496366312356</v>
      </c>
      <c r="AP44" s="183">
        <f t="shared" si="209"/>
        <v>-4.7957999999999998</v>
      </c>
      <c r="AQ44" s="184">
        <f t="shared" si="209"/>
        <v>-6.0000000000000053E-3</v>
      </c>
      <c r="AR44" s="182">
        <f t="shared" si="209"/>
        <v>268.25383009496124</v>
      </c>
      <c r="AS44" s="183">
        <f t="shared" si="209"/>
        <v>-4.7160000000000002</v>
      </c>
      <c r="AT44" s="184">
        <f t="shared" si="209"/>
        <v>3.3999999999999989E-2</v>
      </c>
      <c r="AU44" s="182">
        <f t="shared" si="209"/>
        <v>270.83821412926676</v>
      </c>
      <c r="AV44" s="183">
        <f t="shared" si="209"/>
        <v>-4.7636000000000003</v>
      </c>
      <c r="AW44" s="184">
        <f t="shared" si="209"/>
        <v>-5.2000000000000102E-3</v>
      </c>
      <c r="AX44" s="182">
        <f t="shared" si="209"/>
        <v>269.73385620169944</v>
      </c>
      <c r="AY44" s="183">
        <f t="shared" si="209"/>
        <v>-4.7468000000000004</v>
      </c>
      <c r="AZ44" s="184">
        <f t="shared" si="209"/>
        <v>-2.020000000000001E-2</v>
      </c>
      <c r="BA44" s="182">
        <f t="shared" si="209"/>
        <v>275.86133651144507</v>
      </c>
      <c r="BB44" s="183">
        <f t="shared" si="209"/>
        <v>-4.8499999999999996</v>
      </c>
      <c r="BC44" s="184">
        <f t="shared" si="209"/>
        <v>2.8399999999999995E-2</v>
      </c>
      <c r="BD44" s="182">
        <f t="shared" si="209"/>
        <v>281.01214002520089</v>
      </c>
      <c r="BE44" s="183">
        <f t="shared" si="209"/>
        <v>-4.9401999999999999</v>
      </c>
      <c r="BF44" s="184">
        <f t="shared" si="209"/>
        <v>-3.3999999999999864E-3</v>
      </c>
      <c r="BG44" s="182">
        <f t="shared" si="209"/>
        <v>275.94235444168964</v>
      </c>
      <c r="BH44" s="183">
        <f t="shared" si="209"/>
        <v>-4.851</v>
      </c>
      <c r="BI44" s="184">
        <f t="shared" si="209"/>
        <v>-5.7999999999999857E-3</v>
      </c>
      <c r="BJ44" s="182">
        <f t="shared" si="209"/>
        <v>270.96348761966885</v>
      </c>
      <c r="BK44" s="183">
        <f t="shared" si="209"/>
        <v>-4.7644000000000002</v>
      </c>
      <c r="BL44" s="184">
        <f t="shared" si="209"/>
        <v>1.6999999999999987E-2</v>
      </c>
      <c r="BM44" s="182">
        <f t="shared" si="209"/>
        <v>271.48721371684434</v>
      </c>
      <c r="BN44" s="183">
        <f t="shared" si="209"/>
        <v>-4.7732000000000001</v>
      </c>
      <c r="BO44" s="184">
        <f t="shared" si="209"/>
        <v>-2.7800000000000005E-2</v>
      </c>
      <c r="BP44" s="182">
        <f t="shared" si="209"/>
        <v>269.94659772097361</v>
      </c>
      <c r="BQ44" s="183">
        <f t="shared" si="209"/>
        <v>-4.7445999999999993</v>
      </c>
      <c r="BR44" s="184">
        <f t="shared" si="209"/>
        <v>-4.1200000000000001E-2</v>
      </c>
      <c r="BS44" s="182">
        <f t="shared" si="209"/>
        <v>266.01981410103241</v>
      </c>
      <c r="BT44" s="183">
        <f t="shared" si="209"/>
        <v>-4.6749999999999998</v>
      </c>
      <c r="BU44" s="184">
        <f t="shared" si="209"/>
        <v>-6.9400000000000003E-2</v>
      </c>
      <c r="BV44" s="182">
        <f t="shared" si="209"/>
        <v>253.84017659235141</v>
      </c>
      <c r="BW44" s="183">
        <f t="shared" si="209"/>
        <v>-4.4571999999999994</v>
      </c>
      <c r="BX44" s="184">
        <f t="shared" si="209"/>
        <v>-6.5799999999999997E-2</v>
      </c>
      <c r="BY44" s="182">
        <f t="shared" si="209"/>
        <v>243.66614565836309</v>
      </c>
      <c r="BZ44" s="183">
        <f t="shared" si="209"/>
        <v>-4.2779999999999996</v>
      </c>
      <c r="CA44" s="184">
        <f t="shared" si="209"/>
        <v>-1.1799999999999998E-2</v>
      </c>
      <c r="CB44" s="638"/>
      <c r="CC44" s="638"/>
    </row>
    <row r="45" spans="1:81" ht="13.5" thickBot="1" x14ac:dyDescent="0.25">
      <c r="A45" s="185" t="s">
        <v>52</v>
      </c>
      <c r="B45" s="89"/>
      <c r="C45" s="186"/>
      <c r="D45" s="187"/>
      <c r="E45" s="188"/>
      <c r="F45" s="187"/>
      <c r="G45" s="189"/>
      <c r="H45" s="190">
        <f>H43+H44</f>
        <v>516.75580175179209</v>
      </c>
      <c r="I45" s="191">
        <f t="shared" ref="I45:M45" si="210">I43+I44</f>
        <v>-9.1504000000000012</v>
      </c>
      <c r="J45" s="192">
        <f t="shared" si="210"/>
        <v>0.22359999999999997</v>
      </c>
      <c r="K45" s="190">
        <f t="shared" si="210"/>
        <v>498.13936163872484</v>
      </c>
      <c r="L45" s="191">
        <f t="shared" si="210"/>
        <v>-8.8120000000000012</v>
      </c>
      <c r="M45" s="192">
        <f t="shared" si="210"/>
        <v>0.28939999999999999</v>
      </c>
      <c r="N45" s="190">
        <f>N43+N44</f>
        <v>486.72988498488905</v>
      </c>
      <c r="O45" s="191">
        <f t="shared" ref="O45:BZ45" si="211">O43+O44</f>
        <v>-8.6091999999999995</v>
      </c>
      <c r="P45" s="192">
        <f t="shared" si="211"/>
        <v>0.29159999999999997</v>
      </c>
      <c r="Q45" s="190">
        <f t="shared" si="211"/>
        <v>481.90829157558971</v>
      </c>
      <c r="R45" s="191">
        <f t="shared" si="211"/>
        <v>-8.4855999999999998</v>
      </c>
      <c r="S45" s="192">
        <f t="shared" si="211"/>
        <v>0.30620000000000003</v>
      </c>
      <c r="T45" s="190">
        <f t="shared" si="211"/>
        <v>481.66623024777886</v>
      </c>
      <c r="U45" s="191">
        <f t="shared" si="211"/>
        <v>-8.4830000000000005</v>
      </c>
      <c r="V45" s="192">
        <f t="shared" si="211"/>
        <v>0.3024</v>
      </c>
      <c r="W45" s="190">
        <f t="shared" si="211"/>
        <v>490.3503646599105</v>
      </c>
      <c r="X45" s="191">
        <f t="shared" si="211"/>
        <v>-8.6419999999999995</v>
      </c>
      <c r="Y45" s="192">
        <f t="shared" si="211"/>
        <v>0.2712</v>
      </c>
      <c r="Z45" s="190">
        <f t="shared" si="211"/>
        <v>527.43922379609876</v>
      </c>
      <c r="AA45" s="191">
        <f t="shared" si="211"/>
        <v>-9.2507999999999999</v>
      </c>
      <c r="AB45" s="192">
        <f t="shared" si="211"/>
        <v>0.27959999999999996</v>
      </c>
      <c r="AC45" s="190">
        <f t="shared" si="211"/>
        <v>580.35337911549982</v>
      </c>
      <c r="AD45" s="191">
        <f t="shared" si="211"/>
        <v>-10.2392</v>
      </c>
      <c r="AE45" s="192">
        <f t="shared" si="211"/>
        <v>0.13100000000000003</v>
      </c>
      <c r="AF45" s="190">
        <f t="shared" si="211"/>
        <v>623.30533585423416</v>
      </c>
      <c r="AG45" s="191">
        <f t="shared" si="211"/>
        <v>-10.965399999999999</v>
      </c>
      <c r="AH45" s="192">
        <f t="shared" si="211"/>
        <v>-9.9600000000000077E-2</v>
      </c>
      <c r="AI45" s="190">
        <f t="shared" si="211"/>
        <v>632.34358591912633</v>
      </c>
      <c r="AJ45" s="191">
        <f t="shared" si="211"/>
        <v>-11.1188</v>
      </c>
      <c r="AK45" s="192">
        <f t="shared" si="211"/>
        <v>-0.22779999999999995</v>
      </c>
      <c r="AL45" s="190">
        <f t="shared" si="211"/>
        <v>627.02518611886683</v>
      </c>
      <c r="AM45" s="191">
        <f t="shared" si="211"/>
        <v>-11.029399999999999</v>
      </c>
      <c r="AN45" s="192">
        <f t="shared" si="211"/>
        <v>-0.18380000000000002</v>
      </c>
      <c r="AO45" s="190">
        <f t="shared" si="211"/>
        <v>622.5770616610771</v>
      </c>
      <c r="AP45" s="191">
        <f t="shared" si="211"/>
        <v>-10.959</v>
      </c>
      <c r="AQ45" s="192">
        <f t="shared" si="211"/>
        <v>-0.1346</v>
      </c>
      <c r="AR45" s="190">
        <f t="shared" si="211"/>
        <v>620.90430474020332</v>
      </c>
      <c r="AS45" s="191">
        <f t="shared" si="211"/>
        <v>-10.920199999999999</v>
      </c>
      <c r="AT45" s="192">
        <f t="shared" si="211"/>
        <v>7.5999999999999679E-3</v>
      </c>
      <c r="AU45" s="190">
        <f t="shared" si="211"/>
        <v>620.15903736053383</v>
      </c>
      <c r="AV45" s="191">
        <f t="shared" si="211"/>
        <v>-10.914999999999999</v>
      </c>
      <c r="AW45" s="192">
        <f t="shared" si="211"/>
        <v>-0.17440000000000003</v>
      </c>
      <c r="AX45" s="190">
        <f t="shared" si="211"/>
        <v>618.1054519036727</v>
      </c>
      <c r="AY45" s="191">
        <f t="shared" si="211"/>
        <v>-10.881200000000002</v>
      </c>
      <c r="AZ45" s="192">
        <f t="shared" si="211"/>
        <v>-0.21859999999999996</v>
      </c>
      <c r="BA45" s="190">
        <f t="shared" si="211"/>
        <v>629.71641239201062</v>
      </c>
      <c r="BB45" s="191">
        <f t="shared" si="211"/>
        <v>-11.084199999999999</v>
      </c>
      <c r="BC45" s="192">
        <f t="shared" si="211"/>
        <v>-8.4200000000000011E-2</v>
      </c>
      <c r="BD45" s="190">
        <f t="shared" si="211"/>
        <v>638.13630978528181</v>
      </c>
      <c r="BE45" s="191">
        <f t="shared" si="211"/>
        <v>-11.235799999999999</v>
      </c>
      <c r="BF45" s="192">
        <f t="shared" si="211"/>
        <v>-7.7399999999999969E-2</v>
      </c>
      <c r="BG45" s="190">
        <f t="shared" si="211"/>
        <v>627.12511606335329</v>
      </c>
      <c r="BH45" s="191">
        <f t="shared" si="211"/>
        <v>-11.046399999999998</v>
      </c>
      <c r="BI45" s="192">
        <f t="shared" si="211"/>
        <v>-8.8599999999999984E-2</v>
      </c>
      <c r="BJ45" s="190">
        <f t="shared" si="211"/>
        <v>618.34604911823772</v>
      </c>
      <c r="BK45" s="191">
        <f t="shared" si="211"/>
        <v>-10.889200000000001</v>
      </c>
      <c r="BL45" s="192">
        <f t="shared" si="211"/>
        <v>-1.9799999999999984E-2</v>
      </c>
      <c r="BM45" s="190">
        <f t="shared" si="211"/>
        <v>617.74224711525392</v>
      </c>
      <c r="BN45" s="191">
        <f t="shared" si="211"/>
        <v>-10.870799999999999</v>
      </c>
      <c r="BO45" s="192">
        <f t="shared" si="211"/>
        <v>-0.10439999999999998</v>
      </c>
      <c r="BP45" s="190">
        <f t="shared" si="211"/>
        <v>611.71541462511777</v>
      </c>
      <c r="BQ45" s="191">
        <f t="shared" si="211"/>
        <v>-10.761799999999997</v>
      </c>
      <c r="BR45" s="192">
        <f t="shared" si="211"/>
        <v>-0.10920000000000003</v>
      </c>
      <c r="BS45" s="190">
        <f t="shared" si="211"/>
        <v>596.67327687697707</v>
      </c>
      <c r="BT45" s="191">
        <f t="shared" si="211"/>
        <v>-10.4918</v>
      </c>
      <c r="BU45" s="192">
        <f t="shared" si="211"/>
        <v>-0.10380000000000005</v>
      </c>
      <c r="BV45" s="190">
        <f t="shared" si="211"/>
        <v>566.95464780708107</v>
      </c>
      <c r="BW45" s="191">
        <f t="shared" si="211"/>
        <v>-10.0154</v>
      </c>
      <c r="BX45" s="192">
        <f t="shared" si="211"/>
        <v>-8.6200000000000027E-2</v>
      </c>
      <c r="BY45" s="190">
        <f t="shared" si="211"/>
        <v>542.59210149540183</v>
      </c>
      <c r="BZ45" s="191">
        <f t="shared" si="211"/>
        <v>-9.5833999999999993</v>
      </c>
      <c r="CA45" s="192">
        <f t="shared" ref="CA45" si="212">CA43+CA44</f>
        <v>3.6600000000000014E-2</v>
      </c>
    </row>
    <row r="46" spans="1:81" x14ac:dyDescent="0.2">
      <c r="A46" s="193"/>
      <c r="B46" s="77"/>
      <c r="C46" s="194"/>
      <c r="D46" s="195"/>
      <c r="E46" s="196"/>
      <c r="F46" s="195"/>
      <c r="G46" s="196"/>
      <c r="H46" s="197"/>
      <c r="I46" s="195"/>
      <c r="J46" s="195"/>
      <c r="K46" s="197"/>
      <c r="L46" s="195"/>
      <c r="M46" s="195"/>
      <c r="N46" s="197"/>
      <c r="O46" s="195"/>
      <c r="P46" s="195"/>
      <c r="Q46" s="197"/>
      <c r="R46" s="195"/>
      <c r="S46" s="195"/>
      <c r="T46" s="197"/>
      <c r="U46" s="195"/>
      <c r="V46" s="195"/>
      <c r="W46" s="197"/>
      <c r="X46" s="195"/>
      <c r="Y46" s="195"/>
      <c r="Z46" s="197"/>
      <c r="AA46" s="195"/>
      <c r="AB46" s="195"/>
      <c r="AC46" s="197"/>
      <c r="AD46" s="195"/>
      <c r="AE46" s="195"/>
      <c r="AF46" s="197"/>
      <c r="AG46" s="195"/>
      <c r="AH46" s="195"/>
      <c r="AI46" s="197"/>
      <c r="AJ46" s="195"/>
      <c r="AK46" s="195"/>
      <c r="AL46" s="197"/>
      <c r="AM46" s="195"/>
      <c r="AN46" s="195"/>
      <c r="AO46" s="197"/>
      <c r="AP46" s="195"/>
      <c r="AQ46" s="195"/>
      <c r="AR46" s="197"/>
      <c r="AS46" s="195"/>
      <c r="AT46" s="195"/>
      <c r="AU46" s="197"/>
      <c r="AV46" s="195"/>
      <c r="AW46" s="195"/>
      <c r="AX46" s="197"/>
      <c r="AY46" s="195"/>
      <c r="AZ46" s="195"/>
      <c r="BA46" s="197"/>
      <c r="BB46" s="195"/>
      <c r="BC46" s="195"/>
      <c r="BD46" s="197"/>
      <c r="BE46" s="195"/>
      <c r="BF46" s="195"/>
      <c r="BG46" s="197"/>
      <c r="BH46" s="195"/>
      <c r="BI46" s="195"/>
      <c r="BJ46" s="197"/>
      <c r="BK46" s="195"/>
      <c r="BL46" s="195"/>
      <c r="BM46" s="197"/>
      <c r="BN46" s="195"/>
      <c r="BO46" s="195"/>
      <c r="BP46" s="197"/>
      <c r="BQ46" s="195"/>
      <c r="BR46" s="195"/>
      <c r="BS46" s="197"/>
      <c r="BT46" s="195"/>
      <c r="BU46" s="195"/>
      <c r="BV46" s="197"/>
      <c r="BW46" s="195"/>
      <c r="BX46" s="195"/>
      <c r="BY46" s="197"/>
      <c r="BZ46" s="195"/>
      <c r="CA46" s="195"/>
    </row>
    <row r="47" spans="1:81" ht="13.5" thickBot="1" x14ac:dyDescent="0.25">
      <c r="A47" s="119"/>
      <c r="B47" s="8"/>
      <c r="C47" s="8"/>
      <c r="D47" s="8"/>
      <c r="E47" s="198"/>
      <c r="F47" s="8"/>
      <c r="G47" s="199"/>
      <c r="H47" s="200" t="s">
        <v>53</v>
      </c>
      <c r="I47" s="201"/>
      <c r="J47" s="134"/>
      <c r="K47" s="202"/>
      <c r="L47" s="203"/>
      <c r="M47" s="203"/>
      <c r="N47" s="202"/>
      <c r="O47" s="203"/>
      <c r="P47" s="203"/>
      <c r="Q47" s="202"/>
      <c r="R47" s="203"/>
      <c r="S47" s="203"/>
      <c r="T47" s="202"/>
      <c r="U47" s="203"/>
      <c r="V47" s="203"/>
      <c r="W47" s="202"/>
      <c r="X47" s="203"/>
      <c r="Y47" s="203"/>
      <c r="Z47" s="202"/>
      <c r="AA47" s="203"/>
      <c r="AB47" s="203"/>
      <c r="AC47" s="202"/>
      <c r="AD47" s="203"/>
      <c r="AE47" s="203"/>
      <c r="AF47" s="202"/>
      <c r="AG47" s="203"/>
      <c r="AH47" s="203"/>
      <c r="AI47" s="202"/>
      <c r="AJ47" s="203"/>
      <c r="AK47" s="203"/>
      <c r="AL47" s="202"/>
      <c r="AM47" s="203"/>
      <c r="AN47" s="203"/>
      <c r="AO47" s="202"/>
      <c r="AP47" s="203"/>
      <c r="AQ47" s="203"/>
      <c r="AR47" s="202"/>
      <c r="AS47" s="203"/>
      <c r="AT47" s="203"/>
      <c r="AU47" s="202"/>
      <c r="AV47" s="203"/>
      <c r="AW47" s="203"/>
      <c r="AX47" s="202"/>
      <c r="AY47" s="203"/>
      <c r="AZ47" s="203"/>
      <c r="BA47" s="202"/>
      <c r="BB47" s="203"/>
      <c r="BC47" s="203"/>
      <c r="BD47" s="202"/>
      <c r="BE47" s="203"/>
      <c r="BF47" s="203"/>
      <c r="BG47" s="202"/>
      <c r="BH47" s="203"/>
      <c r="BI47" s="203"/>
      <c r="BJ47" s="202"/>
      <c r="BK47" s="203"/>
      <c r="BL47" s="203"/>
      <c r="BM47" s="202"/>
      <c r="BN47" s="203"/>
      <c r="BO47" s="203"/>
      <c r="BP47" s="202"/>
      <c r="BQ47" s="203"/>
      <c r="BR47" s="203"/>
      <c r="BS47" s="202"/>
      <c r="BT47" s="203"/>
      <c r="BU47" s="203"/>
      <c r="BV47" s="202"/>
      <c r="BW47" s="203"/>
      <c r="BX47" s="203"/>
      <c r="BY47" s="202"/>
      <c r="BZ47" s="203"/>
      <c r="CA47" s="203"/>
    </row>
    <row r="48" spans="1:81" ht="15" customHeight="1" x14ac:dyDescent="0.2">
      <c r="A48" s="204"/>
      <c r="B48" s="205"/>
      <c r="C48" s="165"/>
      <c r="D48" s="206" t="s">
        <v>55</v>
      </c>
      <c r="E48" s="165"/>
      <c r="F48" s="165"/>
      <c r="G48" s="115"/>
      <c r="H48" s="207">
        <f>$C$50/1000</f>
        <v>1.34E-2</v>
      </c>
      <c r="I48" s="208" t="s">
        <v>56</v>
      </c>
      <c r="J48" s="209">
        <f>$G$50/1000</f>
        <v>6.2399999999999997E-2</v>
      </c>
      <c r="K48" s="207">
        <f>$C$50/1000</f>
        <v>1.34E-2</v>
      </c>
      <c r="L48" s="208" t="s">
        <v>56</v>
      </c>
      <c r="M48" s="209">
        <f>$G$50/1000</f>
        <v>6.2399999999999997E-2</v>
      </c>
      <c r="N48" s="207">
        <f>$C$50/1000</f>
        <v>1.34E-2</v>
      </c>
      <c r="O48" s="208" t="s">
        <v>56</v>
      </c>
      <c r="P48" s="209">
        <f>$G$50/1000</f>
        <v>6.2399999999999997E-2</v>
      </c>
      <c r="Q48" s="207">
        <f>$C$50/1000</f>
        <v>1.34E-2</v>
      </c>
      <c r="R48" s="208" t="s">
        <v>56</v>
      </c>
      <c r="S48" s="209">
        <f>$G$50/1000</f>
        <v>6.2399999999999997E-2</v>
      </c>
      <c r="T48" s="207">
        <f>$C$50/1000</f>
        <v>1.34E-2</v>
      </c>
      <c r="U48" s="208" t="s">
        <v>56</v>
      </c>
      <c r="V48" s="209">
        <f>$G$50/1000</f>
        <v>6.2399999999999997E-2</v>
      </c>
      <c r="W48" s="207">
        <f>$C$50/1000</f>
        <v>1.34E-2</v>
      </c>
      <c r="X48" s="208" t="s">
        <v>56</v>
      </c>
      <c r="Y48" s="209">
        <f>$G$50/1000</f>
        <v>6.2399999999999997E-2</v>
      </c>
      <c r="Z48" s="207">
        <f>$C$50/1000</f>
        <v>1.34E-2</v>
      </c>
      <c r="AA48" s="208" t="s">
        <v>56</v>
      </c>
      <c r="AB48" s="209">
        <f>$G$50/1000</f>
        <v>6.2399999999999997E-2</v>
      </c>
      <c r="AC48" s="207">
        <f>$C$50/1000</f>
        <v>1.34E-2</v>
      </c>
      <c r="AD48" s="208" t="s">
        <v>56</v>
      </c>
      <c r="AE48" s="209">
        <f>$G$50/1000</f>
        <v>6.2399999999999997E-2</v>
      </c>
      <c r="AF48" s="207">
        <f>$C$50/1000</f>
        <v>1.34E-2</v>
      </c>
      <c r="AG48" s="208" t="s">
        <v>56</v>
      </c>
      <c r="AH48" s="209">
        <f>$G$50/1000</f>
        <v>6.2399999999999997E-2</v>
      </c>
      <c r="AI48" s="207">
        <f>$C$50/1000</f>
        <v>1.34E-2</v>
      </c>
      <c r="AJ48" s="208" t="s">
        <v>56</v>
      </c>
      <c r="AK48" s="209">
        <f>$G$50/1000</f>
        <v>6.2399999999999997E-2</v>
      </c>
      <c r="AL48" s="207">
        <f>$C$50/1000</f>
        <v>1.34E-2</v>
      </c>
      <c r="AM48" s="208" t="s">
        <v>56</v>
      </c>
      <c r="AN48" s="209">
        <f>$G$50/1000</f>
        <v>6.2399999999999997E-2</v>
      </c>
      <c r="AO48" s="207">
        <f>$C$50/1000</f>
        <v>1.34E-2</v>
      </c>
      <c r="AP48" s="208" t="s">
        <v>56</v>
      </c>
      <c r="AQ48" s="209">
        <f>$G$50/1000</f>
        <v>6.2399999999999997E-2</v>
      </c>
      <c r="AR48" s="207">
        <f>$C$50/1000</f>
        <v>1.34E-2</v>
      </c>
      <c r="AS48" s="208" t="s">
        <v>56</v>
      </c>
      <c r="AT48" s="209">
        <f>$G$50/1000</f>
        <v>6.2399999999999997E-2</v>
      </c>
      <c r="AU48" s="207">
        <f>$C$50/1000</f>
        <v>1.34E-2</v>
      </c>
      <c r="AV48" s="208" t="s">
        <v>56</v>
      </c>
      <c r="AW48" s="209">
        <f>$G$50/1000</f>
        <v>6.2399999999999997E-2</v>
      </c>
      <c r="AX48" s="207">
        <f>$C$50/1000</f>
        <v>1.34E-2</v>
      </c>
      <c r="AY48" s="208" t="s">
        <v>56</v>
      </c>
      <c r="AZ48" s="209">
        <f>$G$50/1000</f>
        <v>6.2399999999999997E-2</v>
      </c>
      <c r="BA48" s="207">
        <f>$C$50/1000</f>
        <v>1.34E-2</v>
      </c>
      <c r="BB48" s="208" t="s">
        <v>56</v>
      </c>
      <c r="BC48" s="209">
        <f>$G$50/1000</f>
        <v>6.2399999999999997E-2</v>
      </c>
      <c r="BD48" s="207">
        <f>$C$50/1000</f>
        <v>1.34E-2</v>
      </c>
      <c r="BE48" s="208" t="s">
        <v>56</v>
      </c>
      <c r="BF48" s="209">
        <f>$G$50/1000</f>
        <v>6.2399999999999997E-2</v>
      </c>
      <c r="BG48" s="207">
        <f>$C$50/1000</f>
        <v>1.34E-2</v>
      </c>
      <c r="BH48" s="208" t="s">
        <v>56</v>
      </c>
      <c r="BI48" s="209">
        <f>$G$50/1000</f>
        <v>6.2399999999999997E-2</v>
      </c>
      <c r="BJ48" s="207">
        <f>$C$50/1000</f>
        <v>1.34E-2</v>
      </c>
      <c r="BK48" s="208" t="s">
        <v>56</v>
      </c>
      <c r="BL48" s="209">
        <f>$G$50/1000</f>
        <v>6.2399999999999997E-2</v>
      </c>
      <c r="BM48" s="207">
        <f>$C$50/1000</f>
        <v>1.34E-2</v>
      </c>
      <c r="BN48" s="208" t="s">
        <v>56</v>
      </c>
      <c r="BO48" s="209">
        <f>$G$50/1000</f>
        <v>6.2399999999999997E-2</v>
      </c>
      <c r="BP48" s="207">
        <f>$C$50/1000</f>
        <v>1.34E-2</v>
      </c>
      <c r="BQ48" s="208" t="s">
        <v>56</v>
      </c>
      <c r="BR48" s="209">
        <f>$G$50/1000</f>
        <v>6.2399999999999997E-2</v>
      </c>
      <c r="BS48" s="207">
        <f>$C$50/1000</f>
        <v>1.34E-2</v>
      </c>
      <c r="BT48" s="208" t="s">
        <v>56</v>
      </c>
      <c r="BU48" s="209">
        <f>$G$50/1000</f>
        <v>6.2399999999999997E-2</v>
      </c>
      <c r="BV48" s="207">
        <f>$C$50/1000</f>
        <v>1.34E-2</v>
      </c>
      <c r="BW48" s="208" t="s">
        <v>56</v>
      </c>
      <c r="BX48" s="209">
        <f>$G$50/1000</f>
        <v>6.2399999999999997E-2</v>
      </c>
      <c r="BY48" s="207">
        <f>$C$50/1000</f>
        <v>1.34E-2</v>
      </c>
      <c r="BZ48" s="208" t="s">
        <v>56</v>
      </c>
      <c r="CA48" s="209">
        <f>$G$50/1000</f>
        <v>6.2399999999999997E-2</v>
      </c>
    </row>
    <row r="49" spans="1:81" ht="15.75" customHeight="1" thickBot="1" x14ac:dyDescent="0.25">
      <c r="A49" s="210" t="s">
        <v>20</v>
      </c>
      <c r="B49" s="211" t="s">
        <v>57</v>
      </c>
      <c r="C49" s="212"/>
      <c r="D49" s="212" t="s">
        <v>58</v>
      </c>
      <c r="E49" s="213"/>
      <c r="F49" s="214"/>
      <c r="G49" s="63"/>
      <c r="H49" s="215">
        <f>((I9^2+J9^2)*$G$51/1000)/$C$10^2</f>
        <v>7.9137555960937488E-3</v>
      </c>
      <c r="I49" s="216" t="s">
        <v>56</v>
      </c>
      <c r="J49" s="217">
        <f>((I9^2+J9^2)*$O$51)/(100*$C$10)</f>
        <v>0.17994250012500002</v>
      </c>
      <c r="K49" s="215">
        <f>((L9^2+M9^2)*$G$51/1000)/$C$10^2</f>
        <v>7.3388866992187491E-3</v>
      </c>
      <c r="L49" s="216" t="s">
        <v>56</v>
      </c>
      <c r="M49" s="217">
        <f>((L9^2+M9^2)*$O$51)/(100*$C$10)</f>
        <v>0.16687116562499998</v>
      </c>
      <c r="N49" s="215">
        <f>((O9^2+P9^2)*$G$51/1000)/$C$10^2</f>
        <v>6.9870062742187515E-3</v>
      </c>
      <c r="O49" s="216" t="s">
        <v>56</v>
      </c>
      <c r="P49" s="217">
        <f>((O9^2+P9^2)*$O$51)/(100*$C$10)</f>
        <v>0.15887012962500005</v>
      </c>
      <c r="Q49" s="215">
        <f>((R9^2+S9^2)*$G$51/1000)/$C$10^2</f>
        <v>6.7788565558593765E-3</v>
      </c>
      <c r="R49" s="216" t="s">
        <v>56</v>
      </c>
      <c r="S49" s="217">
        <f>((R9^2+S9^2)*$O$51)/(100*$C$10)</f>
        <v>0.15413723381250002</v>
      </c>
      <c r="T49" s="215">
        <f>((U9^2+V9^2)*$G$51/1000)/$C$10^2</f>
        <v>6.8796430523437504E-3</v>
      </c>
      <c r="U49" s="216" t="s">
        <v>56</v>
      </c>
      <c r="V49" s="217">
        <f>((U9^2+V9^2)*$O$51)/(100*$C$10)</f>
        <v>0.15642891112500001</v>
      </c>
      <c r="W49" s="215">
        <f>((X9^2+Y9^2)*$G$51/1000)/$C$10^2</f>
        <v>6.9967567617187486E-3</v>
      </c>
      <c r="X49" s="216" t="s">
        <v>56</v>
      </c>
      <c r="Y49" s="217">
        <f>((X9^2+Y9^2)*$O$51)/(100*$C$10)</f>
        <v>0.15909183562499998</v>
      </c>
      <c r="Z49" s="215">
        <f>((AA9^2+AB9^2)*$G$51/1000)/$C$10^2</f>
        <v>8.1041327859375008E-3</v>
      </c>
      <c r="AA49" s="216" t="s">
        <v>56</v>
      </c>
      <c r="AB49" s="217">
        <f>((AA9^2+AB9^2)*$O$51)/(100*$C$10)</f>
        <v>0.18427128525</v>
      </c>
      <c r="AC49" s="215">
        <f>((AD9^2+AE9^2)*$G$51/1000)/$C$10^2</f>
        <v>9.8334879855468751E-3</v>
      </c>
      <c r="AD49" s="216" t="s">
        <v>56</v>
      </c>
      <c r="AE49" s="217">
        <f>((AD9^2+AE9^2)*$O$51)/(100*$C$10)</f>
        <v>0.22359326006250005</v>
      </c>
      <c r="AF49" s="215">
        <f>((AG9^2+AH9^2)*$G$51/1000)/$C$10^2</f>
        <v>1.1333366971875E-2</v>
      </c>
      <c r="AG49" s="216" t="s">
        <v>56</v>
      </c>
      <c r="AH49" s="217">
        <f>((AG9^2+AH9^2)*$O$51)/(100*$C$10)</f>
        <v>0.2576974185</v>
      </c>
      <c r="AI49" s="215">
        <f>((AJ9^2+AK9^2)*$G$51/1000)/$C$10^2</f>
        <v>1.1834559826171879E-2</v>
      </c>
      <c r="AJ49" s="216" t="s">
        <v>56</v>
      </c>
      <c r="AK49" s="217">
        <f>((AJ9^2+AK9^2)*$O$51)/(100*$C$10)</f>
        <v>0.26909351156250005</v>
      </c>
      <c r="AL49" s="215">
        <f>((AM9^2+AN9^2)*$G$51/1000)/$C$10^2</f>
        <v>1.1566974199218748E-2</v>
      </c>
      <c r="AM49" s="216" t="s">
        <v>56</v>
      </c>
      <c r="AN49" s="217">
        <f>((AM9^2+AN9^2)*$O$51)/(100*$C$10)</f>
        <v>0.26300916562499999</v>
      </c>
      <c r="AO49" s="215">
        <f>((AP9^2+AQ9^2)*$G$51/1000)/$C$10^2</f>
        <v>1.1430443105859375E-2</v>
      </c>
      <c r="AP49" s="216" t="s">
        <v>56</v>
      </c>
      <c r="AQ49" s="217">
        <f>((AP9^2+AQ9^2)*$O$51)/(100*$C$10)</f>
        <v>0.25990472981250001</v>
      </c>
      <c r="AR49" s="215">
        <f>((AS9^2+AT9^2)*$G$51/1000)/$C$10^2</f>
        <v>1.1570994657421873E-2</v>
      </c>
      <c r="AS49" s="216" t="s">
        <v>56</v>
      </c>
      <c r="AT49" s="217">
        <f>((AS9^2+AT9^2)*$O$51)/(100*$C$10)</f>
        <v>0.26310058256249996</v>
      </c>
      <c r="AU49" s="215">
        <f>((AV9^2+AW9^2)*$G$51/1000)/$C$10^2</f>
        <v>1.1397589140234376E-2</v>
      </c>
      <c r="AV49" s="216" t="s">
        <v>56</v>
      </c>
      <c r="AW49" s="217">
        <f>((AV9^2+AW9^2)*$O$51)/(100*$C$10)</f>
        <v>0.25915769831250002</v>
      </c>
      <c r="AX49" s="215">
        <f>((AY9^2+AZ9^2)*$G$51/1000)/$C$10^2</f>
        <v>1.1324708560546876E-2</v>
      </c>
      <c r="AY49" s="216" t="s">
        <v>56</v>
      </c>
      <c r="AZ49" s="217">
        <f>((AY9^2+AZ9^2)*$O$51)/(100*$C$10)</f>
        <v>0.2575005440625</v>
      </c>
      <c r="BA49" s="215">
        <f>((BB9^2+BC9^2)*$G$51/1000)/$C$10^2</f>
        <v>1.1673881715234374E-2</v>
      </c>
      <c r="BB49" s="216" t="s">
        <v>56</v>
      </c>
      <c r="BC49" s="217">
        <f>((BB9^2+BC9^2)*$O$51)/(100*$C$10)</f>
        <v>0.26544002231250002</v>
      </c>
      <c r="BD49" s="215">
        <f>((BE9^2+BF9^2)*$G$51/1000)/$C$10^2</f>
        <v>1.1899070518359376E-2</v>
      </c>
      <c r="BE49" s="216" t="s">
        <v>56</v>
      </c>
      <c r="BF49" s="217">
        <f>((BE9^2+BF9^2)*$O$51)/(100*$C$10)</f>
        <v>0.27056035181249999</v>
      </c>
      <c r="BG49" s="215">
        <f>((BH9^2+BI9^2)*$G$51/1000)/$C$10^2</f>
        <v>1.1536687286718748E-2</v>
      </c>
      <c r="BH49" s="216" t="s">
        <v>56</v>
      </c>
      <c r="BI49" s="217">
        <f>((BH9^2+BI9^2)*$O$51)/(100*$C$10)</f>
        <v>0.26232050362499998</v>
      </c>
      <c r="BJ49" s="215">
        <f>((BK9^2+BL9^2)*$G$51/1000)/$C$10^2</f>
        <v>1.1248689273046876E-2</v>
      </c>
      <c r="BK49" s="216" t="s">
        <v>56</v>
      </c>
      <c r="BL49" s="217">
        <f>((BK9^2+BL9^2)*$O$51)/(100*$C$10)</f>
        <v>0.25577202206250005</v>
      </c>
      <c r="BM49" s="215">
        <f>((BN9^2+BO9^2)*$G$51/1000)/$C$10^2</f>
        <v>1.1162790066796876E-2</v>
      </c>
      <c r="BN49" s="216" t="s">
        <v>56</v>
      </c>
      <c r="BO49" s="217">
        <f>((BN9^2+BO9^2)*$O$51)/(100*$C$10)</f>
        <v>0.25381885106250002</v>
      </c>
      <c r="BP49" s="215">
        <f>((BQ9^2+BR9^2)*$G$51/1000)/$C$10^2</f>
        <v>1.0853177034375E-2</v>
      </c>
      <c r="BQ49" s="216" t="s">
        <v>56</v>
      </c>
      <c r="BR49" s="217">
        <f>((BQ9^2+BR9^2)*$O$51)/(100*$C$10)</f>
        <v>0.24677888849999999</v>
      </c>
      <c r="BS49" s="215">
        <f>((BT9^2+BU9^2)*$G$51/1000)/$C$10^2</f>
        <v>1.0159927080468751E-2</v>
      </c>
      <c r="BT49" s="216" t="s">
        <v>56</v>
      </c>
      <c r="BU49" s="217">
        <f>((BT9^2+BU9^2)*$O$51)/(100*$C$10)</f>
        <v>0.23101581262500001</v>
      </c>
      <c r="BV49" s="215">
        <f>((BW9^2+BX9^2)*$G$51/1000)/$C$10^2</f>
        <v>9.2592015292968753E-3</v>
      </c>
      <c r="BW49" s="216" t="s">
        <v>56</v>
      </c>
      <c r="BX49" s="217">
        <f>((BW9^2+BX9^2)*$O$51)/(100*$C$10)</f>
        <v>0.21053516906250003</v>
      </c>
      <c r="BY49" s="215">
        <f>((BZ9^2+CA9^2)*$G$51/1000)/$C$10^2</f>
        <v>8.4668422921874986E-3</v>
      </c>
      <c r="BZ49" s="216" t="s">
        <v>56</v>
      </c>
      <c r="CA49" s="217">
        <f>((BZ9^2+CA9^2)*$O$51)/(100*$C$10)</f>
        <v>0.19251855224999997</v>
      </c>
    </row>
    <row r="50" spans="1:81" ht="13.5" customHeight="1" x14ac:dyDescent="0.2">
      <c r="A50" s="75"/>
      <c r="B50" s="218" t="s">
        <v>59</v>
      </c>
      <c r="C50" s="219">
        <v>13.4</v>
      </c>
      <c r="D50" s="220"/>
      <c r="E50" s="220"/>
      <c r="F50" s="221" t="s">
        <v>60</v>
      </c>
      <c r="G50" s="572">
        <v>62.4</v>
      </c>
      <c r="H50" s="53"/>
      <c r="I50" s="54"/>
      <c r="J50" s="223"/>
      <c r="K50" s="224"/>
      <c r="L50" s="225"/>
      <c r="M50" s="226"/>
      <c r="N50" s="227"/>
      <c r="O50" s="228"/>
      <c r="P50" s="223"/>
      <c r="Q50" s="224"/>
      <c r="R50" s="225"/>
      <c r="S50" s="229"/>
      <c r="T50" s="224"/>
      <c r="U50" s="225"/>
      <c r="V50" s="229"/>
      <c r="W50" s="224"/>
      <c r="X50" s="225"/>
      <c r="Y50" s="229"/>
      <c r="Z50" s="224"/>
      <c r="AA50" s="225"/>
      <c r="AB50" s="229"/>
      <c r="AC50" s="224"/>
      <c r="AD50" s="225"/>
      <c r="AE50" s="229"/>
      <c r="AF50" s="224"/>
      <c r="AG50" s="225"/>
      <c r="AH50" s="229"/>
      <c r="AI50" s="224"/>
      <c r="AJ50" s="225"/>
      <c r="AK50" s="229"/>
      <c r="AL50" s="224"/>
      <c r="AM50" s="225"/>
      <c r="AN50" s="229"/>
      <c r="AO50" s="224"/>
      <c r="AP50" s="225"/>
      <c r="AQ50" s="229"/>
      <c r="AR50" s="224"/>
      <c r="AS50" s="225"/>
      <c r="AT50" s="229"/>
      <c r="AU50" s="224"/>
      <c r="AV50" s="225"/>
      <c r="AW50" s="229"/>
      <c r="AX50" s="224"/>
      <c r="AY50" s="225"/>
      <c r="AZ50" s="229"/>
      <c r="BA50" s="224"/>
      <c r="BB50" s="225"/>
      <c r="BC50" s="229"/>
      <c r="BD50" s="224"/>
      <c r="BE50" s="225"/>
      <c r="BF50" s="229"/>
      <c r="BG50" s="224"/>
      <c r="BH50" s="225"/>
      <c r="BI50" s="229"/>
      <c r="BJ50" s="224"/>
      <c r="BK50" s="225"/>
      <c r="BL50" s="229"/>
      <c r="BM50" s="224"/>
      <c r="BN50" s="225"/>
      <c r="BO50" s="229"/>
      <c r="BP50" s="224"/>
      <c r="BQ50" s="225"/>
      <c r="BR50" s="229"/>
      <c r="BS50" s="224"/>
      <c r="BT50" s="225"/>
      <c r="BU50" s="229"/>
      <c r="BV50" s="224"/>
      <c r="BW50" s="225"/>
      <c r="BX50" s="229"/>
      <c r="BY50" s="224"/>
      <c r="BZ50" s="225"/>
      <c r="CA50" s="229"/>
    </row>
    <row r="51" spans="1:81" ht="13.5" customHeight="1" thickBot="1" x14ac:dyDescent="0.25">
      <c r="A51" s="75"/>
      <c r="B51" s="230"/>
      <c r="C51" s="231"/>
      <c r="D51" s="232"/>
      <c r="E51" s="233" t="s">
        <v>61</v>
      </c>
      <c r="F51" s="234"/>
      <c r="G51" s="573">
        <v>76.7</v>
      </c>
      <c r="H51" s="129"/>
      <c r="I51" s="236"/>
      <c r="J51" s="237"/>
      <c r="K51" s="238"/>
      <c r="L51" s="238"/>
      <c r="M51" s="238"/>
      <c r="N51" s="129" t="s">
        <v>62</v>
      </c>
      <c r="O51" s="236">
        <v>10.9</v>
      </c>
      <c r="P51" s="237"/>
      <c r="Q51" s="238"/>
      <c r="R51" s="238"/>
      <c r="S51" s="239"/>
      <c r="T51" s="238"/>
      <c r="U51" s="238"/>
      <c r="V51" s="239"/>
      <c r="W51" s="238"/>
      <c r="X51" s="238"/>
      <c r="Y51" s="239"/>
      <c r="Z51" s="238"/>
      <c r="AA51" s="238"/>
      <c r="AB51" s="239"/>
      <c r="AC51" s="238"/>
      <c r="AD51" s="238"/>
      <c r="AE51" s="239"/>
      <c r="AF51" s="238"/>
      <c r="AG51" s="238"/>
      <c r="AH51" s="239"/>
      <c r="AI51" s="238"/>
      <c r="AJ51" s="238"/>
      <c r="AK51" s="239"/>
      <c r="AL51" s="238"/>
      <c r="AM51" s="238"/>
      <c r="AN51" s="239"/>
      <c r="AO51" s="238"/>
      <c r="AP51" s="238"/>
      <c r="AQ51" s="239"/>
      <c r="AR51" s="238"/>
      <c r="AS51" s="238"/>
      <c r="AT51" s="239"/>
      <c r="AU51" s="238"/>
      <c r="AV51" s="238"/>
      <c r="AW51" s="239"/>
      <c r="AX51" s="238"/>
      <c r="AY51" s="238"/>
      <c r="AZ51" s="239"/>
      <c r="BA51" s="238"/>
      <c r="BB51" s="238"/>
      <c r="BC51" s="239"/>
      <c r="BD51" s="238"/>
      <c r="BE51" s="238"/>
      <c r="BF51" s="239"/>
      <c r="BG51" s="238"/>
      <c r="BH51" s="238"/>
      <c r="BI51" s="239"/>
      <c r="BJ51" s="238"/>
      <c r="BK51" s="238"/>
      <c r="BL51" s="239"/>
      <c r="BM51" s="238"/>
      <c r="BN51" s="238"/>
      <c r="BO51" s="239"/>
      <c r="BP51" s="238"/>
      <c r="BQ51" s="238"/>
      <c r="BR51" s="239"/>
      <c r="BS51" s="238"/>
      <c r="BT51" s="238"/>
      <c r="BU51" s="239"/>
      <c r="BV51" s="238"/>
      <c r="BW51" s="238"/>
      <c r="BX51" s="239"/>
      <c r="BY51" s="238"/>
      <c r="BZ51" s="238"/>
      <c r="CA51" s="239"/>
    </row>
    <row r="52" spans="1:81" ht="15" customHeight="1" thickBot="1" x14ac:dyDescent="0.25">
      <c r="A52" s="240"/>
      <c r="B52" s="1902" t="s">
        <v>63</v>
      </c>
      <c r="C52" s="1903"/>
      <c r="D52" s="1903"/>
      <c r="E52" s="1903"/>
      <c r="F52" s="1903"/>
      <c r="G52" s="1904"/>
      <c r="H52" s="241">
        <f>SUM(I9,H48,H49)</f>
        <v>5.1483137555960932</v>
      </c>
      <c r="I52" s="242" t="s">
        <v>56</v>
      </c>
      <c r="J52" s="243">
        <f>SUM(J9,J48,J49)</f>
        <v>-0.11465749987499996</v>
      </c>
      <c r="K52" s="241">
        <f t="shared" ref="K52" si="213">SUM(L9,K48,K49)</f>
        <v>4.9557388866992182</v>
      </c>
      <c r="L52" s="242" t="s">
        <v>56</v>
      </c>
      <c r="M52" s="243">
        <f t="shared" ref="M52" si="214">SUM(M9,M48,M49)</f>
        <v>-0.145728834375</v>
      </c>
      <c r="N52" s="241">
        <f t="shared" ref="N52" si="215">SUM(O9,N48,N49)</f>
        <v>4.8353870062742192</v>
      </c>
      <c r="O52" s="242" t="s">
        <v>56</v>
      </c>
      <c r="P52" s="243">
        <f t="shared" ref="P52" si="216">SUM(P9,P48,P49)</f>
        <v>-0.14772987037499993</v>
      </c>
      <c r="Q52" s="241">
        <f t="shared" ref="Q52" si="217">SUM(R9,Q48,Q49)</f>
        <v>4.7631788565558599</v>
      </c>
      <c r="R52" s="242" t="s">
        <v>56</v>
      </c>
      <c r="S52" s="243">
        <f t="shared" ref="S52" si="218">SUM(S9,S48,S49)</f>
        <v>-0.14346276618749995</v>
      </c>
      <c r="T52" s="241">
        <f t="shared" ref="T52" si="219">SUM(U9,T48,T49)</f>
        <v>4.7992796430523432</v>
      </c>
      <c r="U52" s="242" t="s">
        <v>56</v>
      </c>
      <c r="V52" s="243">
        <f t="shared" ref="V52" si="220">SUM(V9,V48,V49)</f>
        <v>-0.13217108887499995</v>
      </c>
      <c r="W52" s="241">
        <f t="shared" ref="W52" si="221">SUM(X9,W48,W49)</f>
        <v>4.8413967567617187</v>
      </c>
      <c r="X52" s="242" t="s">
        <v>56</v>
      </c>
      <c r="Y52" s="243">
        <f t="shared" ref="Y52" si="222">SUM(Y9,Y48,Y49)</f>
        <v>-0.11150816437500002</v>
      </c>
      <c r="Z52" s="241">
        <f t="shared" ref="Z52" si="223">SUM(AA9,Z48,Z49)</f>
        <v>5.2115041327859375</v>
      </c>
      <c r="AA52" s="242" t="s">
        <v>56</v>
      </c>
      <c r="AB52" s="243">
        <f t="shared" ref="AB52" si="224">SUM(AB9,AB48,AB49)</f>
        <v>-8.932871475000001E-2</v>
      </c>
      <c r="AC52" s="241">
        <f t="shared" ref="AC52" si="225">SUM(AD9,AC48,AC49)</f>
        <v>5.7502334879855468</v>
      </c>
      <c r="AD52" s="242" t="s">
        <v>56</v>
      </c>
      <c r="AE52" s="243">
        <f t="shared" ref="AE52" si="226">SUM(AE9,AE48,AE49)</f>
        <v>0.13599326006250007</v>
      </c>
      <c r="AF52" s="241">
        <f t="shared" ref="AF52" si="227">SUM(AG9,AF48,AF49)</f>
        <v>6.1627333669718745</v>
      </c>
      <c r="AG52" s="242" t="s">
        <v>56</v>
      </c>
      <c r="AH52" s="243">
        <f t="shared" ref="AH52" si="228">SUM(AH9,AH48,AH49)</f>
        <v>0.71009741849999997</v>
      </c>
      <c r="AI52" s="241">
        <f t="shared" ref="AI52" si="229">SUM(AJ9,AI48,AI49)</f>
        <v>6.2922345598261717</v>
      </c>
      <c r="AJ52" s="242" t="s">
        <v>56</v>
      </c>
      <c r="AK52" s="243">
        <f t="shared" ref="AK52" si="230">SUM(AK9,AK48,AK49)</f>
        <v>0.80549351156250004</v>
      </c>
      <c r="AL52" s="241">
        <f t="shared" ref="AL52" si="231">SUM(AM9,AL48,AL49)</f>
        <v>6.2259669741992179</v>
      </c>
      <c r="AM52" s="242" t="s">
        <v>56</v>
      </c>
      <c r="AN52" s="243">
        <f t="shared" ref="AN52" si="232">SUM(AN9,AN48,AN49)</f>
        <v>0.71840916562500001</v>
      </c>
      <c r="AO52" s="241">
        <f t="shared" ref="AO52" si="233">SUM(AP9,AO48,AO49)</f>
        <v>6.1928304431058594</v>
      </c>
      <c r="AP52" s="242" t="s">
        <v>56</v>
      </c>
      <c r="AQ52" s="243">
        <f t="shared" ref="AQ52" si="234">SUM(AQ9,AQ48,AQ49)</f>
        <v>0.64930472981250009</v>
      </c>
      <c r="AR52" s="241">
        <f t="shared" ref="AR52" si="235">SUM(AS9,AR48,AR49)</f>
        <v>6.2349709946574219</v>
      </c>
      <c r="AS52" s="242" t="s">
        <v>56</v>
      </c>
      <c r="AT52" s="243">
        <f t="shared" ref="AT52" si="236">SUM(AT9,AT48,AT49)</f>
        <v>0.56250058256250002</v>
      </c>
      <c r="AU52" s="241">
        <f t="shared" ref="AU52" si="237">SUM(AV9,AU48,AU49)</f>
        <v>6.1807975891402336</v>
      </c>
      <c r="AV52" s="242" t="s">
        <v>56</v>
      </c>
      <c r="AW52" s="243">
        <f t="shared" ref="AW52" si="238">SUM(AW9,AW48,AW49)</f>
        <v>0.70255769831250003</v>
      </c>
      <c r="AX52" s="241">
        <f t="shared" ref="AX52" si="239">SUM(AY9,AX48,AX49)</f>
        <v>6.162724708560547</v>
      </c>
      <c r="AY52" s="242" t="s">
        <v>56</v>
      </c>
      <c r="AZ52" s="243">
        <f t="shared" ref="AZ52" si="240">SUM(AZ9,AZ48,AZ49)</f>
        <v>0.67090054406249999</v>
      </c>
      <c r="BA52" s="241">
        <f t="shared" ref="BA52" si="241">SUM(BB9,BA48,BA49)</f>
        <v>6.2620738817152342</v>
      </c>
      <c r="BB52" s="242" t="s">
        <v>56</v>
      </c>
      <c r="BC52" s="243">
        <f t="shared" ref="BC52" si="242">SUM(BC9,BC48,BC49)</f>
        <v>0.57984002231249998</v>
      </c>
      <c r="BD52" s="241">
        <f t="shared" ref="BD52" si="243">SUM(BE9,BD48,BD49)</f>
        <v>6.3252990705183594</v>
      </c>
      <c r="BE52" s="242" t="s">
        <v>56</v>
      </c>
      <c r="BF52" s="243">
        <f t="shared" ref="BF52" si="244">SUM(BF9,BF48,BF49)</f>
        <v>0.49196035181249997</v>
      </c>
      <c r="BG52" s="241">
        <f t="shared" ref="BG52" si="245">SUM(BH9,BG48,BG49)</f>
        <v>6.2259366872867181</v>
      </c>
      <c r="BH52" s="242" t="s">
        <v>56</v>
      </c>
      <c r="BI52" s="243">
        <f t="shared" ref="BI52" si="246">SUM(BI9,BI48,BI49)</f>
        <v>0.55572050362499992</v>
      </c>
      <c r="BJ52" s="241">
        <f t="shared" ref="BJ52" si="247">SUM(BK9,BJ48,BJ49)</f>
        <v>6.150648689273047</v>
      </c>
      <c r="BK52" s="242" t="s">
        <v>56</v>
      </c>
      <c r="BL52" s="243">
        <f t="shared" ref="BL52" si="248">SUM(BL9,BL48,BL49)</f>
        <v>0.44717202206250006</v>
      </c>
      <c r="BM52" s="241">
        <f t="shared" ref="BM52" si="249">SUM(BN9,BM48,BM49)</f>
        <v>6.1265627900667967</v>
      </c>
      <c r="BN52" s="242" t="s">
        <v>56</v>
      </c>
      <c r="BO52" s="243">
        <f t="shared" ref="BO52" si="250">SUM(BO9,BO48,BO49)</f>
        <v>0.4692188510625</v>
      </c>
      <c r="BP52" s="241">
        <f t="shared" ref="BP52" si="251">SUM(BQ9,BP48,BP49)</f>
        <v>6.0422531770343744</v>
      </c>
      <c r="BQ52" s="242" t="s">
        <v>56</v>
      </c>
      <c r="BR52" s="243">
        <f t="shared" ref="BR52" si="252">SUM(BR9,BR48,BR49)</f>
        <v>0.39917888849999994</v>
      </c>
      <c r="BS52" s="241">
        <f t="shared" ref="BS52" si="253">SUM(BT9,BS48,BS49)</f>
        <v>5.8465599270804693</v>
      </c>
      <c r="BT52" s="242" t="s">
        <v>56</v>
      </c>
      <c r="BU52" s="243">
        <f t="shared" ref="BU52" si="254">SUM(BU9,BU48,BU49)</f>
        <v>0.236415812625</v>
      </c>
      <c r="BV52" s="241">
        <f t="shared" ref="BV52" si="255">SUM(BW9,BV48,BV49)</f>
        <v>5.5816592015292965</v>
      </c>
      <c r="BW52" s="242" t="s">
        <v>56</v>
      </c>
      <c r="BX52" s="243">
        <f t="shared" ref="BX52" si="256">SUM(BX9,BX48,BX49)</f>
        <v>0.23093516906250003</v>
      </c>
      <c r="BY52" s="241">
        <f t="shared" ref="BY52" si="257">SUM(BZ9,BY48,BY49)</f>
        <v>5.3318668422921869</v>
      </c>
      <c r="BZ52" s="242" t="s">
        <v>56</v>
      </c>
      <c r="CA52" s="243">
        <f t="shared" ref="CA52" si="258">SUM(CA9,CA48,CA49)</f>
        <v>2.9185522499999839E-3</v>
      </c>
    </row>
    <row r="53" spans="1:81" x14ac:dyDescent="0.2">
      <c r="A53" s="244"/>
      <c r="B53" s="205" t="s">
        <v>54</v>
      </c>
      <c r="C53" s="165"/>
      <c r="D53" s="206" t="s">
        <v>55</v>
      </c>
      <c r="E53" s="165"/>
      <c r="F53" s="165"/>
      <c r="G53" s="165"/>
      <c r="H53" s="207">
        <f>$C$55/1000</f>
        <v>1.9E-2</v>
      </c>
      <c r="I53" s="208" t="s">
        <v>56</v>
      </c>
      <c r="J53" s="209">
        <f>$G$55/1000</f>
        <v>8.3839999999999998E-2</v>
      </c>
      <c r="K53" s="207">
        <f>$C$55/1000</f>
        <v>1.9E-2</v>
      </c>
      <c r="L53" s="208" t="s">
        <v>56</v>
      </c>
      <c r="M53" s="209">
        <f>$G$55/1000</f>
        <v>8.3839999999999998E-2</v>
      </c>
      <c r="N53" s="207">
        <f>$C$55/1000</f>
        <v>1.9E-2</v>
      </c>
      <c r="O53" s="208" t="s">
        <v>56</v>
      </c>
      <c r="P53" s="209">
        <f>$G$55/1000</f>
        <v>8.3839999999999998E-2</v>
      </c>
      <c r="Q53" s="207">
        <f>$C$55/1000</f>
        <v>1.9E-2</v>
      </c>
      <c r="R53" s="208" t="s">
        <v>56</v>
      </c>
      <c r="S53" s="209">
        <f>$G$55/1000</f>
        <v>8.3839999999999998E-2</v>
      </c>
      <c r="T53" s="207">
        <f>$C$55/1000</f>
        <v>1.9E-2</v>
      </c>
      <c r="U53" s="208" t="s">
        <v>56</v>
      </c>
      <c r="V53" s="209">
        <f>$G$55/1000</f>
        <v>8.3839999999999998E-2</v>
      </c>
      <c r="W53" s="207">
        <f>$C$55/1000</f>
        <v>1.9E-2</v>
      </c>
      <c r="X53" s="208" t="s">
        <v>56</v>
      </c>
      <c r="Y53" s="209">
        <f>$G$55/1000</f>
        <v>8.3839999999999998E-2</v>
      </c>
      <c r="Z53" s="207">
        <f>$C$55/1000</f>
        <v>1.9E-2</v>
      </c>
      <c r="AA53" s="208" t="s">
        <v>56</v>
      </c>
      <c r="AB53" s="209">
        <f>$G$55/1000</f>
        <v>8.3839999999999998E-2</v>
      </c>
      <c r="AC53" s="207">
        <f>$C$55/1000</f>
        <v>1.9E-2</v>
      </c>
      <c r="AD53" s="208" t="s">
        <v>56</v>
      </c>
      <c r="AE53" s="209">
        <f>$G$55/1000</f>
        <v>8.3839999999999998E-2</v>
      </c>
      <c r="AF53" s="207">
        <f>$C$55/1000</f>
        <v>1.9E-2</v>
      </c>
      <c r="AG53" s="208" t="s">
        <v>56</v>
      </c>
      <c r="AH53" s="209">
        <f>$G$55/1000</f>
        <v>8.3839999999999998E-2</v>
      </c>
      <c r="AI53" s="207">
        <f>$C$55/1000</f>
        <v>1.9E-2</v>
      </c>
      <c r="AJ53" s="208" t="s">
        <v>56</v>
      </c>
      <c r="AK53" s="209">
        <f>$G$55/1000</f>
        <v>8.3839999999999998E-2</v>
      </c>
      <c r="AL53" s="207">
        <f>$C$55/1000</f>
        <v>1.9E-2</v>
      </c>
      <c r="AM53" s="208" t="s">
        <v>56</v>
      </c>
      <c r="AN53" s="209">
        <f>$G$55/1000</f>
        <v>8.3839999999999998E-2</v>
      </c>
      <c r="AO53" s="207">
        <f>$C$55/1000</f>
        <v>1.9E-2</v>
      </c>
      <c r="AP53" s="208" t="s">
        <v>56</v>
      </c>
      <c r="AQ53" s="209">
        <f>$G$55/1000</f>
        <v>8.3839999999999998E-2</v>
      </c>
      <c r="AR53" s="207">
        <f>$C$55/1000</f>
        <v>1.9E-2</v>
      </c>
      <c r="AS53" s="208" t="s">
        <v>56</v>
      </c>
      <c r="AT53" s="209">
        <f>$G$55/1000</f>
        <v>8.3839999999999998E-2</v>
      </c>
      <c r="AU53" s="207">
        <f>$C$55/1000</f>
        <v>1.9E-2</v>
      </c>
      <c r="AV53" s="208" t="s">
        <v>56</v>
      </c>
      <c r="AW53" s="209">
        <f>$G$55/1000</f>
        <v>8.3839999999999998E-2</v>
      </c>
      <c r="AX53" s="207">
        <f>$C$55/1000</f>
        <v>1.9E-2</v>
      </c>
      <c r="AY53" s="208" t="s">
        <v>56</v>
      </c>
      <c r="AZ53" s="209">
        <f>$G$55/1000</f>
        <v>8.3839999999999998E-2</v>
      </c>
      <c r="BA53" s="207">
        <f>$C$55/1000</f>
        <v>1.9E-2</v>
      </c>
      <c r="BB53" s="208" t="s">
        <v>56</v>
      </c>
      <c r="BC53" s="209">
        <f>$G$55/1000</f>
        <v>8.3839999999999998E-2</v>
      </c>
      <c r="BD53" s="207">
        <f>$C$55/1000</f>
        <v>1.9E-2</v>
      </c>
      <c r="BE53" s="208" t="s">
        <v>56</v>
      </c>
      <c r="BF53" s="209">
        <f>$G$55/1000</f>
        <v>8.3839999999999998E-2</v>
      </c>
      <c r="BG53" s="207">
        <f>$C$55/1000</f>
        <v>1.9E-2</v>
      </c>
      <c r="BH53" s="208" t="s">
        <v>56</v>
      </c>
      <c r="BI53" s="209">
        <f>$G$55/1000</f>
        <v>8.3839999999999998E-2</v>
      </c>
      <c r="BJ53" s="207">
        <f>$C$55/1000</f>
        <v>1.9E-2</v>
      </c>
      <c r="BK53" s="208" t="s">
        <v>56</v>
      </c>
      <c r="BL53" s="209">
        <f>$G$55/1000</f>
        <v>8.3839999999999998E-2</v>
      </c>
      <c r="BM53" s="207">
        <f>$C$55/1000</f>
        <v>1.9E-2</v>
      </c>
      <c r="BN53" s="208" t="s">
        <v>56</v>
      </c>
      <c r="BO53" s="209">
        <f>$G$55/1000</f>
        <v>8.3839999999999998E-2</v>
      </c>
      <c r="BP53" s="207">
        <f>$C$55/1000</f>
        <v>1.9E-2</v>
      </c>
      <c r="BQ53" s="208" t="s">
        <v>56</v>
      </c>
      <c r="BR53" s="209">
        <f>$G$55/1000</f>
        <v>8.3839999999999998E-2</v>
      </c>
      <c r="BS53" s="207">
        <f>$C$55/1000</f>
        <v>1.9E-2</v>
      </c>
      <c r="BT53" s="208" t="s">
        <v>56</v>
      </c>
      <c r="BU53" s="209">
        <f>$G$55/1000</f>
        <v>8.3839999999999998E-2</v>
      </c>
      <c r="BV53" s="207">
        <f>$C$55/1000</f>
        <v>1.9E-2</v>
      </c>
      <c r="BW53" s="208" t="s">
        <v>56</v>
      </c>
      <c r="BX53" s="209">
        <f>$G$55/1000</f>
        <v>8.3839999999999998E-2</v>
      </c>
      <c r="BY53" s="207">
        <f>$C$55/1000</f>
        <v>1.9E-2</v>
      </c>
      <c r="BZ53" s="208" t="s">
        <v>56</v>
      </c>
      <c r="CA53" s="209">
        <f>$G$55/1000</f>
        <v>8.3839999999999998E-2</v>
      </c>
    </row>
    <row r="54" spans="1:81" ht="12.75" customHeight="1" thickBot="1" x14ac:dyDescent="0.25">
      <c r="A54" s="245" t="s">
        <v>24</v>
      </c>
      <c r="B54" s="211" t="s">
        <v>57</v>
      </c>
      <c r="C54" s="212"/>
      <c r="D54" s="212" t="s">
        <v>58</v>
      </c>
      <c r="E54" s="213"/>
      <c r="F54" s="214"/>
      <c r="G54" s="246"/>
      <c r="H54" s="215">
        <f>((I15^2+J15^2)*$G$56/1000)/$C$16^2</f>
        <v>5.8350128027343752E-3</v>
      </c>
      <c r="I54" s="216" t="s">
        <v>56</v>
      </c>
      <c r="J54" s="217">
        <f>((I15^2+J15^2)*$O$56)/(100*$C$16)</f>
        <v>0.10565246249999999</v>
      </c>
      <c r="K54" s="215">
        <f>((L15^2+M15^2)*$G$56/1000)/$C$16^2</f>
        <v>5.4070693242187513E-3</v>
      </c>
      <c r="L54" s="216" t="s">
        <v>56</v>
      </c>
      <c r="M54" s="217">
        <f>((L15^2+M15^2)*$O$56)/(100*$C$16)</f>
        <v>9.7903845000000017E-2</v>
      </c>
      <c r="N54" s="215">
        <f>((O15^2+P15^2)*$G$56/1000)/$C$16^2</f>
        <v>5.1923593335937504E-3</v>
      </c>
      <c r="O54" s="216" t="s">
        <v>56</v>
      </c>
      <c r="P54" s="217">
        <f>((O15^2+P15^2)*$O$56)/(100*$C$16)</f>
        <v>9.4016169000000011E-2</v>
      </c>
      <c r="Q54" s="215">
        <f>((R15^2+S15^2)*$G$56/1000)/$C$16^2</f>
        <v>5.0441791992187502E-3</v>
      </c>
      <c r="R54" s="216" t="s">
        <v>56</v>
      </c>
      <c r="S54" s="217">
        <f>((R15^2+S15^2)*$O$56)/(100*$C$16)</f>
        <v>9.1333125000000001E-2</v>
      </c>
      <c r="T54" s="215">
        <f>((U15^2+V15^2)*$G$56/1000)/$C$16^2</f>
        <v>4.9564484437500007E-3</v>
      </c>
      <c r="U54" s="216" t="s">
        <v>56</v>
      </c>
      <c r="V54" s="217">
        <f>((U15^2+V15^2)*$O$56)/(100*$C$16)</f>
        <v>8.9744616000000013E-2</v>
      </c>
      <c r="W54" s="215">
        <f>((X15^2+Y15^2)*$G$56/1000)/$C$16^2</f>
        <v>5.2543627558593754E-3</v>
      </c>
      <c r="X54" s="216" t="s">
        <v>56</v>
      </c>
      <c r="Y54" s="217">
        <f>((X15^2+Y15^2)*$O$56)/(100*$C$16)</f>
        <v>9.5138842500000001E-2</v>
      </c>
      <c r="Z54" s="215">
        <f>((AA15^2+AB15^2)*$G$56/1000)/$C$16^2</f>
        <v>5.9449104843750013E-3</v>
      </c>
      <c r="AA54" s="216" t="s">
        <v>56</v>
      </c>
      <c r="AB54" s="217">
        <f>((AA15^2+AB15^2)*$O$56)/(100*$C$16)</f>
        <v>0.10764234000000002</v>
      </c>
      <c r="AC54" s="215">
        <f>((AD15^2+AE15^2)*$G$56/1000)/$C$16^2</f>
        <v>7.3264291839843735E-3</v>
      </c>
      <c r="AD54" s="216" t="s">
        <v>56</v>
      </c>
      <c r="AE54" s="217">
        <f>((AD15^2+AE15^2)*$O$56)/(100*$C$16)</f>
        <v>0.13265699849999998</v>
      </c>
      <c r="AF54" s="215">
        <f>((AG15^2+AH15^2)*$G$56/1000)/$C$16^2</f>
        <v>8.3776183593750001E-3</v>
      </c>
      <c r="AG54" s="216" t="s">
        <v>56</v>
      </c>
      <c r="AH54" s="217">
        <f>((AG15^2+AH15^2)*$O$56)/(100*$C$16)</f>
        <v>0.15169050000000001</v>
      </c>
      <c r="AI54" s="215">
        <f>((AJ15^2+AK15^2)*$G$56/1000)/$C$16^2</f>
        <v>8.4376380339843751E-3</v>
      </c>
      <c r="AJ54" s="216" t="s">
        <v>56</v>
      </c>
      <c r="AK54" s="217">
        <f>((AJ15^2+AK15^2)*$O$56)/(100*$C$16)</f>
        <v>0.15277725450000001</v>
      </c>
      <c r="AL54" s="215">
        <f>((AM15^2+AN15^2)*$G$56/1000)/$C$16^2</f>
        <v>8.3751015199218758E-3</v>
      </c>
      <c r="AM54" s="216" t="s">
        <v>56</v>
      </c>
      <c r="AN54" s="217">
        <f>((AM15^2+AN15^2)*$O$56)/(100*$C$16)</f>
        <v>0.15164492850000003</v>
      </c>
      <c r="AO54" s="215">
        <f>((AP15^2+AQ15^2)*$G$56/1000)/$C$16^2</f>
        <v>8.2410596261718767E-3</v>
      </c>
      <c r="AP54" s="216" t="s">
        <v>56</v>
      </c>
      <c r="AQ54" s="217">
        <f>((AP15^2+AQ15^2)*$O$56)/(100*$C$16)</f>
        <v>0.14921788050000001</v>
      </c>
      <c r="AR54" s="215">
        <f>((AS15^2+AT15^2)*$G$56/1000)/$C$16^2</f>
        <v>7.9645723734374993E-3</v>
      </c>
      <c r="AS54" s="216" t="s">
        <v>56</v>
      </c>
      <c r="AT54" s="217">
        <f>((AS15^2+AT15^2)*$O$56)/(100*$C$16)</f>
        <v>0.14421162600000001</v>
      </c>
      <c r="AU54" s="215">
        <f>((AV15^2+AW15^2)*$G$56/1000)/$C$16^2</f>
        <v>8.1269424421875E-3</v>
      </c>
      <c r="AV54" s="216" t="s">
        <v>56</v>
      </c>
      <c r="AW54" s="217">
        <f>((AV15^2+AW15^2)*$O$56)/(100*$C$16)</f>
        <v>0.14715160199999999</v>
      </c>
      <c r="AX54" s="215">
        <f>((AY15^2+AZ15^2)*$G$56/1000)/$C$16^2</f>
        <v>8.0861560734375015E-3</v>
      </c>
      <c r="AY54" s="216" t="s">
        <v>56</v>
      </c>
      <c r="AZ54" s="217">
        <f>((AY15^2+AZ15^2)*$O$56)/(100*$C$16)</f>
        <v>0.14641309800000005</v>
      </c>
      <c r="BA54" s="215">
        <f>((BB15^2+BC15^2)*$G$56/1000)/$C$16^2</f>
        <v>8.4268889648437505E-3</v>
      </c>
      <c r="BB54" s="216" t="s">
        <v>56</v>
      </c>
      <c r="BC54" s="217">
        <f>((BB15^2+BC15^2)*$O$56)/(100*$C$16)</f>
        <v>0.152582625</v>
      </c>
      <c r="BD54" s="215">
        <f>((BE15^2+BF15^2)*$G$56/1000)/$C$16^2</f>
        <v>8.7427991636718737E-3</v>
      </c>
      <c r="BE54" s="216" t="s">
        <v>56</v>
      </c>
      <c r="BF54" s="217">
        <f>((BE15^2+BF15^2)*$O$56)/(100*$C$16)</f>
        <v>0.15830269649999998</v>
      </c>
      <c r="BG54" s="215">
        <f>((BH15^2+BI15^2)*$G$56/1000)/$C$16^2</f>
        <v>8.4372600234375005E-3</v>
      </c>
      <c r="BH54" s="216" t="s">
        <v>56</v>
      </c>
      <c r="BI54" s="217">
        <f>((BH15^2+BI15^2)*$O$56)/(100*$C$16)</f>
        <v>0.15277041000000002</v>
      </c>
      <c r="BJ54" s="215">
        <f>((BK15^2+BL15^2)*$G$56/1000)/$C$16^2</f>
        <v>8.127824466796876E-3</v>
      </c>
      <c r="BK54" s="216" t="s">
        <v>56</v>
      </c>
      <c r="BL54" s="217">
        <f>((BK15^2+BL15^2)*$O$56)/(100*$C$16)</f>
        <v>0.14716757249999998</v>
      </c>
      <c r="BM54" s="215">
        <f>((BN15^2+BO15^2)*$G$56/1000)/$C$16^2</f>
        <v>8.1679388167968728E-3</v>
      </c>
      <c r="BN54" s="216" t="s">
        <v>56</v>
      </c>
      <c r="BO54" s="217">
        <f>((BN15^2+BO15^2)*$O$56)/(100*$C$16)</f>
        <v>0.14789390849999998</v>
      </c>
      <c r="BP54" s="215">
        <f>((BQ15^2+BR15^2)*$G$56/1000)/$C$16^2</f>
        <v>8.0659082777343755E-3</v>
      </c>
      <c r="BQ54" s="216" t="s">
        <v>56</v>
      </c>
      <c r="BR54" s="217">
        <f>((BQ15^2+BR15^2)*$O$56)/(100*$C$16)</f>
        <v>0.14604647850000002</v>
      </c>
      <c r="BS54" s="215">
        <f>((BT15^2+BU15^2)*$G$56/1000)/$C$16^2</f>
        <v>7.8225082558593759E-3</v>
      </c>
      <c r="BT54" s="216" t="s">
        <v>56</v>
      </c>
      <c r="BU54" s="217">
        <f>((BT15^2+BU15^2)*$O$56)/(100*$C$16)</f>
        <v>0.1416393225</v>
      </c>
      <c r="BV54" s="215">
        <f>((BW15^2+BX15^2)*$G$56/1000)/$C$16^2</f>
        <v>7.1163457839843762E-3</v>
      </c>
      <c r="BW54" s="216" t="s">
        <v>56</v>
      </c>
      <c r="BX54" s="217">
        <f>((BW15^2+BX15^2)*$O$56)/(100*$C$16)</f>
        <v>0.12885309450000001</v>
      </c>
      <c r="BY54" s="215">
        <f>((BZ15^2+CA15^2)*$G$56/1000)/$C$16^2</f>
        <v>6.559216393359376E-3</v>
      </c>
      <c r="BZ54" s="216" t="s">
        <v>56</v>
      </c>
      <c r="CA54" s="217">
        <f>((BZ15^2+CA15^2)*$O$56)/(100*$C$16)</f>
        <v>0.11876535450000002</v>
      </c>
    </row>
    <row r="55" spans="1:81" x14ac:dyDescent="0.2">
      <c r="A55" s="247"/>
      <c r="B55" s="248" t="s">
        <v>59</v>
      </c>
      <c r="C55" s="219">
        <v>19</v>
      </c>
      <c r="D55" s="220"/>
      <c r="E55" s="220"/>
      <c r="F55" s="221" t="s">
        <v>60</v>
      </c>
      <c r="G55" s="572">
        <v>83.84</v>
      </c>
      <c r="H55" s="53"/>
      <c r="I55" s="54"/>
      <c r="J55" s="249"/>
      <c r="K55" s="250"/>
      <c r="L55" s="251"/>
      <c r="M55" s="252"/>
      <c r="N55" s="253"/>
      <c r="O55" s="254"/>
      <c r="P55" s="249"/>
      <c r="Q55" s="250"/>
      <c r="R55" s="251"/>
      <c r="S55" s="252"/>
      <c r="T55" s="250"/>
      <c r="U55" s="251"/>
      <c r="V55" s="252"/>
      <c r="W55" s="250"/>
      <c r="X55" s="251"/>
      <c r="Y55" s="252"/>
      <c r="Z55" s="250"/>
      <c r="AA55" s="251"/>
      <c r="AB55" s="252"/>
      <c r="AC55" s="250"/>
      <c r="AD55" s="251"/>
      <c r="AE55" s="252"/>
      <c r="AF55" s="250"/>
      <c r="AG55" s="251"/>
      <c r="AH55" s="252"/>
      <c r="AI55" s="250"/>
      <c r="AJ55" s="251"/>
      <c r="AK55" s="252"/>
      <c r="AL55" s="250"/>
      <c r="AM55" s="251"/>
      <c r="AN55" s="252"/>
      <c r="AO55" s="250"/>
      <c r="AP55" s="251"/>
      <c r="AQ55" s="252"/>
      <c r="AR55" s="250"/>
      <c r="AS55" s="251"/>
      <c r="AT55" s="252"/>
      <c r="AU55" s="250"/>
      <c r="AV55" s="251"/>
      <c r="AW55" s="252"/>
      <c r="AX55" s="250"/>
      <c r="AY55" s="251"/>
      <c r="AZ55" s="252"/>
      <c r="BA55" s="250"/>
      <c r="BB55" s="251"/>
      <c r="BC55" s="252"/>
      <c r="BD55" s="250"/>
      <c r="BE55" s="251"/>
      <c r="BF55" s="252"/>
      <c r="BG55" s="250"/>
      <c r="BH55" s="251"/>
      <c r="BI55" s="252"/>
      <c r="BJ55" s="250"/>
      <c r="BK55" s="251"/>
      <c r="BL55" s="252"/>
      <c r="BM55" s="250"/>
      <c r="BN55" s="251"/>
      <c r="BO55" s="252"/>
      <c r="BP55" s="250"/>
      <c r="BQ55" s="251"/>
      <c r="BR55" s="252"/>
      <c r="BS55" s="250"/>
      <c r="BT55" s="251"/>
      <c r="BU55" s="252"/>
      <c r="BV55" s="250"/>
      <c r="BW55" s="251"/>
      <c r="BX55" s="252"/>
      <c r="BY55" s="250"/>
      <c r="BZ55" s="251"/>
      <c r="CA55" s="252"/>
    </row>
    <row r="56" spans="1:81" ht="13.5" thickBot="1" x14ac:dyDescent="0.25">
      <c r="A56" s="247"/>
      <c r="B56" s="255"/>
      <c r="C56" s="202"/>
      <c r="D56" s="199"/>
      <c r="E56" s="233" t="s">
        <v>61</v>
      </c>
      <c r="F56" s="234"/>
      <c r="G56" s="574">
        <v>91.9</v>
      </c>
      <c r="H56" s="129"/>
      <c r="I56" s="236"/>
      <c r="J56" s="237"/>
      <c r="K56" s="238"/>
      <c r="L56" s="238"/>
      <c r="M56" s="239"/>
      <c r="N56" s="129" t="s">
        <v>62</v>
      </c>
      <c r="O56" s="232">
        <v>10.4</v>
      </c>
      <c r="P56" s="237"/>
      <c r="Q56" s="238"/>
      <c r="R56" s="238"/>
      <c r="S56" s="257"/>
      <c r="T56" s="238"/>
      <c r="U56" s="238"/>
      <c r="V56" s="257"/>
      <c r="W56" s="238"/>
      <c r="X56" s="238"/>
      <c r="Y56" s="257"/>
      <c r="Z56" s="238"/>
      <c r="AA56" s="238"/>
      <c r="AB56" s="257"/>
      <c r="AC56" s="238"/>
      <c r="AD56" s="238"/>
      <c r="AE56" s="257"/>
      <c r="AF56" s="238"/>
      <c r="AG56" s="238"/>
      <c r="AH56" s="257"/>
      <c r="AI56" s="238"/>
      <c r="AJ56" s="238"/>
      <c r="AK56" s="257"/>
      <c r="AL56" s="238"/>
      <c r="AM56" s="238"/>
      <c r="AN56" s="257"/>
      <c r="AO56" s="238"/>
      <c r="AP56" s="238"/>
      <c r="AQ56" s="257"/>
      <c r="AR56" s="238"/>
      <c r="AS56" s="238"/>
      <c r="AT56" s="257"/>
      <c r="AU56" s="238"/>
      <c r="AV56" s="238"/>
      <c r="AW56" s="257"/>
      <c r="AX56" s="238"/>
      <c r="AY56" s="238"/>
      <c r="AZ56" s="257"/>
      <c r="BA56" s="238"/>
      <c r="BB56" s="238"/>
      <c r="BC56" s="257"/>
      <c r="BD56" s="238"/>
      <c r="BE56" s="238"/>
      <c r="BF56" s="257"/>
      <c r="BG56" s="238"/>
      <c r="BH56" s="238"/>
      <c r="BI56" s="257"/>
      <c r="BJ56" s="238"/>
      <c r="BK56" s="238"/>
      <c r="BL56" s="257"/>
      <c r="BM56" s="238"/>
      <c r="BN56" s="238"/>
      <c r="BO56" s="257"/>
      <c r="BP56" s="238"/>
      <c r="BQ56" s="238"/>
      <c r="BR56" s="257"/>
      <c r="BS56" s="238"/>
      <c r="BT56" s="238"/>
      <c r="BU56" s="257"/>
      <c r="BV56" s="238"/>
      <c r="BW56" s="238"/>
      <c r="BX56" s="257"/>
      <c r="BY56" s="238"/>
      <c r="BZ56" s="238"/>
      <c r="CA56" s="257"/>
    </row>
    <row r="57" spans="1:81" ht="13.5" thickBot="1" x14ac:dyDescent="0.25">
      <c r="A57" s="107"/>
      <c r="B57" s="1902" t="s">
        <v>63</v>
      </c>
      <c r="C57" s="1903"/>
      <c r="D57" s="1903"/>
      <c r="E57" s="1903"/>
      <c r="F57" s="1903"/>
      <c r="G57" s="1904"/>
      <c r="H57" s="258">
        <f>SUM(I15,H53,H54)</f>
        <v>4.0478350128027341</v>
      </c>
      <c r="I57" s="259" t="s">
        <v>56</v>
      </c>
      <c r="J57" s="260">
        <f>SUM(J15,J53,J54)</f>
        <v>-7.4507537500000026E-2</v>
      </c>
      <c r="K57" s="258">
        <f t="shared" ref="K57" si="259">SUM(L15,K53,K54)</f>
        <v>3.8974070693242191</v>
      </c>
      <c r="L57" s="259" t="s">
        <v>56</v>
      </c>
      <c r="M57" s="260">
        <f t="shared" ref="M57" si="260">SUM(M15,M53,M54)</f>
        <v>-6.7256154999999984E-2</v>
      </c>
      <c r="N57" s="258">
        <f t="shared" ref="N57" si="261">SUM(O15,N53,N54)</f>
        <v>3.8191923593335937</v>
      </c>
      <c r="O57" s="259" t="s">
        <v>56</v>
      </c>
      <c r="P57" s="260">
        <f t="shared" ref="P57" si="262">SUM(P15,P53,P54)</f>
        <v>-7.1143830999999991E-2</v>
      </c>
      <c r="Q57" s="258">
        <f t="shared" ref="Q57" si="263">SUM(R15,Q53,Q54)</f>
        <v>3.7650441791992191</v>
      </c>
      <c r="R57" s="259" t="s">
        <v>56</v>
      </c>
      <c r="S57" s="260">
        <f t="shared" ref="S57" si="264">SUM(S15,S53,S54)</f>
        <v>-6.1826874999999989E-2</v>
      </c>
      <c r="T57" s="258">
        <f t="shared" ref="T57" si="265">SUM(U15,T53,T54)</f>
        <v>3.7319564484437504</v>
      </c>
      <c r="U57" s="259" t="s">
        <v>56</v>
      </c>
      <c r="V57" s="260">
        <f t="shared" ref="V57" si="266">SUM(V15,V53,V54)</f>
        <v>-6.641538399999998E-2</v>
      </c>
      <c r="W57" s="258">
        <f t="shared" ref="W57" si="267">SUM(X15,W53,W54)</f>
        <v>3.8432543627558595</v>
      </c>
      <c r="X57" s="259" t="s">
        <v>56</v>
      </c>
      <c r="Y57" s="260">
        <f t="shared" ref="Y57" si="268">SUM(Y15,Y53,Y54)</f>
        <v>-4.9021157500000009E-2</v>
      </c>
      <c r="Z57" s="258">
        <f t="shared" ref="Z57" si="269">SUM(AA15,Z53,Z54)</f>
        <v>4.0869449104843758</v>
      </c>
      <c r="AA57" s="259" t="s">
        <v>56</v>
      </c>
      <c r="AB57" s="260">
        <f t="shared" ref="AB57" si="270">SUM(AB15,AB53,AB54)</f>
        <v>-5.4517659999999982E-2</v>
      </c>
      <c r="AC57" s="258">
        <f t="shared" ref="AC57" si="271">SUM(AD15,AC53,AC54)</f>
        <v>4.538326429183984</v>
      </c>
      <c r="AD57" s="259" t="s">
        <v>56</v>
      </c>
      <c r="AE57" s="260">
        <f t="shared" ref="AE57" si="272">SUM(AE15,AE53,AE54)</f>
        <v>-8.5030015000000236E-3</v>
      </c>
      <c r="AF57" s="258">
        <f t="shared" ref="AF57" si="273">SUM(AG15,AF53,AF54)</f>
        <v>4.8573776183593749</v>
      </c>
      <c r="AG57" s="259" t="s">
        <v>56</v>
      </c>
      <c r="AH57" s="260">
        <f t="shared" ref="AH57" si="274">SUM(AH15,AH53,AH54)</f>
        <v>0.14553050000000001</v>
      </c>
      <c r="AI57" s="258">
        <f t="shared" ref="AI57" si="275">SUM(AJ15,AI53,AI54)</f>
        <v>4.8754376380339846</v>
      </c>
      <c r="AJ57" s="259" t="s">
        <v>56</v>
      </c>
      <c r="AK57" s="260">
        <f t="shared" ref="AK57" si="276">SUM(AK15,AK53,AK54)</f>
        <v>0.26961725450000001</v>
      </c>
      <c r="AL57" s="258">
        <f t="shared" ref="AL57" si="277">SUM(AM15,AL53,AL54)</f>
        <v>4.8573751015199225</v>
      </c>
      <c r="AM57" s="259" t="s">
        <v>56</v>
      </c>
      <c r="AN57" s="260">
        <f t="shared" ref="AN57" si="278">SUM(AN15,AN53,AN54)</f>
        <v>0.26848492850000005</v>
      </c>
      <c r="AO57" s="258">
        <f t="shared" ref="AO57" si="279">SUM(AP15,AO53,AO54)</f>
        <v>4.818241059626172</v>
      </c>
      <c r="AP57" s="259" t="s">
        <v>56</v>
      </c>
      <c r="AQ57" s="260">
        <f t="shared" ref="AQ57" si="280">SUM(AQ15,AQ53,AQ54)</f>
        <v>0.28705788050000003</v>
      </c>
      <c r="AR57" s="258">
        <f t="shared" ref="AR57" si="281">SUM(AS15,AR53,AR54)</f>
        <v>4.7369645723734379</v>
      </c>
      <c r="AS57" s="259" t="s">
        <v>56</v>
      </c>
      <c r="AT57" s="260">
        <f t="shared" ref="AT57" si="282">SUM(AT15,AT53,AT54)</f>
        <v>0.18005162600000002</v>
      </c>
      <c r="AU57" s="258">
        <f t="shared" ref="AU57" si="283">SUM(AV15,AU53,AU54)</f>
        <v>4.7851269424421874</v>
      </c>
      <c r="AV57" s="259" t="s">
        <v>56</v>
      </c>
      <c r="AW57" s="260">
        <f t="shared" ref="AW57" si="284">SUM(AW15,AW53,AW54)</f>
        <v>0.24299160199999997</v>
      </c>
      <c r="AX57" s="258">
        <f t="shared" ref="AX57" si="285">SUM(AY15,AX53,AX54)</f>
        <v>4.7730861560734379</v>
      </c>
      <c r="AY57" s="259" t="s">
        <v>56</v>
      </c>
      <c r="AZ57" s="260">
        <f t="shared" ref="AZ57" si="286">SUM(AZ15,AZ53,AZ54)</f>
        <v>0.25425309800000007</v>
      </c>
      <c r="BA57" s="258">
        <f t="shared" ref="BA57" si="287">SUM(BB15,BA53,BA54)</f>
        <v>4.8724268889648439</v>
      </c>
      <c r="BB57" s="259" t="s">
        <v>56</v>
      </c>
      <c r="BC57" s="260">
        <f t="shared" ref="BC57" si="288">SUM(BC15,BC53,BC54)</f>
        <v>0.22142262499999998</v>
      </c>
      <c r="BD57" s="258">
        <f t="shared" ref="BD57" si="289">SUM(BE15,BD53,BD54)</f>
        <v>4.9627427991636717</v>
      </c>
      <c r="BE57" s="259" t="s">
        <v>56</v>
      </c>
      <c r="BF57" s="260">
        <f t="shared" ref="BF57" si="290">SUM(BF15,BF53,BF54)</f>
        <v>0.23614269649999997</v>
      </c>
      <c r="BG57" s="258">
        <f t="shared" ref="BG57" si="291">SUM(BH15,BG53,BG54)</f>
        <v>4.8754372600234372</v>
      </c>
      <c r="BH57" s="259" t="s">
        <v>56</v>
      </c>
      <c r="BI57" s="260">
        <f t="shared" ref="BI57" si="292">SUM(BI15,BI53,BI54)</f>
        <v>0.24261041000000003</v>
      </c>
      <c r="BJ57" s="258">
        <f t="shared" ref="BJ57" si="293">SUM(BK15,BJ53,BJ54)</f>
        <v>4.7851278244667972</v>
      </c>
      <c r="BK57" s="259" t="s">
        <v>56</v>
      </c>
      <c r="BL57" s="260">
        <f t="shared" ref="BL57" si="294">SUM(BL15,BL53,BL54)</f>
        <v>0.18000757249999999</v>
      </c>
      <c r="BM57" s="258">
        <f t="shared" ref="BM57" si="295">SUM(BN15,BM53,BM54)</f>
        <v>4.7971679388167967</v>
      </c>
      <c r="BN57" s="259" t="s">
        <v>56</v>
      </c>
      <c r="BO57" s="260">
        <f t="shared" ref="BO57" si="296">SUM(BO15,BO53,BO54)</f>
        <v>0.22873390849999997</v>
      </c>
      <c r="BP57" s="258">
        <f t="shared" ref="BP57" si="297">SUM(BQ15,BP53,BP54)</f>
        <v>4.7670659082777345</v>
      </c>
      <c r="BQ57" s="259" t="s">
        <v>56</v>
      </c>
      <c r="BR57" s="260">
        <f t="shared" ref="BR57" si="298">SUM(BR15,BR53,BR54)</f>
        <v>0.19688647850000002</v>
      </c>
      <c r="BS57" s="258">
        <f t="shared" ref="BS57" si="299">SUM(BT15,BS53,BS54)</f>
        <v>4.6948225082558599</v>
      </c>
      <c r="BT57" s="259" t="s">
        <v>56</v>
      </c>
      <c r="BU57" s="260">
        <f t="shared" ref="BU57" si="300">SUM(BU15,BU53,BU54)</f>
        <v>0.2044793225</v>
      </c>
      <c r="BV57" s="258">
        <f t="shared" ref="BV57" si="301">SUM(BW15,BV53,BV54)</f>
        <v>4.4781163457839845</v>
      </c>
      <c r="BW57" s="259" t="s">
        <v>56</v>
      </c>
      <c r="BX57" s="260">
        <f t="shared" ref="BX57" si="302">SUM(BX15,BX53,BX54)</f>
        <v>0.15569309450000002</v>
      </c>
      <c r="BY57" s="258">
        <f t="shared" ref="BY57" si="303">SUM(BZ15,BY53,BY54)</f>
        <v>4.2975592163933598</v>
      </c>
      <c r="BZ57" s="259" t="s">
        <v>56</v>
      </c>
      <c r="CA57" s="260">
        <f t="shared" ref="CA57" si="304">SUM(CA15,CA53,CA54)</f>
        <v>5.5605354500000023E-2</v>
      </c>
    </row>
    <row r="58" spans="1:81" x14ac:dyDescent="0.2">
      <c r="A58" s="261" t="s">
        <v>64</v>
      </c>
      <c r="B58" s="262"/>
      <c r="C58" s="263"/>
      <c r="D58" s="264"/>
      <c r="E58" s="54"/>
      <c r="F58" s="8"/>
      <c r="G58" s="60"/>
      <c r="H58" s="265"/>
      <c r="I58" s="266"/>
      <c r="J58" s="267"/>
      <c r="K58" s="268"/>
      <c r="L58" s="269"/>
      <c r="M58" s="267"/>
      <c r="N58" s="268"/>
      <c r="O58" s="269"/>
      <c r="P58" s="267"/>
      <c r="Q58" s="268"/>
      <c r="R58" s="269"/>
      <c r="S58" s="267"/>
      <c r="T58" s="268"/>
      <c r="U58" s="269"/>
      <c r="V58" s="267"/>
      <c r="W58" s="268"/>
      <c r="X58" s="269"/>
      <c r="Y58" s="267"/>
      <c r="Z58" s="268"/>
      <c r="AA58" s="269"/>
      <c r="AB58" s="267"/>
      <c r="AC58" s="268"/>
      <c r="AD58" s="269"/>
      <c r="AE58" s="267"/>
      <c r="AF58" s="268"/>
      <c r="AG58" s="269"/>
      <c r="AH58" s="267"/>
      <c r="AI58" s="268"/>
      <c r="AJ58" s="269"/>
      <c r="AK58" s="267"/>
      <c r="AL58" s="268"/>
      <c r="AM58" s="269"/>
      <c r="AN58" s="267"/>
      <c r="AO58" s="268"/>
      <c r="AP58" s="269"/>
      <c r="AQ58" s="267"/>
      <c r="AR58" s="268"/>
      <c r="AS58" s="269"/>
      <c r="AT58" s="267"/>
      <c r="AU58" s="268"/>
      <c r="AV58" s="269"/>
      <c r="AW58" s="267"/>
      <c r="AX58" s="268"/>
      <c r="AY58" s="269"/>
      <c r="AZ58" s="267"/>
      <c r="BA58" s="268"/>
      <c r="BB58" s="269"/>
      <c r="BC58" s="267"/>
      <c r="BD58" s="268"/>
      <c r="BE58" s="269"/>
      <c r="BF58" s="267"/>
      <c r="BG58" s="268"/>
      <c r="BH58" s="269"/>
      <c r="BI58" s="267"/>
      <c r="BJ58" s="268"/>
      <c r="BK58" s="269"/>
      <c r="BL58" s="267"/>
      <c r="BM58" s="268"/>
      <c r="BN58" s="269"/>
      <c r="BO58" s="267"/>
      <c r="BP58" s="268"/>
      <c r="BQ58" s="269"/>
      <c r="BR58" s="267"/>
      <c r="BS58" s="268"/>
      <c r="BT58" s="269"/>
      <c r="BU58" s="267"/>
      <c r="BV58" s="268"/>
      <c r="BW58" s="269"/>
      <c r="BX58" s="267"/>
      <c r="BY58" s="268"/>
      <c r="BZ58" s="269"/>
      <c r="CA58" s="267"/>
    </row>
    <row r="59" spans="1:81" ht="15.75" thickBot="1" x14ac:dyDescent="0.3">
      <c r="A59" s="270" t="s">
        <v>65</v>
      </c>
      <c r="B59" s="135"/>
      <c r="C59" s="271"/>
      <c r="D59" s="135"/>
      <c r="E59" s="120"/>
      <c r="F59" s="135" t="s">
        <v>66</v>
      </c>
      <c r="G59" s="130"/>
      <c r="H59" s="272">
        <f>SUM(H52,H57)</f>
        <v>9.1961487683988281</v>
      </c>
      <c r="I59" s="273" t="s">
        <v>56</v>
      </c>
      <c r="J59" s="274">
        <f>SUM(J52,J57)</f>
        <v>-0.18916503737499998</v>
      </c>
      <c r="K59" s="272">
        <f>SUM(K52,K57)</f>
        <v>8.8531459560234378</v>
      </c>
      <c r="L59" s="273" t="s">
        <v>56</v>
      </c>
      <c r="M59" s="274">
        <f>SUM(M52,M57)</f>
        <v>-0.21298498937499999</v>
      </c>
      <c r="N59" s="272">
        <f>SUM(N52,N57)</f>
        <v>8.6545793656078125</v>
      </c>
      <c r="O59" s="273" t="s">
        <v>56</v>
      </c>
      <c r="P59" s="274">
        <f>SUM(P52,P57)</f>
        <v>-0.21887370137499992</v>
      </c>
      <c r="Q59" s="272">
        <f>SUM(Q52,Q57)</f>
        <v>8.5282230357550795</v>
      </c>
      <c r="R59" s="273" t="s">
        <v>56</v>
      </c>
      <c r="S59" s="274">
        <f>SUM(S52,S57)</f>
        <v>-0.20528964118749993</v>
      </c>
      <c r="T59" s="272">
        <f>SUM(T52,T57)</f>
        <v>8.5312360914960941</v>
      </c>
      <c r="U59" s="273" t="s">
        <v>56</v>
      </c>
      <c r="V59" s="274">
        <f>SUM(V52,V57)</f>
        <v>-0.19858647287499992</v>
      </c>
      <c r="W59" s="272">
        <f>SUM(W52,W57)</f>
        <v>8.6846511195175786</v>
      </c>
      <c r="X59" s="273" t="s">
        <v>56</v>
      </c>
      <c r="Y59" s="274">
        <f>SUM(Y52,Y57)</f>
        <v>-0.16052932187500002</v>
      </c>
      <c r="Z59" s="272">
        <f>SUM(Z52,Z57)</f>
        <v>9.2984490432703133</v>
      </c>
      <c r="AA59" s="273" t="s">
        <v>56</v>
      </c>
      <c r="AB59" s="274">
        <f>SUM(AB52,AB57)</f>
        <v>-0.14384637475000001</v>
      </c>
      <c r="AC59" s="272">
        <f>SUM(AC52,AC57)</f>
        <v>10.288559917169531</v>
      </c>
      <c r="AD59" s="273" t="s">
        <v>56</v>
      </c>
      <c r="AE59" s="274">
        <f>SUM(AE52,AE57)</f>
        <v>0.12749025856250004</v>
      </c>
      <c r="AF59" s="272">
        <f>SUM(AF52,AF57)</f>
        <v>11.02011098533125</v>
      </c>
      <c r="AG59" s="273" t="s">
        <v>56</v>
      </c>
      <c r="AH59" s="274">
        <f>SUM(AH52,AH57)</f>
        <v>0.85562791849999997</v>
      </c>
      <c r="AI59" s="272">
        <f>SUM(AI52,AI57)</f>
        <v>11.167672197860156</v>
      </c>
      <c r="AJ59" s="273" t="s">
        <v>56</v>
      </c>
      <c r="AK59" s="274">
        <f>SUM(AK52,AK57)</f>
        <v>1.0751107660625001</v>
      </c>
      <c r="AL59" s="272">
        <f>SUM(AL52,AL57)</f>
        <v>11.083342075719141</v>
      </c>
      <c r="AM59" s="273" t="s">
        <v>56</v>
      </c>
      <c r="AN59" s="274">
        <f>SUM(AN52,AN57)</f>
        <v>0.98689409412500007</v>
      </c>
      <c r="AO59" s="272">
        <f>SUM(AO52,AO57)</f>
        <v>11.011071502732031</v>
      </c>
      <c r="AP59" s="273" t="s">
        <v>56</v>
      </c>
      <c r="AQ59" s="274">
        <f>SUM(AQ52,AQ57)</f>
        <v>0.93636261031250012</v>
      </c>
      <c r="AR59" s="272">
        <f>SUM(AR52,AR57)</f>
        <v>10.97193556703086</v>
      </c>
      <c r="AS59" s="273" t="s">
        <v>56</v>
      </c>
      <c r="AT59" s="274">
        <f>SUM(AT52,AT57)</f>
        <v>0.74255220856250004</v>
      </c>
      <c r="AU59" s="272">
        <f>SUM(AU52,AU57)</f>
        <v>10.96592453158242</v>
      </c>
      <c r="AV59" s="273" t="s">
        <v>56</v>
      </c>
      <c r="AW59" s="274">
        <f>SUM(AW52,AW57)</f>
        <v>0.94554930031249995</v>
      </c>
      <c r="AX59" s="272">
        <f>SUM(AX52,AX57)</f>
        <v>10.935810864633986</v>
      </c>
      <c r="AY59" s="273" t="s">
        <v>56</v>
      </c>
      <c r="AZ59" s="274">
        <f>SUM(AZ52,AZ57)</f>
        <v>0.92515364206250006</v>
      </c>
      <c r="BA59" s="272">
        <f>SUM(BA52,BA57)</f>
        <v>11.134500770680077</v>
      </c>
      <c r="BB59" s="273" t="s">
        <v>56</v>
      </c>
      <c r="BC59" s="274">
        <f>SUM(BC52,BC57)</f>
        <v>0.80126264731249996</v>
      </c>
      <c r="BD59" s="272">
        <f>SUM(BD52,BD57)</f>
        <v>11.288041869682031</v>
      </c>
      <c r="BE59" s="273" t="s">
        <v>56</v>
      </c>
      <c r="BF59" s="274">
        <f>SUM(BF52,BF57)</f>
        <v>0.72810304831249995</v>
      </c>
      <c r="BG59" s="272">
        <f>SUM(BG52,BG57)</f>
        <v>11.101373947310154</v>
      </c>
      <c r="BH59" s="273" t="s">
        <v>56</v>
      </c>
      <c r="BI59" s="274">
        <f>SUM(BI52,BI57)</f>
        <v>0.79833091362499997</v>
      </c>
      <c r="BJ59" s="272">
        <f>SUM(BJ52,BJ57)</f>
        <v>10.935776513739844</v>
      </c>
      <c r="BK59" s="273" t="s">
        <v>56</v>
      </c>
      <c r="BL59" s="274">
        <f>SUM(BL52,BL57)</f>
        <v>0.62717959456250005</v>
      </c>
      <c r="BM59" s="272">
        <f>SUM(BM52,BM57)</f>
        <v>10.923730728883594</v>
      </c>
      <c r="BN59" s="273" t="s">
        <v>56</v>
      </c>
      <c r="BO59" s="274">
        <f>SUM(BO52,BO57)</f>
        <v>0.69795275956249991</v>
      </c>
      <c r="BP59" s="272">
        <f>SUM(BP52,BP57)</f>
        <v>10.809319085312108</v>
      </c>
      <c r="BQ59" s="273" t="s">
        <v>56</v>
      </c>
      <c r="BR59" s="274">
        <f>SUM(BR52,BR57)</f>
        <v>0.59606536700000001</v>
      </c>
      <c r="BS59" s="272">
        <f>SUM(BS52,BS57)</f>
        <v>10.541382435336329</v>
      </c>
      <c r="BT59" s="273" t="s">
        <v>56</v>
      </c>
      <c r="BU59" s="274">
        <f>SUM(BU52,BU57)</f>
        <v>0.440895135125</v>
      </c>
      <c r="BV59" s="272">
        <f>SUM(BV52,BV57)</f>
        <v>10.059775547313281</v>
      </c>
      <c r="BW59" s="273" t="s">
        <v>56</v>
      </c>
      <c r="BX59" s="274">
        <f>SUM(BX52,BX57)</f>
        <v>0.38662826356250002</v>
      </c>
      <c r="BY59" s="272">
        <f>SUM(BY52,BY57)</f>
        <v>9.6294260586855458</v>
      </c>
      <c r="BZ59" s="273" t="s">
        <v>56</v>
      </c>
      <c r="CA59" s="274">
        <f>SUM(CA52,CA57)</f>
        <v>5.8523906750000007E-2</v>
      </c>
    </row>
    <row r="60" spans="1:81" s="275" customFormat="1" x14ac:dyDescent="0.2">
      <c r="E60" s="275" t="s">
        <v>67</v>
      </c>
      <c r="I60" s="276">
        <f>J59/H59</f>
        <v>-2.0570027969212173E-2</v>
      </c>
      <c r="L60" s="276">
        <f>M59/K59</f>
        <v>-2.4057548631070614E-2</v>
      </c>
      <c r="O60" s="276">
        <f>P59/N59</f>
        <v>-2.528992942681604E-2</v>
      </c>
      <c r="R60" s="276">
        <f>S59/Q59</f>
        <v>-2.4071795534287854E-2</v>
      </c>
      <c r="U60" s="276">
        <f>V59/T59</f>
        <v>-2.3277573231498094E-2</v>
      </c>
      <c r="X60" s="276">
        <f>Y59/W59</f>
        <v>-1.8484256841847346E-2</v>
      </c>
      <c r="AA60" s="276">
        <f>AB59/Z59</f>
        <v>-1.5469932037118363E-2</v>
      </c>
      <c r="AD60" s="276">
        <f>AE59/AC59</f>
        <v>1.2391458045527297E-2</v>
      </c>
      <c r="AG60" s="276">
        <f>AH59/AF59</f>
        <v>7.7642404839562598E-2</v>
      </c>
      <c r="AJ60" s="276">
        <f>AK59/AI59</f>
        <v>9.6269907194133322E-2</v>
      </c>
      <c r="AM60" s="276">
        <f>AN59/AL59</f>
        <v>8.9043005925716276E-2</v>
      </c>
      <c r="AP60" s="276">
        <f>AQ59/AO59</f>
        <v>8.5038282612202892E-2</v>
      </c>
      <c r="AS60" s="276">
        <f>AT59/AR59</f>
        <v>6.7677412433387429E-2</v>
      </c>
      <c r="AV60" s="276">
        <f>AW59/AU59</f>
        <v>8.6226136026129843E-2</v>
      </c>
      <c r="AY60" s="276">
        <f>AZ59/AX59</f>
        <v>8.4598540841119813E-2</v>
      </c>
      <c r="BB60" s="276">
        <f>BC59/BA59</f>
        <v>7.1962152934815435E-2</v>
      </c>
      <c r="BE60" s="276">
        <f>BF59/BD59</f>
        <v>6.4502156947882555E-2</v>
      </c>
      <c r="BH60" s="276">
        <f>BI59/BG59</f>
        <v>7.1912802632725856E-2</v>
      </c>
      <c r="BK60" s="276">
        <f>BL59/BJ59</f>
        <v>5.7351171521702542E-2</v>
      </c>
      <c r="BN60" s="276">
        <f>BO59/BM59</f>
        <v>6.3893259261419991E-2</v>
      </c>
      <c r="BQ60" s="276">
        <f>BR59/BP59</f>
        <v>5.5143655423212E-2</v>
      </c>
      <c r="BT60" s="276">
        <f>BU59/BS59</f>
        <v>4.1825172156457577E-2</v>
      </c>
      <c r="BW60" s="276">
        <f>BX59/BV59</f>
        <v>3.8433090454563765E-2</v>
      </c>
      <c r="BZ60" s="276">
        <f>CA59/BY59</f>
        <v>6.0776111050993157E-3</v>
      </c>
      <c r="CC60" s="531"/>
    </row>
    <row r="61" spans="1:81" ht="15" x14ac:dyDescent="0.25">
      <c r="B61" s="1898" t="s">
        <v>166</v>
      </c>
      <c r="C61" s="1898"/>
      <c r="D61" s="1898"/>
      <c r="E61" s="1898"/>
      <c r="F61" s="1898"/>
      <c r="T61" s="277"/>
      <c r="U61" s="278"/>
    </row>
  </sheetData>
  <mergeCells count="12">
    <mergeCell ref="B57:G57"/>
    <mergeCell ref="B61:F61"/>
    <mergeCell ref="K3:N3"/>
    <mergeCell ref="BZ3:CA3"/>
    <mergeCell ref="E24:F24"/>
    <mergeCell ref="E25:F25"/>
    <mergeCell ref="E26:F26"/>
    <mergeCell ref="B52:G52"/>
    <mergeCell ref="A20:B20"/>
    <mergeCell ref="D20:E20"/>
    <mergeCell ref="A21:B21"/>
    <mergeCell ref="D21:E21"/>
  </mergeCells>
  <pageMargins left="0.19685039370078741" right="0.19685039370078741" top="0.39370078740157483" bottom="3.937007874015748E-2" header="0.35433070866141736" footer="0.11811023622047245"/>
  <pageSetup paperSize="9" scale="73" orientation="landscape" r:id="rId1"/>
  <headerFooter alignWithMargins="0">
    <oddFooter xml:space="preserve">&amp;R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C62"/>
  <sheetViews>
    <sheetView view="pageBreakPreview" zoomScale="70" zoomScaleNormal="100" zoomScaleSheetLayoutView="70" workbookViewId="0">
      <selection activeCell="J10" sqref="H10:J10"/>
    </sheetView>
  </sheetViews>
  <sheetFormatPr defaultColWidth="9.140625" defaultRowHeight="12.75" x14ac:dyDescent="0.2"/>
  <cols>
    <col min="1" max="1" width="3.42578125" style="1" customWidth="1"/>
    <col min="2" max="2" width="9.28515625" style="1" customWidth="1"/>
    <col min="3" max="3" width="6" style="1" customWidth="1"/>
    <col min="4" max="4" width="5.7109375" style="1" customWidth="1"/>
    <col min="5" max="5" width="5.28515625" style="1" customWidth="1"/>
    <col min="6" max="6" width="4.7109375" style="1" customWidth="1"/>
    <col min="7" max="7" width="16.140625" style="1" customWidth="1"/>
    <col min="8" max="8" width="6.7109375" style="1" customWidth="1"/>
    <col min="9" max="18" width="8.28515625" style="1" customWidth="1"/>
    <col min="19" max="19" width="8" style="1" customWidth="1"/>
    <col min="20" max="20" width="8.28515625" style="1" customWidth="1"/>
    <col min="21" max="79" width="7" style="1" customWidth="1"/>
    <col min="80" max="80" width="8.28515625" style="1" customWidth="1"/>
    <col min="81" max="81" width="23.42578125" style="1" customWidth="1"/>
    <col min="82" max="83" width="8.28515625" style="1" customWidth="1"/>
    <col min="84" max="86" width="9.140625" style="1" customWidth="1"/>
    <col min="87" max="16384" width="9.140625" style="1"/>
  </cols>
  <sheetData>
    <row r="1" spans="1:81" ht="18" x14ac:dyDescent="0.25">
      <c r="C1" s="2" t="s">
        <v>0</v>
      </c>
      <c r="D1" s="3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BY1" s="5" t="s">
        <v>1</v>
      </c>
    </row>
    <row r="2" spans="1:81" ht="14.25" x14ac:dyDescent="0.2">
      <c r="C2" s="6"/>
      <c r="D2" s="7"/>
      <c r="E2" s="7"/>
      <c r="F2" s="7"/>
    </row>
    <row r="3" spans="1:81" ht="24" customHeight="1" thickBot="1" x14ac:dyDescent="0.3">
      <c r="B3" s="8"/>
      <c r="C3" s="9" t="s">
        <v>2</v>
      </c>
      <c r="D3" s="9"/>
      <c r="E3" s="9"/>
      <c r="F3" s="10"/>
      <c r="G3" s="9"/>
      <c r="H3" s="9"/>
      <c r="J3" s="1899" t="s">
        <v>108</v>
      </c>
      <c r="K3" s="1899"/>
      <c r="L3" s="1899"/>
      <c r="M3" s="1899"/>
      <c r="N3" s="575"/>
      <c r="O3" s="8"/>
      <c r="P3" s="8"/>
      <c r="BY3" s="12" t="s">
        <v>4</v>
      </c>
      <c r="BZ3" s="1897">
        <v>44545</v>
      </c>
      <c r="CA3" s="1897"/>
    </row>
    <row r="4" spans="1:81" ht="13.5" thickBot="1" x14ac:dyDescent="0.25">
      <c r="B4" s="8"/>
      <c r="C4" s="8"/>
      <c r="D4" s="8"/>
      <c r="E4" s="8"/>
      <c r="F4" s="8"/>
      <c r="G4" s="8"/>
      <c r="H4" s="8"/>
      <c r="I4" s="8"/>
      <c r="J4" s="8"/>
      <c r="K4" s="13"/>
      <c r="L4" s="8"/>
      <c r="M4" s="8"/>
    </row>
    <row r="5" spans="1:81" s="28" customFormat="1" ht="14.25" customHeight="1" thickBot="1" x14ac:dyDescent="0.25">
      <c r="A5" s="14" t="s">
        <v>5</v>
      </c>
      <c r="B5" s="15"/>
      <c r="C5" s="15"/>
      <c r="D5" s="16"/>
      <c r="E5" s="16"/>
      <c r="F5" s="17"/>
      <c r="G5" s="18"/>
      <c r="H5" s="19"/>
      <c r="I5" s="20">
        <v>1</v>
      </c>
      <c r="J5" s="21" t="s">
        <v>6</v>
      </c>
      <c r="K5" s="22"/>
      <c r="L5" s="23">
        <v>2</v>
      </c>
      <c r="M5" s="24" t="s">
        <v>6</v>
      </c>
      <c r="N5" s="19"/>
      <c r="O5" s="20">
        <v>3</v>
      </c>
      <c r="P5" s="21" t="s">
        <v>6</v>
      </c>
      <c r="Q5" s="19"/>
      <c r="R5" s="20">
        <v>4</v>
      </c>
      <c r="S5" s="21" t="s">
        <v>6</v>
      </c>
      <c r="T5" s="19"/>
      <c r="U5" s="20">
        <v>5</v>
      </c>
      <c r="V5" s="21" t="s">
        <v>6</v>
      </c>
      <c r="W5" s="19"/>
      <c r="X5" s="20">
        <v>6</v>
      </c>
      <c r="Y5" s="21" t="s">
        <v>6</v>
      </c>
      <c r="Z5" s="19"/>
      <c r="AA5" s="20">
        <v>7</v>
      </c>
      <c r="AB5" s="21" t="s">
        <v>6</v>
      </c>
      <c r="AC5" s="19"/>
      <c r="AD5" s="20">
        <v>8</v>
      </c>
      <c r="AE5" s="21" t="s">
        <v>6</v>
      </c>
      <c r="AF5" s="19"/>
      <c r="AG5" s="20">
        <v>9</v>
      </c>
      <c r="AH5" s="21" t="s">
        <v>6</v>
      </c>
      <c r="AI5" s="19"/>
      <c r="AJ5" s="20">
        <v>10</v>
      </c>
      <c r="AK5" s="21" t="s">
        <v>6</v>
      </c>
      <c r="AL5" s="19"/>
      <c r="AM5" s="20">
        <v>11</v>
      </c>
      <c r="AN5" s="21" t="s">
        <v>6</v>
      </c>
      <c r="AO5" s="19"/>
      <c r="AP5" s="20">
        <v>12</v>
      </c>
      <c r="AQ5" s="21" t="s">
        <v>6</v>
      </c>
      <c r="AR5" s="19"/>
      <c r="AS5" s="20">
        <v>13</v>
      </c>
      <c r="AT5" s="21" t="s">
        <v>6</v>
      </c>
      <c r="AU5" s="19"/>
      <c r="AV5" s="20">
        <v>14</v>
      </c>
      <c r="AW5" s="21" t="s">
        <v>6</v>
      </c>
      <c r="AX5" s="19"/>
      <c r="AY5" s="20">
        <v>15</v>
      </c>
      <c r="AZ5" s="21" t="s">
        <v>6</v>
      </c>
      <c r="BA5" s="19"/>
      <c r="BB5" s="20">
        <v>16</v>
      </c>
      <c r="BC5" s="21" t="s">
        <v>6</v>
      </c>
      <c r="BD5" s="19"/>
      <c r="BE5" s="20">
        <v>17</v>
      </c>
      <c r="BF5" s="21" t="s">
        <v>6</v>
      </c>
      <c r="BG5" s="19"/>
      <c r="BH5" s="20">
        <v>18</v>
      </c>
      <c r="BI5" s="21" t="s">
        <v>6</v>
      </c>
      <c r="BJ5" s="19"/>
      <c r="BK5" s="20">
        <v>19</v>
      </c>
      <c r="BL5" s="21" t="s">
        <v>6</v>
      </c>
      <c r="BM5" s="19"/>
      <c r="BN5" s="20">
        <v>20</v>
      </c>
      <c r="BO5" s="21" t="s">
        <v>6</v>
      </c>
      <c r="BP5" s="19"/>
      <c r="BQ5" s="20">
        <v>21</v>
      </c>
      <c r="BR5" s="21" t="s">
        <v>6</v>
      </c>
      <c r="BS5" s="19"/>
      <c r="BT5" s="20">
        <v>22</v>
      </c>
      <c r="BU5" s="21" t="s">
        <v>6</v>
      </c>
      <c r="BV5" s="26"/>
      <c r="BW5" s="23">
        <v>23</v>
      </c>
      <c r="BX5" s="24" t="s">
        <v>6</v>
      </c>
      <c r="BY5" s="26"/>
      <c r="BZ5" s="23">
        <v>24</v>
      </c>
      <c r="CA5" s="27" t="s">
        <v>6</v>
      </c>
    </row>
    <row r="6" spans="1:81" s="28" customFormat="1" x14ac:dyDescent="0.2">
      <c r="A6" s="14" t="s">
        <v>7</v>
      </c>
      <c r="B6" s="29"/>
      <c r="C6" s="29" t="s">
        <v>8</v>
      </c>
      <c r="D6" s="30"/>
      <c r="E6" s="30"/>
      <c r="F6" s="31"/>
      <c r="G6" s="31"/>
      <c r="H6" s="32" t="s">
        <v>9</v>
      </c>
      <c r="I6" s="33" t="s">
        <v>10</v>
      </c>
      <c r="J6" s="34" t="s">
        <v>11</v>
      </c>
      <c r="K6" s="32" t="s">
        <v>9</v>
      </c>
      <c r="L6" s="33" t="s">
        <v>10</v>
      </c>
      <c r="M6" s="34" t="s">
        <v>11</v>
      </c>
      <c r="N6" s="32" t="s">
        <v>9</v>
      </c>
      <c r="O6" s="33" t="s">
        <v>10</v>
      </c>
      <c r="P6" s="34" t="s">
        <v>11</v>
      </c>
      <c r="Q6" s="32" t="s">
        <v>9</v>
      </c>
      <c r="R6" s="33" t="s">
        <v>10</v>
      </c>
      <c r="S6" s="34" t="s">
        <v>11</v>
      </c>
      <c r="T6" s="32" t="s">
        <v>9</v>
      </c>
      <c r="U6" s="33" t="s">
        <v>10</v>
      </c>
      <c r="V6" s="34" t="s">
        <v>11</v>
      </c>
      <c r="W6" s="32" t="s">
        <v>9</v>
      </c>
      <c r="X6" s="33" t="s">
        <v>10</v>
      </c>
      <c r="Y6" s="34" t="s">
        <v>11</v>
      </c>
      <c r="Z6" s="32" t="s">
        <v>9</v>
      </c>
      <c r="AA6" s="33" t="s">
        <v>10</v>
      </c>
      <c r="AB6" s="34" t="s">
        <v>11</v>
      </c>
      <c r="AC6" s="32" t="s">
        <v>9</v>
      </c>
      <c r="AD6" s="33" t="s">
        <v>10</v>
      </c>
      <c r="AE6" s="34" t="s">
        <v>11</v>
      </c>
      <c r="AF6" s="32" t="s">
        <v>9</v>
      </c>
      <c r="AG6" s="33" t="s">
        <v>10</v>
      </c>
      <c r="AH6" s="34" t="s">
        <v>11</v>
      </c>
      <c r="AI6" s="32" t="s">
        <v>9</v>
      </c>
      <c r="AJ6" s="33" t="s">
        <v>10</v>
      </c>
      <c r="AK6" s="34" t="s">
        <v>11</v>
      </c>
      <c r="AL6" s="32" t="s">
        <v>9</v>
      </c>
      <c r="AM6" s="33" t="s">
        <v>10</v>
      </c>
      <c r="AN6" s="34" t="s">
        <v>11</v>
      </c>
      <c r="AO6" s="32" t="s">
        <v>9</v>
      </c>
      <c r="AP6" s="33" t="s">
        <v>10</v>
      </c>
      <c r="AQ6" s="34" t="s">
        <v>11</v>
      </c>
      <c r="AR6" s="32" t="s">
        <v>9</v>
      </c>
      <c r="AS6" s="33" t="s">
        <v>10</v>
      </c>
      <c r="AT6" s="34" t="s">
        <v>11</v>
      </c>
      <c r="AU6" s="32" t="s">
        <v>9</v>
      </c>
      <c r="AV6" s="33" t="s">
        <v>10</v>
      </c>
      <c r="AW6" s="34" t="s">
        <v>11</v>
      </c>
      <c r="AX6" s="32" t="s">
        <v>9</v>
      </c>
      <c r="AY6" s="33" t="s">
        <v>10</v>
      </c>
      <c r="AZ6" s="34" t="s">
        <v>11</v>
      </c>
      <c r="BA6" s="32" t="s">
        <v>9</v>
      </c>
      <c r="BB6" s="33" t="s">
        <v>10</v>
      </c>
      <c r="BC6" s="34" t="s">
        <v>11</v>
      </c>
      <c r="BD6" s="32" t="s">
        <v>9</v>
      </c>
      <c r="BE6" s="33" t="s">
        <v>10</v>
      </c>
      <c r="BF6" s="34" t="s">
        <v>11</v>
      </c>
      <c r="BG6" s="32" t="s">
        <v>9</v>
      </c>
      <c r="BH6" s="33" t="s">
        <v>10</v>
      </c>
      <c r="BI6" s="34" t="s">
        <v>11</v>
      </c>
      <c r="BJ6" s="32" t="s">
        <v>9</v>
      </c>
      <c r="BK6" s="33" t="s">
        <v>10</v>
      </c>
      <c r="BL6" s="34" t="s">
        <v>11</v>
      </c>
      <c r="BM6" s="32" t="s">
        <v>9</v>
      </c>
      <c r="BN6" s="33" t="s">
        <v>10</v>
      </c>
      <c r="BO6" s="34" t="s">
        <v>11</v>
      </c>
      <c r="BP6" s="32" t="s">
        <v>9</v>
      </c>
      <c r="BQ6" s="33" t="s">
        <v>10</v>
      </c>
      <c r="BR6" s="34" t="s">
        <v>11</v>
      </c>
      <c r="BS6" s="32" t="s">
        <v>9</v>
      </c>
      <c r="BT6" s="33" t="s">
        <v>10</v>
      </c>
      <c r="BU6" s="34" t="s">
        <v>11</v>
      </c>
      <c r="BV6" s="35" t="s">
        <v>9</v>
      </c>
      <c r="BW6" s="36" t="s">
        <v>10</v>
      </c>
      <c r="BX6" s="37" t="s">
        <v>11</v>
      </c>
      <c r="BY6" s="576" t="s">
        <v>9</v>
      </c>
      <c r="BZ6" s="36" t="s">
        <v>10</v>
      </c>
      <c r="CA6" s="37" t="s">
        <v>11</v>
      </c>
    </row>
    <row r="7" spans="1:81" s="28" customFormat="1" ht="13.5" thickBot="1" x14ac:dyDescent="0.25">
      <c r="A7" s="39" t="s">
        <v>12</v>
      </c>
      <c r="B7" s="40"/>
      <c r="C7" s="41" t="s">
        <v>13</v>
      </c>
      <c r="D7" s="42"/>
      <c r="E7" s="42"/>
      <c r="F7" s="43"/>
      <c r="G7" s="43"/>
      <c r="H7" s="44" t="s">
        <v>14</v>
      </c>
      <c r="I7" s="45" t="s">
        <v>15</v>
      </c>
      <c r="J7" s="46" t="s">
        <v>16</v>
      </c>
      <c r="K7" s="47" t="s">
        <v>14</v>
      </c>
      <c r="L7" s="48" t="s">
        <v>15</v>
      </c>
      <c r="M7" s="49" t="s">
        <v>16</v>
      </c>
      <c r="N7" s="44" t="s">
        <v>14</v>
      </c>
      <c r="O7" s="45" t="s">
        <v>15</v>
      </c>
      <c r="P7" s="46" t="s">
        <v>16</v>
      </c>
      <c r="Q7" s="44" t="s">
        <v>14</v>
      </c>
      <c r="R7" s="45" t="s">
        <v>15</v>
      </c>
      <c r="S7" s="46" t="s">
        <v>16</v>
      </c>
      <c r="T7" s="44" t="s">
        <v>14</v>
      </c>
      <c r="U7" s="45" t="s">
        <v>15</v>
      </c>
      <c r="V7" s="46" t="s">
        <v>16</v>
      </c>
      <c r="W7" s="44" t="s">
        <v>14</v>
      </c>
      <c r="X7" s="45" t="s">
        <v>15</v>
      </c>
      <c r="Y7" s="46" t="s">
        <v>16</v>
      </c>
      <c r="Z7" s="44" t="s">
        <v>14</v>
      </c>
      <c r="AA7" s="45" t="s">
        <v>15</v>
      </c>
      <c r="AB7" s="46" t="s">
        <v>16</v>
      </c>
      <c r="AC7" s="44" t="s">
        <v>14</v>
      </c>
      <c r="AD7" s="45" t="s">
        <v>15</v>
      </c>
      <c r="AE7" s="46" t="s">
        <v>16</v>
      </c>
      <c r="AF7" s="44" t="s">
        <v>14</v>
      </c>
      <c r="AG7" s="45" t="s">
        <v>15</v>
      </c>
      <c r="AH7" s="46" t="s">
        <v>16</v>
      </c>
      <c r="AI7" s="44" t="s">
        <v>14</v>
      </c>
      <c r="AJ7" s="45" t="s">
        <v>15</v>
      </c>
      <c r="AK7" s="46" t="s">
        <v>16</v>
      </c>
      <c r="AL7" s="44" t="s">
        <v>14</v>
      </c>
      <c r="AM7" s="45" t="s">
        <v>15</v>
      </c>
      <c r="AN7" s="46" t="s">
        <v>16</v>
      </c>
      <c r="AO7" s="44" t="s">
        <v>14</v>
      </c>
      <c r="AP7" s="45" t="s">
        <v>15</v>
      </c>
      <c r="AQ7" s="46" t="s">
        <v>16</v>
      </c>
      <c r="AR7" s="44" t="s">
        <v>14</v>
      </c>
      <c r="AS7" s="45" t="s">
        <v>15</v>
      </c>
      <c r="AT7" s="46" t="s">
        <v>16</v>
      </c>
      <c r="AU7" s="44" t="s">
        <v>14</v>
      </c>
      <c r="AV7" s="45" t="s">
        <v>15</v>
      </c>
      <c r="AW7" s="46" t="s">
        <v>16</v>
      </c>
      <c r="AX7" s="44" t="s">
        <v>14</v>
      </c>
      <c r="AY7" s="45" t="s">
        <v>15</v>
      </c>
      <c r="AZ7" s="46" t="s">
        <v>16</v>
      </c>
      <c r="BA7" s="44" t="s">
        <v>14</v>
      </c>
      <c r="BB7" s="45" t="s">
        <v>15</v>
      </c>
      <c r="BC7" s="46" t="s">
        <v>16</v>
      </c>
      <c r="BD7" s="44" t="s">
        <v>14</v>
      </c>
      <c r="BE7" s="45" t="s">
        <v>15</v>
      </c>
      <c r="BF7" s="46" t="s">
        <v>16</v>
      </c>
      <c r="BG7" s="44" t="s">
        <v>14</v>
      </c>
      <c r="BH7" s="45" t="s">
        <v>15</v>
      </c>
      <c r="BI7" s="46" t="s">
        <v>16</v>
      </c>
      <c r="BJ7" s="44" t="s">
        <v>14</v>
      </c>
      <c r="BK7" s="45" t="s">
        <v>15</v>
      </c>
      <c r="BL7" s="46" t="s">
        <v>16</v>
      </c>
      <c r="BM7" s="44" t="s">
        <v>14</v>
      </c>
      <c r="BN7" s="45" t="s">
        <v>15</v>
      </c>
      <c r="BO7" s="46" t="s">
        <v>16</v>
      </c>
      <c r="BP7" s="44" t="s">
        <v>14</v>
      </c>
      <c r="BQ7" s="45" t="s">
        <v>15</v>
      </c>
      <c r="BR7" s="46" t="s">
        <v>16</v>
      </c>
      <c r="BS7" s="44" t="s">
        <v>14</v>
      </c>
      <c r="BT7" s="45" t="s">
        <v>15</v>
      </c>
      <c r="BU7" s="46" t="s">
        <v>16</v>
      </c>
      <c r="BV7" s="47" t="s">
        <v>14</v>
      </c>
      <c r="BW7" s="48" t="s">
        <v>15</v>
      </c>
      <c r="BX7" s="49" t="s">
        <v>16</v>
      </c>
      <c r="BY7" s="47" t="s">
        <v>14</v>
      </c>
      <c r="BZ7" s="48" t="s">
        <v>15</v>
      </c>
      <c r="CA7" s="49" t="s">
        <v>16</v>
      </c>
    </row>
    <row r="8" spans="1:81" x14ac:dyDescent="0.2">
      <c r="A8" s="50"/>
      <c r="B8" s="51"/>
      <c r="C8" s="577"/>
      <c r="D8" s="53" t="s">
        <v>18</v>
      </c>
      <c r="E8" s="54"/>
      <c r="F8" s="53" t="s">
        <v>17</v>
      </c>
      <c r="G8" s="55"/>
      <c r="H8" s="56">
        <f>SQRT(I8^2+J8^2)*1000/(1.73*I11)</f>
        <v>37.488587537020706</v>
      </c>
      <c r="I8" s="57">
        <v>7.6295999999999999</v>
      </c>
      <c r="J8" s="58">
        <v>0.92400000000000004</v>
      </c>
      <c r="K8" s="56">
        <f t="shared" ref="K8:K9" si="0">SQRT(L8^2+M8^2)*1000/(1.73*L11)</f>
        <v>35.158740215812614</v>
      </c>
      <c r="L8" s="57">
        <v>7.1609999999999996</v>
      </c>
      <c r="M8" s="58">
        <v>0.87119999999999997</v>
      </c>
      <c r="N8" s="56">
        <f>SQRT(O8^2+P8^2)*1000/(1.73*O11)</f>
        <v>33.843726551303561</v>
      </c>
      <c r="O8" s="57">
        <v>6.8837999999999999</v>
      </c>
      <c r="P8" s="58">
        <v>0.81840000000000002</v>
      </c>
      <c r="Q8" s="56">
        <f t="shared" ref="Q8:Q9" si="1">SQRT(R8^2+S8^2)*1000/(1.73*R11)</f>
        <v>33.120352771557137</v>
      </c>
      <c r="R8" s="57">
        <v>6.7253999999999996</v>
      </c>
      <c r="S8" s="58">
        <v>0.79859999999999998</v>
      </c>
      <c r="T8" s="56">
        <f t="shared" ref="T8:T9" si="2">SQRT(U8^2+V8^2)*1000/(1.73*U11)</f>
        <v>32.984573781192516</v>
      </c>
      <c r="U8" s="57">
        <v>6.6989999999999998</v>
      </c>
      <c r="V8" s="58">
        <v>0.78539999999999999</v>
      </c>
      <c r="W8" s="56">
        <f t="shared" ref="W8:W9" si="3">SQRT(X8^2+Y8^2)*1000/(1.73*X11)</f>
        <v>34.303479812005826</v>
      </c>
      <c r="X8" s="57">
        <v>6.9630000000000001</v>
      </c>
      <c r="Y8" s="58">
        <v>0.79859999999999998</v>
      </c>
      <c r="Z8" s="56">
        <f t="shared" ref="Z8:Z9" si="4">SQRT(AA8^2+AB8^2)*1000/(1.73*AA11)</f>
        <v>38.739655938194147</v>
      </c>
      <c r="AA8" s="57">
        <v>7.8474000000000004</v>
      </c>
      <c r="AB8" s="58">
        <v>0.92400000000000004</v>
      </c>
      <c r="AC8" s="56">
        <f t="shared" ref="AC8:AC9" si="5">SQRT(AD8^2+AE8^2)*1000/(1.73*AD11)</f>
        <v>44.192070168979214</v>
      </c>
      <c r="AD8" s="57">
        <v>8.9694000000000003</v>
      </c>
      <c r="AE8" s="58">
        <v>1.1616</v>
      </c>
      <c r="AF8" s="56">
        <f t="shared" ref="AF8:AF9" si="6">SQRT(AG8^2+AH8^2)*1000/(1.73*AG11)</f>
        <v>45.353217474628501</v>
      </c>
      <c r="AG8" s="57">
        <v>9.1872000000000007</v>
      </c>
      <c r="AH8" s="58">
        <v>1.2078</v>
      </c>
      <c r="AI8" s="56">
        <f t="shared" ref="AI8:AI9" si="7">SQRT(AJ8^2+AK8^2)*1000/(1.73*AJ11)</f>
        <v>44.501593132947733</v>
      </c>
      <c r="AJ8" s="57">
        <v>9.0090000000000003</v>
      </c>
      <c r="AK8" s="58">
        <v>1.2276</v>
      </c>
      <c r="AL8" s="56">
        <f t="shared" ref="AL8:AL9" si="8">SQRT(AM8^2+AN8^2)*1000/(1.73*AM11)</f>
        <v>44.913654088820614</v>
      </c>
      <c r="AM8" s="57">
        <v>9.0815999999999999</v>
      </c>
      <c r="AN8" s="58">
        <v>1.2605999999999999</v>
      </c>
      <c r="AO8" s="56">
        <f t="shared" ref="AO8:AO9" si="9">SQRT(AP8^2+AQ8^2)*1000/(1.73*AP11)</f>
        <v>45.304919985129111</v>
      </c>
      <c r="AP8" s="57">
        <v>9.1674000000000007</v>
      </c>
      <c r="AQ8" s="58">
        <v>1.2804</v>
      </c>
      <c r="AR8" s="56">
        <f t="shared" ref="AR8:AR9" si="10">SQRT(AS8^2+AT8^2)*1000/(1.73*AS11)</f>
        <v>44.858040928247739</v>
      </c>
      <c r="AS8" s="57">
        <v>9.0815999999999999</v>
      </c>
      <c r="AT8" s="58">
        <v>1.2342</v>
      </c>
      <c r="AU8" s="56">
        <f t="shared" ref="AU8:AU9" si="11">SQRT(AV8^2+AW8^2)*1000/(1.73*AV11)</f>
        <v>44.693646328284238</v>
      </c>
      <c r="AV8" s="57">
        <v>9.0486000000000004</v>
      </c>
      <c r="AW8" s="58">
        <v>1.2276</v>
      </c>
      <c r="AX8" s="56">
        <f t="shared" ref="AX8:AX9" si="12">SQRT(AY8^2+AZ8^2)*1000/(1.73*AY11)</f>
        <v>44.105452164091027</v>
      </c>
      <c r="AY8" s="57">
        <v>8.9231999999999996</v>
      </c>
      <c r="AZ8" s="58">
        <v>1.2012</v>
      </c>
      <c r="BA8" s="56">
        <f t="shared" ref="BA8:BA9" si="13">SQRT(BB8^2+BC8^2)*1000/(1.73*BB11)</f>
        <v>46.082518336053042</v>
      </c>
      <c r="BB8" s="57">
        <v>9.3125999999999998</v>
      </c>
      <c r="BC8" s="58">
        <v>1.2738</v>
      </c>
      <c r="BD8" s="56">
        <f t="shared" ref="BD8:BD9" si="14">SQRT(BE8^2+BF8^2)*1000/(1.73*BE11)</f>
        <v>48.3697243380239</v>
      </c>
      <c r="BE8" s="57">
        <v>9.7614000000000001</v>
      </c>
      <c r="BF8" s="58">
        <v>1.3728</v>
      </c>
      <c r="BG8" s="56">
        <f t="shared" ref="BG8:BG9" si="15">SQRT(BH8^2+BI8^2)*1000/(1.73*BH11)</f>
        <v>48.987595499423605</v>
      </c>
      <c r="BH8" s="57">
        <v>9.8933999999999997</v>
      </c>
      <c r="BI8" s="58">
        <v>1.3992</v>
      </c>
      <c r="BJ8" s="56">
        <f t="shared" ref="BJ8:BJ9" si="16">SQRT(BK8^2+BL8^2)*1000/(1.73*BK11)</f>
        <v>50.095148360813873</v>
      </c>
      <c r="BK8" s="57">
        <v>10.1112</v>
      </c>
      <c r="BL8" s="58">
        <v>1.4718</v>
      </c>
      <c r="BM8" s="56">
        <f t="shared" ref="BM8:BM9" si="17">SQRT(BN8^2+BO8^2)*1000/(1.73*BN11)</f>
        <v>50.66526154340302</v>
      </c>
      <c r="BN8" s="57">
        <v>10.236599999999999</v>
      </c>
      <c r="BO8" s="58">
        <v>1.4783999999999999</v>
      </c>
      <c r="BP8" s="56">
        <f t="shared" ref="BP8:BP9" si="18">SQRT(BQ8^2+BR8^2)*1000/(1.73*BQ11)</f>
        <v>50.282647508815394</v>
      </c>
      <c r="BQ8" s="57">
        <v>10.1508</v>
      </c>
      <c r="BR8" s="58">
        <v>1.4652000000000001</v>
      </c>
      <c r="BS8" s="56">
        <f t="shared" ref="BS8:BS9" si="19">SQRT(BT8^2+BU8^2)*1000/(1.73*BT11)</f>
        <v>48.470916341570423</v>
      </c>
      <c r="BT8" s="57">
        <v>9.8010000000000002</v>
      </c>
      <c r="BU8" s="58">
        <v>1.3595999999999999</v>
      </c>
      <c r="BV8" s="56">
        <f t="shared" ref="BV8:BV9" si="20">SQRT(BW8^2+BX8^2)*1000/(1.73*BW11)</f>
        <v>45.708902705907818</v>
      </c>
      <c r="BW8" s="57">
        <v>9.2664000000000009</v>
      </c>
      <c r="BX8" s="58">
        <v>1.1616</v>
      </c>
      <c r="BY8" s="56">
        <f t="shared" ref="BY8:BY9" si="21">SQRT(BZ8^2+CA8^2)*1000/(1.73*BZ11)</f>
        <v>41.819698130227309</v>
      </c>
      <c r="BZ8" s="57">
        <v>8.4941999999999993</v>
      </c>
      <c r="CA8" s="2713">
        <v>1.0494000000000001</v>
      </c>
      <c r="CB8" s="662"/>
      <c r="CC8" s="662"/>
    </row>
    <row r="9" spans="1:81" ht="13.5" customHeight="1" thickBot="1" x14ac:dyDescent="0.25">
      <c r="A9" s="59"/>
      <c r="B9" s="579"/>
      <c r="C9" s="210"/>
      <c r="D9" s="61" t="s">
        <v>18</v>
      </c>
      <c r="E9" s="8"/>
      <c r="F9" s="580" t="s">
        <v>19</v>
      </c>
      <c r="G9" s="63"/>
      <c r="H9" s="64">
        <f>SQRT(I9^2+J9^2)*1000/(1.73*I12)</f>
        <v>422.9198919206504</v>
      </c>
      <c r="I9" s="65">
        <v>7.5359999999999996</v>
      </c>
      <c r="J9" s="58">
        <v>-1.2E-2</v>
      </c>
      <c r="K9" s="64">
        <f t="shared" si="0"/>
        <v>396.82375810137302</v>
      </c>
      <c r="L9" s="65">
        <v>7.0709999999999997</v>
      </c>
      <c r="M9" s="58">
        <v>-6.0000000000000001E-3</v>
      </c>
      <c r="N9" s="64">
        <f>SQRT(O9^2+P9^2)*1000/(1.73*O12)</f>
        <v>381.36162322843461</v>
      </c>
      <c r="O9" s="65">
        <v>6.7949999999999999</v>
      </c>
      <c r="P9" s="58">
        <v>-8.1000000000000003E-2</v>
      </c>
      <c r="Q9" s="64">
        <f t="shared" si="1"/>
        <v>372.9275328682279</v>
      </c>
      <c r="R9" s="65">
        <v>6.6449999999999996</v>
      </c>
      <c r="S9" s="58">
        <v>-5.0999999999999997E-2</v>
      </c>
      <c r="T9" s="64">
        <f t="shared" si="2"/>
        <v>371.23299176564751</v>
      </c>
      <c r="U9" s="65">
        <v>6.6150000000000002</v>
      </c>
      <c r="V9" s="58">
        <v>3.0000000000000001E-3</v>
      </c>
      <c r="W9" s="64">
        <f t="shared" si="3"/>
        <v>385.71423216630262</v>
      </c>
      <c r="X9" s="65">
        <v>6.8730000000000002</v>
      </c>
      <c r="Y9" s="58">
        <v>2.4E-2</v>
      </c>
      <c r="Z9" s="64">
        <f t="shared" si="4"/>
        <v>439.48192594038238</v>
      </c>
      <c r="AA9" s="65">
        <v>7.7549999999999999</v>
      </c>
      <c r="AB9" s="58">
        <v>-3.9E-2</v>
      </c>
      <c r="AC9" s="64">
        <f t="shared" si="5"/>
        <v>502.16172858990393</v>
      </c>
      <c r="AD9" s="65">
        <v>8.859</v>
      </c>
      <c r="AE9" s="58">
        <v>0.19500000000000001</v>
      </c>
      <c r="AF9" s="64">
        <f t="shared" si="6"/>
        <v>514.8689525988899</v>
      </c>
      <c r="AG9" s="65">
        <v>9.0809999999999995</v>
      </c>
      <c r="AH9" s="58">
        <v>0.28199999999999997</v>
      </c>
      <c r="AI9" s="64">
        <f t="shared" si="7"/>
        <v>505.22824094673695</v>
      </c>
      <c r="AJ9" s="65">
        <v>8.9009999999999998</v>
      </c>
      <c r="AK9" s="58">
        <v>0.504</v>
      </c>
      <c r="AL9" s="64">
        <f t="shared" si="8"/>
        <v>509.52544971517449</v>
      </c>
      <c r="AM9" s="65">
        <v>8.9730000000000008</v>
      </c>
      <c r="AN9" s="58">
        <v>0.56999999999999995</v>
      </c>
      <c r="AO9" s="64">
        <f t="shared" si="9"/>
        <v>514.42468503961936</v>
      </c>
      <c r="AP9" s="65">
        <v>9.06</v>
      </c>
      <c r="AQ9" s="58">
        <v>0.56399999999999995</v>
      </c>
      <c r="AR9" s="64">
        <f t="shared" si="10"/>
        <v>509.10391275475928</v>
      </c>
      <c r="AS9" s="65">
        <v>8.9700000000000006</v>
      </c>
      <c r="AT9" s="58">
        <v>0.495</v>
      </c>
      <c r="AU9" s="64">
        <f t="shared" si="11"/>
        <v>507.98766298691186</v>
      </c>
      <c r="AV9" s="65">
        <v>8.9459999999999997</v>
      </c>
      <c r="AW9" s="58">
        <v>0.56699999999999995</v>
      </c>
      <c r="AX9" s="64">
        <f t="shared" si="12"/>
        <v>500.58584802293274</v>
      </c>
      <c r="AY9" s="65">
        <v>8.8170000000000002</v>
      </c>
      <c r="AZ9" s="58">
        <v>0.53700000000000003</v>
      </c>
      <c r="BA9" s="64">
        <f t="shared" si="13"/>
        <v>522.48493985828884</v>
      </c>
      <c r="BB9" s="65">
        <v>9.2010000000000005</v>
      </c>
      <c r="BC9" s="58">
        <v>0.58799999999999997</v>
      </c>
      <c r="BD9" s="64">
        <f t="shared" si="14"/>
        <v>547.78806260370936</v>
      </c>
      <c r="BE9" s="65">
        <v>9.6479999999999997</v>
      </c>
      <c r="BF9" s="58">
        <v>0.59399999999999997</v>
      </c>
      <c r="BG9" s="64">
        <f t="shared" si="15"/>
        <v>555.22387756356557</v>
      </c>
      <c r="BH9" s="65">
        <v>9.7799999999999994</v>
      </c>
      <c r="BI9" s="58">
        <v>0.58499999999999996</v>
      </c>
      <c r="BJ9" s="64">
        <f t="shared" si="16"/>
        <v>567.21619982845925</v>
      </c>
      <c r="BK9" s="65">
        <v>9.99</v>
      </c>
      <c r="BL9" s="58">
        <v>0.61799999999999999</v>
      </c>
      <c r="BM9" s="64">
        <f t="shared" si="17"/>
        <v>574.38237510028523</v>
      </c>
      <c r="BN9" s="65">
        <v>10.119</v>
      </c>
      <c r="BO9" s="58">
        <v>0.57899999999999996</v>
      </c>
      <c r="BP9" s="64">
        <f t="shared" si="18"/>
        <v>569.05281439152213</v>
      </c>
      <c r="BQ9" s="65">
        <v>10.029</v>
      </c>
      <c r="BR9" s="58">
        <v>0.501</v>
      </c>
      <c r="BS9" s="64">
        <f t="shared" si="19"/>
        <v>549.3610721775284</v>
      </c>
      <c r="BT9" s="65">
        <v>9.6869999999999994</v>
      </c>
      <c r="BU9" s="58">
        <v>0.36899999999999999</v>
      </c>
      <c r="BV9" s="64">
        <f t="shared" si="20"/>
        <v>519.20619818977366</v>
      </c>
      <c r="BW9" s="65">
        <v>9.1590000000000007</v>
      </c>
      <c r="BX9" s="58">
        <v>0.23100000000000001</v>
      </c>
      <c r="BY9" s="64">
        <f t="shared" si="21"/>
        <v>471.43584608197546</v>
      </c>
      <c r="BZ9" s="65">
        <v>8.3970000000000002</v>
      </c>
      <c r="CA9" s="2713">
        <v>0.24299999999999999</v>
      </c>
      <c r="CB9" s="662"/>
      <c r="CC9" s="662"/>
    </row>
    <row r="10" spans="1:81" s="72" customFormat="1" ht="13.5" customHeight="1" thickBot="1" x14ac:dyDescent="0.25">
      <c r="A10" s="66"/>
      <c r="B10" s="67" t="s">
        <v>20</v>
      </c>
      <c r="C10" s="562">
        <v>25</v>
      </c>
      <c r="D10" s="69" t="s">
        <v>21</v>
      </c>
      <c r="E10" s="70"/>
      <c r="F10" s="70"/>
      <c r="G10" s="71"/>
      <c r="H10" s="2714"/>
      <c r="I10" s="641" t="s">
        <v>662</v>
      </c>
      <c r="J10" s="642"/>
      <c r="K10" s="640"/>
      <c r="L10" s="641" t="s">
        <v>662</v>
      </c>
      <c r="M10" s="642"/>
      <c r="N10" s="640"/>
      <c r="O10" s="641" t="s">
        <v>662</v>
      </c>
      <c r="P10" s="642"/>
      <c r="Q10" s="640"/>
      <c r="R10" s="641" t="s">
        <v>662</v>
      </c>
      <c r="S10" s="642"/>
      <c r="T10" s="640"/>
      <c r="U10" s="641" t="s">
        <v>662</v>
      </c>
      <c r="V10" s="642"/>
      <c r="W10" s="640"/>
      <c r="X10" s="641" t="s">
        <v>662</v>
      </c>
      <c r="Y10" s="642"/>
      <c r="Z10" s="640"/>
      <c r="AA10" s="641" t="s">
        <v>662</v>
      </c>
      <c r="AB10" s="642"/>
      <c r="AC10" s="640"/>
      <c r="AD10" s="641" t="s">
        <v>662</v>
      </c>
      <c r="AE10" s="642"/>
      <c r="AF10" s="640"/>
      <c r="AG10" s="641" t="s">
        <v>662</v>
      </c>
      <c r="AH10" s="642"/>
      <c r="AI10" s="640"/>
      <c r="AJ10" s="641" t="s">
        <v>662</v>
      </c>
      <c r="AK10" s="642"/>
      <c r="AL10" s="640"/>
      <c r="AM10" s="641" t="s">
        <v>662</v>
      </c>
      <c r="AN10" s="642"/>
      <c r="AO10" s="640"/>
      <c r="AP10" s="641" t="s">
        <v>662</v>
      </c>
      <c r="AQ10" s="642"/>
      <c r="AR10" s="640"/>
      <c r="AS10" s="641" t="s">
        <v>662</v>
      </c>
      <c r="AT10" s="642"/>
      <c r="AU10" s="640"/>
      <c r="AV10" s="641" t="s">
        <v>662</v>
      </c>
      <c r="AW10" s="642"/>
      <c r="AX10" s="640"/>
      <c r="AY10" s="641" t="s">
        <v>662</v>
      </c>
      <c r="AZ10" s="642"/>
      <c r="BA10" s="640"/>
      <c r="BB10" s="641" t="s">
        <v>662</v>
      </c>
      <c r="BC10" s="642"/>
      <c r="BD10" s="640"/>
      <c r="BE10" s="641" t="s">
        <v>662</v>
      </c>
      <c r="BF10" s="642"/>
      <c r="BG10" s="640"/>
      <c r="BH10" s="641" t="s">
        <v>662</v>
      </c>
      <c r="BI10" s="642"/>
      <c r="BJ10" s="640"/>
      <c r="BK10" s="641" t="s">
        <v>662</v>
      </c>
      <c r="BL10" s="642"/>
      <c r="BM10" s="640"/>
      <c r="BN10" s="641" t="s">
        <v>662</v>
      </c>
      <c r="BO10" s="642"/>
      <c r="BP10" s="640"/>
      <c r="BQ10" s="641" t="s">
        <v>662</v>
      </c>
      <c r="BR10" s="642"/>
      <c r="BS10" s="640"/>
      <c r="BT10" s="641" t="s">
        <v>662</v>
      </c>
      <c r="BU10" s="642"/>
      <c r="BV10" s="640"/>
      <c r="BW10" s="641" t="s">
        <v>662</v>
      </c>
      <c r="BX10" s="642"/>
      <c r="BY10" s="640"/>
      <c r="BZ10" s="641" t="s">
        <v>662</v>
      </c>
      <c r="CA10" s="642"/>
    </row>
    <row r="11" spans="1:81" s="557" customFormat="1" x14ac:dyDescent="0.2">
      <c r="A11" s="551"/>
      <c r="B11" s="552"/>
      <c r="C11" s="581"/>
      <c r="D11" s="551" t="s">
        <v>22</v>
      </c>
      <c r="E11" s="552"/>
      <c r="F11" s="554" t="s">
        <v>17</v>
      </c>
      <c r="G11" s="555"/>
      <c r="H11" s="609"/>
      <c r="I11" s="582">
        <v>118.5</v>
      </c>
      <c r="J11" s="583"/>
      <c r="K11" s="609"/>
      <c r="L11" s="582">
        <v>118.6</v>
      </c>
      <c r="M11" s="583"/>
      <c r="N11" s="609"/>
      <c r="O11" s="582">
        <v>118.4</v>
      </c>
      <c r="P11" s="583"/>
      <c r="Q11" s="609"/>
      <c r="R11" s="582">
        <v>118.2</v>
      </c>
      <c r="S11" s="583"/>
      <c r="T11" s="609"/>
      <c r="U11" s="582">
        <v>118.2</v>
      </c>
      <c r="V11" s="583"/>
      <c r="W11" s="609"/>
      <c r="X11" s="582">
        <v>118.1</v>
      </c>
      <c r="Y11" s="583"/>
      <c r="Z11" s="609"/>
      <c r="AA11" s="582">
        <v>117.9</v>
      </c>
      <c r="AB11" s="583"/>
      <c r="AC11" s="609"/>
      <c r="AD11" s="582">
        <v>118.3</v>
      </c>
      <c r="AE11" s="583"/>
      <c r="AF11" s="609"/>
      <c r="AG11" s="582">
        <v>118.1</v>
      </c>
      <c r="AH11" s="583"/>
      <c r="AI11" s="609"/>
      <c r="AJ11" s="582">
        <v>118.1</v>
      </c>
      <c r="AK11" s="583"/>
      <c r="AL11" s="609"/>
      <c r="AM11" s="582">
        <v>118</v>
      </c>
      <c r="AN11" s="583"/>
      <c r="AO11" s="609"/>
      <c r="AP11" s="582">
        <v>118.1</v>
      </c>
      <c r="AQ11" s="583"/>
      <c r="AR11" s="609"/>
      <c r="AS11" s="582">
        <v>118.1</v>
      </c>
      <c r="AT11" s="583"/>
      <c r="AU11" s="609"/>
      <c r="AV11" s="582">
        <v>118.1</v>
      </c>
      <c r="AW11" s="583"/>
      <c r="AX11" s="609"/>
      <c r="AY11" s="582">
        <v>118</v>
      </c>
      <c r="AZ11" s="583"/>
      <c r="BA11" s="609"/>
      <c r="BB11" s="582">
        <v>117.9</v>
      </c>
      <c r="BC11" s="583"/>
      <c r="BD11" s="609"/>
      <c r="BE11" s="582">
        <v>117.8</v>
      </c>
      <c r="BF11" s="583"/>
      <c r="BG11" s="609"/>
      <c r="BH11" s="582">
        <v>117.9</v>
      </c>
      <c r="BI11" s="583"/>
      <c r="BJ11" s="609"/>
      <c r="BK11" s="582">
        <v>117.9</v>
      </c>
      <c r="BL11" s="583"/>
      <c r="BM11" s="609"/>
      <c r="BN11" s="582">
        <v>118</v>
      </c>
      <c r="BO11" s="583"/>
      <c r="BP11" s="609"/>
      <c r="BQ11" s="582">
        <v>117.9</v>
      </c>
      <c r="BR11" s="583"/>
      <c r="BS11" s="609"/>
      <c r="BT11" s="582">
        <v>118</v>
      </c>
      <c r="BU11" s="583"/>
      <c r="BV11" s="609"/>
      <c r="BW11" s="582">
        <v>118.1</v>
      </c>
      <c r="BX11" s="583"/>
      <c r="BY11" s="609"/>
      <c r="BZ11" s="582">
        <v>118.3</v>
      </c>
      <c r="CA11" s="583"/>
    </row>
    <row r="12" spans="1:81" ht="13.5" thickBot="1" x14ac:dyDescent="0.25">
      <c r="A12" s="61"/>
      <c r="B12" s="60"/>
      <c r="C12" s="210"/>
      <c r="D12" s="61" t="s">
        <v>22</v>
      </c>
      <c r="E12" s="60"/>
      <c r="F12" s="580" t="s">
        <v>19</v>
      </c>
      <c r="G12" s="63"/>
      <c r="H12" s="609"/>
      <c r="I12" s="584">
        <v>10.3</v>
      </c>
      <c r="J12" s="583"/>
      <c r="K12" s="609"/>
      <c r="L12" s="584">
        <v>10.3</v>
      </c>
      <c r="M12" s="583"/>
      <c r="N12" s="609"/>
      <c r="O12" s="584">
        <v>10.3</v>
      </c>
      <c r="P12" s="583"/>
      <c r="Q12" s="609"/>
      <c r="R12" s="584">
        <v>10.3</v>
      </c>
      <c r="S12" s="583"/>
      <c r="T12" s="609"/>
      <c r="U12" s="584">
        <v>10.3</v>
      </c>
      <c r="V12" s="583"/>
      <c r="W12" s="609"/>
      <c r="X12" s="584">
        <v>10.3</v>
      </c>
      <c r="Y12" s="583"/>
      <c r="Z12" s="609"/>
      <c r="AA12" s="584">
        <v>10.199999999999999</v>
      </c>
      <c r="AB12" s="583"/>
      <c r="AC12" s="609"/>
      <c r="AD12" s="584">
        <v>10.199999999999999</v>
      </c>
      <c r="AE12" s="583"/>
      <c r="AF12" s="609"/>
      <c r="AG12" s="584">
        <v>10.199999999999999</v>
      </c>
      <c r="AH12" s="583"/>
      <c r="AI12" s="609"/>
      <c r="AJ12" s="584">
        <v>10.199999999999999</v>
      </c>
      <c r="AK12" s="583"/>
      <c r="AL12" s="609"/>
      <c r="AM12" s="584">
        <v>10.199999999999999</v>
      </c>
      <c r="AN12" s="583"/>
      <c r="AO12" s="609"/>
      <c r="AP12" s="584">
        <v>10.199999999999999</v>
      </c>
      <c r="AQ12" s="583"/>
      <c r="AR12" s="609"/>
      <c r="AS12" s="584">
        <v>10.199999999999999</v>
      </c>
      <c r="AT12" s="583"/>
      <c r="AU12" s="609"/>
      <c r="AV12" s="584">
        <v>10.199999999999999</v>
      </c>
      <c r="AW12" s="583"/>
      <c r="AX12" s="609"/>
      <c r="AY12" s="584">
        <v>10.199999999999999</v>
      </c>
      <c r="AZ12" s="583"/>
      <c r="BA12" s="609"/>
      <c r="BB12" s="584">
        <v>10.199999999999999</v>
      </c>
      <c r="BC12" s="583"/>
      <c r="BD12" s="609"/>
      <c r="BE12" s="584">
        <v>10.199999999999999</v>
      </c>
      <c r="BF12" s="583"/>
      <c r="BG12" s="609"/>
      <c r="BH12" s="584">
        <v>10.199999999999999</v>
      </c>
      <c r="BI12" s="583"/>
      <c r="BJ12" s="609"/>
      <c r="BK12" s="584">
        <v>10.199999999999999</v>
      </c>
      <c r="BL12" s="583"/>
      <c r="BM12" s="609"/>
      <c r="BN12" s="584">
        <v>10.199999999999999</v>
      </c>
      <c r="BO12" s="583"/>
      <c r="BP12" s="609"/>
      <c r="BQ12" s="584">
        <v>10.199999999999999</v>
      </c>
      <c r="BR12" s="583"/>
      <c r="BS12" s="609"/>
      <c r="BT12" s="584">
        <v>10.199999999999999</v>
      </c>
      <c r="BU12" s="583"/>
      <c r="BV12" s="609"/>
      <c r="BW12" s="584">
        <v>10.199999999999999</v>
      </c>
      <c r="BX12" s="583"/>
      <c r="BY12" s="609"/>
      <c r="BZ12" s="584">
        <v>10.3</v>
      </c>
      <c r="CA12" s="583"/>
    </row>
    <row r="13" spans="1:81" ht="13.5" thickBot="1" x14ac:dyDescent="0.25">
      <c r="A13" s="61"/>
      <c r="B13" s="60"/>
      <c r="C13" s="559"/>
      <c r="D13" s="108" t="s">
        <v>23</v>
      </c>
      <c r="E13" s="109"/>
      <c r="F13" s="109"/>
      <c r="G13" s="110"/>
      <c r="H13" s="2715"/>
      <c r="I13" s="586"/>
      <c r="J13" s="587"/>
      <c r="K13" s="585"/>
      <c r="L13" s="586"/>
      <c r="M13" s="587"/>
      <c r="N13" s="585"/>
      <c r="O13" s="586"/>
      <c r="P13" s="587"/>
      <c r="Q13" s="585"/>
      <c r="R13" s="586"/>
      <c r="S13" s="587"/>
      <c r="T13" s="585"/>
      <c r="U13" s="586"/>
      <c r="V13" s="587"/>
      <c r="W13" s="585"/>
      <c r="X13" s="586"/>
      <c r="Y13" s="587"/>
      <c r="Z13" s="585"/>
      <c r="AA13" s="586"/>
      <c r="AB13" s="587"/>
      <c r="AC13" s="585"/>
      <c r="AD13" s="586"/>
      <c r="AE13" s="587"/>
      <c r="AF13" s="585"/>
      <c r="AG13" s="586"/>
      <c r="AH13" s="587"/>
      <c r="AI13" s="585"/>
      <c r="AJ13" s="586"/>
      <c r="AK13" s="587"/>
      <c r="AL13" s="585"/>
      <c r="AM13" s="586"/>
      <c r="AN13" s="587"/>
      <c r="AO13" s="585"/>
      <c r="AP13" s="586"/>
      <c r="AQ13" s="587"/>
      <c r="AR13" s="585"/>
      <c r="AS13" s="586"/>
      <c r="AT13" s="587"/>
      <c r="AU13" s="585"/>
      <c r="AV13" s="586"/>
      <c r="AW13" s="587"/>
      <c r="AX13" s="585"/>
      <c r="AY13" s="586"/>
      <c r="AZ13" s="587"/>
      <c r="BA13" s="585"/>
      <c r="BB13" s="586"/>
      <c r="BC13" s="587"/>
      <c r="BD13" s="585"/>
      <c r="BE13" s="586"/>
      <c r="BF13" s="587"/>
      <c r="BG13" s="585"/>
      <c r="BH13" s="586"/>
      <c r="BI13" s="587"/>
      <c r="BJ13" s="585"/>
      <c r="BK13" s="586"/>
      <c r="BL13" s="587"/>
      <c r="BM13" s="585"/>
      <c r="BN13" s="586"/>
      <c r="BO13" s="587"/>
      <c r="BP13" s="585"/>
      <c r="BQ13" s="586"/>
      <c r="BR13" s="587"/>
      <c r="BS13" s="585"/>
      <c r="BT13" s="586"/>
      <c r="BU13" s="587"/>
      <c r="BV13" s="585"/>
      <c r="BW13" s="586"/>
      <c r="BX13" s="587"/>
      <c r="BY13" s="585"/>
      <c r="BZ13" s="586"/>
      <c r="CA13" s="587"/>
    </row>
    <row r="14" spans="1:81" x14ac:dyDescent="0.2">
      <c r="A14" s="50"/>
      <c r="B14" s="560"/>
      <c r="C14" s="561"/>
      <c r="D14" s="53" t="s">
        <v>18</v>
      </c>
      <c r="E14" s="54"/>
      <c r="F14" s="53" t="s">
        <v>17</v>
      </c>
      <c r="G14" s="55"/>
      <c r="H14" s="56">
        <f>SQRT(I14^2+J14^2)*1000/(1.73*I17)</f>
        <v>32.933673510112314</v>
      </c>
      <c r="I14" s="57">
        <v>6.6726000000000001</v>
      </c>
      <c r="J14" s="58">
        <v>1.0296000000000001</v>
      </c>
      <c r="K14" s="56">
        <f t="shared" ref="K14:K15" si="22">SQRT(L14^2+M14^2)*1000/(1.73*L17)</f>
        <v>31.113257578204315</v>
      </c>
      <c r="L14" s="57">
        <v>6.3095999999999997</v>
      </c>
      <c r="M14" s="58">
        <v>0.97019999999999995</v>
      </c>
      <c r="N14" s="56">
        <f>SQRT(O14^2+P14^2)*1000/(1.73*O17)</f>
        <v>29.958085765433701</v>
      </c>
      <c r="O14" s="57">
        <v>6.0654000000000003</v>
      </c>
      <c r="P14" s="58">
        <v>0.93059999999999998</v>
      </c>
      <c r="Q14" s="56">
        <f t="shared" ref="Q14:Q15" si="23">SQRT(R14^2+S14^2)*1000/(1.73*R17)</f>
        <v>29.501102620520705</v>
      </c>
      <c r="R14" s="57">
        <v>5.9664000000000001</v>
      </c>
      <c r="S14" s="58">
        <v>0.89100000000000001</v>
      </c>
      <c r="T14" s="56">
        <f t="shared" ref="T14:T15" si="24">SQRT(U14^2+V14^2)*1000/(1.73*U17)</f>
        <v>29.455019764490579</v>
      </c>
      <c r="U14" s="57">
        <v>5.9598000000000004</v>
      </c>
      <c r="V14" s="58">
        <v>0.87119999999999997</v>
      </c>
      <c r="W14" s="56">
        <f t="shared" ref="W14:W15" si="25">SQRT(X14^2+Y14^2)*1000/(1.73*X17)</f>
        <v>30.416336191399139</v>
      </c>
      <c r="X14" s="57">
        <v>6.1512000000000002</v>
      </c>
      <c r="Y14" s="58">
        <v>0.88439999999999996</v>
      </c>
      <c r="Z14" s="56">
        <f t="shared" ref="Z14:Z15" si="26">SQRT(AA14^2+AB14^2)*1000/(1.73*AA17)</f>
        <v>33.777854425438079</v>
      </c>
      <c r="AA14" s="57">
        <v>6.8178000000000001</v>
      </c>
      <c r="AB14" s="58">
        <v>0.95040000000000002</v>
      </c>
      <c r="AC14" s="56">
        <f t="shared" ref="AC14:AC15" si="27">SQRT(AD14^2+AE14^2)*1000/(1.73*AD17)</f>
        <v>37.626079236626339</v>
      </c>
      <c r="AD14" s="57">
        <v>7.6097999999999999</v>
      </c>
      <c r="AE14" s="58">
        <v>1.1352</v>
      </c>
      <c r="AF14" s="56">
        <f t="shared" ref="AF14:AF15" si="28">SQRT(AG14^2+AH14^2)*1000/(1.73*AG17)</f>
        <v>38.527678591109151</v>
      </c>
      <c r="AG14" s="57">
        <v>7.7747999999999999</v>
      </c>
      <c r="AH14" s="58">
        <v>1.1879999999999999</v>
      </c>
      <c r="AI14" s="56">
        <f t="shared" ref="AI14:AI15" si="29">SQRT(AJ14^2+AK14^2)*1000/(1.73*AJ17)</f>
        <v>38.118642651868804</v>
      </c>
      <c r="AJ14" s="57">
        <v>7.7088000000000001</v>
      </c>
      <c r="AK14" s="58">
        <v>1.1088</v>
      </c>
      <c r="AL14" s="56">
        <f t="shared" ref="AL14:AL15" si="30">SQRT(AM14^2+AN14^2)*1000/(1.73*AM17)</f>
        <v>38.818721209638241</v>
      </c>
      <c r="AM14" s="57">
        <v>7.8407999999999998</v>
      </c>
      <c r="AN14" s="58">
        <v>1.1484000000000001</v>
      </c>
      <c r="AO14" s="56">
        <f t="shared" ref="AO14:AO15" si="31">SQRT(AP14^2+AQ14^2)*1000/(1.73*AP17)</f>
        <v>38.695481961356883</v>
      </c>
      <c r="AP14" s="57">
        <v>7.8144</v>
      </c>
      <c r="AQ14" s="58">
        <v>1.155</v>
      </c>
      <c r="AR14" s="56">
        <f t="shared" ref="AR14:AR15" si="32">SQRT(AS14^2+AT14^2)*1000/(1.73*AS17)</f>
        <v>38.466256628775781</v>
      </c>
      <c r="AS14" s="57">
        <v>7.7747999999999999</v>
      </c>
      <c r="AT14" s="58">
        <v>1.1484000000000001</v>
      </c>
      <c r="AU14" s="56">
        <f t="shared" ref="AU14:AU15" si="33">SQRT(AV14^2+AW14^2)*1000/(1.73*AV17)</f>
        <v>38.512481899004058</v>
      </c>
      <c r="AV14" s="57">
        <v>7.7813999999999997</v>
      </c>
      <c r="AW14" s="58">
        <v>1.1681999999999999</v>
      </c>
      <c r="AX14" s="56">
        <f t="shared" ref="AX14:AX15" si="34">SQRT(AY14^2+AZ14^2)*1000/(1.73*AY17)</f>
        <v>38.449204910877604</v>
      </c>
      <c r="AY14" s="57">
        <v>7.7615999999999996</v>
      </c>
      <c r="AZ14" s="58">
        <v>1.1681999999999999</v>
      </c>
      <c r="BA14" s="56">
        <f t="shared" ref="BA14:BA15" si="35">SQRT(BB14^2+BC14^2)*1000/(1.73*BB17)</f>
        <v>39.808105497248292</v>
      </c>
      <c r="BB14" s="57">
        <v>8.0190000000000001</v>
      </c>
      <c r="BC14" s="58">
        <v>1.2738</v>
      </c>
      <c r="BD14" s="56">
        <f t="shared" ref="BD14:BD15" si="36">SQRT(BE14^2+BF14^2)*1000/(1.73*BE17)</f>
        <v>41.736162776986454</v>
      </c>
      <c r="BE14" s="57">
        <v>8.3886000000000003</v>
      </c>
      <c r="BF14" s="58">
        <v>1.4057999999999999</v>
      </c>
      <c r="BG14" s="56">
        <f t="shared" ref="BG14:BG15" si="37">SQRT(BH14^2+BI14^2)*1000/(1.73*BH17)</f>
        <v>41.560460898628712</v>
      </c>
      <c r="BH14" s="57">
        <v>8.3556000000000008</v>
      </c>
      <c r="BI14" s="58">
        <v>1.3859999999999999</v>
      </c>
      <c r="BJ14" s="56">
        <f t="shared" ref="BJ14:BJ15" si="38">SQRT(BK14^2+BL14^2)*1000/(1.73*BK17)</f>
        <v>42.334833167703955</v>
      </c>
      <c r="BK14" s="57">
        <v>8.5272000000000006</v>
      </c>
      <c r="BL14" s="58">
        <v>1.3595999999999999</v>
      </c>
      <c r="BM14" s="56">
        <f t="shared" ref="BM14:BM15" si="39">SQRT(BN14^2+BO14^2)*1000/(1.73*BN17)</f>
        <v>42.64515840328486</v>
      </c>
      <c r="BN14" s="57">
        <v>8.5998000000000001</v>
      </c>
      <c r="BO14" s="58">
        <v>1.353</v>
      </c>
      <c r="BP14" s="56">
        <f t="shared" ref="BP14:BP15" si="40">SQRT(BQ14^2+BR14^2)*1000/(1.73*BQ17)</f>
        <v>41.933211811394962</v>
      </c>
      <c r="BQ14" s="57">
        <v>8.4545999999999992</v>
      </c>
      <c r="BR14" s="58">
        <v>1.2936000000000001</v>
      </c>
      <c r="BS14" s="56">
        <f t="shared" ref="BS14:BS15" si="41">SQRT(BT14^2+BU14^2)*1000/(1.73*BT17)</f>
        <v>40.076639075334917</v>
      </c>
      <c r="BT14" s="57">
        <v>8.0915999999999997</v>
      </c>
      <c r="BU14" s="58">
        <v>1.2078</v>
      </c>
      <c r="BV14" s="56">
        <f t="shared" ref="BV14:BV15" si="42">SQRT(BW14^2+BX14^2)*1000/(1.73*BW17)</f>
        <v>37.657938744870734</v>
      </c>
      <c r="BW14" s="57">
        <v>7.6097999999999999</v>
      </c>
      <c r="BX14" s="58">
        <v>1.1352</v>
      </c>
      <c r="BY14" s="56">
        <f t="shared" ref="BY14:BY15" si="43">SQRT(BZ14^2+CA14^2)*1000/(1.73*BZ17)</f>
        <v>34.862719795572318</v>
      </c>
      <c r="BZ14" s="57">
        <v>7.0553999999999997</v>
      </c>
      <c r="CA14" s="2713">
        <v>1.0626</v>
      </c>
      <c r="CB14" s="662"/>
      <c r="CC14" s="662"/>
    </row>
    <row r="15" spans="1:81" ht="13.5" customHeight="1" thickBot="1" x14ac:dyDescent="0.25">
      <c r="A15" s="59"/>
      <c r="B15" s="588"/>
      <c r="C15" s="562"/>
      <c r="D15" s="61" t="s">
        <v>18</v>
      </c>
      <c r="E15" s="8"/>
      <c r="F15" s="580" t="s">
        <v>19</v>
      </c>
      <c r="G15" s="63"/>
      <c r="H15" s="64">
        <f>SQRT(I15^2+J15^2)*1000/(1.73*I18)</f>
        <v>372.00542066230446</v>
      </c>
      <c r="I15" s="65">
        <v>6.5940000000000003</v>
      </c>
      <c r="J15" s="58">
        <v>0.67800000000000005</v>
      </c>
      <c r="K15" s="64">
        <f t="shared" si="22"/>
        <v>351.99168450796884</v>
      </c>
      <c r="L15" s="65">
        <v>6.2370000000000001</v>
      </c>
      <c r="M15" s="58">
        <v>0.66300000000000003</v>
      </c>
      <c r="N15" s="64">
        <f>SQRT(O15^2+P15^2)*1000/(1.73*O18)</f>
        <v>338.28860103523448</v>
      </c>
      <c r="O15" s="65">
        <v>5.9939999999999998</v>
      </c>
      <c r="P15" s="58">
        <v>0.63900000000000001</v>
      </c>
      <c r="Q15" s="64">
        <f t="shared" si="23"/>
        <v>332.26976295852012</v>
      </c>
      <c r="R15" s="65">
        <v>5.8890000000000002</v>
      </c>
      <c r="S15" s="58">
        <v>0.61199999999999999</v>
      </c>
      <c r="T15" s="64">
        <f t="shared" si="24"/>
        <v>332.45163051546365</v>
      </c>
      <c r="U15" s="65">
        <v>5.8949999999999996</v>
      </c>
      <c r="V15" s="58">
        <v>0.58499999999999996</v>
      </c>
      <c r="W15" s="64">
        <f t="shared" si="25"/>
        <v>342.45724060159631</v>
      </c>
      <c r="X15" s="65">
        <v>6.0750000000000002</v>
      </c>
      <c r="Y15" s="58">
        <v>0.57599999999999996</v>
      </c>
      <c r="Z15" s="64">
        <f t="shared" si="26"/>
        <v>383.43406548275112</v>
      </c>
      <c r="AA15" s="65">
        <v>6.7409999999999997</v>
      </c>
      <c r="AB15" s="58">
        <v>0.58199999999999996</v>
      </c>
      <c r="AC15" s="64">
        <f t="shared" si="27"/>
        <v>424.15481341577924</v>
      </c>
      <c r="AD15" s="65">
        <v>7.5270000000000001</v>
      </c>
      <c r="AE15" s="58">
        <v>0.68400000000000005</v>
      </c>
      <c r="AF15" s="64">
        <f t="shared" si="28"/>
        <v>437.61078071048007</v>
      </c>
      <c r="AG15" s="65">
        <v>7.6890000000000001</v>
      </c>
      <c r="AH15" s="58">
        <v>0.71399999999999997</v>
      </c>
      <c r="AI15" s="64">
        <f t="shared" si="29"/>
        <v>429.14849641781848</v>
      </c>
      <c r="AJ15" s="65">
        <v>7.62</v>
      </c>
      <c r="AK15" s="58">
        <v>0.64200000000000002</v>
      </c>
      <c r="AL15" s="64">
        <f t="shared" si="30"/>
        <v>441.19153867239527</v>
      </c>
      <c r="AM15" s="65">
        <v>7.758</v>
      </c>
      <c r="AN15" s="58">
        <v>0.65100000000000002</v>
      </c>
      <c r="AO15" s="64">
        <f t="shared" si="31"/>
        <v>439.52608635462235</v>
      </c>
      <c r="AP15" s="65">
        <v>7.7279999999999998</v>
      </c>
      <c r="AQ15" s="58">
        <v>0.65700000000000003</v>
      </c>
      <c r="AR15" s="64">
        <f t="shared" si="32"/>
        <v>437.4502207503964</v>
      </c>
      <c r="AS15" s="65">
        <v>7.6920000000000002</v>
      </c>
      <c r="AT15" s="58">
        <v>0.64800000000000002</v>
      </c>
      <c r="AU15" s="64">
        <f t="shared" si="33"/>
        <v>437.35301717353701</v>
      </c>
      <c r="AV15" s="65">
        <v>7.6890000000000001</v>
      </c>
      <c r="AW15" s="58">
        <v>0.66300000000000003</v>
      </c>
      <c r="AX15" s="64">
        <f t="shared" si="34"/>
        <v>437.04361929605432</v>
      </c>
      <c r="AY15" s="65">
        <v>7.6829999999999998</v>
      </c>
      <c r="AZ15" s="58">
        <v>0.66900000000000004</v>
      </c>
      <c r="BA15" s="64">
        <f t="shared" si="35"/>
        <v>451.17337660491921</v>
      </c>
      <c r="BB15" s="65">
        <v>7.9260000000000002</v>
      </c>
      <c r="BC15" s="58">
        <v>0.75</v>
      </c>
      <c r="BD15" s="64">
        <f t="shared" si="36"/>
        <v>472.51670652028133</v>
      </c>
      <c r="BE15" s="65">
        <v>8.2949999999999999</v>
      </c>
      <c r="BF15" s="58">
        <v>0.84599999999999997</v>
      </c>
      <c r="BG15" s="64">
        <f t="shared" si="37"/>
        <v>470.99370814286578</v>
      </c>
      <c r="BH15" s="65">
        <v>8.2710000000000008</v>
      </c>
      <c r="BI15" s="58">
        <v>0.81599999999999995</v>
      </c>
      <c r="BJ15" s="64">
        <f t="shared" si="38"/>
        <v>479.7536343764109</v>
      </c>
      <c r="BK15" s="65">
        <v>8.43</v>
      </c>
      <c r="BL15" s="58">
        <v>0.77700000000000002</v>
      </c>
      <c r="BM15" s="64">
        <f t="shared" si="39"/>
        <v>484.1582778024997</v>
      </c>
      <c r="BN15" s="65">
        <v>8.5109999999999992</v>
      </c>
      <c r="BO15" s="58">
        <v>0.74399999999999999</v>
      </c>
      <c r="BP15" s="64">
        <f t="shared" si="40"/>
        <v>475.74140073243262</v>
      </c>
      <c r="BQ15" s="65">
        <v>8.3640000000000008</v>
      </c>
      <c r="BR15" s="58">
        <v>0.72</v>
      </c>
      <c r="BS15" s="64">
        <f t="shared" si="41"/>
        <v>455.22601929306103</v>
      </c>
      <c r="BT15" s="65">
        <v>8.0039999999999996</v>
      </c>
      <c r="BU15" s="58">
        <v>0.68100000000000005</v>
      </c>
      <c r="BV15" s="64">
        <f t="shared" si="42"/>
        <v>424.07945936839764</v>
      </c>
      <c r="BW15" s="65">
        <v>7.5270000000000001</v>
      </c>
      <c r="BX15" s="58">
        <v>0.66900000000000004</v>
      </c>
      <c r="BY15" s="64">
        <f t="shared" si="43"/>
        <v>393.32063838673361</v>
      </c>
      <c r="BZ15" s="65">
        <v>6.9779999999999998</v>
      </c>
      <c r="CA15" s="2713">
        <v>0.65400000000000003</v>
      </c>
      <c r="CB15" s="662"/>
      <c r="CC15" s="662"/>
    </row>
    <row r="16" spans="1:81" s="72" customFormat="1" ht="13.5" customHeight="1" thickBot="1" x14ac:dyDescent="0.25">
      <c r="A16" s="66"/>
      <c r="B16" s="68" t="s">
        <v>24</v>
      </c>
      <c r="C16" s="562">
        <v>25</v>
      </c>
      <c r="D16" s="69" t="s">
        <v>21</v>
      </c>
      <c r="E16" s="70"/>
      <c r="F16" s="70"/>
      <c r="G16" s="71"/>
      <c r="H16" s="2714"/>
      <c r="I16" s="641" t="s">
        <v>662</v>
      </c>
      <c r="J16" s="642"/>
      <c r="K16" s="640"/>
      <c r="L16" s="641" t="s">
        <v>662</v>
      </c>
      <c r="M16" s="642"/>
      <c r="N16" s="640"/>
      <c r="O16" s="641" t="s">
        <v>662</v>
      </c>
      <c r="P16" s="642"/>
      <c r="Q16" s="640"/>
      <c r="R16" s="641" t="s">
        <v>662</v>
      </c>
      <c r="S16" s="642"/>
      <c r="T16" s="640"/>
      <c r="U16" s="641" t="s">
        <v>662</v>
      </c>
      <c r="V16" s="642"/>
      <c r="W16" s="640"/>
      <c r="X16" s="641" t="s">
        <v>662</v>
      </c>
      <c r="Y16" s="642"/>
      <c r="Z16" s="640"/>
      <c r="AA16" s="641" t="s">
        <v>662</v>
      </c>
      <c r="AB16" s="642"/>
      <c r="AC16" s="640"/>
      <c r="AD16" s="641" t="s">
        <v>662</v>
      </c>
      <c r="AE16" s="642"/>
      <c r="AF16" s="640"/>
      <c r="AG16" s="641" t="s">
        <v>662</v>
      </c>
      <c r="AH16" s="642"/>
      <c r="AI16" s="640"/>
      <c r="AJ16" s="641" t="s">
        <v>662</v>
      </c>
      <c r="AK16" s="642"/>
      <c r="AL16" s="640"/>
      <c r="AM16" s="641" t="s">
        <v>662</v>
      </c>
      <c r="AN16" s="642"/>
      <c r="AO16" s="640"/>
      <c r="AP16" s="641" t="s">
        <v>662</v>
      </c>
      <c r="AQ16" s="642"/>
      <c r="AR16" s="640"/>
      <c r="AS16" s="641" t="s">
        <v>662</v>
      </c>
      <c r="AT16" s="642"/>
      <c r="AU16" s="640"/>
      <c r="AV16" s="641" t="s">
        <v>662</v>
      </c>
      <c r="AW16" s="642"/>
      <c r="AX16" s="640"/>
      <c r="AY16" s="641" t="s">
        <v>662</v>
      </c>
      <c r="AZ16" s="642"/>
      <c r="BA16" s="640"/>
      <c r="BB16" s="641" t="s">
        <v>662</v>
      </c>
      <c r="BC16" s="642"/>
      <c r="BD16" s="640"/>
      <c r="BE16" s="641" t="s">
        <v>662</v>
      </c>
      <c r="BF16" s="642"/>
      <c r="BG16" s="640"/>
      <c r="BH16" s="641" t="s">
        <v>662</v>
      </c>
      <c r="BI16" s="642"/>
      <c r="BJ16" s="640"/>
      <c r="BK16" s="641" t="s">
        <v>662</v>
      </c>
      <c r="BL16" s="642"/>
      <c r="BM16" s="640"/>
      <c r="BN16" s="641" t="s">
        <v>662</v>
      </c>
      <c r="BO16" s="642"/>
      <c r="BP16" s="640"/>
      <c r="BQ16" s="641" t="s">
        <v>662</v>
      </c>
      <c r="BR16" s="642"/>
      <c r="BS16" s="640"/>
      <c r="BT16" s="641" t="s">
        <v>662</v>
      </c>
      <c r="BU16" s="642"/>
      <c r="BV16" s="640"/>
      <c r="BW16" s="641" t="s">
        <v>662</v>
      </c>
      <c r="BX16" s="642"/>
      <c r="BY16" s="640"/>
      <c r="BZ16" s="641" t="s">
        <v>662</v>
      </c>
      <c r="CA16" s="642"/>
    </row>
    <row r="17" spans="1:79" s="557" customFormat="1" x14ac:dyDescent="0.2">
      <c r="A17" s="551"/>
      <c r="B17" s="552"/>
      <c r="C17" s="553"/>
      <c r="D17" s="551" t="s">
        <v>22</v>
      </c>
      <c r="E17" s="552"/>
      <c r="F17" s="554" t="s">
        <v>17</v>
      </c>
      <c r="G17" s="563"/>
      <c r="H17" s="609"/>
      <c r="I17" s="582">
        <v>118.5</v>
      </c>
      <c r="J17" s="583"/>
      <c r="K17" s="609"/>
      <c r="L17" s="582">
        <v>118.6</v>
      </c>
      <c r="M17" s="583"/>
      <c r="N17" s="609"/>
      <c r="O17" s="582">
        <v>118.4</v>
      </c>
      <c r="P17" s="583"/>
      <c r="Q17" s="609"/>
      <c r="R17" s="582">
        <v>118.2</v>
      </c>
      <c r="S17" s="583"/>
      <c r="T17" s="609"/>
      <c r="U17" s="582">
        <v>118.2</v>
      </c>
      <c r="V17" s="583"/>
      <c r="W17" s="609"/>
      <c r="X17" s="582">
        <v>118.1</v>
      </c>
      <c r="Y17" s="583"/>
      <c r="Z17" s="609"/>
      <c r="AA17" s="582">
        <v>117.8</v>
      </c>
      <c r="AB17" s="583"/>
      <c r="AC17" s="609"/>
      <c r="AD17" s="582">
        <v>118.2</v>
      </c>
      <c r="AE17" s="583"/>
      <c r="AF17" s="609"/>
      <c r="AG17" s="582">
        <v>118</v>
      </c>
      <c r="AH17" s="583"/>
      <c r="AI17" s="609"/>
      <c r="AJ17" s="582">
        <v>118.1</v>
      </c>
      <c r="AK17" s="583"/>
      <c r="AL17" s="609"/>
      <c r="AM17" s="582">
        <v>118</v>
      </c>
      <c r="AN17" s="583"/>
      <c r="AO17" s="609"/>
      <c r="AP17" s="582">
        <v>118</v>
      </c>
      <c r="AQ17" s="583"/>
      <c r="AR17" s="609"/>
      <c r="AS17" s="582">
        <v>118.1</v>
      </c>
      <c r="AT17" s="583"/>
      <c r="AU17" s="609"/>
      <c r="AV17" s="582">
        <v>118.1</v>
      </c>
      <c r="AW17" s="583"/>
      <c r="AX17" s="609"/>
      <c r="AY17" s="582">
        <v>118</v>
      </c>
      <c r="AZ17" s="583"/>
      <c r="BA17" s="609"/>
      <c r="BB17" s="582">
        <v>117.9</v>
      </c>
      <c r="BC17" s="583"/>
      <c r="BD17" s="609"/>
      <c r="BE17" s="582">
        <v>117.8</v>
      </c>
      <c r="BF17" s="583"/>
      <c r="BG17" s="609"/>
      <c r="BH17" s="582">
        <v>117.8</v>
      </c>
      <c r="BI17" s="583"/>
      <c r="BJ17" s="609"/>
      <c r="BK17" s="582">
        <v>117.9</v>
      </c>
      <c r="BL17" s="583"/>
      <c r="BM17" s="609"/>
      <c r="BN17" s="582">
        <v>118</v>
      </c>
      <c r="BO17" s="583"/>
      <c r="BP17" s="609"/>
      <c r="BQ17" s="582">
        <v>117.9</v>
      </c>
      <c r="BR17" s="583"/>
      <c r="BS17" s="609"/>
      <c r="BT17" s="582">
        <v>118</v>
      </c>
      <c r="BU17" s="583"/>
      <c r="BV17" s="609"/>
      <c r="BW17" s="582">
        <v>118.1</v>
      </c>
      <c r="BX17" s="583"/>
      <c r="BY17" s="609"/>
      <c r="BZ17" s="582">
        <v>118.3</v>
      </c>
      <c r="CA17" s="583"/>
    </row>
    <row r="18" spans="1:79" ht="13.5" thickBot="1" x14ac:dyDescent="0.25">
      <c r="A18" s="61"/>
      <c r="B18" s="8"/>
      <c r="C18" s="210"/>
      <c r="D18" s="61" t="s">
        <v>22</v>
      </c>
      <c r="E18" s="60"/>
      <c r="F18" s="580" t="s">
        <v>19</v>
      </c>
      <c r="G18" s="589"/>
      <c r="H18" s="609"/>
      <c r="I18" s="584">
        <v>10.3</v>
      </c>
      <c r="J18" s="583"/>
      <c r="K18" s="609"/>
      <c r="L18" s="584">
        <v>10.3</v>
      </c>
      <c r="M18" s="583"/>
      <c r="N18" s="609"/>
      <c r="O18" s="584">
        <v>10.3</v>
      </c>
      <c r="P18" s="583"/>
      <c r="Q18" s="609"/>
      <c r="R18" s="584">
        <v>10.3</v>
      </c>
      <c r="S18" s="583"/>
      <c r="T18" s="609"/>
      <c r="U18" s="584">
        <v>10.3</v>
      </c>
      <c r="V18" s="583"/>
      <c r="W18" s="609"/>
      <c r="X18" s="584">
        <v>10.3</v>
      </c>
      <c r="Y18" s="583"/>
      <c r="Z18" s="609"/>
      <c r="AA18" s="584">
        <v>10.199999999999999</v>
      </c>
      <c r="AB18" s="583"/>
      <c r="AC18" s="609"/>
      <c r="AD18" s="584">
        <v>10.3</v>
      </c>
      <c r="AE18" s="583"/>
      <c r="AF18" s="609"/>
      <c r="AG18" s="584">
        <v>10.199999999999999</v>
      </c>
      <c r="AH18" s="583"/>
      <c r="AI18" s="609"/>
      <c r="AJ18" s="584">
        <v>10.3</v>
      </c>
      <c r="AK18" s="583"/>
      <c r="AL18" s="609"/>
      <c r="AM18" s="584">
        <v>10.199999999999999</v>
      </c>
      <c r="AN18" s="583"/>
      <c r="AO18" s="609"/>
      <c r="AP18" s="584">
        <v>10.199999999999999</v>
      </c>
      <c r="AQ18" s="583"/>
      <c r="AR18" s="609"/>
      <c r="AS18" s="584">
        <v>10.199999999999999</v>
      </c>
      <c r="AT18" s="583"/>
      <c r="AU18" s="609"/>
      <c r="AV18" s="584">
        <v>10.199999999999999</v>
      </c>
      <c r="AW18" s="583"/>
      <c r="AX18" s="609"/>
      <c r="AY18" s="584">
        <v>10.199999999999999</v>
      </c>
      <c r="AZ18" s="583"/>
      <c r="BA18" s="609"/>
      <c r="BB18" s="584">
        <v>10.199999999999999</v>
      </c>
      <c r="BC18" s="583"/>
      <c r="BD18" s="609"/>
      <c r="BE18" s="584">
        <v>10.199999999999999</v>
      </c>
      <c r="BF18" s="583"/>
      <c r="BG18" s="609"/>
      <c r="BH18" s="584">
        <v>10.199999999999999</v>
      </c>
      <c r="BI18" s="583"/>
      <c r="BJ18" s="609"/>
      <c r="BK18" s="584">
        <v>10.199999999999999</v>
      </c>
      <c r="BL18" s="583"/>
      <c r="BM18" s="609"/>
      <c r="BN18" s="584">
        <v>10.199999999999999</v>
      </c>
      <c r="BO18" s="583"/>
      <c r="BP18" s="609"/>
      <c r="BQ18" s="584">
        <v>10.199999999999999</v>
      </c>
      <c r="BR18" s="583"/>
      <c r="BS18" s="609"/>
      <c r="BT18" s="584">
        <v>10.199999999999999</v>
      </c>
      <c r="BU18" s="583"/>
      <c r="BV18" s="609"/>
      <c r="BW18" s="584">
        <v>10.3</v>
      </c>
      <c r="BX18" s="583"/>
      <c r="BY18" s="609"/>
      <c r="BZ18" s="584">
        <v>10.3</v>
      </c>
      <c r="CA18" s="583"/>
    </row>
    <row r="19" spans="1:79" ht="13.5" thickBot="1" x14ac:dyDescent="0.25">
      <c r="A19" s="61"/>
      <c r="B19" s="8"/>
      <c r="C19" s="107"/>
      <c r="D19" s="108" t="s">
        <v>23</v>
      </c>
      <c r="E19" s="109"/>
      <c r="F19" s="109"/>
      <c r="G19" s="110"/>
      <c r="H19" s="2715"/>
      <c r="I19" s="586"/>
      <c r="J19" s="587"/>
      <c r="K19" s="585"/>
      <c r="L19" s="586"/>
      <c r="M19" s="587"/>
      <c r="N19" s="585"/>
      <c r="O19" s="586"/>
      <c r="P19" s="587"/>
      <c r="Q19" s="585"/>
      <c r="R19" s="586"/>
      <c r="S19" s="587"/>
      <c r="T19" s="585"/>
      <c r="U19" s="586"/>
      <c r="V19" s="587"/>
      <c r="W19" s="585"/>
      <c r="X19" s="586"/>
      <c r="Y19" s="587"/>
      <c r="Z19" s="585"/>
      <c r="AA19" s="586"/>
      <c r="AB19" s="587"/>
      <c r="AC19" s="585"/>
      <c r="AD19" s="586"/>
      <c r="AE19" s="587"/>
      <c r="AF19" s="585"/>
      <c r="AG19" s="586"/>
      <c r="AH19" s="587"/>
      <c r="AI19" s="585"/>
      <c r="AJ19" s="586"/>
      <c r="AK19" s="587"/>
      <c r="AL19" s="585"/>
      <c r="AM19" s="586"/>
      <c r="AN19" s="587"/>
      <c r="AO19" s="585"/>
      <c r="AP19" s="586"/>
      <c r="AQ19" s="587"/>
      <c r="AR19" s="585"/>
      <c r="AS19" s="586"/>
      <c r="AT19" s="587"/>
      <c r="AU19" s="585"/>
      <c r="AV19" s="586"/>
      <c r="AW19" s="587"/>
      <c r="AX19" s="585"/>
      <c r="AY19" s="586"/>
      <c r="AZ19" s="587"/>
      <c r="BA19" s="585"/>
      <c r="BB19" s="586"/>
      <c r="BC19" s="587"/>
      <c r="BD19" s="585"/>
      <c r="BE19" s="586"/>
      <c r="BF19" s="587"/>
      <c r="BG19" s="585"/>
      <c r="BH19" s="586"/>
      <c r="BI19" s="587"/>
      <c r="BJ19" s="585"/>
      <c r="BK19" s="586"/>
      <c r="BL19" s="587"/>
      <c r="BM19" s="585"/>
      <c r="BN19" s="586"/>
      <c r="BO19" s="587"/>
      <c r="BP19" s="585"/>
      <c r="BQ19" s="586"/>
      <c r="BR19" s="587"/>
      <c r="BS19" s="585"/>
      <c r="BT19" s="586"/>
      <c r="BU19" s="587"/>
      <c r="BV19" s="585"/>
      <c r="BW19" s="586"/>
      <c r="BX19" s="587"/>
      <c r="BY19" s="585"/>
      <c r="BZ19" s="586"/>
      <c r="CA19" s="587"/>
    </row>
    <row r="20" spans="1:79" s="8" customFormat="1" x14ac:dyDescent="0.2">
      <c r="A20" s="1913" t="s">
        <v>48</v>
      </c>
      <c r="B20" s="1914"/>
      <c r="C20" s="590">
        <v>1.6E-2</v>
      </c>
      <c r="D20" s="1913" t="s">
        <v>18</v>
      </c>
      <c r="E20" s="1914"/>
      <c r="F20" s="114" t="s">
        <v>109</v>
      </c>
      <c r="G20" s="115"/>
      <c r="H20" s="2716">
        <f t="shared" ref="H20:H21" si="44">SQRT(I20^2+J20^2)*1000/(1.73*0.4)</f>
        <v>9.2516053495408741</v>
      </c>
      <c r="I20" s="153">
        <v>6.3680000000000004E-3</v>
      </c>
      <c r="J20" s="154">
        <v>-6.6E-4</v>
      </c>
      <c r="K20" s="143">
        <f t="shared" ref="K20:K21" si="45">SQRT(L20^2+M20^2)*1000/(1.73*0.4)</f>
        <v>9.4816172595111041</v>
      </c>
      <c r="L20" s="153">
        <v>6.5279999999999999E-3</v>
      </c>
      <c r="M20" s="154">
        <v>-6.6E-4</v>
      </c>
      <c r="N20" s="143">
        <f t="shared" ref="N20:N21" si="46">SQRT(O20^2+P20^2)*1000/(1.73*0.4)</f>
        <v>10.148960701529663</v>
      </c>
      <c r="O20" s="153">
        <v>6.992E-3</v>
      </c>
      <c r="P20" s="154">
        <v>-6.6E-4</v>
      </c>
      <c r="Q20" s="143">
        <f t="shared" ref="Q20:Q21" si="47">SQRT(R20^2+S20^2)*1000/(1.73*0.4)</f>
        <v>8.7244110397346351</v>
      </c>
      <c r="R20" s="153">
        <v>6.0000000000000001E-3</v>
      </c>
      <c r="S20" s="154">
        <v>-6.7000000000000002E-4</v>
      </c>
      <c r="T20" s="143">
        <f t="shared" ref="T20:T21" si="48">SQRT(U20^2+V20^2)*1000/(1.73*0.4)</f>
        <v>9.8971831018864673</v>
      </c>
      <c r="U20" s="153">
        <v>6.816E-3</v>
      </c>
      <c r="V20" s="154">
        <v>-6.7000000000000002E-4</v>
      </c>
      <c r="W20" s="143">
        <f t="shared" ref="W20:W21" si="49">SQRT(X20^2+Y20^2)*1000/(1.73*0.4)</f>
        <v>10.125941871605304</v>
      </c>
      <c r="X20" s="153">
        <v>6.9760000000000004E-3</v>
      </c>
      <c r="Y20" s="154">
        <v>-6.6E-4</v>
      </c>
      <c r="Z20" s="143">
        <f t="shared" ref="Z20:Z21" si="50">SQRT(AA20^2+AB20^2)*1000/(1.73*0.4)</f>
        <v>8.1029499848108841</v>
      </c>
      <c r="AA20" s="153">
        <v>5.5840000000000004E-3</v>
      </c>
      <c r="AB20" s="154">
        <v>-5.1000000000000004E-4</v>
      </c>
      <c r="AC20" s="143">
        <f t="shared" ref="AC20:AC21" si="51">SQRT(AD20^2+AE20^2)*1000/(1.73*0.4)</f>
        <v>10.35352900377624</v>
      </c>
      <c r="AD20" s="153">
        <v>7.136E-3</v>
      </c>
      <c r="AE20" s="154">
        <v>-6.4000000000000005E-4</v>
      </c>
      <c r="AF20" s="143">
        <f t="shared" ref="AF20:AF21" si="52">SQRT(AG20^2+AH20^2)*1000/(1.73*0.4)</f>
        <v>9.701015046888541</v>
      </c>
      <c r="AG20" s="153">
        <v>6.6880000000000004E-3</v>
      </c>
      <c r="AH20" s="154">
        <v>-5.8E-4</v>
      </c>
      <c r="AI20" s="143">
        <f t="shared" ref="AI20:AI21" si="53">SQRT(AJ20^2+AK20^2)*1000/(1.73*0.4)</f>
        <v>8.9844962821416434</v>
      </c>
      <c r="AJ20" s="153">
        <v>6.1919999999999996E-3</v>
      </c>
      <c r="AK20" s="154">
        <v>-5.5999999999999995E-4</v>
      </c>
      <c r="AL20" s="143">
        <f t="shared" ref="AL20:AL21" si="54">SQRT(AM20^2+AN20^2)*1000/(1.73*0.4)</f>
        <v>10.468476200114031</v>
      </c>
      <c r="AM20" s="153">
        <v>7.2319999999999997E-3</v>
      </c>
      <c r="AN20" s="154">
        <v>-4.2000000000000002E-4</v>
      </c>
      <c r="AO20" s="143">
        <f t="shared" ref="AO20:AO21" si="55">SQRT(AP20^2+AQ20^2)*1000/(1.73*0.4)</f>
        <v>9.2262900351381525</v>
      </c>
      <c r="AP20" s="153">
        <v>6.3680000000000004E-3</v>
      </c>
      <c r="AQ20" s="154">
        <v>-4.6000000000000001E-4</v>
      </c>
      <c r="AR20" s="143">
        <f t="shared" ref="AR20:AR21" si="56">SQRT(AS20^2+AT20^2)*1000/(1.73*0.4)</f>
        <v>9.6270543998422191</v>
      </c>
      <c r="AS20" s="153">
        <v>6.6400000000000001E-3</v>
      </c>
      <c r="AT20" s="154">
        <v>-5.4000000000000001E-4</v>
      </c>
      <c r="AU20" s="143">
        <f t="shared" ref="AU20:AU21" si="57">SQRT(AV20^2+AW20^2)*1000/(1.73*0.4)</f>
        <v>10.499885442542952</v>
      </c>
      <c r="AV20" s="153">
        <v>7.2480000000000001E-3</v>
      </c>
      <c r="AW20" s="154">
        <v>-5.1000000000000004E-4</v>
      </c>
      <c r="AX20" s="143">
        <f t="shared" ref="AX20:AX21" si="58">SQRT(AY20^2+AZ20^2)*1000/(1.73*0.4)</f>
        <v>8.897409053648941</v>
      </c>
      <c r="AY20" s="153">
        <v>6.1440000000000002E-3</v>
      </c>
      <c r="AZ20" s="154">
        <v>-4.0000000000000002E-4</v>
      </c>
      <c r="BA20" s="143">
        <f t="shared" ref="BA20:BA21" si="59">SQRT(BB20^2+BC20^2)*1000/(1.73*0.4)</f>
        <v>10.330843494505284</v>
      </c>
      <c r="BB20" s="153">
        <v>7.136E-3</v>
      </c>
      <c r="BC20" s="154">
        <v>-4.2999999999999999E-4</v>
      </c>
      <c r="BD20" s="143">
        <f t="shared" ref="BD20:BD21" si="60">SQRT(BE20^2+BF20^2)*1000/(1.73*0.4)</f>
        <v>10.513012831970302</v>
      </c>
      <c r="BE20" s="153">
        <v>7.2639999999999996E-3</v>
      </c>
      <c r="BF20" s="154">
        <v>-4.0000000000000002E-4</v>
      </c>
      <c r="BG20" s="143">
        <f t="shared" ref="BG20:BG21" si="61">SQRT(BH20^2+BI20^2)*1000/(1.73*0.4)</f>
        <v>8.7730208185742242</v>
      </c>
      <c r="BH20" s="153">
        <v>6.0639999999999999E-3</v>
      </c>
      <c r="BI20" s="154">
        <v>-2.9E-4</v>
      </c>
      <c r="BJ20" s="143">
        <f t="shared" ref="BJ20:BJ21" si="62">SQRT(BK20^2+BL20^2)*1000/(1.73*0.4)</f>
        <v>10.446243430260951</v>
      </c>
      <c r="BK20" s="153">
        <v>7.2160000000000002E-3</v>
      </c>
      <c r="BL20" s="154">
        <v>-4.2999999999999999E-4</v>
      </c>
      <c r="BM20" s="143">
        <f t="shared" ref="BM20:BM21" si="63">SQRT(BN20^2+BO20^2)*1000/(1.73*0.4)</f>
        <v>10.517233025732491</v>
      </c>
      <c r="BN20" s="153">
        <v>7.2639999999999996E-3</v>
      </c>
      <c r="BO20" s="154">
        <v>-4.4999999999999999E-4</v>
      </c>
      <c r="BP20" s="143">
        <f t="shared" ref="BP20:BP21" si="64">SQRT(BQ20^2+BR20^2)*1000/(1.73*0.4)</f>
        <v>8.9815671738879228</v>
      </c>
      <c r="BQ20" s="153">
        <v>6.208E-3</v>
      </c>
      <c r="BR20" s="154">
        <v>-2.9999999999999997E-4</v>
      </c>
      <c r="BS20" s="143">
        <f t="shared" ref="BS20:BS21" si="65">SQRT(BT20^2+BU20^2)*1000/(1.73*0.4)</f>
        <v>11.087121466867007</v>
      </c>
      <c r="BT20" s="153">
        <v>7.6480000000000003E-3</v>
      </c>
      <c r="BU20" s="154">
        <v>-6.0999999999999997E-4</v>
      </c>
      <c r="BV20" s="143">
        <f t="shared" ref="BV20:BV21" si="66">SQRT(BW20^2+BX20^2)*1000/(1.73*0.4)</f>
        <v>10.883298641253553</v>
      </c>
      <c r="BW20" s="153">
        <v>7.5040000000000003E-3</v>
      </c>
      <c r="BX20" s="154">
        <v>-6.4000000000000005E-4</v>
      </c>
      <c r="BY20" s="143">
        <f t="shared" ref="BY20:BY21" si="67">SQRT(BZ20^2+CA20^2)*1000/(1.73*0.4)</f>
        <v>9.458613431031484</v>
      </c>
      <c r="BZ20" s="153">
        <v>6.5120000000000004E-3</v>
      </c>
      <c r="CA20" s="154">
        <v>-6.6E-4</v>
      </c>
    </row>
    <row r="21" spans="1:79" s="8" customFormat="1" ht="13.5" thickBot="1" x14ac:dyDescent="0.25">
      <c r="A21" s="1915" t="s">
        <v>49</v>
      </c>
      <c r="B21" s="1916"/>
      <c r="C21" s="107">
        <v>1.6E-2</v>
      </c>
      <c r="D21" s="1915" t="s">
        <v>18</v>
      </c>
      <c r="E21" s="1916"/>
      <c r="F21" s="119" t="s">
        <v>109</v>
      </c>
      <c r="G21" s="130"/>
      <c r="H21" s="2716">
        <f t="shared" si="44"/>
        <v>5.5551508794145494</v>
      </c>
      <c r="I21" s="153">
        <v>8.0000000000000004E-4</v>
      </c>
      <c r="J21" s="154">
        <v>-3.7599999999999999E-3</v>
      </c>
      <c r="K21" s="143">
        <f t="shared" si="45"/>
        <v>5.7352467454079665</v>
      </c>
      <c r="L21" s="153">
        <v>8.8000000000000003E-4</v>
      </c>
      <c r="M21" s="154">
        <v>-3.8700000000000002E-3</v>
      </c>
      <c r="N21" s="143">
        <f t="shared" si="46"/>
        <v>5.4561360836168333</v>
      </c>
      <c r="O21" s="153">
        <v>7.5199999999999996E-4</v>
      </c>
      <c r="P21" s="154">
        <v>-3.7000000000000002E-3</v>
      </c>
      <c r="Q21" s="143">
        <f t="shared" si="47"/>
        <v>5.399772945529878</v>
      </c>
      <c r="R21" s="153">
        <v>8.0000000000000004E-4</v>
      </c>
      <c r="S21" s="154">
        <v>-3.65E-3</v>
      </c>
      <c r="T21" s="143">
        <f t="shared" si="48"/>
        <v>5.4844990985372943</v>
      </c>
      <c r="U21" s="153">
        <v>8.0000000000000004E-4</v>
      </c>
      <c r="V21" s="154">
        <v>-3.7100000000000002E-3</v>
      </c>
      <c r="W21" s="143">
        <f t="shared" si="49"/>
        <v>5.3524021798495136</v>
      </c>
      <c r="X21" s="153">
        <v>7.36E-4</v>
      </c>
      <c r="Y21" s="154">
        <v>-3.63E-3</v>
      </c>
      <c r="Z21" s="143">
        <f t="shared" si="50"/>
        <v>5.2911142752399156</v>
      </c>
      <c r="AA21" s="153">
        <v>7.6800000000000002E-4</v>
      </c>
      <c r="AB21" s="154">
        <v>-3.5799999999999998E-3</v>
      </c>
      <c r="AC21" s="143">
        <f t="shared" si="51"/>
        <v>5.2816082537676108</v>
      </c>
      <c r="AD21" s="153">
        <v>7.36E-4</v>
      </c>
      <c r="AE21" s="154">
        <v>-3.5799999999999998E-3</v>
      </c>
      <c r="AF21" s="143">
        <f t="shared" si="52"/>
        <v>5.2487339545739946</v>
      </c>
      <c r="AG21" s="153">
        <v>7.6800000000000002E-4</v>
      </c>
      <c r="AH21" s="154">
        <v>-3.5500000000000002E-3</v>
      </c>
      <c r="AI21" s="143">
        <f t="shared" si="53"/>
        <v>5.357044591936738</v>
      </c>
      <c r="AJ21" s="153">
        <v>7.5199999999999996E-4</v>
      </c>
      <c r="AK21" s="154">
        <v>-3.63E-3</v>
      </c>
      <c r="AL21" s="143">
        <f t="shared" si="54"/>
        <v>5.2391510379561002</v>
      </c>
      <c r="AM21" s="153">
        <v>7.36E-4</v>
      </c>
      <c r="AN21" s="154">
        <v>-3.5500000000000002E-3</v>
      </c>
      <c r="AO21" s="143">
        <f t="shared" si="55"/>
        <v>5.4324928300697017</v>
      </c>
      <c r="AP21" s="153">
        <v>7.6800000000000002E-4</v>
      </c>
      <c r="AQ21" s="154">
        <v>-3.6800000000000001E-3</v>
      </c>
      <c r="AR21" s="143">
        <f t="shared" si="56"/>
        <v>5.3336817159317116</v>
      </c>
      <c r="AS21" s="153">
        <v>7.2000000000000005E-4</v>
      </c>
      <c r="AT21" s="154">
        <v>-3.62E-3</v>
      </c>
      <c r="AU21" s="143">
        <f t="shared" si="57"/>
        <v>5.4607882054870309</v>
      </c>
      <c r="AV21" s="153">
        <v>7.6800000000000002E-4</v>
      </c>
      <c r="AW21" s="154">
        <v>-3.7000000000000002E-3</v>
      </c>
      <c r="AX21" s="143">
        <f t="shared" si="58"/>
        <v>5.4655341810775191</v>
      </c>
      <c r="AY21" s="153">
        <v>7.8399999999999997E-4</v>
      </c>
      <c r="AZ21" s="154">
        <v>-3.7000000000000002E-3</v>
      </c>
      <c r="BA21" s="143">
        <f t="shared" si="59"/>
        <v>5.3807306214039619</v>
      </c>
      <c r="BB21" s="153">
        <v>7.36E-4</v>
      </c>
      <c r="BC21" s="154">
        <v>-3.65E-3</v>
      </c>
      <c r="BD21" s="143">
        <f t="shared" si="60"/>
        <v>5.4607882054870309</v>
      </c>
      <c r="BE21" s="153">
        <v>7.6800000000000002E-4</v>
      </c>
      <c r="BF21" s="154">
        <v>-3.7000000000000002E-3</v>
      </c>
      <c r="BG21" s="143">
        <f t="shared" si="61"/>
        <v>5.6785281055999954</v>
      </c>
      <c r="BH21" s="153">
        <v>7.36E-4</v>
      </c>
      <c r="BI21" s="154">
        <v>-3.8600000000000001E-3</v>
      </c>
      <c r="BJ21" s="143">
        <f t="shared" si="62"/>
        <v>5.4986268823193738</v>
      </c>
      <c r="BK21" s="153">
        <v>7.5199999999999996E-4</v>
      </c>
      <c r="BL21" s="154">
        <v>-3.7299999999999998E-3</v>
      </c>
      <c r="BM21" s="143">
        <f t="shared" si="63"/>
        <v>5.4796719888526315</v>
      </c>
      <c r="BN21" s="153">
        <v>7.8399999999999997E-4</v>
      </c>
      <c r="BO21" s="154">
        <v>-3.7100000000000002E-3</v>
      </c>
      <c r="BP21" s="143">
        <f t="shared" si="64"/>
        <v>5.4515780557380635</v>
      </c>
      <c r="BQ21" s="153">
        <v>7.36E-4</v>
      </c>
      <c r="BR21" s="154">
        <v>-3.7000000000000002E-3</v>
      </c>
      <c r="BS21" s="143">
        <f t="shared" si="65"/>
        <v>5.7390322671067251</v>
      </c>
      <c r="BT21" s="153">
        <v>8.0000000000000004E-4</v>
      </c>
      <c r="BU21" s="154">
        <v>-3.8899999999999998E-3</v>
      </c>
      <c r="BV21" s="143">
        <f t="shared" si="66"/>
        <v>5.6965750490317619</v>
      </c>
      <c r="BW21" s="153">
        <v>8.0000000000000004E-4</v>
      </c>
      <c r="BX21" s="154">
        <v>-3.8600000000000001E-3</v>
      </c>
      <c r="BY21" s="143">
        <f t="shared" si="67"/>
        <v>6.2112267521035083</v>
      </c>
      <c r="BZ21" s="153">
        <v>8.1599999999999999E-4</v>
      </c>
      <c r="CA21" s="154">
        <v>-4.2199999999999998E-3</v>
      </c>
    </row>
    <row r="22" spans="1:79" x14ac:dyDescent="0.2">
      <c r="A22" s="53"/>
      <c r="B22" s="54"/>
      <c r="C22" s="54"/>
      <c r="D22" s="53"/>
      <c r="E22" s="54"/>
      <c r="F22" s="114" t="s">
        <v>17</v>
      </c>
      <c r="G22" s="115"/>
      <c r="H22" s="56">
        <f t="shared" ref="H22:BS23" si="68">H8+H14</f>
        <v>70.42226104713302</v>
      </c>
      <c r="I22" s="57">
        <f t="shared" si="68"/>
        <v>14.302199999999999</v>
      </c>
      <c r="J22" s="578">
        <f t="shared" si="68"/>
        <v>1.9536000000000002</v>
      </c>
      <c r="K22" s="56">
        <f t="shared" si="68"/>
        <v>66.271997794016926</v>
      </c>
      <c r="L22" s="57">
        <f t="shared" si="68"/>
        <v>13.470599999999999</v>
      </c>
      <c r="M22" s="578">
        <f t="shared" si="68"/>
        <v>1.8413999999999999</v>
      </c>
      <c r="N22" s="56">
        <f t="shared" si="68"/>
        <v>63.801812316737262</v>
      </c>
      <c r="O22" s="57">
        <f t="shared" si="68"/>
        <v>12.949200000000001</v>
      </c>
      <c r="P22" s="578">
        <f t="shared" si="68"/>
        <v>1.7490000000000001</v>
      </c>
      <c r="Q22" s="56">
        <f t="shared" si="68"/>
        <v>62.621455392077841</v>
      </c>
      <c r="R22" s="57">
        <f t="shared" si="68"/>
        <v>12.691800000000001</v>
      </c>
      <c r="S22" s="578">
        <f t="shared" si="68"/>
        <v>1.6896</v>
      </c>
      <c r="T22" s="56">
        <f t="shared" si="68"/>
        <v>62.439593545683095</v>
      </c>
      <c r="U22" s="57">
        <f t="shared" si="68"/>
        <v>12.658799999999999</v>
      </c>
      <c r="V22" s="578">
        <f t="shared" si="68"/>
        <v>1.6566000000000001</v>
      </c>
      <c r="W22" s="56">
        <f t="shared" si="68"/>
        <v>64.719816003404958</v>
      </c>
      <c r="X22" s="57">
        <f t="shared" si="68"/>
        <v>13.1142</v>
      </c>
      <c r="Y22" s="578">
        <f t="shared" si="68"/>
        <v>1.6829999999999998</v>
      </c>
      <c r="Z22" s="56">
        <f t="shared" si="68"/>
        <v>72.517510363632226</v>
      </c>
      <c r="AA22" s="57">
        <f t="shared" si="68"/>
        <v>14.6652</v>
      </c>
      <c r="AB22" s="578">
        <f t="shared" si="68"/>
        <v>1.8744000000000001</v>
      </c>
      <c r="AC22" s="56">
        <f t="shared" si="68"/>
        <v>81.818149405605553</v>
      </c>
      <c r="AD22" s="57">
        <f t="shared" si="68"/>
        <v>16.5792</v>
      </c>
      <c r="AE22" s="578">
        <f t="shared" si="68"/>
        <v>2.2968000000000002</v>
      </c>
      <c r="AF22" s="56">
        <f t="shared" si="68"/>
        <v>83.880896065737659</v>
      </c>
      <c r="AG22" s="57">
        <f t="shared" si="68"/>
        <v>16.962</v>
      </c>
      <c r="AH22" s="578">
        <f t="shared" si="68"/>
        <v>2.3957999999999999</v>
      </c>
      <c r="AI22" s="56">
        <f t="shared" si="68"/>
        <v>82.620235784816543</v>
      </c>
      <c r="AJ22" s="57">
        <f t="shared" si="68"/>
        <v>16.7178</v>
      </c>
      <c r="AK22" s="578">
        <f t="shared" si="68"/>
        <v>2.3364000000000003</v>
      </c>
      <c r="AL22" s="56">
        <f t="shared" si="68"/>
        <v>83.732375298458862</v>
      </c>
      <c r="AM22" s="57">
        <f t="shared" si="68"/>
        <v>16.9224</v>
      </c>
      <c r="AN22" s="578">
        <f t="shared" si="68"/>
        <v>2.4089999999999998</v>
      </c>
      <c r="AO22" s="56">
        <f t="shared" si="68"/>
        <v>84.000401946485994</v>
      </c>
      <c r="AP22" s="57">
        <f t="shared" si="68"/>
        <v>16.9818</v>
      </c>
      <c r="AQ22" s="578">
        <f t="shared" si="68"/>
        <v>2.4354</v>
      </c>
      <c r="AR22" s="56">
        <f t="shared" si="68"/>
        <v>83.324297557023527</v>
      </c>
      <c r="AS22" s="57">
        <f t="shared" si="68"/>
        <v>16.856400000000001</v>
      </c>
      <c r="AT22" s="578">
        <f t="shared" si="68"/>
        <v>2.3826000000000001</v>
      </c>
      <c r="AU22" s="56">
        <f t="shared" si="68"/>
        <v>83.206128227288303</v>
      </c>
      <c r="AV22" s="57">
        <f t="shared" si="68"/>
        <v>16.829999999999998</v>
      </c>
      <c r="AW22" s="578">
        <f t="shared" si="68"/>
        <v>2.3957999999999999</v>
      </c>
      <c r="AX22" s="56">
        <f t="shared" si="68"/>
        <v>82.554657074968631</v>
      </c>
      <c r="AY22" s="57">
        <f t="shared" si="68"/>
        <v>16.684799999999999</v>
      </c>
      <c r="AZ22" s="578">
        <f t="shared" si="68"/>
        <v>2.3693999999999997</v>
      </c>
      <c r="BA22" s="56">
        <f t="shared" si="68"/>
        <v>85.890623833301333</v>
      </c>
      <c r="BB22" s="57">
        <f t="shared" si="68"/>
        <v>17.331600000000002</v>
      </c>
      <c r="BC22" s="578">
        <f t="shared" si="68"/>
        <v>2.5476000000000001</v>
      </c>
      <c r="BD22" s="56">
        <f t="shared" si="68"/>
        <v>90.105887115010347</v>
      </c>
      <c r="BE22" s="57">
        <f t="shared" si="68"/>
        <v>18.149999999999999</v>
      </c>
      <c r="BF22" s="578">
        <f t="shared" si="68"/>
        <v>2.7786</v>
      </c>
      <c r="BG22" s="56">
        <f t="shared" si="68"/>
        <v>90.548056398052324</v>
      </c>
      <c r="BH22" s="57">
        <f t="shared" si="68"/>
        <v>18.249000000000002</v>
      </c>
      <c r="BI22" s="578">
        <f t="shared" si="68"/>
        <v>2.7851999999999997</v>
      </c>
      <c r="BJ22" s="56">
        <f t="shared" si="68"/>
        <v>92.429981528517828</v>
      </c>
      <c r="BK22" s="57">
        <f t="shared" si="68"/>
        <v>18.638400000000001</v>
      </c>
      <c r="BL22" s="578">
        <f t="shared" si="68"/>
        <v>2.8313999999999999</v>
      </c>
      <c r="BM22" s="56">
        <f t="shared" si="68"/>
        <v>93.310419946687887</v>
      </c>
      <c r="BN22" s="57">
        <f t="shared" si="68"/>
        <v>18.836399999999998</v>
      </c>
      <c r="BO22" s="578">
        <f t="shared" si="68"/>
        <v>2.8313999999999999</v>
      </c>
      <c r="BP22" s="56">
        <f t="shared" si="68"/>
        <v>92.215859320210356</v>
      </c>
      <c r="BQ22" s="57">
        <f t="shared" si="68"/>
        <v>18.605399999999999</v>
      </c>
      <c r="BR22" s="578">
        <f t="shared" si="68"/>
        <v>2.7587999999999999</v>
      </c>
      <c r="BS22" s="56">
        <f t="shared" si="68"/>
        <v>88.54755541690534</v>
      </c>
      <c r="BT22" s="57">
        <f t="shared" ref="BT22:CA23" si="69">BT8+BT14</f>
        <v>17.892600000000002</v>
      </c>
      <c r="BU22" s="578">
        <f t="shared" si="69"/>
        <v>2.5674000000000001</v>
      </c>
      <c r="BV22" s="56">
        <f t="shared" si="69"/>
        <v>83.366841450778551</v>
      </c>
      <c r="BW22" s="57">
        <f t="shared" si="69"/>
        <v>16.876200000000001</v>
      </c>
      <c r="BX22" s="578">
        <f t="shared" si="69"/>
        <v>2.2968000000000002</v>
      </c>
      <c r="BY22" s="56">
        <f t="shared" si="69"/>
        <v>76.682417925799626</v>
      </c>
      <c r="BZ22" s="57">
        <f t="shared" si="69"/>
        <v>15.549599999999998</v>
      </c>
      <c r="CA22" s="578">
        <f t="shared" si="69"/>
        <v>2.1120000000000001</v>
      </c>
    </row>
    <row r="23" spans="1:79" ht="13.5" thickBot="1" x14ac:dyDescent="0.25">
      <c r="A23" s="61"/>
      <c r="B23" s="8"/>
      <c r="C23" s="8"/>
      <c r="D23" s="61"/>
      <c r="E23" s="8"/>
      <c r="F23" s="61" t="s">
        <v>19</v>
      </c>
      <c r="G23" s="60"/>
      <c r="H23" s="2717">
        <f t="shared" si="68"/>
        <v>794.9253125829548</v>
      </c>
      <c r="I23" s="2718">
        <f t="shared" si="68"/>
        <v>14.129999999999999</v>
      </c>
      <c r="J23" s="2719">
        <f t="shared" si="68"/>
        <v>0.66600000000000004</v>
      </c>
      <c r="K23" s="2717">
        <f t="shared" si="68"/>
        <v>748.81544260934186</v>
      </c>
      <c r="L23" s="2718">
        <f t="shared" si="68"/>
        <v>13.308</v>
      </c>
      <c r="M23" s="2719">
        <f t="shared" si="68"/>
        <v>0.65700000000000003</v>
      </c>
      <c r="N23" s="2717">
        <f t="shared" si="68"/>
        <v>719.65022426366909</v>
      </c>
      <c r="O23" s="2718">
        <f t="shared" si="68"/>
        <v>12.789</v>
      </c>
      <c r="P23" s="2719">
        <f t="shared" si="68"/>
        <v>0.55800000000000005</v>
      </c>
      <c r="Q23" s="2717">
        <f t="shared" si="68"/>
        <v>705.19729582674802</v>
      </c>
      <c r="R23" s="2718">
        <f t="shared" si="68"/>
        <v>12.533999999999999</v>
      </c>
      <c r="S23" s="2719">
        <f t="shared" si="68"/>
        <v>0.56099999999999994</v>
      </c>
      <c r="T23" s="2717">
        <f t="shared" si="68"/>
        <v>703.68462228111116</v>
      </c>
      <c r="U23" s="2718">
        <f t="shared" si="68"/>
        <v>12.51</v>
      </c>
      <c r="V23" s="2719">
        <f t="shared" si="68"/>
        <v>0.58799999999999997</v>
      </c>
      <c r="W23" s="2717">
        <f t="shared" si="68"/>
        <v>728.17147276789888</v>
      </c>
      <c r="X23" s="2718">
        <f t="shared" si="68"/>
        <v>12.948</v>
      </c>
      <c r="Y23" s="2719">
        <f t="shared" si="68"/>
        <v>0.6</v>
      </c>
      <c r="Z23" s="2717">
        <f t="shared" si="68"/>
        <v>822.91599142313351</v>
      </c>
      <c r="AA23" s="2718">
        <f t="shared" si="68"/>
        <v>14.495999999999999</v>
      </c>
      <c r="AB23" s="2719">
        <f t="shared" si="68"/>
        <v>0.54299999999999993</v>
      </c>
      <c r="AC23" s="2717">
        <f t="shared" si="68"/>
        <v>926.31654200568323</v>
      </c>
      <c r="AD23" s="2718">
        <f t="shared" si="68"/>
        <v>16.385999999999999</v>
      </c>
      <c r="AE23" s="2719">
        <f t="shared" si="68"/>
        <v>0.879</v>
      </c>
      <c r="AF23" s="2717">
        <f t="shared" si="68"/>
        <v>952.47973330936998</v>
      </c>
      <c r="AG23" s="2718">
        <f t="shared" si="68"/>
        <v>16.77</v>
      </c>
      <c r="AH23" s="2719">
        <f t="shared" si="68"/>
        <v>0.996</v>
      </c>
      <c r="AI23" s="2717">
        <f t="shared" si="68"/>
        <v>934.37673736455542</v>
      </c>
      <c r="AJ23" s="2718">
        <f t="shared" si="68"/>
        <v>16.521000000000001</v>
      </c>
      <c r="AK23" s="2719">
        <f t="shared" si="68"/>
        <v>1.1459999999999999</v>
      </c>
      <c r="AL23" s="2717">
        <f t="shared" si="68"/>
        <v>950.7169883875697</v>
      </c>
      <c r="AM23" s="2718">
        <f t="shared" si="68"/>
        <v>16.731000000000002</v>
      </c>
      <c r="AN23" s="2719">
        <f t="shared" si="68"/>
        <v>1.2210000000000001</v>
      </c>
      <c r="AO23" s="2717">
        <f t="shared" si="68"/>
        <v>953.95077139424166</v>
      </c>
      <c r="AP23" s="2718">
        <f t="shared" si="68"/>
        <v>16.788</v>
      </c>
      <c r="AQ23" s="2719">
        <f t="shared" si="68"/>
        <v>1.2210000000000001</v>
      </c>
      <c r="AR23" s="2717">
        <f t="shared" si="68"/>
        <v>946.55413350515573</v>
      </c>
      <c r="AS23" s="2718">
        <f t="shared" si="68"/>
        <v>16.661999999999999</v>
      </c>
      <c r="AT23" s="2719">
        <f t="shared" si="68"/>
        <v>1.143</v>
      </c>
      <c r="AU23" s="2717">
        <f t="shared" si="68"/>
        <v>945.34068016044887</v>
      </c>
      <c r="AV23" s="2718">
        <f t="shared" si="68"/>
        <v>16.634999999999998</v>
      </c>
      <c r="AW23" s="2719">
        <f t="shared" si="68"/>
        <v>1.23</v>
      </c>
      <c r="AX23" s="2717">
        <f t="shared" si="68"/>
        <v>937.62946731898705</v>
      </c>
      <c r="AY23" s="2718">
        <f t="shared" si="68"/>
        <v>16.5</v>
      </c>
      <c r="AZ23" s="2719">
        <f t="shared" si="68"/>
        <v>1.206</v>
      </c>
      <c r="BA23" s="2717">
        <f t="shared" si="68"/>
        <v>973.65831646320805</v>
      </c>
      <c r="BB23" s="2718">
        <f t="shared" si="68"/>
        <v>17.127000000000002</v>
      </c>
      <c r="BC23" s="2719">
        <f t="shared" si="68"/>
        <v>1.3380000000000001</v>
      </c>
      <c r="BD23" s="2717">
        <f t="shared" si="68"/>
        <v>1020.3047691239907</v>
      </c>
      <c r="BE23" s="2718">
        <f t="shared" si="68"/>
        <v>17.942999999999998</v>
      </c>
      <c r="BF23" s="2719">
        <f t="shared" si="68"/>
        <v>1.44</v>
      </c>
      <c r="BG23" s="2717">
        <f t="shared" si="68"/>
        <v>1026.2175857064312</v>
      </c>
      <c r="BH23" s="2718">
        <f t="shared" si="68"/>
        <v>18.051000000000002</v>
      </c>
      <c r="BI23" s="2719">
        <f t="shared" si="68"/>
        <v>1.4009999999999998</v>
      </c>
      <c r="BJ23" s="2717">
        <f t="shared" si="68"/>
        <v>1046.96983420487</v>
      </c>
      <c r="BK23" s="2718">
        <f t="shared" si="68"/>
        <v>18.420000000000002</v>
      </c>
      <c r="BL23" s="2719">
        <f t="shared" si="68"/>
        <v>1.395</v>
      </c>
      <c r="BM23" s="2717">
        <f t="shared" si="68"/>
        <v>1058.540652902785</v>
      </c>
      <c r="BN23" s="2718">
        <f t="shared" si="68"/>
        <v>18.63</v>
      </c>
      <c r="BO23" s="2719">
        <f t="shared" si="68"/>
        <v>1.323</v>
      </c>
      <c r="BP23" s="2717">
        <f t="shared" si="68"/>
        <v>1044.7942151239547</v>
      </c>
      <c r="BQ23" s="2718">
        <f t="shared" si="68"/>
        <v>18.393000000000001</v>
      </c>
      <c r="BR23" s="2719">
        <f t="shared" si="68"/>
        <v>1.2210000000000001</v>
      </c>
      <c r="BS23" s="2717">
        <f t="shared" si="68"/>
        <v>1004.5870914705895</v>
      </c>
      <c r="BT23" s="2718">
        <f t="shared" si="69"/>
        <v>17.690999999999999</v>
      </c>
      <c r="BU23" s="2719">
        <f t="shared" si="69"/>
        <v>1.05</v>
      </c>
      <c r="BV23" s="2717">
        <f t="shared" si="69"/>
        <v>943.28565755817135</v>
      </c>
      <c r="BW23" s="2718">
        <f t="shared" si="69"/>
        <v>16.686</v>
      </c>
      <c r="BX23" s="2719">
        <f t="shared" si="69"/>
        <v>0.9</v>
      </c>
      <c r="BY23" s="2717">
        <f t="shared" si="69"/>
        <v>864.756484468709</v>
      </c>
      <c r="BZ23" s="2718">
        <f t="shared" si="69"/>
        <v>15.375</v>
      </c>
      <c r="CA23" s="2719">
        <f t="shared" si="69"/>
        <v>0.89700000000000002</v>
      </c>
    </row>
    <row r="24" spans="1:79" x14ac:dyDescent="0.2">
      <c r="A24" s="126" t="s">
        <v>126</v>
      </c>
      <c r="B24" s="54"/>
      <c r="C24" s="610">
        <f>(I22+L22+O22+R22+U22+X22+AA22+AD22+AG22+AJ22+AM22+AP22+AS22+AV22+AY22+BB22+BE22+BH22+BK22+BN22+BQ22+BT22+BW22+BZ22)/SQRT((I22+L22+O22+R22+U22+X22+AA22+AD22+AG22+AJ22+AM22+AP22+AS22+AV22+AY22+BB22+BE22+BH22+BK22+BN22+BQ22+BT22+BW22+BZ22)^2+(J22+M22+P22+S22+V22+Y22+AB22+AE22+AH22+AK22+AN22+AQ22+AT22+AW22+AZ22+BC22+BF22++BI22+BL22+BO22+BR22+BU22+BX22+CA22)^2)</f>
        <v>0.99013566805368736</v>
      </c>
      <c r="D24" s="126" t="s">
        <v>127</v>
      </c>
      <c r="E24" s="1900">
        <f>(CA22+BX22+BU22+BR22+BO22+BL22+BI22+BF22+BC22+AZ22+AW22+AT22+AQ22+AN22+AK22+AH22+AE22+AB22++Y22+V22+S22+P22+M22+J22)/(I22+L22+O22+R22+U22+X22+AA22+AD22+AG22+AJ22+AM22+AP22+AS22+AV22+AY22+BB22+BE22+BH22+BK22+BN22+BQ22+BT22+BW22+BZ22)</f>
        <v>0.14150783134576833</v>
      </c>
      <c r="F24" s="1900"/>
      <c r="G24" s="54"/>
      <c r="H24" s="591"/>
      <c r="I24" s="592"/>
      <c r="J24" s="592"/>
      <c r="K24" s="591"/>
      <c r="L24" s="592"/>
      <c r="M24" s="592"/>
      <c r="N24" s="591"/>
      <c r="O24" s="592"/>
      <c r="P24" s="592"/>
      <c r="Q24" s="591"/>
      <c r="R24" s="592"/>
      <c r="S24" s="592"/>
      <c r="T24" s="591"/>
      <c r="U24" s="592"/>
      <c r="V24" s="592"/>
      <c r="W24" s="591"/>
      <c r="X24" s="592"/>
      <c r="Y24" s="592"/>
      <c r="Z24" s="591"/>
      <c r="AA24" s="592"/>
      <c r="AB24" s="592"/>
      <c r="AC24" s="591"/>
      <c r="AD24" s="592"/>
      <c r="AE24" s="592"/>
      <c r="AF24" s="591"/>
      <c r="AG24" s="592"/>
      <c r="AH24" s="592"/>
      <c r="AI24" s="591"/>
      <c r="AJ24" s="592"/>
      <c r="AK24" s="592"/>
      <c r="AL24" s="591"/>
      <c r="AM24" s="592"/>
      <c r="AN24" s="592"/>
      <c r="AO24" s="591"/>
      <c r="AP24" s="592"/>
      <c r="AQ24" s="592"/>
      <c r="AR24" s="591"/>
      <c r="AS24" s="592"/>
      <c r="AT24" s="592"/>
      <c r="AU24" s="591"/>
      <c r="AV24" s="592"/>
      <c r="AW24" s="592"/>
      <c r="AX24" s="591"/>
      <c r="AY24" s="592"/>
      <c r="AZ24" s="592"/>
      <c r="BA24" s="591"/>
      <c r="BB24" s="592"/>
      <c r="BC24" s="592"/>
      <c r="BD24" s="591"/>
      <c r="BE24" s="592"/>
      <c r="BF24" s="592"/>
      <c r="BG24" s="591"/>
      <c r="BH24" s="592"/>
      <c r="BI24" s="592"/>
      <c r="BJ24" s="591"/>
      <c r="BK24" s="592"/>
      <c r="BL24" s="592"/>
      <c r="BM24" s="591"/>
      <c r="BN24" s="592"/>
      <c r="BO24" s="592"/>
      <c r="BP24" s="591"/>
      <c r="BQ24" s="592"/>
      <c r="BR24" s="592"/>
      <c r="BS24" s="591"/>
      <c r="BT24" s="592"/>
      <c r="BU24" s="592"/>
      <c r="BV24" s="591"/>
      <c r="BW24" s="592"/>
      <c r="BX24" s="592"/>
      <c r="BY24" s="591"/>
      <c r="BZ24" s="592"/>
      <c r="CA24" s="592"/>
    </row>
    <row r="25" spans="1:79" ht="13.5" thickBot="1" x14ac:dyDescent="0.25">
      <c r="A25" s="129" t="s">
        <v>26</v>
      </c>
      <c r="B25" s="120"/>
      <c r="C25" s="564">
        <f>(I23+L23+O23+R23+U23+X23+AA23+AD23+AG23+AJ23+AM23+AP23+AS23+AV23+AY23+BB23+BE23+BH23+BK23+BN23+BQ23+BT23+BW23+BZ23)/SQRT((I23+L23+O23+R23+U23+X23+AA23+AD23+AG23+AJ23+AM23+AP23+AS23+AV23+AY23+BB23+BE23+BH23+BK23+BN23+BQ23+BT23+BW23+BZ23)^2+(J23+M23+P23+S23+V23+Y23+AB23+AE23+AH23+AK23+AN23+AQ23+AT23+AW23+AZ23+BC23+BF23++BI23+BL23+BO23+BR23+BU23+BX23+CA23)^2)</f>
        <v>0.99802359082351333</v>
      </c>
      <c r="D25" s="129" t="s">
        <v>27</v>
      </c>
      <c r="E25" s="1912">
        <f>(CA23+BX23+BU23+BR23+BO23+BL23+BI23+BF23+BC23+AZ23+AW23+AT23+AQ23+AN23+AK23+AH23+AE23+AB23++Y23+V23+S23+P23+M23+J23)/(I23+L23+O23+R23+U23+X23+AA23+AD23+AG23+AJ23+AM23+AP23+AS23+AV23+AY23+BB23+BE23+BH23+BK23+BN23+BQ23+BT23+BW23+BZ23)</f>
        <v>6.2964814699081315E-2</v>
      </c>
      <c r="F25" s="1912"/>
      <c r="G25" s="120"/>
      <c r="H25" s="593"/>
      <c r="I25" s="593"/>
      <c r="J25" s="593"/>
      <c r="K25" s="593"/>
      <c r="L25" s="593"/>
      <c r="M25" s="593"/>
      <c r="N25" s="593"/>
      <c r="O25" s="593"/>
      <c r="P25" s="593"/>
      <c r="Q25" s="593"/>
      <c r="R25" s="593"/>
      <c r="S25" s="593"/>
      <c r="T25" s="593"/>
      <c r="U25" s="593"/>
      <c r="V25" s="593"/>
      <c r="W25" s="593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593"/>
      <c r="AS25" s="593"/>
      <c r="AT25" s="593"/>
      <c r="AU25" s="593"/>
      <c r="AV25" s="593"/>
      <c r="AW25" s="593"/>
      <c r="AX25" s="593"/>
      <c r="AY25" s="593"/>
      <c r="AZ25" s="593"/>
      <c r="BA25" s="593"/>
      <c r="BB25" s="593"/>
      <c r="BC25" s="593"/>
      <c r="BD25" s="593"/>
      <c r="BE25" s="593"/>
      <c r="BF25" s="593"/>
      <c r="BG25" s="593"/>
      <c r="BH25" s="593"/>
      <c r="BI25" s="593"/>
      <c r="BJ25" s="593"/>
      <c r="BK25" s="593"/>
      <c r="BL25" s="593"/>
      <c r="BM25" s="593"/>
      <c r="BN25" s="593"/>
      <c r="BO25" s="593"/>
      <c r="BP25" s="593"/>
      <c r="BQ25" s="593"/>
      <c r="BR25" s="593"/>
      <c r="BS25" s="593"/>
      <c r="BT25" s="593"/>
      <c r="BU25" s="593"/>
      <c r="BV25" s="593"/>
      <c r="BW25" s="593"/>
      <c r="BX25" s="593"/>
      <c r="BY25" s="593"/>
      <c r="BZ25" s="593"/>
      <c r="CA25" s="593"/>
    </row>
    <row r="26" spans="1:79" x14ac:dyDescent="0.2">
      <c r="A26" s="50" t="s">
        <v>28</v>
      </c>
      <c r="B26" s="131"/>
      <c r="C26" s="132"/>
      <c r="D26" s="663" t="s">
        <v>29</v>
      </c>
      <c r="E26" s="651"/>
      <c r="F26" s="650" t="s">
        <v>30</v>
      </c>
      <c r="G26" s="652"/>
      <c r="H26" s="594"/>
      <c r="I26" s="595"/>
      <c r="J26" s="595"/>
      <c r="K26" s="594"/>
      <c r="L26" s="595"/>
      <c r="M26" s="595"/>
      <c r="N26" s="594"/>
      <c r="O26" s="595"/>
      <c r="P26" s="595"/>
      <c r="Q26" s="594"/>
      <c r="R26" s="595"/>
      <c r="S26" s="595"/>
      <c r="T26" s="594"/>
      <c r="U26" s="595"/>
      <c r="V26" s="595"/>
      <c r="W26" s="594"/>
      <c r="X26" s="595"/>
      <c r="Y26" s="595"/>
      <c r="Z26" s="594"/>
      <c r="AA26" s="595"/>
      <c r="AB26" s="595"/>
      <c r="AC26" s="594"/>
      <c r="AD26" s="595"/>
      <c r="AE26" s="595"/>
      <c r="AF26" s="594"/>
      <c r="AG26" s="595"/>
      <c r="AH26" s="595"/>
      <c r="AI26" s="594"/>
      <c r="AJ26" s="595"/>
      <c r="AK26" s="595"/>
      <c r="AL26" s="594"/>
      <c r="AM26" s="595"/>
      <c r="AN26" s="595"/>
      <c r="AO26" s="594"/>
      <c r="AP26" s="595"/>
      <c r="AQ26" s="595"/>
      <c r="AR26" s="594"/>
      <c r="AS26" s="595"/>
      <c r="AT26" s="595"/>
      <c r="AU26" s="594"/>
      <c r="AV26" s="595"/>
      <c r="AW26" s="595"/>
      <c r="AX26" s="594"/>
      <c r="AY26" s="595"/>
      <c r="AZ26" s="595"/>
      <c r="BA26" s="594"/>
      <c r="BB26" s="595"/>
      <c r="BC26" s="595"/>
      <c r="BD26" s="594"/>
      <c r="BE26" s="595"/>
      <c r="BF26" s="595"/>
      <c r="BG26" s="594"/>
      <c r="BH26" s="595"/>
      <c r="BI26" s="595"/>
      <c r="BJ26" s="594"/>
      <c r="BK26" s="595"/>
      <c r="BL26" s="595"/>
      <c r="BM26" s="594"/>
      <c r="BN26" s="595"/>
      <c r="BO26" s="595"/>
      <c r="BP26" s="594"/>
      <c r="BQ26" s="595"/>
      <c r="BR26" s="595"/>
      <c r="BS26" s="594"/>
      <c r="BT26" s="595"/>
      <c r="BU26" s="595"/>
      <c r="BV26" s="594"/>
      <c r="BW26" s="595"/>
      <c r="BX26" s="595"/>
      <c r="BY26" s="594"/>
      <c r="BZ26" s="595"/>
      <c r="CA26" s="595"/>
    </row>
    <row r="27" spans="1:79" ht="13.5" thickBot="1" x14ac:dyDescent="0.25">
      <c r="A27" s="119"/>
      <c r="B27" s="135"/>
      <c r="C27" s="136"/>
      <c r="D27" s="664" t="s">
        <v>32</v>
      </c>
      <c r="E27" s="654" t="s">
        <v>33</v>
      </c>
      <c r="F27" s="654" t="s">
        <v>32</v>
      </c>
      <c r="G27" s="655" t="s">
        <v>33</v>
      </c>
      <c r="H27" s="594"/>
      <c r="I27" s="595"/>
      <c r="J27" s="595"/>
      <c r="K27" s="594"/>
      <c r="L27" s="595"/>
      <c r="M27" s="595"/>
      <c r="N27" s="594"/>
      <c r="O27" s="595"/>
      <c r="P27" s="595"/>
      <c r="Q27" s="594"/>
      <c r="R27" s="595"/>
      <c r="S27" s="595"/>
      <c r="T27" s="594"/>
      <c r="U27" s="595"/>
      <c r="V27" s="595"/>
      <c r="W27" s="594"/>
      <c r="X27" s="595"/>
      <c r="Y27" s="595"/>
      <c r="Z27" s="594"/>
      <c r="AA27" s="595"/>
      <c r="AB27" s="595"/>
      <c r="AC27" s="594"/>
      <c r="AD27" s="595"/>
      <c r="AE27" s="595"/>
      <c r="AF27" s="594"/>
      <c r="AG27" s="595"/>
      <c r="AH27" s="595"/>
      <c r="AI27" s="594"/>
      <c r="AJ27" s="595"/>
      <c r="AK27" s="595"/>
      <c r="AL27" s="594"/>
      <c r="AM27" s="595"/>
      <c r="AN27" s="595"/>
      <c r="AO27" s="594"/>
      <c r="AP27" s="595"/>
      <c r="AQ27" s="595"/>
      <c r="AR27" s="594"/>
      <c r="AS27" s="595"/>
      <c r="AT27" s="595"/>
      <c r="AU27" s="594"/>
      <c r="AV27" s="595"/>
      <c r="AW27" s="595"/>
      <c r="AX27" s="594"/>
      <c r="AY27" s="595"/>
      <c r="AZ27" s="595"/>
      <c r="BA27" s="594"/>
      <c r="BB27" s="595"/>
      <c r="BC27" s="595"/>
      <c r="BD27" s="594"/>
      <c r="BE27" s="595"/>
      <c r="BF27" s="595"/>
      <c r="BG27" s="594"/>
      <c r="BH27" s="595"/>
      <c r="BI27" s="595"/>
      <c r="BJ27" s="594"/>
      <c r="BK27" s="595"/>
      <c r="BL27" s="595"/>
      <c r="BM27" s="594"/>
      <c r="BN27" s="595"/>
      <c r="BO27" s="595"/>
      <c r="BP27" s="594"/>
      <c r="BQ27" s="595"/>
      <c r="BR27" s="595"/>
      <c r="BS27" s="594"/>
      <c r="BT27" s="595"/>
      <c r="BU27" s="595"/>
      <c r="BV27" s="594"/>
      <c r="BW27" s="595"/>
      <c r="BX27" s="595"/>
      <c r="BY27" s="594"/>
      <c r="BZ27" s="595"/>
      <c r="CA27" s="595"/>
    </row>
    <row r="28" spans="1:79" x14ac:dyDescent="0.2">
      <c r="A28" s="160">
        <v>1</v>
      </c>
      <c r="B28" s="596" t="s">
        <v>110</v>
      </c>
      <c r="C28" s="138"/>
      <c r="D28" s="570"/>
      <c r="E28" s="140"/>
      <c r="F28" s="141"/>
      <c r="G28" s="142"/>
      <c r="H28" s="143">
        <f t="shared" ref="H28:H34" si="70">SQRT(I28^2+J28^2)*1000/(1.73*I$12)</f>
        <v>69.384590833610758</v>
      </c>
      <c r="I28" s="144">
        <v>-1.236</v>
      </c>
      <c r="J28" s="145">
        <v>-0.03</v>
      </c>
      <c r="K28" s="143">
        <f t="shared" ref="K28:K34" si="71">SQRT(L28^2+M28^2)*1000/(1.73*L$12)</f>
        <v>64.853837431491556</v>
      </c>
      <c r="L28" s="144">
        <v>-1.1556</v>
      </c>
      <c r="M28" s="145">
        <v>8.3999999999999995E-3</v>
      </c>
      <c r="N28" s="143">
        <f t="shared" ref="N28:N34" si="72">SQRT(O28^2+P28^2)*1000/(1.73*O$12)</f>
        <v>63.444909022471471</v>
      </c>
      <c r="O28" s="144">
        <v>-1.1304000000000001</v>
      </c>
      <c r="P28" s="145">
        <v>1.6799999999999999E-2</v>
      </c>
      <c r="Q28" s="143">
        <f t="shared" ref="Q28:Q34" si="73">SQRT(R28^2+S28^2)*1000/(1.73*R$12)</f>
        <v>62.227026004655663</v>
      </c>
      <c r="R28" s="144">
        <v>-1.1088</v>
      </c>
      <c r="S28" s="145">
        <v>-7.1999999999999998E-3</v>
      </c>
      <c r="T28" s="143">
        <f t="shared" ref="T28:T34" si="74">SQRT(U28^2+V28^2)*1000/(1.73*U$12)</f>
        <v>62.519612954044277</v>
      </c>
      <c r="U28" s="144">
        <v>-1.1135999999999999</v>
      </c>
      <c r="V28" s="145">
        <v>-3.1199999999999999E-2</v>
      </c>
      <c r="W28" s="143">
        <f t="shared" ref="W28:W34" si="75">SQRT(X28^2+Y28^2)*1000/(1.73*X$12)</f>
        <v>68.942800281391314</v>
      </c>
      <c r="X28" s="144">
        <v>-1.2276</v>
      </c>
      <c r="Y28" s="145">
        <v>-4.6800000000000001E-2</v>
      </c>
      <c r="Z28" s="143">
        <f t="shared" ref="Z28:Z34" si="76">SQRT(AA28^2+AB28^2)*1000/(1.73*AA$12)</f>
        <v>79.039027661386612</v>
      </c>
      <c r="AA28" s="144">
        <v>-1.3944000000000001</v>
      </c>
      <c r="AB28" s="145">
        <v>-0.03</v>
      </c>
      <c r="AC28" s="143">
        <f t="shared" ref="AC28:AC34" si="77">SQRT(AD28^2+AE28^2)*1000/(1.73*AD$12)</f>
        <v>86.91051822069015</v>
      </c>
      <c r="AD28" s="144">
        <v>-1.5336000000000001</v>
      </c>
      <c r="AE28" s="145">
        <v>-8.3999999999999995E-3</v>
      </c>
      <c r="AF28" s="143">
        <f t="shared" ref="AF28:AF34" si="78">SQRT(AG28^2+AH28^2)*1000/(1.73*AG$12)</f>
        <v>89.497090112816608</v>
      </c>
      <c r="AG28" s="144">
        <v>-1.5791999999999999</v>
      </c>
      <c r="AH28" s="145">
        <v>-1.44E-2</v>
      </c>
      <c r="AI28" s="143">
        <f t="shared" ref="AI28:AI34" si="79">SQRT(AJ28^2+AK28^2)*1000/(1.73*AJ$12)</f>
        <v>87.657496842817253</v>
      </c>
      <c r="AJ28" s="144">
        <v>-1.5468</v>
      </c>
      <c r="AK28" s="145">
        <v>3.5999999999999999E-3</v>
      </c>
      <c r="AL28" s="143">
        <f t="shared" ref="AL28:AL34" si="80">SQRT(AM28^2+AN28^2)*1000/(1.73*AM$12)</f>
        <v>83.5112533160938</v>
      </c>
      <c r="AM28" s="144">
        <v>-1.4736</v>
      </c>
      <c r="AN28" s="145">
        <v>-1.0800000000000001E-2</v>
      </c>
      <c r="AO28" s="143">
        <f t="shared" ref="AO28:AO34" si="81">SQRT(AP28^2+AQ28^2)*1000/(1.73*AP$12)</f>
        <v>85.209139683252985</v>
      </c>
      <c r="AP28" s="144">
        <v>-1.5036</v>
      </c>
      <c r="AQ28" s="145">
        <v>1.1999999999999999E-3</v>
      </c>
      <c r="AR28" s="143">
        <f t="shared" ref="AR28:AR34" si="82">SQRT(AS28^2+AT28^2)*1000/(1.73*AS$12)</f>
        <v>85.694882409088635</v>
      </c>
      <c r="AS28" s="144">
        <v>-1.512</v>
      </c>
      <c r="AT28" s="145">
        <v>-2.2800000000000001E-2</v>
      </c>
      <c r="AU28" s="143">
        <f t="shared" ref="AU28:AU34" si="83">SQRT(AV28^2+AW28^2)*1000/(1.73*AV$12)</f>
        <v>84.665516877676239</v>
      </c>
      <c r="AV28" s="144">
        <v>-1.494</v>
      </c>
      <c r="AW28" s="145">
        <v>-4.7999999999999996E-3</v>
      </c>
      <c r="AX28" s="143">
        <f t="shared" ref="AX28:AX34" si="84">SQRT(AY28^2+AZ28^2)*1000/(1.73*AY$12)</f>
        <v>83.988370410248692</v>
      </c>
      <c r="AY28" s="144">
        <v>-1.482</v>
      </c>
      <c r="AZ28" s="145">
        <v>-1.32E-2</v>
      </c>
      <c r="BA28" s="143">
        <f t="shared" ref="BA28:BA34" si="85">SQRT(BB28^2+BC28^2)*1000/(1.73*BB$12)</f>
        <v>87.727899293277673</v>
      </c>
      <c r="BB28" s="144">
        <v>-1.548</v>
      </c>
      <c r="BC28" s="145">
        <v>-1.2E-2</v>
      </c>
      <c r="BD28" s="143">
        <f t="shared" ref="BD28:BD34" si="86">SQRT(BE28^2+BF28^2)*1000/(1.73*BE$12)</f>
        <v>91.805533517192785</v>
      </c>
      <c r="BE28" s="144">
        <v>-1.62</v>
      </c>
      <c r="BF28" s="145">
        <v>1.1999999999999999E-3</v>
      </c>
      <c r="BG28" s="143">
        <f t="shared" ref="BG28:BG34" si="87">SQRT(BH28^2+BI28^2)*1000/(1.73*BH$12)</f>
        <v>91.398723498336892</v>
      </c>
      <c r="BH28" s="144">
        <v>-1.6128</v>
      </c>
      <c r="BI28" s="145">
        <v>-8.3999999999999995E-3</v>
      </c>
      <c r="BJ28" s="143">
        <f t="shared" ref="BJ28:BJ34" si="88">SQRT(BK28^2+BL28^2)*1000/(1.73*BK$12)</f>
        <v>92.152780542009211</v>
      </c>
      <c r="BK28" s="144">
        <v>-1.6259999999999999</v>
      </c>
      <c r="BL28" s="145">
        <v>-2.0400000000000001E-2</v>
      </c>
      <c r="BM28" s="143">
        <f t="shared" ref="BM28:BM34" si="89">SQRT(BN28^2+BO28^2)*1000/(1.73*BN$12)</f>
        <v>92.723706803302122</v>
      </c>
      <c r="BN28" s="144">
        <v>-1.6355999999999999</v>
      </c>
      <c r="BO28" s="145">
        <v>-4.4400000000000002E-2</v>
      </c>
      <c r="BP28" s="143">
        <f t="shared" ref="BP28:BP34" si="90">SQRT(BQ28^2+BR28^2)*1000/(1.73*BQ$12)</f>
        <v>91.276068542032803</v>
      </c>
      <c r="BQ28" s="144">
        <v>-1.6104000000000001</v>
      </c>
      <c r="BR28" s="145">
        <v>-2.8799999999999999E-2</v>
      </c>
      <c r="BS28" s="143">
        <f t="shared" ref="BS28:BS34" si="91">SQRT(BT28^2+BU28^2)*1000/(1.73*BT$12)</f>
        <v>88.338242552806975</v>
      </c>
      <c r="BT28" s="144">
        <v>-1.5588</v>
      </c>
      <c r="BU28" s="145">
        <v>-7.1999999999999998E-3</v>
      </c>
      <c r="BV28" s="143">
        <f t="shared" ref="BV28:BV34" si="92">SQRT(BW28^2+BX28^2)*1000/(1.73*BW$12)</f>
        <v>84.257741498823577</v>
      </c>
      <c r="BW28" s="144">
        <v>-1.4867999999999999</v>
      </c>
      <c r="BX28" s="145">
        <v>-6.0000000000000001E-3</v>
      </c>
      <c r="BY28" s="143">
        <f t="shared" ref="BY28:BY34" si="93">SQRT(BZ28^2+CA28^2)*1000/(1.73*BZ$12)</f>
        <v>75.765448778886608</v>
      </c>
      <c r="BZ28" s="144">
        <v>-1.35</v>
      </c>
      <c r="CA28" s="145">
        <v>-1.32E-2</v>
      </c>
    </row>
    <row r="29" spans="1:79" x14ac:dyDescent="0.2">
      <c r="A29" s="160">
        <v>2</v>
      </c>
      <c r="B29" s="597" t="s">
        <v>111</v>
      </c>
      <c r="C29" s="147"/>
      <c r="D29" s="567"/>
      <c r="E29" s="149"/>
      <c r="F29" s="150"/>
      <c r="G29" s="151"/>
      <c r="H29" s="143">
        <f t="shared" si="70"/>
        <v>15.241148875146179</v>
      </c>
      <c r="I29" s="153">
        <v>-0.26640000000000003</v>
      </c>
      <c r="J29" s="154">
        <v>-5.28E-2</v>
      </c>
      <c r="K29" s="143">
        <f t="shared" si="71"/>
        <v>14.713050790505983</v>
      </c>
      <c r="L29" s="153">
        <v>-0.25679999999999997</v>
      </c>
      <c r="M29" s="154">
        <v>-5.28E-2</v>
      </c>
      <c r="N29" s="143">
        <f t="shared" si="72"/>
        <v>14.326857072099934</v>
      </c>
      <c r="O29" s="153">
        <v>-0.24959999999999999</v>
      </c>
      <c r="P29" s="154">
        <v>-5.3600000000000002E-2</v>
      </c>
      <c r="Q29" s="143">
        <f t="shared" si="73"/>
        <v>14.25520752825863</v>
      </c>
      <c r="R29" s="153">
        <v>-0.24879999999999999</v>
      </c>
      <c r="S29" s="154">
        <v>-5.1200000000000002E-2</v>
      </c>
      <c r="T29" s="143">
        <f t="shared" si="74"/>
        <v>14.21123598512126</v>
      </c>
      <c r="U29" s="153">
        <v>-0.248</v>
      </c>
      <c r="V29" s="154">
        <v>-5.1200000000000002E-2</v>
      </c>
      <c r="W29" s="143">
        <f t="shared" si="75"/>
        <v>14.634272193058303</v>
      </c>
      <c r="X29" s="153">
        <v>-0.25519999999999998</v>
      </c>
      <c r="Y29" s="154">
        <v>-5.3600000000000002E-2</v>
      </c>
      <c r="Z29" s="143">
        <f t="shared" si="76"/>
        <v>16.654136156538605</v>
      </c>
      <c r="AA29" s="153">
        <v>-0.2888</v>
      </c>
      <c r="AB29" s="154">
        <v>-5.4399999999999997E-2</v>
      </c>
      <c r="AC29" s="143">
        <f t="shared" si="77"/>
        <v>20.800604265609664</v>
      </c>
      <c r="AD29" s="153">
        <v>-0.36399999999999999</v>
      </c>
      <c r="AE29" s="154">
        <v>-4.7199999999999999E-2</v>
      </c>
      <c r="AF29" s="143">
        <f t="shared" si="78"/>
        <v>23.143822190024867</v>
      </c>
      <c r="AG29" s="153">
        <v>-0.40079999999999999</v>
      </c>
      <c r="AH29" s="154">
        <v>-7.8399999999999997E-2</v>
      </c>
      <c r="AI29" s="143">
        <f t="shared" si="79"/>
        <v>24.309004181699592</v>
      </c>
      <c r="AJ29" s="153">
        <v>-0.42</v>
      </c>
      <c r="AK29" s="154">
        <v>-8.72E-2</v>
      </c>
      <c r="AL29" s="143">
        <f t="shared" si="80"/>
        <v>22.051038847851157</v>
      </c>
      <c r="AM29" s="153">
        <v>-0.38080000000000003</v>
      </c>
      <c r="AN29" s="154">
        <v>-0.08</v>
      </c>
      <c r="AO29" s="143">
        <f t="shared" si="81"/>
        <v>22.557727798013179</v>
      </c>
      <c r="AP29" s="153">
        <v>-0.3896</v>
      </c>
      <c r="AQ29" s="154">
        <v>-8.1600000000000006E-2</v>
      </c>
      <c r="AR29" s="143">
        <f t="shared" si="82"/>
        <v>23.312608077324263</v>
      </c>
      <c r="AS29" s="153">
        <v>-0.4032</v>
      </c>
      <c r="AT29" s="154">
        <v>-8.1600000000000006E-2</v>
      </c>
      <c r="AU29" s="143">
        <f t="shared" si="83"/>
        <v>22.219338111226801</v>
      </c>
      <c r="AV29" s="153">
        <v>-0.38400000000000001</v>
      </c>
      <c r="AW29" s="154">
        <v>-7.9200000000000007E-2</v>
      </c>
      <c r="AX29" s="143">
        <f t="shared" si="84"/>
        <v>21.943773897922664</v>
      </c>
      <c r="AY29" s="153">
        <v>-0.37919999999999998</v>
      </c>
      <c r="AZ29" s="154">
        <v>-7.8399999999999997E-2</v>
      </c>
      <c r="BA29" s="143">
        <f t="shared" si="85"/>
        <v>22.717344062333691</v>
      </c>
      <c r="BB29" s="153">
        <v>-0.39360000000000001</v>
      </c>
      <c r="BC29" s="154">
        <v>-7.5999999999999998E-2</v>
      </c>
      <c r="BD29" s="143">
        <f t="shared" si="86"/>
        <v>22.995794219191428</v>
      </c>
      <c r="BE29" s="153">
        <v>-0.3992</v>
      </c>
      <c r="BF29" s="154">
        <v>-7.2800000000000004E-2</v>
      </c>
      <c r="BG29" s="143">
        <f t="shared" si="87"/>
        <v>22.270525869056048</v>
      </c>
      <c r="BH29" s="153">
        <v>-0.38800000000000001</v>
      </c>
      <c r="BI29" s="154">
        <v>-6.2399999999999997E-2</v>
      </c>
      <c r="BJ29" s="143">
        <f t="shared" si="88"/>
        <v>22.178599398608821</v>
      </c>
      <c r="BK29" s="153">
        <v>-0.38800000000000001</v>
      </c>
      <c r="BL29" s="154">
        <v>-5.1200000000000002E-2</v>
      </c>
      <c r="BM29" s="143">
        <f t="shared" si="89"/>
        <v>21.430146762617042</v>
      </c>
      <c r="BN29" s="153">
        <v>-0.37680000000000002</v>
      </c>
      <c r="BO29" s="154">
        <v>-3.2000000000000001E-2</v>
      </c>
      <c r="BP29" s="143">
        <f t="shared" si="90"/>
        <v>20.247966672355464</v>
      </c>
      <c r="BQ29" s="153">
        <v>-0.35599999999999998</v>
      </c>
      <c r="BR29" s="154">
        <v>-3.04E-2</v>
      </c>
      <c r="BS29" s="143">
        <f t="shared" si="91"/>
        <v>18.844153006423284</v>
      </c>
      <c r="BT29" s="153">
        <v>-0.3296</v>
      </c>
      <c r="BU29" s="154">
        <v>-4.3999999999999997E-2</v>
      </c>
      <c r="BV29" s="143">
        <f t="shared" si="92"/>
        <v>16.374852840670044</v>
      </c>
      <c r="BW29" s="153">
        <v>-0.2848</v>
      </c>
      <c r="BX29" s="154">
        <v>-4.8800000000000003E-2</v>
      </c>
      <c r="BY29" s="143">
        <f t="shared" si="93"/>
        <v>14.757712476698893</v>
      </c>
      <c r="BZ29" s="153">
        <v>-0.25840000000000002</v>
      </c>
      <c r="CA29" s="154">
        <v>-4.8800000000000003E-2</v>
      </c>
    </row>
    <row r="30" spans="1:79" x14ac:dyDescent="0.2">
      <c r="A30" s="160">
        <v>3</v>
      </c>
      <c r="B30" s="597" t="s">
        <v>112</v>
      </c>
      <c r="C30" s="147"/>
      <c r="D30" s="567"/>
      <c r="E30" s="149"/>
      <c r="F30" s="150"/>
      <c r="G30" s="151"/>
      <c r="H30" s="143">
        <f t="shared" si="70"/>
        <v>63.066208821309758</v>
      </c>
      <c r="I30" s="153">
        <v>-1.1232</v>
      </c>
      <c r="J30" s="154">
        <v>3.5999999999999997E-2</v>
      </c>
      <c r="K30" s="143">
        <f t="shared" si="71"/>
        <v>57.694499482875806</v>
      </c>
      <c r="L30" s="153">
        <v>-1.0271999999999999</v>
      </c>
      <c r="M30" s="154">
        <v>4.2000000000000003E-2</v>
      </c>
      <c r="N30" s="143">
        <f t="shared" si="72"/>
        <v>53.79610070824554</v>
      </c>
      <c r="O30" s="153">
        <v>-0.95640000000000003</v>
      </c>
      <c r="P30" s="154">
        <v>6.4799999999999996E-2</v>
      </c>
      <c r="Q30" s="143">
        <f t="shared" si="73"/>
        <v>52.645360110499126</v>
      </c>
      <c r="R30" s="153">
        <v>-0.93720000000000003</v>
      </c>
      <c r="S30" s="154">
        <v>4.0800000000000003E-2</v>
      </c>
      <c r="T30" s="143">
        <f t="shared" si="74"/>
        <v>51.588419406732037</v>
      </c>
      <c r="U30" s="153">
        <v>-0.91800000000000004</v>
      </c>
      <c r="V30" s="154">
        <v>4.8000000000000001E-2</v>
      </c>
      <c r="W30" s="143">
        <f t="shared" si="75"/>
        <v>53.028522043522734</v>
      </c>
      <c r="X30" s="153">
        <v>-0.94440000000000002</v>
      </c>
      <c r="Y30" s="154">
        <v>3.1199999999999999E-2</v>
      </c>
      <c r="Z30" s="143">
        <f t="shared" si="76"/>
        <v>62.739909893022165</v>
      </c>
      <c r="AA30" s="153">
        <v>-1.1064000000000001</v>
      </c>
      <c r="AB30" s="154">
        <v>3.9600000000000003E-2</v>
      </c>
      <c r="AC30" s="143">
        <f t="shared" si="77"/>
        <v>73.036667115672316</v>
      </c>
      <c r="AD30" s="153">
        <v>-1.2887999999999999</v>
      </c>
      <c r="AE30" s="154">
        <v>-3.5999999999999999E-3</v>
      </c>
      <c r="AF30" s="143">
        <f t="shared" si="78"/>
        <v>72.499525976586682</v>
      </c>
      <c r="AG30" s="153">
        <v>-1.2791999999999999</v>
      </c>
      <c r="AH30" s="154">
        <v>-1.7999999999999999E-2</v>
      </c>
      <c r="AI30" s="143">
        <f t="shared" si="79"/>
        <v>71.071584492189686</v>
      </c>
      <c r="AJ30" s="153">
        <v>-1.254</v>
      </c>
      <c r="AK30" s="154">
        <v>-1.7999999999999999E-2</v>
      </c>
      <c r="AL30" s="143">
        <f t="shared" si="80"/>
        <v>72.303561446028624</v>
      </c>
      <c r="AM30" s="153">
        <v>-1.2744</v>
      </c>
      <c r="AN30" s="154">
        <v>-6.1199999999999997E-2</v>
      </c>
      <c r="AO30" s="143">
        <f t="shared" si="81"/>
        <v>73.628197002583619</v>
      </c>
      <c r="AP30" s="153">
        <v>-1.2984</v>
      </c>
      <c r="AQ30" s="154">
        <v>-4.6800000000000001E-2</v>
      </c>
      <c r="AR30" s="143">
        <f t="shared" si="82"/>
        <v>69.704215423649245</v>
      </c>
      <c r="AS30" s="153">
        <v>-1.23</v>
      </c>
      <c r="AT30" s="154">
        <v>1.1999999999999999E-3</v>
      </c>
      <c r="AU30" s="143">
        <f t="shared" si="83"/>
        <v>70.113031219314706</v>
      </c>
      <c r="AV30" s="153">
        <v>-1.2372000000000001</v>
      </c>
      <c r="AW30" s="154">
        <v>6.0000000000000001E-3</v>
      </c>
      <c r="AX30" s="143">
        <f t="shared" si="84"/>
        <v>68.901558254344707</v>
      </c>
      <c r="AY30" s="153">
        <v>-1.2156</v>
      </c>
      <c r="AZ30" s="154">
        <v>2.4E-2</v>
      </c>
      <c r="BA30" s="143">
        <f t="shared" si="85"/>
        <v>70.431645672575613</v>
      </c>
      <c r="BB30" s="153">
        <v>-1.242</v>
      </c>
      <c r="BC30" s="154">
        <v>4.5600000000000002E-2</v>
      </c>
      <c r="BD30" s="143">
        <f t="shared" si="86"/>
        <v>75.036239565960472</v>
      </c>
      <c r="BE30" s="153">
        <v>-1.3236000000000001</v>
      </c>
      <c r="BF30" s="154">
        <v>3.5999999999999997E-2</v>
      </c>
      <c r="BG30" s="143">
        <f t="shared" si="87"/>
        <v>78.01253686940079</v>
      </c>
      <c r="BH30" s="153">
        <v>-1.3764000000000001</v>
      </c>
      <c r="BI30" s="154">
        <v>2.4E-2</v>
      </c>
      <c r="BJ30" s="143">
        <f t="shared" si="88"/>
        <v>82.014302272703816</v>
      </c>
      <c r="BK30" s="153">
        <v>-1.4472</v>
      </c>
      <c r="BL30" s="154">
        <v>8.3999999999999995E-3</v>
      </c>
      <c r="BM30" s="143">
        <f t="shared" si="89"/>
        <v>85.755329272911851</v>
      </c>
      <c r="BN30" s="153">
        <v>-1.5132000000000001</v>
      </c>
      <c r="BO30" s="154">
        <v>1.0800000000000001E-2</v>
      </c>
      <c r="BP30" s="143">
        <f t="shared" si="90"/>
        <v>88.681727235871136</v>
      </c>
      <c r="BQ30" s="153">
        <v>-1.5648</v>
      </c>
      <c r="BR30" s="154">
        <v>1.5599999999999999E-2</v>
      </c>
      <c r="BS30" s="143">
        <f t="shared" si="91"/>
        <v>87.469770731102017</v>
      </c>
      <c r="BT30" s="153">
        <v>-1.5431999999999999</v>
      </c>
      <c r="BU30" s="154">
        <v>0.03</v>
      </c>
      <c r="BV30" s="143">
        <f t="shared" si="92"/>
        <v>81.084849797449166</v>
      </c>
      <c r="BW30" s="153">
        <v>-1.4303999999999999</v>
      </c>
      <c r="BX30" s="154">
        <v>3.4799999999999998E-2</v>
      </c>
      <c r="BY30" s="143">
        <f t="shared" si="93"/>
        <v>71.324287129482244</v>
      </c>
      <c r="BZ30" s="153">
        <v>-1.2707999999999999</v>
      </c>
      <c r="CA30" s="154">
        <v>1.7999999999999999E-2</v>
      </c>
    </row>
    <row r="31" spans="1:79" x14ac:dyDescent="0.2">
      <c r="A31" s="160">
        <v>4</v>
      </c>
      <c r="B31" s="598" t="s">
        <v>113</v>
      </c>
      <c r="C31" s="147"/>
      <c r="D31" s="567"/>
      <c r="E31" s="149"/>
      <c r="F31" s="150"/>
      <c r="G31" s="151"/>
      <c r="H31" s="143">
        <f t="shared" si="70"/>
        <v>32.505040709115455</v>
      </c>
      <c r="I31" s="153">
        <v>-0.56040000000000001</v>
      </c>
      <c r="J31" s="154">
        <v>-0.1464</v>
      </c>
      <c r="K31" s="143">
        <f t="shared" si="71"/>
        <v>29.941062016697341</v>
      </c>
      <c r="L31" s="153">
        <v>-0.51600000000000001</v>
      </c>
      <c r="M31" s="154">
        <v>-0.1356</v>
      </c>
      <c r="N31" s="143">
        <f t="shared" si="72"/>
        <v>29.516048103350609</v>
      </c>
      <c r="O31" s="153">
        <v>-0.50880000000000003</v>
      </c>
      <c r="P31" s="154">
        <v>-0.13320000000000001</v>
      </c>
      <c r="Q31" s="143">
        <f t="shared" si="73"/>
        <v>30.170794808368786</v>
      </c>
      <c r="R31" s="153">
        <v>-0.51959999999999995</v>
      </c>
      <c r="S31" s="154">
        <v>-0.13800000000000001</v>
      </c>
      <c r="T31" s="143">
        <f t="shared" si="74"/>
        <v>30.270665703353057</v>
      </c>
      <c r="U31" s="153">
        <v>-0.52080000000000004</v>
      </c>
      <c r="V31" s="154">
        <v>-0.1404</v>
      </c>
      <c r="W31" s="143">
        <f t="shared" si="75"/>
        <v>29.30192592404126</v>
      </c>
      <c r="X31" s="153">
        <v>-0.50639999999999996</v>
      </c>
      <c r="Y31" s="154">
        <v>-0.12720000000000001</v>
      </c>
      <c r="Z31" s="143">
        <f t="shared" si="76"/>
        <v>34.130325830606893</v>
      </c>
      <c r="AA31" s="153">
        <v>-0.58679999999999999</v>
      </c>
      <c r="AB31" s="154">
        <v>-0.1356</v>
      </c>
      <c r="AC31" s="143">
        <f t="shared" si="77"/>
        <v>39.980153423490599</v>
      </c>
      <c r="AD31" s="153">
        <v>-0.68400000000000005</v>
      </c>
      <c r="AE31" s="154">
        <v>-0.17280000000000001</v>
      </c>
      <c r="AF31" s="143">
        <f t="shared" si="78"/>
        <v>38.067952808979889</v>
      </c>
      <c r="AG31" s="153">
        <v>-0.65039999999999998</v>
      </c>
      <c r="AH31" s="154">
        <v>-0.16800000000000001</v>
      </c>
      <c r="AI31" s="143">
        <f t="shared" si="79"/>
        <v>36.236030153133107</v>
      </c>
      <c r="AJ31" s="153">
        <v>-0.62039999999999995</v>
      </c>
      <c r="AK31" s="154">
        <v>-0.15479999999999999</v>
      </c>
      <c r="AL31" s="143">
        <f t="shared" si="80"/>
        <v>37.861725899302748</v>
      </c>
      <c r="AM31" s="153">
        <v>-0.65159999999999996</v>
      </c>
      <c r="AN31" s="154">
        <v>-0.14760000000000001</v>
      </c>
      <c r="AO31" s="143">
        <f t="shared" si="81"/>
        <v>38.820383991407262</v>
      </c>
      <c r="AP31" s="153">
        <v>-0.66839999999999999</v>
      </c>
      <c r="AQ31" s="154">
        <v>-0.15</v>
      </c>
      <c r="AR31" s="143">
        <f t="shared" si="82"/>
        <v>39.242832650634867</v>
      </c>
      <c r="AS31" s="153">
        <v>-0.6744</v>
      </c>
      <c r="AT31" s="154">
        <v>-0.15720000000000001</v>
      </c>
      <c r="AU31" s="143">
        <f t="shared" si="83"/>
        <v>38.784092864059282</v>
      </c>
      <c r="AV31" s="153">
        <v>-0.66720000000000002</v>
      </c>
      <c r="AW31" s="154">
        <v>-0.15240000000000001</v>
      </c>
      <c r="AX31" s="143">
        <f t="shared" si="84"/>
        <v>38.253912089441457</v>
      </c>
      <c r="AY31" s="153">
        <v>-0.65759999999999996</v>
      </c>
      <c r="AZ31" s="154">
        <v>-0.15240000000000001</v>
      </c>
      <c r="BA31" s="143">
        <f t="shared" si="85"/>
        <v>38.695277768123312</v>
      </c>
      <c r="BB31" s="153">
        <v>-0.66720000000000002</v>
      </c>
      <c r="BC31" s="154">
        <v>-0.1452</v>
      </c>
      <c r="BD31" s="143">
        <f t="shared" si="86"/>
        <v>41.623885973186702</v>
      </c>
      <c r="BE31" s="153">
        <v>-0.72</v>
      </c>
      <c r="BF31" s="154">
        <v>-0.1452</v>
      </c>
      <c r="BG31" s="143">
        <f t="shared" si="87"/>
        <v>42.891117391965949</v>
      </c>
      <c r="BH31" s="153">
        <v>-0.74160000000000004</v>
      </c>
      <c r="BI31" s="154">
        <v>-0.1512</v>
      </c>
      <c r="BJ31" s="143">
        <f t="shared" si="88"/>
        <v>45.696009536033358</v>
      </c>
      <c r="BK31" s="153">
        <v>-0.78839999999999999</v>
      </c>
      <c r="BL31" s="154">
        <v>-0.16919999999999999</v>
      </c>
      <c r="BM31" s="143">
        <f t="shared" si="89"/>
        <v>47.814606514757472</v>
      </c>
      <c r="BN31" s="153">
        <v>-0.8256</v>
      </c>
      <c r="BO31" s="154">
        <v>-0.17399999999999999</v>
      </c>
      <c r="BP31" s="143">
        <f t="shared" si="90"/>
        <v>46.912219333943462</v>
      </c>
      <c r="BQ31" s="153">
        <v>-0.80879999999999996</v>
      </c>
      <c r="BR31" s="154">
        <v>-0.1764</v>
      </c>
      <c r="BS31" s="143">
        <f t="shared" si="91"/>
        <v>45.864605654833682</v>
      </c>
      <c r="BT31" s="153">
        <v>-0.78959999999999997</v>
      </c>
      <c r="BU31" s="154">
        <v>-0.17760000000000001</v>
      </c>
      <c r="BV31" s="143">
        <f t="shared" si="92"/>
        <v>40.461570542295945</v>
      </c>
      <c r="BW31" s="153">
        <v>-0.69479999999999997</v>
      </c>
      <c r="BX31" s="154">
        <v>-0.16439999999999999</v>
      </c>
      <c r="BY31" s="143">
        <f t="shared" si="93"/>
        <v>36.129518594805191</v>
      </c>
      <c r="BZ31" s="153">
        <v>-0.62519999999999998</v>
      </c>
      <c r="CA31" s="154">
        <v>-0.15359999999999999</v>
      </c>
    </row>
    <row r="32" spans="1:79" x14ac:dyDescent="0.2">
      <c r="A32" s="160">
        <v>5</v>
      </c>
      <c r="B32" s="597" t="s">
        <v>114</v>
      </c>
      <c r="C32" s="147"/>
      <c r="D32" s="567"/>
      <c r="E32" s="149"/>
      <c r="F32" s="150"/>
      <c r="G32" s="151"/>
      <c r="H32" s="143">
        <f t="shared" si="70"/>
        <v>23.718231203331893</v>
      </c>
      <c r="I32" s="153">
        <v>-0.42120000000000002</v>
      </c>
      <c r="J32" s="154">
        <v>-3.4799999999999998E-2</v>
      </c>
      <c r="K32" s="143">
        <f t="shared" si="71"/>
        <v>21.760504809633002</v>
      </c>
      <c r="L32" s="153">
        <v>-0.3876</v>
      </c>
      <c r="M32" s="154">
        <v>-1.0800000000000001E-2</v>
      </c>
      <c r="N32" s="143">
        <f t="shared" si="72"/>
        <v>20.348988218610902</v>
      </c>
      <c r="O32" s="153">
        <v>-0.3624</v>
      </c>
      <c r="P32" s="154">
        <v>1.2E-2</v>
      </c>
      <c r="Q32" s="143">
        <f t="shared" si="73"/>
        <v>19.471806798203275</v>
      </c>
      <c r="R32" s="153">
        <v>-0.3468</v>
      </c>
      <c r="S32" s="154">
        <v>1.0800000000000001E-2</v>
      </c>
      <c r="T32" s="143">
        <f t="shared" si="74"/>
        <v>18.671741800880294</v>
      </c>
      <c r="U32" s="153">
        <v>-0.33239999999999997</v>
      </c>
      <c r="V32" s="154">
        <v>1.44E-2</v>
      </c>
      <c r="W32" s="143">
        <f t="shared" si="75"/>
        <v>19.732781275667868</v>
      </c>
      <c r="X32" s="153">
        <v>-0.35160000000000002</v>
      </c>
      <c r="Y32" s="154">
        <v>-3.5999999999999999E-3</v>
      </c>
      <c r="Z32" s="143">
        <f t="shared" si="76"/>
        <v>24.497425756674897</v>
      </c>
      <c r="AA32" s="153">
        <v>-0.432</v>
      </c>
      <c r="AB32" s="154">
        <v>-1.5599999999999999E-2</v>
      </c>
      <c r="AC32" s="143">
        <f t="shared" si="77"/>
        <v>31.479425899198954</v>
      </c>
      <c r="AD32" s="153">
        <v>-0.55079999999999996</v>
      </c>
      <c r="AE32" s="154">
        <v>-7.1999999999999995E-2</v>
      </c>
      <c r="AF32" s="143">
        <f t="shared" si="78"/>
        <v>28.159273543679713</v>
      </c>
      <c r="AG32" s="153">
        <v>-0.49199999999999999</v>
      </c>
      <c r="AH32" s="154">
        <v>-6.9599999999999995E-2</v>
      </c>
      <c r="AI32" s="143">
        <f t="shared" si="79"/>
        <v>29.802628145850164</v>
      </c>
      <c r="AJ32" s="153">
        <v>-0.48720000000000002</v>
      </c>
      <c r="AK32" s="154">
        <v>-0.19800000000000001</v>
      </c>
      <c r="AL32" s="143">
        <f t="shared" si="80"/>
        <v>34.994624822154151</v>
      </c>
      <c r="AM32" s="153">
        <v>-0.58199999999999996</v>
      </c>
      <c r="AN32" s="154">
        <v>-0.2064</v>
      </c>
      <c r="AO32" s="143">
        <f t="shared" si="81"/>
        <v>35.978014806907161</v>
      </c>
      <c r="AP32" s="153">
        <v>-0.60119999999999996</v>
      </c>
      <c r="AQ32" s="154">
        <v>-0.20399999999999999</v>
      </c>
      <c r="AR32" s="143">
        <f t="shared" si="82"/>
        <v>36.106836689820348</v>
      </c>
      <c r="AS32" s="153">
        <v>-0.60360000000000003</v>
      </c>
      <c r="AT32" s="154">
        <v>-0.20399999999999999</v>
      </c>
      <c r="AU32" s="143">
        <f t="shared" si="83"/>
        <v>36.623148987716704</v>
      </c>
      <c r="AV32" s="153">
        <v>-0.61199999999999999</v>
      </c>
      <c r="AW32" s="154">
        <v>-0.20760000000000001</v>
      </c>
      <c r="AX32" s="143">
        <f t="shared" si="84"/>
        <v>35.504708217059971</v>
      </c>
      <c r="AY32" s="153">
        <v>-0.59519999999999995</v>
      </c>
      <c r="AZ32" s="154">
        <v>-0.1956</v>
      </c>
      <c r="BA32" s="143">
        <f t="shared" si="85"/>
        <v>37.464879087043364</v>
      </c>
      <c r="BB32" s="153">
        <v>-0.63</v>
      </c>
      <c r="BC32" s="154">
        <v>-0.20039999999999999</v>
      </c>
      <c r="BD32" s="143">
        <f t="shared" si="86"/>
        <v>41.14016421309389</v>
      </c>
      <c r="BE32" s="153">
        <v>-0.69599999999999995</v>
      </c>
      <c r="BF32" s="154">
        <v>-0.2064</v>
      </c>
      <c r="BG32" s="143">
        <f t="shared" si="87"/>
        <v>42.483559171031224</v>
      </c>
      <c r="BH32" s="153">
        <v>-0.72</v>
      </c>
      <c r="BI32" s="154">
        <v>-0.20880000000000001</v>
      </c>
      <c r="BJ32" s="143">
        <f t="shared" si="88"/>
        <v>45.800684937860531</v>
      </c>
      <c r="BK32" s="153">
        <v>-0.77880000000000005</v>
      </c>
      <c r="BL32" s="154">
        <v>-0.216</v>
      </c>
      <c r="BM32" s="143">
        <f t="shared" si="89"/>
        <v>49.176166856929242</v>
      </c>
      <c r="BN32" s="153">
        <v>-0.83760000000000001</v>
      </c>
      <c r="BO32" s="154">
        <v>-0.2268</v>
      </c>
      <c r="BP32" s="143">
        <f t="shared" si="90"/>
        <v>49.802485335336776</v>
      </c>
      <c r="BQ32" s="153">
        <v>-0.84840000000000004</v>
      </c>
      <c r="BR32" s="154">
        <v>-0.22919999999999999</v>
      </c>
      <c r="BS32" s="143">
        <f t="shared" si="91"/>
        <v>39.957012473330252</v>
      </c>
      <c r="BT32" s="153">
        <v>-0.69599999999999995</v>
      </c>
      <c r="BU32" s="154">
        <v>-0.1128</v>
      </c>
      <c r="BV32" s="143">
        <f t="shared" si="92"/>
        <v>35.18677263715788</v>
      </c>
      <c r="BW32" s="153">
        <v>-0.61799999999999999</v>
      </c>
      <c r="BX32" s="154">
        <v>-0.06</v>
      </c>
      <c r="BY32" s="143">
        <f t="shared" si="93"/>
        <v>30.120998674824126</v>
      </c>
      <c r="BZ32" s="153">
        <v>-0.53280000000000005</v>
      </c>
      <c r="CA32" s="154">
        <v>-6.4799999999999996E-2</v>
      </c>
    </row>
    <row r="33" spans="1:81" x14ac:dyDescent="0.2">
      <c r="A33" s="160">
        <v>6</v>
      </c>
      <c r="B33" s="597" t="s">
        <v>115</v>
      </c>
      <c r="C33" s="147"/>
      <c r="D33" s="567"/>
      <c r="E33" s="149"/>
      <c r="F33" s="150"/>
      <c r="G33" s="151"/>
      <c r="H33" s="143">
        <f t="shared" si="70"/>
        <v>68.698282646092352</v>
      </c>
      <c r="I33" s="153">
        <v>-1.218</v>
      </c>
      <c r="J33" s="154">
        <v>0.12239999999999999</v>
      </c>
      <c r="K33" s="143">
        <f t="shared" si="71"/>
        <v>66.815481579181863</v>
      </c>
      <c r="L33" s="153">
        <v>-1.1843999999999999</v>
      </c>
      <c r="M33" s="154">
        <v>0.1212</v>
      </c>
      <c r="N33" s="143">
        <f t="shared" si="72"/>
        <v>64.672045770417782</v>
      </c>
      <c r="O33" s="153">
        <v>-1.1459999999999999</v>
      </c>
      <c r="P33" s="154">
        <v>0.1212</v>
      </c>
      <c r="Q33" s="143">
        <f t="shared" si="73"/>
        <v>63.124717744827912</v>
      </c>
      <c r="R33" s="153">
        <v>-1.1184000000000001</v>
      </c>
      <c r="S33" s="154">
        <v>0.12</v>
      </c>
      <c r="T33" s="143">
        <f t="shared" si="74"/>
        <v>62.775627664315756</v>
      </c>
      <c r="U33" s="153">
        <v>-1.1124000000000001</v>
      </c>
      <c r="V33" s="154">
        <v>0.1176</v>
      </c>
      <c r="W33" s="143">
        <f t="shared" si="75"/>
        <v>64.027708752854153</v>
      </c>
      <c r="X33" s="153">
        <v>-1.1352</v>
      </c>
      <c r="Y33" s="154">
        <v>0.114</v>
      </c>
      <c r="Z33" s="143">
        <f t="shared" si="76"/>
        <v>70.171841594443109</v>
      </c>
      <c r="AA33" s="153">
        <v>-1.2347999999999999</v>
      </c>
      <c r="AB33" s="154">
        <v>9.2399999999999996E-2</v>
      </c>
      <c r="AC33" s="143">
        <f t="shared" si="77"/>
        <v>76.077480933168388</v>
      </c>
      <c r="AD33" s="153">
        <v>-1.3404</v>
      </c>
      <c r="AE33" s="154">
        <v>7.4399999999999994E-2</v>
      </c>
      <c r="AF33" s="143">
        <f t="shared" si="78"/>
        <v>79.579535795979936</v>
      </c>
      <c r="AG33" s="153">
        <v>-1.4016</v>
      </c>
      <c r="AH33" s="154">
        <v>8.6400000000000005E-2</v>
      </c>
      <c r="AI33" s="143">
        <f t="shared" si="79"/>
        <v>77.437778296856592</v>
      </c>
      <c r="AJ33" s="153">
        <v>-1.3620000000000001</v>
      </c>
      <c r="AK33" s="154">
        <v>0.1104</v>
      </c>
      <c r="AL33" s="143">
        <f t="shared" si="80"/>
        <v>77.29132673461099</v>
      </c>
      <c r="AM33" s="153">
        <v>-1.3595999999999999</v>
      </c>
      <c r="AN33" s="154">
        <v>0.108</v>
      </c>
      <c r="AO33" s="143">
        <f t="shared" si="81"/>
        <v>77.338071916436434</v>
      </c>
      <c r="AP33" s="153">
        <v>-1.3608</v>
      </c>
      <c r="AQ33" s="154">
        <v>0.1032</v>
      </c>
      <c r="AR33" s="143">
        <f t="shared" si="82"/>
        <v>75.472275089671413</v>
      </c>
      <c r="AS33" s="153">
        <v>-1.3271999999999999</v>
      </c>
      <c r="AT33" s="154">
        <v>0.1104</v>
      </c>
      <c r="AU33" s="143">
        <f t="shared" si="83"/>
        <v>74.986671908232211</v>
      </c>
      <c r="AV33" s="153">
        <v>-1.3188</v>
      </c>
      <c r="AW33" s="154">
        <v>0.108</v>
      </c>
      <c r="AX33" s="143">
        <f t="shared" si="84"/>
        <v>74.38800941813507</v>
      </c>
      <c r="AY33" s="153">
        <v>-1.3080000000000001</v>
      </c>
      <c r="AZ33" s="154">
        <v>0.1104</v>
      </c>
      <c r="BA33" s="143">
        <f t="shared" si="85"/>
        <v>76.993894107432737</v>
      </c>
      <c r="BB33" s="153">
        <v>-1.3548</v>
      </c>
      <c r="BC33" s="154">
        <v>0.10199999999999999</v>
      </c>
      <c r="BD33" s="143">
        <f t="shared" si="86"/>
        <v>81.218682587079897</v>
      </c>
      <c r="BE33" s="153">
        <v>-1.4292</v>
      </c>
      <c r="BF33" s="154">
        <v>0.10680000000000001</v>
      </c>
      <c r="BG33" s="143">
        <f t="shared" si="87"/>
        <v>81.910597076055794</v>
      </c>
      <c r="BH33" s="153">
        <v>-1.4436</v>
      </c>
      <c r="BI33" s="154">
        <v>7.1999999999999995E-2</v>
      </c>
      <c r="BJ33" s="143">
        <f t="shared" si="88"/>
        <v>80.716145275146943</v>
      </c>
      <c r="BK33" s="153">
        <v>-1.4232</v>
      </c>
      <c r="BL33" s="154">
        <v>5.6399999999999999E-2</v>
      </c>
      <c r="BM33" s="143">
        <f t="shared" si="89"/>
        <v>81.116753778991296</v>
      </c>
      <c r="BN33" s="153">
        <v>-1.4279999999999999</v>
      </c>
      <c r="BO33" s="154">
        <v>9.8400000000000001E-2</v>
      </c>
      <c r="BP33" s="143">
        <f t="shared" si="90"/>
        <v>80.869204446711123</v>
      </c>
      <c r="BQ33" s="153">
        <v>-1.4244000000000001</v>
      </c>
      <c r="BR33" s="154">
        <v>8.6400000000000005E-2</v>
      </c>
      <c r="BS33" s="143">
        <f t="shared" si="91"/>
        <v>88.279773822546687</v>
      </c>
      <c r="BT33" s="153">
        <v>-1.5576000000000001</v>
      </c>
      <c r="BU33" s="154">
        <v>2.4E-2</v>
      </c>
      <c r="BV33" s="143">
        <f t="shared" si="92"/>
        <v>92.766040648589595</v>
      </c>
      <c r="BW33" s="153">
        <v>-1.6319999999999999</v>
      </c>
      <c r="BX33" s="154">
        <v>0.12720000000000001</v>
      </c>
      <c r="BY33" s="143">
        <f t="shared" si="93"/>
        <v>87.440350844969814</v>
      </c>
      <c r="BZ33" s="153">
        <v>-1.5528</v>
      </c>
      <c r="CA33" s="154">
        <v>0.12839999999999999</v>
      </c>
    </row>
    <row r="34" spans="1:81" x14ac:dyDescent="0.2">
      <c r="A34" s="160">
        <v>7</v>
      </c>
      <c r="B34" s="597" t="s">
        <v>116</v>
      </c>
      <c r="C34" s="147"/>
      <c r="D34" s="567"/>
      <c r="E34" s="149"/>
      <c r="F34" s="150"/>
      <c r="G34" s="151"/>
      <c r="H34" s="143">
        <f t="shared" si="70"/>
        <v>58.246159587589808</v>
      </c>
      <c r="I34" s="153">
        <v>-1.032</v>
      </c>
      <c r="J34" s="154">
        <v>0.1104</v>
      </c>
      <c r="K34" s="143">
        <f t="shared" si="71"/>
        <v>56.646743904447376</v>
      </c>
      <c r="L34" s="153">
        <v>-1.0032000000000001</v>
      </c>
      <c r="M34" s="154">
        <v>0.1116</v>
      </c>
      <c r="N34" s="143">
        <f t="shared" si="72"/>
        <v>55.709807752717417</v>
      </c>
      <c r="O34" s="153">
        <v>-0.98640000000000005</v>
      </c>
      <c r="P34" s="154">
        <v>0.1116</v>
      </c>
      <c r="Q34" s="143">
        <f t="shared" si="73"/>
        <v>55.434581252485629</v>
      </c>
      <c r="R34" s="153">
        <v>-0.98160000000000003</v>
      </c>
      <c r="S34" s="154">
        <v>0.1104</v>
      </c>
      <c r="T34" s="143">
        <f t="shared" si="74"/>
        <v>56.304651184704461</v>
      </c>
      <c r="U34" s="153">
        <v>-0.99719999999999998</v>
      </c>
      <c r="V34" s="154">
        <v>0.1104</v>
      </c>
      <c r="W34" s="143">
        <f t="shared" si="75"/>
        <v>56.557806402483905</v>
      </c>
      <c r="X34" s="153">
        <v>-1.002</v>
      </c>
      <c r="Y34" s="154">
        <v>0.108</v>
      </c>
      <c r="Z34" s="143">
        <f t="shared" si="76"/>
        <v>58.308413151840966</v>
      </c>
      <c r="AA34" s="153">
        <v>-1.0236000000000001</v>
      </c>
      <c r="AB34" s="154">
        <v>0.10440000000000001</v>
      </c>
      <c r="AC34" s="143">
        <f t="shared" si="77"/>
        <v>63.039635668152748</v>
      </c>
      <c r="AD34" s="153">
        <v>-1.1075999999999999</v>
      </c>
      <c r="AE34" s="154">
        <v>0.1032</v>
      </c>
      <c r="AF34" s="143">
        <f t="shared" si="78"/>
        <v>67.10931243102273</v>
      </c>
      <c r="AG34" s="153">
        <v>-1.1796</v>
      </c>
      <c r="AH34" s="154">
        <v>0.10440000000000001</v>
      </c>
      <c r="AI34" s="143">
        <f t="shared" si="79"/>
        <v>67.673627580449647</v>
      </c>
      <c r="AJ34" s="153">
        <v>-1.1903999999999999</v>
      </c>
      <c r="AK34" s="154">
        <v>9.4799999999999995E-2</v>
      </c>
      <c r="AL34" s="143">
        <f t="shared" si="80"/>
        <v>68.737594530349497</v>
      </c>
      <c r="AM34" s="153">
        <v>-1.2096</v>
      </c>
      <c r="AN34" s="154">
        <v>0.09</v>
      </c>
      <c r="AO34" s="143">
        <f t="shared" si="81"/>
        <v>68.054384658444405</v>
      </c>
      <c r="AP34" s="153">
        <v>-1.1976</v>
      </c>
      <c r="AQ34" s="154">
        <v>8.8800000000000004E-2</v>
      </c>
      <c r="AR34" s="143">
        <f t="shared" si="82"/>
        <v>67.90880779500813</v>
      </c>
      <c r="AS34" s="153">
        <v>-1.1952</v>
      </c>
      <c r="AT34" s="154">
        <v>8.6400000000000005E-2</v>
      </c>
      <c r="AU34" s="143">
        <f t="shared" si="83"/>
        <v>65.874159371963898</v>
      </c>
      <c r="AV34" s="153">
        <v>-1.1592</v>
      </c>
      <c r="AW34" s="154">
        <v>8.6400000000000005E-2</v>
      </c>
      <c r="AX34" s="143">
        <f t="shared" si="84"/>
        <v>65.263831490270121</v>
      </c>
      <c r="AY34" s="153">
        <v>-1.1484000000000001</v>
      </c>
      <c r="AZ34" s="154">
        <v>8.6400000000000005E-2</v>
      </c>
      <c r="BA34" s="143">
        <f t="shared" si="85"/>
        <v>69.493715311460946</v>
      </c>
      <c r="BB34" s="153">
        <v>-1.2228000000000001</v>
      </c>
      <c r="BC34" s="154">
        <v>9.2399999999999996E-2</v>
      </c>
      <c r="BD34" s="143">
        <f t="shared" si="86"/>
        <v>70.830093676343381</v>
      </c>
      <c r="BE34" s="153">
        <v>-1.2456</v>
      </c>
      <c r="BF34" s="154">
        <v>0.1032</v>
      </c>
      <c r="BG34" s="143">
        <f t="shared" si="87"/>
        <v>70.886776073629491</v>
      </c>
      <c r="BH34" s="153">
        <v>-1.2467999999999999</v>
      </c>
      <c r="BI34" s="154">
        <v>0.1008</v>
      </c>
      <c r="BJ34" s="143">
        <f t="shared" si="88"/>
        <v>70.667234366314858</v>
      </c>
      <c r="BK34" s="153">
        <v>-1.2432000000000001</v>
      </c>
      <c r="BL34" s="154">
        <v>9.7199999999999995E-2</v>
      </c>
      <c r="BM34" s="143">
        <f t="shared" si="89"/>
        <v>69.848367638562266</v>
      </c>
      <c r="BN34" s="153">
        <v>-1.2287999999999999</v>
      </c>
      <c r="BO34" s="154">
        <v>9.6000000000000002E-2</v>
      </c>
      <c r="BP34" s="143">
        <f t="shared" si="90"/>
        <v>68.221346230449257</v>
      </c>
      <c r="BQ34" s="153">
        <v>-1.2</v>
      </c>
      <c r="BR34" s="154">
        <v>9.6000000000000002E-2</v>
      </c>
      <c r="BS34" s="143">
        <f t="shared" si="91"/>
        <v>65.409886400958129</v>
      </c>
      <c r="BT34" s="153">
        <v>-1.1496</v>
      </c>
      <c r="BU34" s="154">
        <v>0.1032</v>
      </c>
      <c r="BV34" s="143">
        <f t="shared" si="92"/>
        <v>61.888644990310731</v>
      </c>
      <c r="BW34" s="153">
        <v>-1.0871999999999999</v>
      </c>
      <c r="BX34" s="154">
        <v>0.1032</v>
      </c>
      <c r="BY34" s="143">
        <f t="shared" si="93"/>
        <v>59.075755583348425</v>
      </c>
      <c r="BZ34" s="153">
        <v>-1.0476000000000001</v>
      </c>
      <c r="CA34" s="154">
        <v>0.1032</v>
      </c>
    </row>
    <row r="35" spans="1:81" x14ac:dyDescent="0.2">
      <c r="A35" s="62">
        <v>8</v>
      </c>
      <c r="B35" s="597" t="s">
        <v>117</v>
      </c>
      <c r="C35" s="147"/>
      <c r="D35" s="567"/>
      <c r="E35" s="149"/>
      <c r="F35" s="150"/>
      <c r="G35" s="151"/>
      <c r="H35" s="143">
        <f t="shared" ref="H35:H41" si="94">SQRT(I35^2+J35^2)*1000/(1.73*I$18)</f>
        <v>6.9559670212021869</v>
      </c>
      <c r="I35" s="153">
        <v>-0.1232</v>
      </c>
      <c r="J35" s="154">
        <v>1.3599999999999999E-2</v>
      </c>
      <c r="K35" s="143">
        <f t="shared" ref="K35:K41" si="95">SQRT(L35^2+M35^2)*1000/(1.73*L$18)</f>
        <v>6.8384867722196256</v>
      </c>
      <c r="L35" s="153">
        <v>-0.1208</v>
      </c>
      <c r="M35" s="154">
        <v>1.6E-2</v>
      </c>
      <c r="N35" s="143">
        <f t="shared" ref="N35:N41" si="96">SQRT(O35^2+P35^2)*1000/(1.73*O$18)</f>
        <v>6.4765347377476381</v>
      </c>
      <c r="O35" s="153">
        <v>-0.1144</v>
      </c>
      <c r="P35" s="154">
        <v>1.52E-2</v>
      </c>
      <c r="Q35" s="143">
        <f t="shared" ref="Q35:Q41" si="97">SQRT(R35^2+S35^2)*1000/(1.73*R$18)</f>
        <v>6.5270668281313187</v>
      </c>
      <c r="R35" s="153">
        <v>-0.1152</v>
      </c>
      <c r="S35" s="154">
        <v>1.6E-2</v>
      </c>
      <c r="T35" s="143">
        <f t="shared" ref="T35:T41" si="98">SQRT(U35^2+V35^2)*1000/(1.73*U$18)</f>
        <v>6.499989545728214</v>
      </c>
      <c r="U35" s="153">
        <v>-0.1152</v>
      </c>
      <c r="V35" s="154">
        <v>1.2E-2</v>
      </c>
      <c r="W35" s="143">
        <f t="shared" ref="W35:W41" si="99">SQRT(X35^2+Y35^2)*1000/(1.73*X$18)</f>
        <v>8.6341476410927456</v>
      </c>
      <c r="X35" s="153">
        <v>-0.15359999999999999</v>
      </c>
      <c r="Y35" s="154">
        <v>8.8000000000000005E-3</v>
      </c>
      <c r="Z35" s="143">
        <f t="shared" ref="Z35:Z41" si="100">SQRT(AA35^2+AB35^2)*1000/(1.73*AA$18)</f>
        <v>11.606826590572116</v>
      </c>
      <c r="AA35" s="153">
        <v>-0.20480000000000001</v>
      </c>
      <c r="AB35" s="154">
        <v>2.3999999999999998E-3</v>
      </c>
      <c r="AC35" s="143">
        <f t="shared" ref="AC35:AC41" si="101">SQRT(AD35^2+AE35^2)*1000/(1.73*AD$18)</f>
        <v>13.522686104200648</v>
      </c>
      <c r="AD35" s="153">
        <v>-0.24079999999999999</v>
      </c>
      <c r="AE35" s="154">
        <v>-8.8000000000000005E-3</v>
      </c>
      <c r="AF35" s="143">
        <f t="shared" ref="AF35:AF41" si="102">SQRT(AG35^2+AH35^2)*1000/(1.73*AG$18)</f>
        <v>13.37313681417951</v>
      </c>
      <c r="AG35" s="153">
        <v>-0.23519999999999999</v>
      </c>
      <c r="AH35" s="154">
        <v>-1.9199999999999998E-2</v>
      </c>
      <c r="AI35" s="143">
        <f t="shared" ref="AI35:AI41" si="103">SQRT(AJ35^2+AK35^2)*1000/(1.73*AJ$18)</f>
        <v>13.911934042404374</v>
      </c>
      <c r="AJ35" s="153">
        <v>-0.24640000000000001</v>
      </c>
      <c r="AK35" s="154">
        <v>-2.7199999999999998E-2</v>
      </c>
      <c r="AL35" s="143">
        <f t="shared" ref="AL35:AL41" si="104">SQRT(AM35^2+AN35^2)*1000/(1.73*AM$18)</f>
        <v>13.682327809243349</v>
      </c>
      <c r="AM35" s="153">
        <v>-0.2392</v>
      </c>
      <c r="AN35" s="154">
        <v>-3.2800000000000003E-2</v>
      </c>
      <c r="AO35" s="143">
        <f t="shared" ref="AO35:AO41" si="105">SQRT(AP35^2+AQ35^2)*1000/(1.73*AP$18)</f>
        <v>13.394713277169076</v>
      </c>
      <c r="AP35" s="153">
        <v>-0.2344</v>
      </c>
      <c r="AQ35" s="154">
        <v>-3.04E-2</v>
      </c>
      <c r="AR35" s="143">
        <f t="shared" ref="AR35:AR41" si="106">SQRT(AS35^2+AT35^2)*1000/(1.73*AS$18)</f>
        <v>12.421830465499495</v>
      </c>
      <c r="AS35" s="153">
        <v>-0.21759999999999999</v>
      </c>
      <c r="AT35" s="154">
        <v>-2.64E-2</v>
      </c>
      <c r="AU35" s="143">
        <f t="shared" ref="AU35:AU41" si="107">SQRT(AV35^2+AW35^2)*1000/(1.73*AV$18)</f>
        <v>12.002329513332148</v>
      </c>
      <c r="AV35" s="153">
        <v>-0.20960000000000001</v>
      </c>
      <c r="AW35" s="154">
        <v>-3.04E-2</v>
      </c>
      <c r="AX35" s="143">
        <f t="shared" ref="AX35:AX41" si="108">SQRT(AY35^2+AZ35^2)*1000/(1.73*AY$18)</f>
        <v>12.124406847245808</v>
      </c>
      <c r="AY35" s="153">
        <v>-0.21199999999999999</v>
      </c>
      <c r="AZ35" s="154">
        <v>-2.8799999999999999E-2</v>
      </c>
      <c r="BA35" s="143">
        <f t="shared" ref="BA35:BA41" si="109">SQRT(BB35^2+BC35^2)*1000/(1.73*BB$18)</f>
        <v>12.293094741431485</v>
      </c>
      <c r="BB35" s="153">
        <v>-0.216</v>
      </c>
      <c r="BC35" s="154">
        <v>-0.02</v>
      </c>
      <c r="BD35" s="143">
        <f t="shared" ref="BD35:BD41" si="110">SQRT(BE35^2+BF35^2)*1000/(1.73*BE$18)</f>
        <v>13.37313681417951</v>
      </c>
      <c r="BE35" s="153">
        <v>-0.23519999999999999</v>
      </c>
      <c r="BF35" s="154">
        <v>-1.9199999999999998E-2</v>
      </c>
      <c r="BG35" s="143">
        <f t="shared" ref="BG35:BG41" si="111">SQRT(BH35^2+BI35^2)*1000/(1.73*BH$18)</f>
        <v>14.315644084702214</v>
      </c>
      <c r="BH35" s="153">
        <v>-0.252</v>
      </c>
      <c r="BI35" s="154">
        <v>-1.7600000000000001E-2</v>
      </c>
      <c r="BJ35" s="143">
        <f t="shared" ref="BJ35:BJ41" si="112">SQRT(BK35^2+BL35^2)*1000/(1.73*BK$18)</f>
        <v>14.575735092323489</v>
      </c>
      <c r="BK35" s="153">
        <v>-0.25679999999999997</v>
      </c>
      <c r="BL35" s="154">
        <v>-1.44E-2</v>
      </c>
      <c r="BM35" s="143">
        <f t="shared" ref="BM35:BM41" si="113">SQRT(BN35^2+BO35^2)*1000/(1.73*BN$18)</f>
        <v>13.339897814609159</v>
      </c>
      <c r="BN35" s="153">
        <v>-0.23519999999999999</v>
      </c>
      <c r="BO35" s="154">
        <v>-9.5999999999999992E-3</v>
      </c>
      <c r="BP35" s="143">
        <f t="shared" ref="BP35:BP41" si="114">SQRT(BQ35^2+BR35^2)*1000/(1.73*BQ$18)</f>
        <v>12.743383207066271</v>
      </c>
      <c r="BQ35" s="153">
        <v>-0.2248</v>
      </c>
      <c r="BR35" s="154">
        <v>-5.5999999999999999E-3</v>
      </c>
      <c r="BS35" s="143">
        <f t="shared" ref="BS35:BS41" si="115">SQRT(BT35^2+BU35^2)*1000/(1.73*BT$18)</f>
        <v>12.200790335076858</v>
      </c>
      <c r="BT35" s="153">
        <v>-0.2152</v>
      </c>
      <c r="BU35" s="154">
        <v>-6.4000000000000003E-3</v>
      </c>
      <c r="BV35" s="143">
        <f t="shared" ref="BV35:BV41" si="116">SQRT(BW35^2+BX35^2)*1000/(1.73*BW$18)</f>
        <v>11.500450273165781</v>
      </c>
      <c r="BW35" s="153">
        <v>-0.20480000000000001</v>
      </c>
      <c r="BX35" s="154">
        <v>-7.1999999999999998E-3</v>
      </c>
      <c r="BY35" s="143">
        <f t="shared" ref="BY35:BY41" si="117">SQRT(BZ35^2+CA35^2)*1000/(1.73*BZ$18)</f>
        <v>10.425519601840765</v>
      </c>
      <c r="BZ35" s="153">
        <v>-0.18559999999999999</v>
      </c>
      <c r="CA35" s="154">
        <v>-8.0000000000000002E-3</v>
      </c>
    </row>
    <row r="36" spans="1:81" x14ac:dyDescent="0.2">
      <c r="A36" s="62">
        <v>9</v>
      </c>
      <c r="B36" s="597" t="s">
        <v>118</v>
      </c>
      <c r="C36" s="147"/>
      <c r="D36" s="567"/>
      <c r="E36" s="149"/>
      <c r="F36" s="150"/>
      <c r="G36" s="151"/>
      <c r="H36" s="143">
        <f t="shared" si="94"/>
        <v>42.504211535408395</v>
      </c>
      <c r="I36" s="153">
        <v>-0.75360000000000005</v>
      </c>
      <c r="J36" s="154">
        <v>7.5600000000000001E-2</v>
      </c>
      <c r="K36" s="143">
        <f t="shared" si="95"/>
        <v>40.385482034159502</v>
      </c>
      <c r="L36" s="153">
        <v>-0.71760000000000002</v>
      </c>
      <c r="M36" s="154">
        <v>5.3999999999999999E-2</v>
      </c>
      <c r="N36" s="143">
        <f t="shared" si="96"/>
        <v>38.383038688814302</v>
      </c>
      <c r="O36" s="153">
        <v>-0.68279999999999996</v>
      </c>
      <c r="P36" s="154">
        <v>3.9600000000000003E-2</v>
      </c>
      <c r="Q36" s="143">
        <f t="shared" si="97"/>
        <v>37.565614503651709</v>
      </c>
      <c r="R36" s="153">
        <v>-0.66720000000000002</v>
      </c>
      <c r="S36" s="154">
        <v>5.3999999999999999E-2</v>
      </c>
      <c r="T36" s="143">
        <f t="shared" si="98"/>
        <v>38.180694564921822</v>
      </c>
      <c r="U36" s="153">
        <v>-0.67800000000000005</v>
      </c>
      <c r="V36" s="154">
        <v>5.6399999999999999E-2</v>
      </c>
      <c r="W36" s="143">
        <f t="shared" si="99"/>
        <v>39.075973127994899</v>
      </c>
      <c r="X36" s="153">
        <v>-0.69479999999999997</v>
      </c>
      <c r="Y36" s="154">
        <v>4.5600000000000002E-2</v>
      </c>
      <c r="Z36" s="143">
        <f t="shared" si="100"/>
        <v>44.045755078562919</v>
      </c>
      <c r="AA36" s="153">
        <v>-0.77400000000000002</v>
      </c>
      <c r="AB36" s="154">
        <v>7.0800000000000002E-2</v>
      </c>
      <c r="AC36" s="143">
        <f t="shared" si="101"/>
        <v>48.838916359499365</v>
      </c>
      <c r="AD36" s="153">
        <v>-0.86880000000000002</v>
      </c>
      <c r="AE36" s="154">
        <v>5.04E-2</v>
      </c>
      <c r="AF36" s="143">
        <f t="shared" si="102"/>
        <v>48.475128675565131</v>
      </c>
      <c r="AG36" s="153">
        <v>-0.85319999999999996</v>
      </c>
      <c r="AH36" s="154">
        <v>6.1199999999999997E-2</v>
      </c>
      <c r="AI36" s="143">
        <f t="shared" si="103"/>
        <v>45.566908783687168</v>
      </c>
      <c r="AJ36" s="153">
        <v>-0.80759999999999998</v>
      </c>
      <c r="AK36" s="154">
        <v>8.4000000000000005E-2</v>
      </c>
      <c r="AL36" s="143">
        <f t="shared" si="104"/>
        <v>44.835889994588797</v>
      </c>
      <c r="AM36" s="153">
        <v>-0.78720000000000001</v>
      </c>
      <c r="AN36" s="154">
        <v>7.9200000000000007E-2</v>
      </c>
      <c r="AO36" s="143">
        <f t="shared" si="105"/>
        <v>44.897167253832066</v>
      </c>
      <c r="AP36" s="153">
        <v>-0.79079999999999995</v>
      </c>
      <c r="AQ36" s="154">
        <v>4.8000000000000001E-2</v>
      </c>
      <c r="AR36" s="143">
        <f t="shared" si="106"/>
        <v>44.705170652612239</v>
      </c>
      <c r="AS36" s="153">
        <v>-0.78600000000000003</v>
      </c>
      <c r="AT36" s="154">
        <v>6.7199999999999996E-2</v>
      </c>
      <c r="AU36" s="143">
        <f t="shared" si="107"/>
        <v>44.626016387207351</v>
      </c>
      <c r="AV36" s="153">
        <v>-0.78480000000000005</v>
      </c>
      <c r="AW36" s="154">
        <v>6.4799999999999996E-2</v>
      </c>
      <c r="AX36" s="143">
        <f t="shared" si="108"/>
        <v>43.536050713196403</v>
      </c>
      <c r="AY36" s="153">
        <v>-0.76559999999999995</v>
      </c>
      <c r="AZ36" s="154">
        <v>6.3600000000000004E-2</v>
      </c>
      <c r="BA36" s="143">
        <f t="shared" si="109"/>
        <v>45.277492496592934</v>
      </c>
      <c r="BB36" s="153">
        <v>-0.79679999999999995</v>
      </c>
      <c r="BC36" s="154">
        <v>5.8799999999999998E-2</v>
      </c>
      <c r="BD36" s="143">
        <f t="shared" si="110"/>
        <v>47.862748070616583</v>
      </c>
      <c r="BE36" s="153">
        <v>-0.84360000000000002</v>
      </c>
      <c r="BF36" s="154">
        <v>4.0800000000000003E-2</v>
      </c>
      <c r="BG36" s="143">
        <f t="shared" si="111"/>
        <v>48.990131856550462</v>
      </c>
      <c r="BH36" s="153">
        <v>-0.86399999999999999</v>
      </c>
      <c r="BI36" s="154">
        <v>2.8799999999999999E-2</v>
      </c>
      <c r="BJ36" s="143">
        <f t="shared" si="112"/>
        <v>51.204317868920349</v>
      </c>
      <c r="BK36" s="153">
        <v>-0.90239999999999998</v>
      </c>
      <c r="BL36" s="154">
        <v>4.5600000000000002E-2</v>
      </c>
      <c r="BM36" s="143">
        <f t="shared" si="113"/>
        <v>53.288910241546695</v>
      </c>
      <c r="BN36" s="153">
        <v>-0.93959999999999999</v>
      </c>
      <c r="BO36" s="154">
        <v>3.7199999999999997E-2</v>
      </c>
      <c r="BP36" s="143">
        <f t="shared" si="114"/>
        <v>53.283486047417888</v>
      </c>
      <c r="BQ36" s="153">
        <v>-0.93840000000000001</v>
      </c>
      <c r="BR36" s="154">
        <v>5.8799999999999998E-2</v>
      </c>
      <c r="BS36" s="143">
        <f t="shared" si="115"/>
        <v>51.663635626431336</v>
      </c>
      <c r="BT36" s="153">
        <v>-0.90959999999999996</v>
      </c>
      <c r="BU36" s="154">
        <v>6.1199999999999997E-2</v>
      </c>
      <c r="BV36" s="143">
        <f t="shared" si="116"/>
        <v>48.877762922005985</v>
      </c>
      <c r="BW36" s="153">
        <v>-0.86880000000000002</v>
      </c>
      <c r="BX36" s="154">
        <v>6.1199999999999997E-2</v>
      </c>
      <c r="BY36" s="143">
        <f t="shared" si="117"/>
        <v>44.758333497492977</v>
      </c>
      <c r="BZ36" s="153">
        <v>-0.7944</v>
      </c>
      <c r="CA36" s="154">
        <v>7.0800000000000002E-2</v>
      </c>
    </row>
    <row r="37" spans="1:81" x14ac:dyDescent="0.2">
      <c r="A37" s="62">
        <v>10</v>
      </c>
      <c r="B37" s="598" t="s">
        <v>119</v>
      </c>
      <c r="C37" s="147"/>
      <c r="D37" s="567"/>
      <c r="E37" s="149"/>
      <c r="F37" s="150"/>
      <c r="G37" s="151"/>
      <c r="H37" s="143">
        <f t="shared" si="94"/>
        <v>32.83956919511477</v>
      </c>
      <c r="I37" s="153">
        <v>-0.54239999999999999</v>
      </c>
      <c r="J37" s="154">
        <v>-0.21959999999999999</v>
      </c>
      <c r="K37" s="143">
        <f t="shared" si="95"/>
        <v>29.726187145741314</v>
      </c>
      <c r="L37" s="153">
        <v>-0.49320000000000003</v>
      </c>
      <c r="M37" s="154">
        <v>-0.19320000000000001</v>
      </c>
      <c r="N37" s="143">
        <f t="shared" si="96"/>
        <v>28.739336605747354</v>
      </c>
      <c r="O37" s="153">
        <v>-0.47760000000000002</v>
      </c>
      <c r="P37" s="154">
        <v>-0.18479999999999999</v>
      </c>
      <c r="Q37" s="143">
        <f t="shared" si="97"/>
        <v>27.185735754003566</v>
      </c>
      <c r="R37" s="153">
        <v>-0.45479999999999998</v>
      </c>
      <c r="S37" s="154">
        <v>-0.1668</v>
      </c>
      <c r="T37" s="143">
        <f t="shared" si="98"/>
        <v>26.926761411113546</v>
      </c>
      <c r="U37" s="153">
        <v>-0.45119999999999999</v>
      </c>
      <c r="V37" s="154">
        <v>-0.16320000000000001</v>
      </c>
      <c r="W37" s="143">
        <f t="shared" si="99"/>
        <v>26.903929872983142</v>
      </c>
      <c r="X37" s="153">
        <v>-0.45119999999999999</v>
      </c>
      <c r="Y37" s="154">
        <v>-0.16200000000000001</v>
      </c>
      <c r="Z37" s="143">
        <f t="shared" si="100"/>
        <v>28.710691274988925</v>
      </c>
      <c r="AA37" s="153">
        <v>-0.4788</v>
      </c>
      <c r="AB37" s="154">
        <v>-0.1656</v>
      </c>
      <c r="AC37" s="143">
        <f t="shared" si="101"/>
        <v>31.826505189340683</v>
      </c>
      <c r="AD37" s="153">
        <v>-0.54239999999999999</v>
      </c>
      <c r="AE37" s="154">
        <v>-0.1656</v>
      </c>
      <c r="AF37" s="143">
        <f t="shared" si="102"/>
        <v>32.373442217323401</v>
      </c>
      <c r="AG37" s="153">
        <v>-0.54600000000000004</v>
      </c>
      <c r="AH37" s="154">
        <v>-0.16800000000000001</v>
      </c>
      <c r="AI37" s="143">
        <f t="shared" si="103"/>
        <v>32.179438033706276</v>
      </c>
      <c r="AJ37" s="153">
        <v>-0.54239999999999999</v>
      </c>
      <c r="AK37" s="154">
        <v>-0.186</v>
      </c>
      <c r="AL37" s="143">
        <f t="shared" si="104"/>
        <v>34.807594686736081</v>
      </c>
      <c r="AM37" s="153">
        <v>-0.57720000000000005</v>
      </c>
      <c r="AN37" s="154">
        <v>-0.21</v>
      </c>
      <c r="AO37" s="143">
        <f t="shared" si="105"/>
        <v>34.894774867507657</v>
      </c>
      <c r="AP37" s="153">
        <v>-0.57840000000000003</v>
      </c>
      <c r="AQ37" s="154">
        <v>-0.2112</v>
      </c>
      <c r="AR37" s="143">
        <f t="shared" si="106"/>
        <v>34.56942454122445</v>
      </c>
      <c r="AS37" s="153">
        <v>-0.5736</v>
      </c>
      <c r="AT37" s="154">
        <v>-0.20760000000000001</v>
      </c>
      <c r="AU37" s="143">
        <f t="shared" si="107"/>
        <v>34.656536652413166</v>
      </c>
      <c r="AV37" s="153">
        <v>-0.57479999999999998</v>
      </c>
      <c r="AW37" s="154">
        <v>-0.20880000000000001</v>
      </c>
      <c r="AX37" s="143">
        <f t="shared" si="108"/>
        <v>34.349600742380069</v>
      </c>
      <c r="AY37" s="153">
        <v>-0.57120000000000004</v>
      </c>
      <c r="AZ37" s="154">
        <v>-0.20280000000000001</v>
      </c>
      <c r="BA37" s="143">
        <f t="shared" si="109"/>
        <v>35.278325112543442</v>
      </c>
      <c r="BB37" s="153">
        <v>-0.58560000000000001</v>
      </c>
      <c r="BC37" s="154">
        <v>-0.2112</v>
      </c>
      <c r="BD37" s="143">
        <f t="shared" si="110"/>
        <v>38.137195075697235</v>
      </c>
      <c r="BE37" s="153">
        <v>-0.63360000000000005</v>
      </c>
      <c r="BF37" s="154">
        <v>-0.2268</v>
      </c>
      <c r="BG37" s="143">
        <f t="shared" si="111"/>
        <v>38.270349738245926</v>
      </c>
      <c r="BH37" s="153">
        <v>-0.63480000000000003</v>
      </c>
      <c r="BI37" s="154">
        <v>-0.23039999999999999</v>
      </c>
      <c r="BJ37" s="143">
        <f t="shared" si="112"/>
        <v>37.410465542592483</v>
      </c>
      <c r="BK37" s="153">
        <v>-0.62039999999999995</v>
      </c>
      <c r="BL37" s="154">
        <v>-0.22559999999999999</v>
      </c>
      <c r="BM37" s="143">
        <f t="shared" si="113"/>
        <v>38.229726237245522</v>
      </c>
      <c r="BN37" s="153">
        <v>-0.63360000000000005</v>
      </c>
      <c r="BO37" s="154">
        <v>-0.2316</v>
      </c>
      <c r="BP37" s="143">
        <f t="shared" si="114"/>
        <v>37.091098622161915</v>
      </c>
      <c r="BQ37" s="153">
        <v>-0.61439999999999995</v>
      </c>
      <c r="BR37" s="154">
        <v>-0.22559999999999999</v>
      </c>
      <c r="BS37" s="143">
        <f t="shared" si="115"/>
        <v>36.772102056190391</v>
      </c>
      <c r="BT37" s="153">
        <v>-0.60840000000000005</v>
      </c>
      <c r="BU37" s="154">
        <v>-0.22559999999999999</v>
      </c>
      <c r="BV37" s="143">
        <f t="shared" si="116"/>
        <v>35.713451982537592</v>
      </c>
      <c r="BW37" s="153">
        <v>-0.59640000000000004</v>
      </c>
      <c r="BX37" s="154">
        <v>-0.222</v>
      </c>
      <c r="BY37" s="143">
        <f t="shared" si="117"/>
        <v>34.925235575447822</v>
      </c>
      <c r="BZ37" s="153">
        <v>-0.58320000000000005</v>
      </c>
      <c r="CA37" s="154">
        <v>-0.2172</v>
      </c>
    </row>
    <row r="38" spans="1:81" x14ac:dyDescent="0.2">
      <c r="A38" s="62">
        <v>11</v>
      </c>
      <c r="B38" s="596" t="s">
        <v>120</v>
      </c>
      <c r="C38" s="147"/>
      <c r="D38" s="567"/>
      <c r="E38" s="149"/>
      <c r="F38" s="150"/>
      <c r="G38" s="151"/>
      <c r="H38" s="143">
        <f t="shared" si="94"/>
        <v>101.89642498769912</v>
      </c>
      <c r="I38" s="153">
        <v>-1.8108</v>
      </c>
      <c r="J38" s="154">
        <v>0.13320000000000001</v>
      </c>
      <c r="K38" s="143">
        <f t="shared" si="95"/>
        <v>95.656712881655054</v>
      </c>
      <c r="L38" s="153">
        <v>-1.6992</v>
      </c>
      <c r="M38" s="154">
        <v>0.13439999999999999</v>
      </c>
      <c r="N38" s="143">
        <f t="shared" si="96"/>
        <v>92.155225020083535</v>
      </c>
      <c r="O38" s="153">
        <v>-1.6368</v>
      </c>
      <c r="P38" s="154">
        <v>0.13200000000000001</v>
      </c>
      <c r="Q38" s="143">
        <f t="shared" si="97"/>
        <v>90.863645836993626</v>
      </c>
      <c r="R38" s="153">
        <v>-1.6140000000000001</v>
      </c>
      <c r="S38" s="154">
        <v>0.12839999999999999</v>
      </c>
      <c r="T38" s="143">
        <f t="shared" si="98"/>
        <v>89.980275273394525</v>
      </c>
      <c r="U38" s="153">
        <v>-1.5984</v>
      </c>
      <c r="V38" s="154">
        <v>0.126</v>
      </c>
      <c r="W38" s="143">
        <f t="shared" si="99"/>
        <v>92.837492092013193</v>
      </c>
      <c r="X38" s="153">
        <v>-1.65</v>
      </c>
      <c r="Y38" s="154">
        <v>0.1188</v>
      </c>
      <c r="Z38" s="143">
        <f t="shared" si="100"/>
        <v>105.09145587502623</v>
      </c>
      <c r="AA38" s="153">
        <v>-1.8504</v>
      </c>
      <c r="AB38" s="154">
        <v>0.12239999999999999</v>
      </c>
      <c r="AC38" s="143">
        <f t="shared" si="101"/>
        <v>114.90022676645395</v>
      </c>
      <c r="AD38" s="153">
        <v>-2.0436000000000001</v>
      </c>
      <c r="AE38" s="154">
        <v>0.12479999999999999</v>
      </c>
      <c r="AF38" s="143">
        <f t="shared" si="102"/>
        <v>119.49710185387669</v>
      </c>
      <c r="AG38" s="153">
        <v>-2.1059999999999999</v>
      </c>
      <c r="AH38" s="154">
        <v>0.1056</v>
      </c>
      <c r="AI38" s="143">
        <f t="shared" si="103"/>
        <v>115.42841366314946</v>
      </c>
      <c r="AJ38" s="153">
        <v>-2.0556000000000001</v>
      </c>
      <c r="AK38" s="154">
        <v>7.0800000000000002E-2</v>
      </c>
      <c r="AL38" s="143">
        <f t="shared" si="104"/>
        <v>118.03804188210273</v>
      </c>
      <c r="AM38" s="153">
        <v>-2.0819999999999999</v>
      </c>
      <c r="AN38" s="154">
        <v>6.1199999999999997E-2</v>
      </c>
      <c r="AO38" s="143">
        <f t="shared" si="105"/>
        <v>115.0226449071322</v>
      </c>
      <c r="AP38" s="153">
        <v>-2.028</v>
      </c>
      <c r="AQ38" s="154">
        <v>8.2799999999999999E-2</v>
      </c>
      <c r="AR38" s="143">
        <f t="shared" si="106"/>
        <v>114.8244414348154</v>
      </c>
      <c r="AS38" s="153">
        <v>-2.0244</v>
      </c>
      <c r="AT38" s="154">
        <v>8.5199999999999998E-2</v>
      </c>
      <c r="AU38" s="143">
        <f t="shared" si="107"/>
        <v>115.00927576679983</v>
      </c>
      <c r="AV38" s="153">
        <v>-2.028</v>
      </c>
      <c r="AW38" s="154">
        <v>7.6799999999999993E-2</v>
      </c>
      <c r="AX38" s="143">
        <f t="shared" si="108"/>
        <v>114.18243516620495</v>
      </c>
      <c r="AY38" s="153">
        <v>-2.0124</v>
      </c>
      <c r="AZ38" s="154">
        <v>9.9599999999999994E-2</v>
      </c>
      <c r="BA38" s="143">
        <f t="shared" si="109"/>
        <v>117.24205188567424</v>
      </c>
      <c r="BB38" s="153">
        <v>-2.0676000000000001</v>
      </c>
      <c r="BC38" s="154">
        <v>7.1999999999999995E-2</v>
      </c>
      <c r="BD38" s="143">
        <f t="shared" si="110"/>
        <v>119.73742029275905</v>
      </c>
      <c r="BE38" s="153">
        <v>-2.1120000000000001</v>
      </c>
      <c r="BF38" s="154">
        <v>6.1199999999999997E-2</v>
      </c>
      <c r="BG38" s="143">
        <f t="shared" si="111"/>
        <v>116.2429849717473</v>
      </c>
      <c r="BH38" s="153">
        <v>-2.0495999999999999</v>
      </c>
      <c r="BI38" s="154">
        <v>8.1600000000000006E-2</v>
      </c>
      <c r="BJ38" s="143">
        <f t="shared" si="112"/>
        <v>118.54283545567777</v>
      </c>
      <c r="BK38" s="153">
        <v>-2.0891999999999999</v>
      </c>
      <c r="BL38" s="154">
        <v>0.10440000000000001</v>
      </c>
      <c r="BM38" s="143">
        <f t="shared" si="113"/>
        <v>120.79439029043715</v>
      </c>
      <c r="BN38" s="153">
        <v>-2.1288</v>
      </c>
      <c r="BO38" s="154">
        <v>0.108</v>
      </c>
      <c r="BP38" s="143">
        <f t="shared" si="114"/>
        <v>121.62339160159148</v>
      </c>
      <c r="BQ38" s="153">
        <v>-2.1432000000000002</v>
      </c>
      <c r="BR38" s="154">
        <v>0.1128</v>
      </c>
      <c r="BS38" s="143">
        <f t="shared" si="115"/>
        <v>117.96763668692256</v>
      </c>
      <c r="BT38" s="153">
        <v>-2.0783999999999998</v>
      </c>
      <c r="BU38" s="154">
        <v>0.1164</v>
      </c>
      <c r="BV38" s="143">
        <f t="shared" si="116"/>
        <v>111.96987366348783</v>
      </c>
      <c r="BW38" s="153">
        <v>-1.992</v>
      </c>
      <c r="BX38" s="154">
        <v>0.1128</v>
      </c>
      <c r="BY38" s="143">
        <f t="shared" si="117"/>
        <v>104.85183864138203</v>
      </c>
      <c r="BZ38" s="153">
        <v>-1.8648</v>
      </c>
      <c r="CA38" s="154">
        <v>0.1152</v>
      </c>
    </row>
    <row r="39" spans="1:81" x14ac:dyDescent="0.2">
      <c r="A39" s="62">
        <v>12</v>
      </c>
      <c r="B39" s="597" t="s">
        <v>121</v>
      </c>
      <c r="C39" s="147"/>
      <c r="D39" s="567"/>
      <c r="E39" s="149"/>
      <c r="F39" s="150"/>
      <c r="G39" s="151"/>
      <c r="H39" s="143">
        <f t="shared" si="94"/>
        <v>41.08846699265677</v>
      </c>
      <c r="I39" s="153">
        <v>-0.72360000000000002</v>
      </c>
      <c r="J39" s="154">
        <v>-0.1116</v>
      </c>
      <c r="K39" s="143">
        <f t="shared" si="95"/>
        <v>39.23673500034667</v>
      </c>
      <c r="L39" s="153">
        <v>-0.69</v>
      </c>
      <c r="M39" s="154">
        <v>-0.1128</v>
      </c>
      <c r="N39" s="143">
        <f t="shared" si="96"/>
        <v>37.22165733310392</v>
      </c>
      <c r="O39" s="153">
        <v>-0.65400000000000003</v>
      </c>
      <c r="P39" s="154">
        <v>-0.1104</v>
      </c>
      <c r="Q39" s="143">
        <f t="shared" si="97"/>
        <v>36.457659702331767</v>
      </c>
      <c r="R39" s="153">
        <v>-0.64080000000000004</v>
      </c>
      <c r="S39" s="154">
        <v>-0.10680000000000001</v>
      </c>
      <c r="T39" s="143">
        <f t="shared" si="98"/>
        <v>34.895421277191289</v>
      </c>
      <c r="U39" s="153">
        <v>-0.61560000000000004</v>
      </c>
      <c r="V39" s="154">
        <v>-8.7599999999999997E-2</v>
      </c>
      <c r="W39" s="143">
        <f t="shared" si="99"/>
        <v>35.438287507980021</v>
      </c>
      <c r="X39" s="153">
        <v>-0.62519999999999998</v>
      </c>
      <c r="Y39" s="154">
        <v>-8.8800000000000004E-2</v>
      </c>
      <c r="Z39" s="143">
        <f t="shared" si="100"/>
        <v>39.542662290592986</v>
      </c>
      <c r="AA39" s="153">
        <v>-0.69240000000000002</v>
      </c>
      <c r="AB39" s="154">
        <v>-8.6400000000000005E-2</v>
      </c>
      <c r="AC39" s="143">
        <f t="shared" si="101"/>
        <v>43.385590358369441</v>
      </c>
      <c r="AD39" s="153">
        <v>-0.76680000000000004</v>
      </c>
      <c r="AE39" s="154">
        <v>-9.8400000000000001E-2</v>
      </c>
      <c r="AF39" s="143">
        <f t="shared" si="102"/>
        <v>43.223427641013068</v>
      </c>
      <c r="AG39" s="153">
        <v>-0.75360000000000005</v>
      </c>
      <c r="AH39" s="154">
        <v>-0.1176</v>
      </c>
      <c r="AI39" s="143">
        <f t="shared" si="103"/>
        <v>43.848653578345122</v>
      </c>
      <c r="AJ39" s="153">
        <v>-0.77280000000000004</v>
      </c>
      <c r="AK39" s="154">
        <v>-0.1152</v>
      </c>
      <c r="AL39" s="143">
        <f t="shared" si="104"/>
        <v>45.316645511448613</v>
      </c>
      <c r="AM39" s="153">
        <v>-0.79200000000000004</v>
      </c>
      <c r="AN39" s="154">
        <v>-0.1104</v>
      </c>
      <c r="AO39" s="143">
        <f t="shared" si="105"/>
        <v>45.056744732848976</v>
      </c>
      <c r="AP39" s="153">
        <v>-0.78720000000000001</v>
      </c>
      <c r="AQ39" s="154">
        <v>-0.1116</v>
      </c>
      <c r="AR39" s="143">
        <f t="shared" si="106"/>
        <v>45.617155276182338</v>
      </c>
      <c r="AS39" s="153">
        <v>-0.79559999999999997</v>
      </c>
      <c r="AT39" s="154">
        <v>-0.12239999999999999</v>
      </c>
      <c r="AU39" s="143">
        <f t="shared" si="107"/>
        <v>47.883613696138752</v>
      </c>
      <c r="AV39" s="153">
        <v>-0.83279999999999998</v>
      </c>
      <c r="AW39" s="154">
        <v>-0.14280000000000001</v>
      </c>
      <c r="AX39" s="143">
        <f t="shared" si="108"/>
        <v>49.739441337197405</v>
      </c>
      <c r="AY39" s="153">
        <v>-0.86639999999999995</v>
      </c>
      <c r="AZ39" s="154">
        <v>-0.1404</v>
      </c>
      <c r="BA39" s="143">
        <f t="shared" si="109"/>
        <v>50.723659504156615</v>
      </c>
      <c r="BB39" s="153">
        <v>-0.88200000000000001</v>
      </c>
      <c r="BC39" s="154">
        <v>-0.15240000000000001</v>
      </c>
      <c r="BD39" s="143">
        <f t="shared" si="110"/>
        <v>51.440310916094575</v>
      </c>
      <c r="BE39" s="153">
        <v>-0.89400000000000002</v>
      </c>
      <c r="BF39" s="154">
        <v>-0.15720000000000001</v>
      </c>
      <c r="BG39" s="143">
        <f t="shared" si="111"/>
        <v>53.774847258671791</v>
      </c>
      <c r="BH39" s="153">
        <v>-0.93600000000000005</v>
      </c>
      <c r="BI39" s="154">
        <v>-0.156</v>
      </c>
      <c r="BJ39" s="143">
        <f t="shared" si="112"/>
        <v>56.749802230602022</v>
      </c>
      <c r="BK39" s="153">
        <v>-0.98880000000000001</v>
      </c>
      <c r="BL39" s="154">
        <v>-0.15840000000000001</v>
      </c>
      <c r="BM39" s="143">
        <f t="shared" si="113"/>
        <v>58.920424213246442</v>
      </c>
      <c r="BN39" s="153">
        <v>-1.0271999999999999</v>
      </c>
      <c r="BO39" s="154">
        <v>-0.1608</v>
      </c>
      <c r="BP39" s="143">
        <f t="shared" si="114"/>
        <v>57.588174374608421</v>
      </c>
      <c r="BQ39" s="153">
        <v>-1.0056</v>
      </c>
      <c r="BR39" s="154">
        <v>-0.1464</v>
      </c>
      <c r="BS39" s="143">
        <f t="shared" si="115"/>
        <v>53.198883939062561</v>
      </c>
      <c r="BT39" s="153">
        <v>-0.93120000000000003</v>
      </c>
      <c r="BU39" s="154">
        <v>-0.1188</v>
      </c>
      <c r="BV39" s="143">
        <f t="shared" si="116"/>
        <v>47.621671405248378</v>
      </c>
      <c r="BW39" s="153">
        <v>-0.84119999999999995</v>
      </c>
      <c r="BX39" s="154">
        <v>-0.1116</v>
      </c>
      <c r="BY39" s="143">
        <f t="shared" si="117"/>
        <v>42.19079887583478</v>
      </c>
      <c r="BZ39" s="153">
        <v>-0.74399999999999999</v>
      </c>
      <c r="CA39" s="154">
        <v>-0.108</v>
      </c>
    </row>
    <row r="40" spans="1:81" x14ac:dyDescent="0.2">
      <c r="A40" s="62">
        <v>13</v>
      </c>
      <c r="B40" s="597" t="s">
        <v>122</v>
      </c>
      <c r="C40" s="147"/>
      <c r="D40" s="567"/>
      <c r="E40" s="149"/>
      <c r="F40" s="150"/>
      <c r="G40" s="151"/>
      <c r="H40" s="143">
        <f t="shared" si="94"/>
        <v>130.42672442980583</v>
      </c>
      <c r="I40" s="153">
        <v>-2.3039999999999998</v>
      </c>
      <c r="J40" s="154">
        <v>-0.30480000000000002</v>
      </c>
      <c r="K40" s="143">
        <f t="shared" si="95"/>
        <v>123.67766615455807</v>
      </c>
      <c r="L40" s="153">
        <v>-2.1827999999999999</v>
      </c>
      <c r="M40" s="154">
        <v>-0.30359999999999998</v>
      </c>
      <c r="N40" s="143">
        <f t="shared" si="96"/>
        <v>118.63046254450565</v>
      </c>
      <c r="O40" s="153">
        <v>-2.0939999999999999</v>
      </c>
      <c r="P40" s="154">
        <v>-0.28920000000000001</v>
      </c>
      <c r="Q40" s="143">
        <f t="shared" si="97"/>
        <v>116.86835281140942</v>
      </c>
      <c r="R40" s="153">
        <v>-2.0628000000000002</v>
      </c>
      <c r="S40" s="154">
        <v>-0.28560000000000002</v>
      </c>
      <c r="T40" s="143">
        <f t="shared" si="98"/>
        <v>117.86904701505964</v>
      </c>
      <c r="U40" s="153">
        <v>-2.0808</v>
      </c>
      <c r="V40" s="154">
        <v>-0.28560000000000002</v>
      </c>
      <c r="W40" s="143">
        <f t="shared" si="99"/>
        <v>120.97897946460357</v>
      </c>
      <c r="X40" s="153">
        <v>-2.1372</v>
      </c>
      <c r="Y40" s="154">
        <v>-0.28199999999999997</v>
      </c>
      <c r="Z40" s="143">
        <f t="shared" si="100"/>
        <v>134.83427445697623</v>
      </c>
      <c r="AA40" s="153">
        <v>-2.3628</v>
      </c>
      <c r="AB40" s="154">
        <v>-0.27960000000000002</v>
      </c>
      <c r="AC40" s="143">
        <f t="shared" si="101"/>
        <v>151.18251063333852</v>
      </c>
      <c r="AD40" s="153">
        <v>-2.6747999999999998</v>
      </c>
      <c r="AE40" s="154">
        <v>-0.32040000000000002</v>
      </c>
      <c r="AF40" s="143">
        <f t="shared" si="102"/>
        <v>159.64893137756604</v>
      </c>
      <c r="AG40" s="153">
        <v>-2.7972000000000001</v>
      </c>
      <c r="AH40" s="154">
        <v>-0.33479999999999999</v>
      </c>
      <c r="AI40" s="143">
        <f t="shared" si="103"/>
        <v>159.0142233953658</v>
      </c>
      <c r="AJ40" s="153">
        <v>-2.8188</v>
      </c>
      <c r="AK40" s="154">
        <v>-0.28799999999999998</v>
      </c>
      <c r="AL40" s="143">
        <f t="shared" si="104"/>
        <v>165.47280686386171</v>
      </c>
      <c r="AM40" s="153">
        <v>-2.9064000000000001</v>
      </c>
      <c r="AN40" s="154">
        <v>-0.28079999999999999</v>
      </c>
      <c r="AO40" s="143">
        <f t="shared" si="105"/>
        <v>168.23545616294399</v>
      </c>
      <c r="AP40" s="153">
        <v>-2.9556</v>
      </c>
      <c r="AQ40" s="154">
        <v>-0.27839999999999998</v>
      </c>
      <c r="AR40" s="143">
        <f t="shared" si="106"/>
        <v>166.86861386094313</v>
      </c>
      <c r="AS40" s="153">
        <v>-2.9316</v>
      </c>
      <c r="AT40" s="154">
        <v>-0.27600000000000002</v>
      </c>
      <c r="AU40" s="143">
        <f t="shared" si="107"/>
        <v>165.42137543033152</v>
      </c>
      <c r="AV40" s="153">
        <v>-2.9064000000000001</v>
      </c>
      <c r="AW40" s="154">
        <v>-0.2712</v>
      </c>
      <c r="AX40" s="143">
        <f t="shared" si="108"/>
        <v>164.76988697010583</v>
      </c>
      <c r="AY40" s="153">
        <v>-2.8944000000000001</v>
      </c>
      <c r="AZ40" s="154">
        <v>-0.27600000000000002</v>
      </c>
      <c r="BA40" s="143">
        <f t="shared" si="109"/>
        <v>171.15838056456897</v>
      </c>
      <c r="BB40" s="153">
        <v>-3.0036</v>
      </c>
      <c r="BC40" s="154">
        <v>-0.31680000000000003</v>
      </c>
      <c r="BD40" s="143">
        <f t="shared" si="110"/>
        <v>180.82837349919248</v>
      </c>
      <c r="BE40" s="153">
        <v>-3.1716000000000002</v>
      </c>
      <c r="BF40" s="154">
        <v>-0.35039999999999999</v>
      </c>
      <c r="BG40" s="143">
        <f t="shared" si="111"/>
        <v>178.88604830727496</v>
      </c>
      <c r="BH40" s="153">
        <v>-3.1392000000000002</v>
      </c>
      <c r="BI40" s="154">
        <v>-0.33119999999999999</v>
      </c>
      <c r="BJ40" s="143">
        <f t="shared" si="112"/>
        <v>180.8053935510618</v>
      </c>
      <c r="BK40" s="153">
        <v>-3.1751999999999998</v>
      </c>
      <c r="BL40" s="154">
        <v>-0.312</v>
      </c>
      <c r="BM40" s="143">
        <f t="shared" si="113"/>
        <v>179.6569472022876</v>
      </c>
      <c r="BN40" s="153">
        <v>-3.1560000000000001</v>
      </c>
      <c r="BO40" s="154">
        <v>-0.3</v>
      </c>
      <c r="BP40" s="143">
        <f t="shared" si="114"/>
        <v>174.91860356176292</v>
      </c>
      <c r="BQ40" s="153">
        <v>-3.0720000000000001</v>
      </c>
      <c r="BR40" s="154">
        <v>-0.3</v>
      </c>
      <c r="BS40" s="143">
        <f t="shared" si="115"/>
        <v>167.1438200180163</v>
      </c>
      <c r="BT40" s="153">
        <v>-2.9340000000000002</v>
      </c>
      <c r="BU40" s="154">
        <v>-0.30120000000000002</v>
      </c>
      <c r="BV40" s="143">
        <f t="shared" si="116"/>
        <v>152.99158378288379</v>
      </c>
      <c r="BW40" s="153">
        <v>-2.7096</v>
      </c>
      <c r="BX40" s="154">
        <v>-0.3</v>
      </c>
      <c r="BY40" s="143">
        <f t="shared" si="117"/>
        <v>140.68218177127218</v>
      </c>
      <c r="BZ40" s="153">
        <v>-2.4887999999999999</v>
      </c>
      <c r="CA40" s="154">
        <v>-0.3</v>
      </c>
    </row>
    <row r="41" spans="1:81" x14ac:dyDescent="0.2">
      <c r="A41" s="160">
        <v>14</v>
      </c>
      <c r="B41" s="597" t="s">
        <v>123</v>
      </c>
      <c r="C41" s="147"/>
      <c r="D41" s="567"/>
      <c r="E41" s="149"/>
      <c r="F41" s="150"/>
      <c r="G41" s="151"/>
      <c r="H41" s="143">
        <f t="shared" si="94"/>
        <v>18.171611102389111</v>
      </c>
      <c r="I41" s="153">
        <v>-0.32040000000000002</v>
      </c>
      <c r="J41" s="154">
        <v>4.6800000000000001E-2</v>
      </c>
      <c r="K41" s="143">
        <f t="shared" si="95"/>
        <v>18.038348150732265</v>
      </c>
      <c r="L41" s="153">
        <v>-0.318</v>
      </c>
      <c r="M41" s="154">
        <v>4.6800000000000001E-2</v>
      </c>
      <c r="N41" s="143">
        <f t="shared" si="96"/>
        <v>17.905106520398729</v>
      </c>
      <c r="O41" s="153">
        <v>-0.31559999999999999</v>
      </c>
      <c r="P41" s="154">
        <v>4.6800000000000001E-2</v>
      </c>
      <c r="Q41" s="143">
        <f t="shared" si="97"/>
        <v>18.371544492379265</v>
      </c>
      <c r="R41" s="153">
        <v>-0.32400000000000001</v>
      </c>
      <c r="S41" s="154">
        <v>4.6800000000000001E-2</v>
      </c>
      <c r="T41" s="143">
        <f t="shared" si="98"/>
        <v>19.086961684505503</v>
      </c>
      <c r="U41" s="153">
        <v>-0.3372</v>
      </c>
      <c r="V41" s="154">
        <v>4.4400000000000002E-2</v>
      </c>
      <c r="W41" s="143">
        <f t="shared" si="99"/>
        <v>19.629893757710278</v>
      </c>
      <c r="X41" s="153">
        <v>-0.3468</v>
      </c>
      <c r="Y41" s="154">
        <v>4.5600000000000002E-2</v>
      </c>
      <c r="Z41" s="143">
        <f t="shared" si="100"/>
        <v>20.555801112921383</v>
      </c>
      <c r="AA41" s="153">
        <v>-0.36</v>
      </c>
      <c r="AB41" s="154">
        <v>4.4400000000000002E-2</v>
      </c>
      <c r="AC41" s="143">
        <f t="shared" si="101"/>
        <v>20.883108530873486</v>
      </c>
      <c r="AD41" s="153">
        <v>-0.36959999999999998</v>
      </c>
      <c r="AE41" s="154">
        <v>4.3200000000000002E-2</v>
      </c>
      <c r="AF41" s="143">
        <f t="shared" si="102"/>
        <v>21.719826159606011</v>
      </c>
      <c r="AG41" s="153">
        <v>-0.38040000000000002</v>
      </c>
      <c r="AH41" s="154">
        <v>4.6800000000000001E-2</v>
      </c>
      <c r="AI41" s="143">
        <f t="shared" si="103"/>
        <v>20.190803790149054</v>
      </c>
      <c r="AJ41" s="153">
        <v>-0.35639999999999999</v>
      </c>
      <c r="AK41" s="154">
        <v>4.9200000000000001E-2</v>
      </c>
      <c r="AL41" s="143">
        <f t="shared" si="104"/>
        <v>20.321389755111181</v>
      </c>
      <c r="AM41" s="153">
        <v>-0.35520000000000002</v>
      </c>
      <c r="AN41" s="154">
        <v>4.9200000000000001E-2</v>
      </c>
      <c r="AO41" s="143">
        <f t="shared" si="105"/>
        <v>19.321418082523461</v>
      </c>
      <c r="AP41" s="153">
        <v>-0.3372</v>
      </c>
      <c r="AQ41" s="154">
        <v>5.04E-2</v>
      </c>
      <c r="AR41" s="143">
        <f t="shared" si="106"/>
        <v>19.561784740485205</v>
      </c>
      <c r="AS41" s="153">
        <v>-0.34200000000000003</v>
      </c>
      <c r="AT41" s="154">
        <v>4.6800000000000001E-2</v>
      </c>
      <c r="AU41" s="143">
        <f t="shared" si="107"/>
        <v>19.167140323731587</v>
      </c>
      <c r="AV41" s="153">
        <v>-0.33479999999999999</v>
      </c>
      <c r="AW41" s="154">
        <v>4.8000000000000001E-2</v>
      </c>
      <c r="AX41" s="143">
        <f t="shared" si="108"/>
        <v>19.503778872757135</v>
      </c>
      <c r="AY41" s="153">
        <v>-0.34079999999999999</v>
      </c>
      <c r="AZ41" s="154">
        <v>4.8000000000000001E-2</v>
      </c>
      <c r="BA41" s="143">
        <f t="shared" si="109"/>
        <v>20.388752846915228</v>
      </c>
      <c r="BB41" s="153">
        <v>-0.35639999999999999</v>
      </c>
      <c r="BC41" s="154">
        <v>4.9200000000000001E-2</v>
      </c>
      <c r="BD41" s="143">
        <f t="shared" si="110"/>
        <v>22.024294917244045</v>
      </c>
      <c r="BE41" s="153">
        <v>-0.38519999999999999</v>
      </c>
      <c r="BF41" s="154">
        <v>5.16E-2</v>
      </c>
      <c r="BG41" s="143">
        <f t="shared" si="111"/>
        <v>21.332263223021378</v>
      </c>
      <c r="BH41" s="153">
        <v>-0.37319999999999998</v>
      </c>
      <c r="BI41" s="154">
        <v>4.9200000000000001E-2</v>
      </c>
      <c r="BJ41" s="143">
        <f t="shared" si="112"/>
        <v>21.601975367101229</v>
      </c>
      <c r="BK41" s="153">
        <v>-0.378</v>
      </c>
      <c r="BL41" s="154">
        <v>4.9200000000000001E-2</v>
      </c>
      <c r="BM41" s="143">
        <f t="shared" si="113"/>
        <v>21.283104351409975</v>
      </c>
      <c r="BN41" s="153">
        <v>-0.372</v>
      </c>
      <c r="BO41" s="154">
        <v>5.16E-2</v>
      </c>
      <c r="BP41" s="143">
        <f t="shared" si="114"/>
        <v>19.792341928271863</v>
      </c>
      <c r="BQ41" s="153">
        <v>-0.34560000000000002</v>
      </c>
      <c r="BR41" s="154">
        <v>5.04E-2</v>
      </c>
      <c r="BS41" s="143">
        <f t="shared" si="115"/>
        <v>17.60990573334227</v>
      </c>
      <c r="BT41" s="153">
        <v>-0.30719999999999997</v>
      </c>
      <c r="BU41" s="154">
        <v>4.6800000000000001E-2</v>
      </c>
      <c r="BV41" s="143">
        <f t="shared" si="116"/>
        <v>16.829630101892509</v>
      </c>
      <c r="BW41" s="153">
        <v>-0.2964</v>
      </c>
      <c r="BX41" s="154">
        <v>4.5600000000000002E-2</v>
      </c>
      <c r="BY41" s="143">
        <f t="shared" si="117"/>
        <v>16.973054273885086</v>
      </c>
      <c r="BZ41" s="153">
        <v>-0.29880000000000001</v>
      </c>
      <c r="CA41" s="154">
        <v>4.6800000000000001E-2</v>
      </c>
    </row>
    <row r="42" spans="1:81" x14ac:dyDescent="0.2">
      <c r="A42" s="62">
        <v>15</v>
      </c>
      <c r="B42" s="597" t="s">
        <v>124</v>
      </c>
      <c r="C42" s="147"/>
      <c r="D42" s="567"/>
      <c r="E42" s="149"/>
      <c r="F42" s="150"/>
      <c r="G42" s="151"/>
      <c r="H42" s="143">
        <f>SQRT(I42^2+J42^2)*1000/(1.73*I$12)</f>
        <v>94.534186821440642</v>
      </c>
      <c r="I42" s="153">
        <v>-1.6836</v>
      </c>
      <c r="J42" s="154">
        <v>5.5199999999999999E-2</v>
      </c>
      <c r="K42" s="143">
        <f t="shared" ref="K42" si="118">SQRT(L42^2+M42^2)*1000/(1.73*L$12)</f>
        <v>86.903730909393303</v>
      </c>
      <c r="L42" s="153">
        <v>-1.548</v>
      </c>
      <c r="M42" s="154">
        <v>4.0800000000000003E-2</v>
      </c>
      <c r="N42" s="143">
        <f>SQRT(O42^2+P42^2)*1000/(1.73*O$12)</f>
        <v>82.013469644768534</v>
      </c>
      <c r="O42" s="153">
        <v>-1.4603999999999999</v>
      </c>
      <c r="P42" s="154">
        <v>5.3999999999999999E-2</v>
      </c>
      <c r="Q42" s="143">
        <f t="shared" ref="Q42" si="119">SQRT(R42^2+S42^2)*1000/(1.73*R$12)</f>
        <v>77.891535923012199</v>
      </c>
      <c r="R42" s="153">
        <v>-1.3872</v>
      </c>
      <c r="S42" s="154">
        <v>4.5600000000000002E-2</v>
      </c>
      <c r="T42" s="143">
        <f t="shared" ref="T42" si="120">SQRT(U42^2+V42^2)*1000/(1.73*U$12)</f>
        <v>77.333727772397083</v>
      </c>
      <c r="U42" s="153">
        <v>-1.3775999999999999</v>
      </c>
      <c r="V42" s="154">
        <v>3.3599999999999998E-2</v>
      </c>
      <c r="W42" s="143">
        <f t="shared" ref="W42" si="121">SQRT(X42^2+Y42^2)*1000/(1.73*X$12)</f>
        <v>81.640992554291515</v>
      </c>
      <c r="X42" s="153">
        <v>-1.4543999999999999</v>
      </c>
      <c r="Y42" s="154">
        <v>3.2399999999999998E-2</v>
      </c>
      <c r="Z42" s="143">
        <f t="shared" ref="Z42" si="122">SQRT(AA42^2+AB42^2)*1000/(1.73*AA$12)</f>
        <v>96.244610995476478</v>
      </c>
      <c r="AA42" s="153">
        <v>-1.698</v>
      </c>
      <c r="AB42" s="154">
        <v>3.3599999999999998E-2</v>
      </c>
      <c r="AC42" s="143">
        <f t="shared" ref="AC42" si="123">SQRT(AD42^2+AE42^2)*1000/(1.73*AD$12)</f>
        <v>113.04244028325685</v>
      </c>
      <c r="AD42" s="153">
        <v>-1.9944</v>
      </c>
      <c r="AE42" s="154">
        <v>3.7199999999999997E-2</v>
      </c>
      <c r="AF42" s="143">
        <f t="shared" ref="AF42" si="124">SQRT(AG42^2+AH42^2)*1000/(1.73*AG$12)</f>
        <v>119.39558695958216</v>
      </c>
      <c r="AG42" s="153">
        <v>-2.1059999999999999</v>
      </c>
      <c r="AH42" s="154">
        <v>0.06</v>
      </c>
      <c r="AI42" s="143">
        <f t="shared" ref="AI42" si="125">SQRT(AJ42^2+AK42^2)*1000/(1.73*AJ$12)</f>
        <v>114.94132042610062</v>
      </c>
      <c r="AJ42" s="153">
        <v>-2.0268000000000002</v>
      </c>
      <c r="AK42" s="154">
        <v>7.6799999999999993E-2</v>
      </c>
      <c r="AL42" s="143">
        <f t="shared" ref="AL42" si="126">SQRT(AM42^2+AN42^2)*1000/(1.73*AM$12)</f>
        <v>116.29542771103313</v>
      </c>
      <c r="AM42" s="153">
        <v>-2.0508000000000002</v>
      </c>
      <c r="AN42" s="154">
        <v>7.4399999999999994E-2</v>
      </c>
      <c r="AO42" s="143">
        <f t="shared" ref="AO42" si="127">SQRT(AP42^2+AQ42^2)*1000/(1.73*AP$12)</f>
        <v>116.13890447588295</v>
      </c>
      <c r="AP42" s="153">
        <v>-2.0484</v>
      </c>
      <c r="AQ42" s="154">
        <v>6.3600000000000004E-2</v>
      </c>
      <c r="AR42" s="143">
        <f t="shared" ref="AR42" si="128">SQRT(AS42^2+AT42^2)*1000/(1.73*AS$12)</f>
        <v>115.17526464148021</v>
      </c>
      <c r="AS42" s="153">
        <v>-2.0316000000000001</v>
      </c>
      <c r="AT42" s="154">
        <v>5.6399999999999999E-2</v>
      </c>
      <c r="AU42" s="143">
        <f t="shared" ref="AU42" si="129">SQRT(AV42^2+AW42^2)*1000/(1.73*AV$12)</f>
        <v>117.98731439713093</v>
      </c>
      <c r="AV42" s="153">
        <v>-2.0808</v>
      </c>
      <c r="AW42" s="154">
        <v>7.0800000000000002E-2</v>
      </c>
      <c r="AX42" s="143">
        <f t="shared" ref="AX42" si="130">SQRT(AY42^2+AZ42^2)*1000/(1.73*AY$12)</f>
        <v>115.47745614248308</v>
      </c>
      <c r="AY42" s="153">
        <v>-2.0364</v>
      </c>
      <c r="AZ42" s="154">
        <v>7.3200000000000001E-2</v>
      </c>
      <c r="BA42" s="143">
        <f t="shared" ref="BA42" si="131">SQRT(BB42^2+BC42^2)*1000/(1.73*BB$12)</f>
        <v>122.11164177377314</v>
      </c>
      <c r="BB42" s="153">
        <v>-2.1528</v>
      </c>
      <c r="BC42" s="154">
        <v>9.2399999999999996E-2</v>
      </c>
      <c r="BD42" s="143">
        <f t="shared" ref="BD42" si="132">SQRT(BE42^2+BF42^2)*1000/(1.73*BE$12)</f>
        <v>126.08565344958706</v>
      </c>
      <c r="BE42" s="153">
        <v>-2.2223999999999999</v>
      </c>
      <c r="BF42" s="154">
        <v>0.1056</v>
      </c>
      <c r="BG42" s="143">
        <f t="shared" ref="BG42" si="133">SQRT(BH42^2+BI42^2)*1000/(1.73*BH$12)</f>
        <v>127.93375023977329</v>
      </c>
      <c r="BH42" s="153">
        <v>-2.2559999999999998</v>
      </c>
      <c r="BI42" s="154">
        <v>8.2799999999999999E-2</v>
      </c>
      <c r="BJ42" s="143">
        <f t="shared" ref="BJ42" si="134">SQRT(BK42^2+BL42^2)*1000/(1.73*BK$12)</f>
        <v>130.6496966538333</v>
      </c>
      <c r="BK42" s="153">
        <v>-2.3039999999999998</v>
      </c>
      <c r="BL42" s="154">
        <v>8.1600000000000006E-2</v>
      </c>
      <c r="BM42" s="143">
        <f t="shared" ref="BM42" si="135">SQRT(BN42^2+BO42^2)*1000/(1.73*BN$12)</f>
        <v>129.27876142511531</v>
      </c>
      <c r="BN42" s="153">
        <v>-2.2799999999999998</v>
      </c>
      <c r="BO42" s="154">
        <v>7.5600000000000001E-2</v>
      </c>
      <c r="BP42" s="143">
        <f t="shared" ref="BP42" si="136">SQRT(BQ42^2+BR42^2)*1000/(1.73*BQ$12)</f>
        <v>126.08669876493863</v>
      </c>
      <c r="BQ42" s="153">
        <v>-2.2235999999999998</v>
      </c>
      <c r="BR42" s="154">
        <v>7.6799999999999993E-2</v>
      </c>
      <c r="BS42" s="143">
        <f t="shared" ref="BS42" si="137">SQRT(BT42^2+BU42^2)*1000/(1.73*BT$12)</f>
        <v>118.64981572161204</v>
      </c>
      <c r="BT42" s="153">
        <v>-2.0928</v>
      </c>
      <c r="BU42" s="154">
        <v>6.1199999999999997E-2</v>
      </c>
      <c r="BV42" s="143">
        <f t="shared" ref="BV42" si="138">SQRT(BW42^2+BX42^2)*1000/(1.73*BW$12)</f>
        <v>109.52035482865125</v>
      </c>
      <c r="BW42" s="153">
        <v>-1.9319999999999999</v>
      </c>
      <c r="BX42" s="154">
        <v>4.8000000000000001E-2</v>
      </c>
      <c r="BY42" s="143">
        <f t="shared" ref="BY42" si="139">SQRT(BZ42^2+CA42^2)*1000/(1.73*BZ$12)</f>
        <v>99.090835029907666</v>
      </c>
      <c r="BZ42" s="153">
        <v>-1.7652000000000001</v>
      </c>
      <c r="CA42" s="154">
        <v>4.2000000000000003E-2</v>
      </c>
    </row>
    <row r="43" spans="1:81" ht="13.5" thickBot="1" x14ac:dyDescent="0.25">
      <c r="A43" s="121">
        <v>16</v>
      </c>
      <c r="B43" s="599" t="s">
        <v>125</v>
      </c>
      <c r="C43" s="177"/>
      <c r="D43" s="600"/>
      <c r="E43" s="601"/>
      <c r="F43" s="602"/>
      <c r="G43" s="603"/>
      <c r="H43" s="143">
        <f>SQRT(I43^2+J43^2)*1000/(1.73*I$18)</f>
        <v>0</v>
      </c>
      <c r="I43" s="153">
        <v>0</v>
      </c>
      <c r="J43" s="154">
        <v>0</v>
      </c>
      <c r="K43" s="143">
        <f t="shared" ref="K43" si="140">SQRT(L43^2+M43^2)*1000/(1.73*L$18)</f>
        <v>0</v>
      </c>
      <c r="L43" s="153">
        <v>0</v>
      </c>
      <c r="M43" s="154">
        <v>0</v>
      </c>
      <c r="N43" s="143">
        <f>SQRT(O43^2+P43^2)*1000/(1.73*O$18)</f>
        <v>0</v>
      </c>
      <c r="O43" s="153">
        <v>0</v>
      </c>
      <c r="P43" s="154">
        <v>0</v>
      </c>
      <c r="Q43" s="143">
        <f t="shared" ref="Q43" si="141">SQRT(R43^2+S43^2)*1000/(1.73*R$18)</f>
        <v>0</v>
      </c>
      <c r="R43" s="153">
        <v>0</v>
      </c>
      <c r="S43" s="154">
        <v>0</v>
      </c>
      <c r="T43" s="143">
        <f t="shared" ref="T43" si="142">SQRT(U43^2+V43^2)*1000/(1.73*U$18)</f>
        <v>0</v>
      </c>
      <c r="U43" s="153">
        <v>0</v>
      </c>
      <c r="V43" s="154">
        <v>0</v>
      </c>
      <c r="W43" s="143">
        <f t="shared" ref="W43" si="143">SQRT(X43^2+Y43^2)*1000/(1.73*X$18)</f>
        <v>0</v>
      </c>
      <c r="X43" s="153">
        <v>0</v>
      </c>
      <c r="Y43" s="154">
        <v>0</v>
      </c>
      <c r="Z43" s="143">
        <f t="shared" ref="Z43" si="144">SQRT(AA43^2+AB43^2)*1000/(1.73*AA$18)</f>
        <v>0</v>
      </c>
      <c r="AA43" s="153">
        <v>0</v>
      </c>
      <c r="AB43" s="154">
        <v>0</v>
      </c>
      <c r="AC43" s="143">
        <f t="shared" ref="AC43" si="145">SQRT(AD43^2+AE43^2)*1000/(1.73*AD$18)</f>
        <v>0</v>
      </c>
      <c r="AD43" s="153">
        <v>0</v>
      </c>
      <c r="AE43" s="154">
        <v>0</v>
      </c>
      <c r="AF43" s="143">
        <f t="shared" ref="AF43" si="146">SQRT(AG43^2+AH43^2)*1000/(1.73*AG$18)</f>
        <v>0</v>
      </c>
      <c r="AG43" s="153">
        <v>0</v>
      </c>
      <c r="AH43" s="154">
        <v>0</v>
      </c>
      <c r="AI43" s="143">
        <f t="shared" ref="AI43" si="147">SQRT(AJ43^2+AK43^2)*1000/(1.73*AJ$18)</f>
        <v>0</v>
      </c>
      <c r="AJ43" s="153">
        <v>0</v>
      </c>
      <c r="AK43" s="154">
        <v>0</v>
      </c>
      <c r="AL43" s="143">
        <f t="shared" ref="AL43" si="148">SQRT(AM43^2+AN43^2)*1000/(1.73*AM$18)</f>
        <v>0</v>
      </c>
      <c r="AM43" s="153">
        <v>0</v>
      </c>
      <c r="AN43" s="154">
        <v>0</v>
      </c>
      <c r="AO43" s="143">
        <f t="shared" ref="AO43" si="149">SQRT(AP43^2+AQ43^2)*1000/(1.73*AP$18)</f>
        <v>0</v>
      </c>
      <c r="AP43" s="153">
        <v>0</v>
      </c>
      <c r="AQ43" s="154">
        <v>0</v>
      </c>
      <c r="AR43" s="143">
        <f t="shared" ref="AR43" si="150">SQRT(AS43^2+AT43^2)*1000/(1.73*AS$18)</f>
        <v>0</v>
      </c>
      <c r="AS43" s="153">
        <v>0</v>
      </c>
      <c r="AT43" s="154">
        <v>0</v>
      </c>
      <c r="AU43" s="143">
        <f t="shared" ref="AU43" si="151">SQRT(AV43^2+AW43^2)*1000/(1.73*AV$18)</f>
        <v>0</v>
      </c>
      <c r="AV43" s="153">
        <v>0</v>
      </c>
      <c r="AW43" s="154">
        <v>0</v>
      </c>
      <c r="AX43" s="143">
        <f t="shared" ref="AX43" si="152">SQRT(AY43^2+AZ43^2)*1000/(1.73*AY$18)</f>
        <v>0</v>
      </c>
      <c r="AY43" s="153">
        <v>0</v>
      </c>
      <c r="AZ43" s="154">
        <v>0</v>
      </c>
      <c r="BA43" s="143">
        <f t="shared" ref="BA43" si="153">SQRT(BB43^2+BC43^2)*1000/(1.73*BB$18)</f>
        <v>0</v>
      </c>
      <c r="BB43" s="153">
        <v>0</v>
      </c>
      <c r="BC43" s="154">
        <v>0</v>
      </c>
      <c r="BD43" s="143">
        <f t="shared" ref="BD43" si="154">SQRT(BE43^2+BF43^2)*1000/(1.73*BE$18)</f>
        <v>0</v>
      </c>
      <c r="BE43" s="153">
        <v>0</v>
      </c>
      <c r="BF43" s="154">
        <v>0</v>
      </c>
      <c r="BG43" s="143">
        <f t="shared" ref="BG43" si="155">SQRT(BH43^2+BI43^2)*1000/(1.73*BH$18)</f>
        <v>0</v>
      </c>
      <c r="BH43" s="153">
        <v>0</v>
      </c>
      <c r="BI43" s="154">
        <v>0</v>
      </c>
      <c r="BJ43" s="143">
        <f t="shared" ref="BJ43" si="156">SQRT(BK43^2+BL43^2)*1000/(1.73*BK$18)</f>
        <v>0</v>
      </c>
      <c r="BK43" s="153">
        <v>0</v>
      </c>
      <c r="BL43" s="154">
        <v>0</v>
      </c>
      <c r="BM43" s="143">
        <f t="shared" ref="BM43" si="157">SQRT(BN43^2+BO43^2)*1000/(1.73*BN$18)</f>
        <v>0</v>
      </c>
      <c r="BN43" s="153">
        <v>0</v>
      </c>
      <c r="BO43" s="154">
        <v>0</v>
      </c>
      <c r="BP43" s="143">
        <f t="shared" ref="BP43" si="158">SQRT(BQ43^2+BR43^2)*1000/(1.73*BQ$18)</f>
        <v>0</v>
      </c>
      <c r="BQ43" s="153">
        <v>0</v>
      </c>
      <c r="BR43" s="154">
        <v>0</v>
      </c>
      <c r="BS43" s="143">
        <f t="shared" ref="BS43" si="159">SQRT(BT43^2+BU43^2)*1000/(1.73*BT$18)</f>
        <v>0</v>
      </c>
      <c r="BT43" s="153">
        <v>0</v>
      </c>
      <c r="BU43" s="154">
        <v>0</v>
      </c>
      <c r="BV43" s="143">
        <f t="shared" ref="BV43" si="160">SQRT(BW43^2+BX43^2)*1000/(1.73*BW$18)</f>
        <v>0</v>
      </c>
      <c r="BW43" s="153">
        <v>0</v>
      </c>
      <c r="BX43" s="154">
        <v>0</v>
      </c>
      <c r="BY43" s="143">
        <f t="shared" ref="BY43" si="161">SQRT(BZ43^2+CA43^2)*1000/(1.73*BZ$18)</f>
        <v>0</v>
      </c>
      <c r="BZ43" s="153">
        <v>0</v>
      </c>
      <c r="CA43" s="154">
        <v>0</v>
      </c>
    </row>
    <row r="44" spans="1:81" x14ac:dyDescent="0.2">
      <c r="A44" s="164" t="s">
        <v>50</v>
      </c>
      <c r="B44" s="165"/>
      <c r="C44" s="166"/>
      <c r="D44" s="167"/>
      <c r="E44" s="168"/>
      <c r="F44" s="167"/>
      <c r="G44" s="169"/>
      <c r="H44" s="604">
        <f t="shared" ref="H44:BS44" si="162">H28+H29+H30+H31+H32+H33+H42+H34</f>
        <v>425.39384949763689</v>
      </c>
      <c r="I44" s="171">
        <f t="shared" si="162"/>
        <v>-7.5407999999999999</v>
      </c>
      <c r="J44" s="172">
        <f t="shared" si="162"/>
        <v>5.9999999999999984E-2</v>
      </c>
      <c r="K44" s="604">
        <f t="shared" si="162"/>
        <v>399.32891092422625</v>
      </c>
      <c r="L44" s="171">
        <f t="shared" si="162"/>
        <v>-7.0787999999999993</v>
      </c>
      <c r="M44" s="172">
        <f t="shared" si="162"/>
        <v>0.12479999999999999</v>
      </c>
      <c r="N44" s="604">
        <f t="shared" si="162"/>
        <v>383.82822629268225</v>
      </c>
      <c r="O44" s="171">
        <f t="shared" si="162"/>
        <v>-6.8003999999999998</v>
      </c>
      <c r="P44" s="172">
        <f t="shared" si="162"/>
        <v>0.19359999999999999</v>
      </c>
      <c r="Q44" s="604">
        <f t="shared" si="162"/>
        <v>375.22103017031122</v>
      </c>
      <c r="R44" s="171">
        <f t="shared" si="162"/>
        <v>-6.6484000000000005</v>
      </c>
      <c r="S44" s="172">
        <f t="shared" si="162"/>
        <v>0.13119999999999998</v>
      </c>
      <c r="T44" s="604">
        <f t="shared" si="162"/>
        <v>373.67568247154821</v>
      </c>
      <c r="U44" s="171">
        <f t="shared" si="162"/>
        <v>-6.62</v>
      </c>
      <c r="V44" s="172">
        <f t="shared" si="162"/>
        <v>0.10119999999999998</v>
      </c>
      <c r="W44" s="604">
        <f t="shared" si="162"/>
        <v>387.86680942731101</v>
      </c>
      <c r="X44" s="171">
        <f t="shared" si="162"/>
        <v>-6.8767999999999994</v>
      </c>
      <c r="Y44" s="172">
        <f t="shared" si="162"/>
        <v>5.439999999999999E-2</v>
      </c>
      <c r="Z44" s="604">
        <f t="shared" si="162"/>
        <v>441.78569103998973</v>
      </c>
      <c r="AA44" s="171">
        <f t="shared" si="162"/>
        <v>-7.764800000000001</v>
      </c>
      <c r="AB44" s="172">
        <f t="shared" si="162"/>
        <v>3.44E-2</v>
      </c>
      <c r="AC44" s="604">
        <f t="shared" si="162"/>
        <v>504.36692580923966</v>
      </c>
      <c r="AD44" s="171">
        <f t="shared" si="162"/>
        <v>-8.8635999999999999</v>
      </c>
      <c r="AE44" s="172">
        <f t="shared" si="162"/>
        <v>-8.9200000000000015E-2</v>
      </c>
      <c r="AF44" s="604">
        <f t="shared" si="162"/>
        <v>517.45209981867265</v>
      </c>
      <c r="AG44" s="171">
        <f t="shared" si="162"/>
        <v>-9.0888000000000009</v>
      </c>
      <c r="AH44" s="172">
        <f t="shared" si="162"/>
        <v>-9.7600000000000006E-2</v>
      </c>
      <c r="AI44" s="604">
        <f t="shared" si="162"/>
        <v>509.12947011909665</v>
      </c>
      <c r="AJ44" s="171">
        <f t="shared" si="162"/>
        <v>-8.9076000000000004</v>
      </c>
      <c r="AK44" s="172">
        <f t="shared" si="162"/>
        <v>-0.1724</v>
      </c>
      <c r="AL44" s="604">
        <f t="shared" si="162"/>
        <v>513.04655330742412</v>
      </c>
      <c r="AM44" s="171">
        <f t="shared" si="162"/>
        <v>-8.9824000000000002</v>
      </c>
      <c r="AN44" s="172">
        <f t="shared" si="162"/>
        <v>-0.2336</v>
      </c>
      <c r="AO44" s="604">
        <f t="shared" si="162"/>
        <v>517.72482433292794</v>
      </c>
      <c r="AP44" s="171">
        <f t="shared" si="162"/>
        <v>-9.0679999999999996</v>
      </c>
      <c r="AQ44" s="172">
        <f t="shared" si="162"/>
        <v>-0.22559999999999997</v>
      </c>
      <c r="AR44" s="604">
        <f t="shared" si="162"/>
        <v>512.61772277667717</v>
      </c>
      <c r="AS44" s="171">
        <f t="shared" si="162"/>
        <v>-8.9771999999999998</v>
      </c>
      <c r="AT44" s="172">
        <f t="shared" si="162"/>
        <v>-0.21120000000000003</v>
      </c>
      <c r="AU44" s="604">
        <f t="shared" si="162"/>
        <v>511.2532737373208</v>
      </c>
      <c r="AV44" s="171">
        <f t="shared" si="162"/>
        <v>-8.9532000000000007</v>
      </c>
      <c r="AW44" s="172">
        <f t="shared" si="162"/>
        <v>-0.17279999999999998</v>
      </c>
      <c r="AX44" s="604">
        <f t="shared" si="162"/>
        <v>503.72161991990583</v>
      </c>
      <c r="AY44" s="171">
        <f t="shared" si="162"/>
        <v>-8.8224</v>
      </c>
      <c r="AZ44" s="172">
        <f t="shared" si="162"/>
        <v>-0.14559999999999998</v>
      </c>
      <c r="BA44" s="604">
        <f t="shared" si="162"/>
        <v>525.63629707602047</v>
      </c>
      <c r="BB44" s="171">
        <f t="shared" si="162"/>
        <v>-9.2111999999999998</v>
      </c>
      <c r="BC44" s="172">
        <f t="shared" si="162"/>
        <v>-0.10120000000000005</v>
      </c>
      <c r="BD44" s="604">
        <f t="shared" si="162"/>
        <v>550.73604720163564</v>
      </c>
      <c r="BE44" s="171">
        <f t="shared" si="162"/>
        <v>-9.6559999999999988</v>
      </c>
      <c r="BF44" s="172">
        <f t="shared" si="162"/>
        <v>-7.1599999999999983E-2</v>
      </c>
      <c r="BG44" s="604">
        <f t="shared" si="162"/>
        <v>557.78758618924951</v>
      </c>
      <c r="BH44" s="171">
        <f t="shared" si="162"/>
        <v>-9.7851999999999997</v>
      </c>
      <c r="BI44" s="172">
        <f t="shared" si="162"/>
        <v>-0.15120000000000006</v>
      </c>
      <c r="BJ44" s="604">
        <f t="shared" si="162"/>
        <v>569.87545298251075</v>
      </c>
      <c r="BK44" s="171">
        <f t="shared" si="162"/>
        <v>-9.998800000000001</v>
      </c>
      <c r="BL44" s="172">
        <f t="shared" si="162"/>
        <v>-0.2132</v>
      </c>
      <c r="BM44" s="604">
        <f t="shared" si="162"/>
        <v>577.14383905318653</v>
      </c>
      <c r="BN44" s="171">
        <f t="shared" si="162"/>
        <v>-10.125599999999999</v>
      </c>
      <c r="BO44" s="172">
        <f t="shared" si="162"/>
        <v>-0.19639999999999999</v>
      </c>
      <c r="BP44" s="604">
        <f t="shared" si="162"/>
        <v>572.09771656163866</v>
      </c>
      <c r="BQ44" s="171">
        <f t="shared" si="162"/>
        <v>-10.036399999999999</v>
      </c>
      <c r="BR44" s="172">
        <f t="shared" si="162"/>
        <v>-0.19000000000000003</v>
      </c>
      <c r="BS44" s="604">
        <f t="shared" si="162"/>
        <v>552.81326036361304</v>
      </c>
      <c r="BT44" s="171">
        <f t="shared" ref="BT44:CA44" si="163">BT28+BT29+BT30+BT31+BT32+BT33+BT42+BT34</f>
        <v>-9.7171999999999983</v>
      </c>
      <c r="BU44" s="172">
        <f t="shared" si="163"/>
        <v>-0.12319999999999996</v>
      </c>
      <c r="BV44" s="604">
        <f t="shared" si="163"/>
        <v>521.5408277839482</v>
      </c>
      <c r="BW44" s="171">
        <f t="shared" si="163"/>
        <v>-9.1659999999999986</v>
      </c>
      <c r="BX44" s="172">
        <f t="shared" si="163"/>
        <v>3.4000000000000002E-2</v>
      </c>
      <c r="BY44" s="604">
        <f t="shared" si="163"/>
        <v>473.70490711292302</v>
      </c>
      <c r="BZ44" s="171">
        <f t="shared" si="163"/>
        <v>-8.4027999999999992</v>
      </c>
      <c r="CA44" s="172">
        <f t="shared" si="163"/>
        <v>1.1200000000000029E-2</v>
      </c>
      <c r="CB44" s="662"/>
      <c r="CC44" s="662"/>
    </row>
    <row r="45" spans="1:81" ht="13.5" thickBot="1" x14ac:dyDescent="0.25">
      <c r="A45" s="175" t="s">
        <v>51</v>
      </c>
      <c r="B45" s="176"/>
      <c r="C45" s="177"/>
      <c r="D45" s="178"/>
      <c r="E45" s="179"/>
      <c r="F45" s="180"/>
      <c r="G45" s="181"/>
      <c r="H45" s="605">
        <f t="shared" ref="H45:BS45" si="164">H43+H41+H40+H39+H38+H37+H36+H35</f>
        <v>373.88297526427618</v>
      </c>
      <c r="I45" s="183">
        <f t="shared" si="164"/>
        <v>-6.5779999999999985</v>
      </c>
      <c r="J45" s="184">
        <f t="shared" si="164"/>
        <v>-0.36680000000000001</v>
      </c>
      <c r="K45" s="605">
        <f t="shared" si="164"/>
        <v>353.55961813941258</v>
      </c>
      <c r="L45" s="183">
        <f t="shared" si="164"/>
        <v>-6.2215999999999996</v>
      </c>
      <c r="M45" s="184">
        <f t="shared" si="164"/>
        <v>-0.3584</v>
      </c>
      <c r="N45" s="605">
        <f t="shared" si="164"/>
        <v>339.51136145040113</v>
      </c>
      <c r="O45" s="183">
        <f t="shared" si="164"/>
        <v>-5.9752000000000001</v>
      </c>
      <c r="P45" s="184">
        <f t="shared" si="164"/>
        <v>-0.35079999999999995</v>
      </c>
      <c r="Q45" s="605">
        <f t="shared" si="164"/>
        <v>333.83961992890067</v>
      </c>
      <c r="R45" s="183">
        <f t="shared" si="164"/>
        <v>-5.8788</v>
      </c>
      <c r="S45" s="184">
        <f t="shared" si="164"/>
        <v>-0.314</v>
      </c>
      <c r="T45" s="605">
        <f t="shared" si="164"/>
        <v>333.43915077191457</v>
      </c>
      <c r="U45" s="183">
        <f t="shared" si="164"/>
        <v>-5.8764000000000003</v>
      </c>
      <c r="V45" s="184">
        <f t="shared" si="164"/>
        <v>-0.29760000000000003</v>
      </c>
      <c r="W45" s="605">
        <f t="shared" si="164"/>
        <v>343.4987034643778</v>
      </c>
      <c r="X45" s="183">
        <f t="shared" si="164"/>
        <v>-6.0587999999999997</v>
      </c>
      <c r="Y45" s="184">
        <f t="shared" si="164"/>
        <v>-0.314</v>
      </c>
      <c r="Z45" s="605">
        <f t="shared" si="164"/>
        <v>384.38746667964074</v>
      </c>
      <c r="AA45" s="183">
        <f t="shared" si="164"/>
        <v>-6.7231999999999994</v>
      </c>
      <c r="AB45" s="184">
        <f t="shared" si="164"/>
        <v>-0.29160000000000003</v>
      </c>
      <c r="AC45" s="605">
        <f t="shared" si="164"/>
        <v>424.53954394207614</v>
      </c>
      <c r="AD45" s="183">
        <f t="shared" si="164"/>
        <v>-7.5068000000000001</v>
      </c>
      <c r="AE45" s="184">
        <f t="shared" si="164"/>
        <v>-0.37479999999999997</v>
      </c>
      <c r="AF45" s="605">
        <f t="shared" si="164"/>
        <v>438.31099473912991</v>
      </c>
      <c r="AG45" s="183">
        <f t="shared" si="164"/>
        <v>-7.6716000000000006</v>
      </c>
      <c r="AH45" s="184">
        <f t="shared" si="164"/>
        <v>-0.42599999999999999</v>
      </c>
      <c r="AI45" s="605">
        <f t="shared" si="164"/>
        <v>430.14037528680723</v>
      </c>
      <c r="AJ45" s="183">
        <f t="shared" si="164"/>
        <v>-7.6000000000000005</v>
      </c>
      <c r="AK45" s="184">
        <f t="shared" si="164"/>
        <v>-0.41239999999999999</v>
      </c>
      <c r="AL45" s="605">
        <f t="shared" si="164"/>
        <v>442.47469650309245</v>
      </c>
      <c r="AM45" s="183">
        <f t="shared" si="164"/>
        <v>-7.7392000000000012</v>
      </c>
      <c r="AN45" s="184">
        <f t="shared" si="164"/>
        <v>-0.44440000000000002</v>
      </c>
      <c r="AO45" s="605">
        <f t="shared" si="164"/>
        <v>440.82291928395739</v>
      </c>
      <c r="AP45" s="183">
        <f t="shared" si="164"/>
        <v>-7.7116000000000007</v>
      </c>
      <c r="AQ45" s="184">
        <f t="shared" si="164"/>
        <v>-0.45040000000000002</v>
      </c>
      <c r="AR45" s="605">
        <f t="shared" si="164"/>
        <v>438.56842097176229</v>
      </c>
      <c r="AS45" s="183">
        <f t="shared" si="164"/>
        <v>-7.6708000000000007</v>
      </c>
      <c r="AT45" s="184">
        <f t="shared" si="164"/>
        <v>-0.43320000000000003</v>
      </c>
      <c r="AU45" s="605">
        <f t="shared" si="164"/>
        <v>438.76628776995432</v>
      </c>
      <c r="AV45" s="183">
        <f t="shared" si="164"/>
        <v>-7.6711999999999998</v>
      </c>
      <c r="AW45" s="184">
        <f t="shared" si="164"/>
        <v>-0.46360000000000001</v>
      </c>
      <c r="AX45" s="605">
        <f t="shared" si="164"/>
        <v>438.20560064908761</v>
      </c>
      <c r="AY45" s="183">
        <f t="shared" si="164"/>
        <v>-7.6627999999999989</v>
      </c>
      <c r="AZ45" s="184">
        <f t="shared" si="164"/>
        <v>-0.43680000000000002</v>
      </c>
      <c r="BA45" s="605">
        <f t="shared" si="164"/>
        <v>452.3617571518829</v>
      </c>
      <c r="BB45" s="183">
        <f t="shared" si="164"/>
        <v>-7.9080000000000004</v>
      </c>
      <c r="BC45" s="184">
        <f t="shared" si="164"/>
        <v>-0.52040000000000008</v>
      </c>
      <c r="BD45" s="605">
        <f t="shared" si="164"/>
        <v>473.40347958578349</v>
      </c>
      <c r="BE45" s="183">
        <f t="shared" si="164"/>
        <v>-8.2752000000000017</v>
      </c>
      <c r="BF45" s="184">
        <f t="shared" si="164"/>
        <v>-0.6</v>
      </c>
      <c r="BG45" s="605">
        <f t="shared" si="164"/>
        <v>471.8122694402141</v>
      </c>
      <c r="BH45" s="183">
        <f t="shared" si="164"/>
        <v>-8.248800000000001</v>
      </c>
      <c r="BI45" s="184">
        <f t="shared" si="164"/>
        <v>-0.57559999999999989</v>
      </c>
      <c r="BJ45" s="605">
        <f t="shared" si="164"/>
        <v>480.89052510827912</v>
      </c>
      <c r="BK45" s="183">
        <f t="shared" si="164"/>
        <v>-8.4108000000000001</v>
      </c>
      <c r="BL45" s="184">
        <f t="shared" si="164"/>
        <v>-0.51119999999999999</v>
      </c>
      <c r="BM45" s="605">
        <f t="shared" si="164"/>
        <v>485.5134003507826</v>
      </c>
      <c r="BN45" s="183">
        <f t="shared" si="164"/>
        <v>-8.4924000000000017</v>
      </c>
      <c r="BO45" s="184">
        <f t="shared" si="164"/>
        <v>-0.50520000000000009</v>
      </c>
      <c r="BP45" s="605">
        <f t="shared" si="164"/>
        <v>477.04047934288076</v>
      </c>
      <c r="BQ45" s="183">
        <f t="shared" si="164"/>
        <v>-8.3440000000000012</v>
      </c>
      <c r="BR45" s="184">
        <f t="shared" si="164"/>
        <v>-0.4556</v>
      </c>
      <c r="BS45" s="605">
        <f t="shared" si="164"/>
        <v>456.55677439504234</v>
      </c>
      <c r="BT45" s="183">
        <f t="shared" ref="BT45:CA45" si="165">BT43+BT41+BT40+BT39+BT38+BT37+BT36+BT35</f>
        <v>-7.984</v>
      </c>
      <c r="BU45" s="184">
        <f t="shared" si="165"/>
        <v>-0.42760000000000009</v>
      </c>
      <c r="BV45" s="605">
        <f t="shared" si="165"/>
        <v>425.50442413122192</v>
      </c>
      <c r="BW45" s="183">
        <f t="shared" si="165"/>
        <v>-7.5091999999999999</v>
      </c>
      <c r="BX45" s="184">
        <f t="shared" si="165"/>
        <v>-0.42119999999999996</v>
      </c>
      <c r="BY45" s="605">
        <f t="shared" si="165"/>
        <v>394.80696223715563</v>
      </c>
      <c r="BZ45" s="183">
        <f t="shared" si="165"/>
        <v>-6.9595999999999991</v>
      </c>
      <c r="CA45" s="184">
        <f t="shared" si="165"/>
        <v>-0.40039999999999998</v>
      </c>
      <c r="CB45" s="662"/>
      <c r="CC45" s="662"/>
    </row>
    <row r="46" spans="1:81" ht="13.5" thickBot="1" x14ac:dyDescent="0.25">
      <c r="A46" s="185" t="s">
        <v>52</v>
      </c>
      <c r="B46" s="89"/>
      <c r="C46" s="186"/>
      <c r="D46" s="187"/>
      <c r="E46" s="188"/>
      <c r="F46" s="187"/>
      <c r="G46" s="188"/>
      <c r="H46" s="606">
        <f t="shared" ref="H46:BS46" si="166">H44+H45</f>
        <v>799.27682476191308</v>
      </c>
      <c r="I46" s="191">
        <f t="shared" si="166"/>
        <v>-14.118799999999998</v>
      </c>
      <c r="J46" s="192">
        <f t="shared" si="166"/>
        <v>-0.30680000000000002</v>
      </c>
      <c r="K46" s="606">
        <f t="shared" si="166"/>
        <v>752.88852906363877</v>
      </c>
      <c r="L46" s="191">
        <f t="shared" si="166"/>
        <v>-13.3004</v>
      </c>
      <c r="M46" s="192">
        <f t="shared" si="166"/>
        <v>-0.2336</v>
      </c>
      <c r="N46" s="606">
        <f t="shared" si="166"/>
        <v>723.33958774308337</v>
      </c>
      <c r="O46" s="191">
        <f t="shared" si="166"/>
        <v>-12.775600000000001</v>
      </c>
      <c r="P46" s="192">
        <f t="shared" si="166"/>
        <v>-0.15719999999999995</v>
      </c>
      <c r="Q46" s="606">
        <f t="shared" si="166"/>
        <v>709.0606500992119</v>
      </c>
      <c r="R46" s="191">
        <f t="shared" si="166"/>
        <v>-12.527200000000001</v>
      </c>
      <c r="S46" s="192">
        <f t="shared" si="166"/>
        <v>-0.18280000000000002</v>
      </c>
      <c r="T46" s="606">
        <f t="shared" si="166"/>
        <v>707.11483324346273</v>
      </c>
      <c r="U46" s="191">
        <f t="shared" si="166"/>
        <v>-12.496400000000001</v>
      </c>
      <c r="V46" s="192">
        <f t="shared" si="166"/>
        <v>-0.19640000000000005</v>
      </c>
      <c r="W46" s="606">
        <f t="shared" si="166"/>
        <v>731.36551289168881</v>
      </c>
      <c r="X46" s="191">
        <f t="shared" si="166"/>
        <v>-12.935599999999999</v>
      </c>
      <c r="Y46" s="192">
        <f t="shared" si="166"/>
        <v>-0.2596</v>
      </c>
      <c r="Z46" s="606">
        <f t="shared" si="166"/>
        <v>826.17315771963047</v>
      </c>
      <c r="AA46" s="191">
        <f t="shared" si="166"/>
        <v>-14.488</v>
      </c>
      <c r="AB46" s="192">
        <f t="shared" si="166"/>
        <v>-0.25720000000000004</v>
      </c>
      <c r="AC46" s="606">
        <f t="shared" si="166"/>
        <v>928.90646975131585</v>
      </c>
      <c r="AD46" s="191">
        <f t="shared" si="166"/>
        <v>-16.3704</v>
      </c>
      <c r="AE46" s="192">
        <f t="shared" si="166"/>
        <v>-0.46399999999999997</v>
      </c>
      <c r="AF46" s="606">
        <f t="shared" si="166"/>
        <v>955.76309455780256</v>
      </c>
      <c r="AG46" s="191">
        <f t="shared" si="166"/>
        <v>-16.760400000000001</v>
      </c>
      <c r="AH46" s="192">
        <f t="shared" si="166"/>
        <v>-0.52359999999999995</v>
      </c>
      <c r="AI46" s="606">
        <f t="shared" si="166"/>
        <v>939.26984540590388</v>
      </c>
      <c r="AJ46" s="191">
        <f t="shared" si="166"/>
        <v>-16.5076</v>
      </c>
      <c r="AK46" s="192">
        <f t="shared" si="166"/>
        <v>-0.58479999999999999</v>
      </c>
      <c r="AL46" s="606">
        <f t="shared" si="166"/>
        <v>955.52124981051657</v>
      </c>
      <c r="AM46" s="191">
        <f t="shared" si="166"/>
        <v>-16.721600000000002</v>
      </c>
      <c r="AN46" s="192">
        <f t="shared" si="166"/>
        <v>-0.67800000000000005</v>
      </c>
      <c r="AO46" s="606">
        <f t="shared" si="166"/>
        <v>958.54774361688533</v>
      </c>
      <c r="AP46" s="191">
        <f t="shared" si="166"/>
        <v>-16.779600000000002</v>
      </c>
      <c r="AQ46" s="192">
        <f t="shared" si="166"/>
        <v>-0.67599999999999993</v>
      </c>
      <c r="AR46" s="606">
        <f t="shared" si="166"/>
        <v>951.18614374843946</v>
      </c>
      <c r="AS46" s="191">
        <f t="shared" si="166"/>
        <v>-16.648</v>
      </c>
      <c r="AT46" s="192">
        <f t="shared" si="166"/>
        <v>-0.64440000000000008</v>
      </c>
      <c r="AU46" s="606">
        <f t="shared" si="166"/>
        <v>950.01956150727506</v>
      </c>
      <c r="AV46" s="191">
        <f t="shared" si="166"/>
        <v>-16.624400000000001</v>
      </c>
      <c r="AW46" s="192">
        <f t="shared" si="166"/>
        <v>-0.63639999999999997</v>
      </c>
      <c r="AX46" s="606">
        <f t="shared" si="166"/>
        <v>941.92722056899345</v>
      </c>
      <c r="AY46" s="191">
        <f t="shared" si="166"/>
        <v>-16.485199999999999</v>
      </c>
      <c r="AZ46" s="192">
        <f t="shared" si="166"/>
        <v>-0.58240000000000003</v>
      </c>
      <c r="BA46" s="606">
        <f t="shared" si="166"/>
        <v>977.99805422790337</v>
      </c>
      <c r="BB46" s="191">
        <f t="shared" si="166"/>
        <v>-17.119199999999999</v>
      </c>
      <c r="BC46" s="192">
        <f t="shared" si="166"/>
        <v>-0.62160000000000015</v>
      </c>
      <c r="BD46" s="606">
        <f t="shared" si="166"/>
        <v>1024.1395267874191</v>
      </c>
      <c r="BE46" s="191">
        <f t="shared" si="166"/>
        <v>-17.9312</v>
      </c>
      <c r="BF46" s="192">
        <f t="shared" si="166"/>
        <v>-0.67159999999999997</v>
      </c>
      <c r="BG46" s="606">
        <f t="shared" si="166"/>
        <v>1029.5998556294635</v>
      </c>
      <c r="BH46" s="191">
        <f t="shared" si="166"/>
        <v>-18.033999999999999</v>
      </c>
      <c r="BI46" s="192">
        <f t="shared" si="166"/>
        <v>-0.72679999999999989</v>
      </c>
      <c r="BJ46" s="606">
        <f t="shared" si="166"/>
        <v>1050.7659780907898</v>
      </c>
      <c r="BK46" s="191">
        <f t="shared" si="166"/>
        <v>-18.409600000000001</v>
      </c>
      <c r="BL46" s="192">
        <f t="shared" si="166"/>
        <v>-0.72439999999999993</v>
      </c>
      <c r="BM46" s="606">
        <f t="shared" si="166"/>
        <v>1062.657239403969</v>
      </c>
      <c r="BN46" s="191">
        <f t="shared" si="166"/>
        <v>-18.618000000000002</v>
      </c>
      <c r="BO46" s="192">
        <f t="shared" si="166"/>
        <v>-0.70160000000000011</v>
      </c>
      <c r="BP46" s="606">
        <f t="shared" si="166"/>
        <v>1049.1381959045193</v>
      </c>
      <c r="BQ46" s="191">
        <f t="shared" si="166"/>
        <v>-18.380400000000002</v>
      </c>
      <c r="BR46" s="192">
        <f t="shared" si="166"/>
        <v>-0.64560000000000006</v>
      </c>
      <c r="BS46" s="606">
        <f t="shared" si="166"/>
        <v>1009.3700347586554</v>
      </c>
      <c r="BT46" s="191">
        <f t="shared" ref="BT46:CA46" si="167">BT44+BT45</f>
        <v>-17.7012</v>
      </c>
      <c r="BU46" s="192">
        <f t="shared" si="167"/>
        <v>-0.55080000000000007</v>
      </c>
      <c r="BV46" s="606">
        <f t="shared" si="167"/>
        <v>947.04525191517018</v>
      </c>
      <c r="BW46" s="191">
        <f t="shared" si="167"/>
        <v>-16.675199999999997</v>
      </c>
      <c r="BX46" s="192">
        <f t="shared" si="167"/>
        <v>-0.38719999999999999</v>
      </c>
      <c r="BY46" s="606">
        <f t="shared" si="167"/>
        <v>868.51186935007865</v>
      </c>
      <c r="BZ46" s="191">
        <f t="shared" si="167"/>
        <v>-15.362399999999997</v>
      </c>
      <c r="CA46" s="192">
        <f t="shared" si="167"/>
        <v>-0.38919999999999993</v>
      </c>
    </row>
    <row r="47" spans="1:81" x14ac:dyDescent="0.2">
      <c r="A47" s="193"/>
      <c r="B47" s="77"/>
      <c r="C47" s="194"/>
      <c r="D47" s="195"/>
      <c r="E47" s="196"/>
      <c r="F47" s="195"/>
      <c r="G47" s="196"/>
      <c r="H47" s="197"/>
      <c r="I47" s="195"/>
      <c r="J47" s="195"/>
      <c r="K47" s="197"/>
      <c r="L47" s="195"/>
      <c r="M47" s="195"/>
      <c r="N47" s="197"/>
      <c r="O47" s="195"/>
      <c r="P47" s="195"/>
      <c r="Q47" s="197"/>
      <c r="R47" s="195"/>
      <c r="S47" s="195"/>
      <c r="T47" s="197"/>
      <c r="U47" s="195"/>
      <c r="V47" s="195"/>
      <c r="W47" s="197"/>
      <c r="X47" s="195"/>
      <c r="Y47" s="195"/>
      <c r="Z47" s="197"/>
      <c r="AA47" s="195"/>
      <c r="AB47" s="195"/>
      <c r="AC47" s="197"/>
      <c r="AD47" s="195"/>
      <c r="AE47" s="195"/>
      <c r="AF47" s="197"/>
      <c r="AG47" s="195"/>
      <c r="AH47" s="195"/>
      <c r="AI47" s="197"/>
      <c r="AJ47" s="195"/>
      <c r="AK47" s="195"/>
      <c r="AL47" s="197"/>
      <c r="AM47" s="195"/>
      <c r="AN47" s="195"/>
      <c r="AO47" s="197"/>
      <c r="AP47" s="195"/>
      <c r="AQ47" s="195"/>
      <c r="AR47" s="197"/>
      <c r="AS47" s="195"/>
      <c r="AT47" s="195"/>
      <c r="AU47" s="197"/>
      <c r="AV47" s="195"/>
      <c r="AW47" s="195"/>
      <c r="AX47" s="197"/>
      <c r="AY47" s="195"/>
      <c r="AZ47" s="195"/>
      <c r="BA47" s="197"/>
      <c r="BB47" s="195"/>
      <c r="BC47" s="195"/>
      <c r="BD47" s="197"/>
      <c r="BE47" s="195"/>
      <c r="BF47" s="195"/>
      <c r="BG47" s="197"/>
      <c r="BH47" s="195"/>
      <c r="BI47" s="195"/>
      <c r="BJ47" s="197"/>
      <c r="BK47" s="195"/>
      <c r="BL47" s="195"/>
      <c r="BM47" s="197"/>
      <c r="BN47" s="195"/>
      <c r="BO47" s="195"/>
      <c r="BP47" s="197"/>
      <c r="BQ47" s="195"/>
      <c r="BR47" s="195"/>
      <c r="BS47" s="197"/>
      <c r="BT47" s="195"/>
      <c r="BU47" s="195"/>
      <c r="BV47" s="197"/>
      <c r="BW47" s="195"/>
      <c r="BX47" s="195"/>
      <c r="BY47" s="197"/>
      <c r="BZ47" s="195"/>
      <c r="CA47" s="195"/>
    </row>
    <row r="48" spans="1:81" ht="13.5" thickBot="1" x14ac:dyDescent="0.25">
      <c r="A48" s="119"/>
      <c r="B48" s="8"/>
      <c r="C48" s="8"/>
      <c r="D48" s="8"/>
      <c r="E48" s="198"/>
      <c r="F48" s="8"/>
      <c r="G48" s="199"/>
      <c r="H48" s="200" t="s">
        <v>53</v>
      </c>
      <c r="I48" s="201"/>
      <c r="J48" s="134"/>
      <c r="K48" s="202"/>
      <c r="L48" s="203"/>
      <c r="M48" s="203"/>
      <c r="N48" s="202"/>
      <c r="O48" s="203"/>
      <c r="P48" s="203"/>
      <c r="Q48" s="202"/>
      <c r="R48" s="203"/>
      <c r="S48" s="203"/>
      <c r="T48" s="202"/>
      <c r="U48" s="203"/>
      <c r="V48" s="203"/>
      <c r="W48" s="202"/>
      <c r="X48" s="203"/>
      <c r="Y48" s="203"/>
      <c r="Z48" s="202"/>
      <c r="AA48" s="203"/>
      <c r="AB48" s="203"/>
      <c r="AC48" s="202"/>
      <c r="AD48" s="203"/>
      <c r="AE48" s="203"/>
      <c r="AF48" s="202"/>
      <c r="AG48" s="203"/>
      <c r="AH48" s="203"/>
      <c r="AI48" s="202"/>
      <c r="AJ48" s="203"/>
      <c r="AK48" s="203"/>
      <c r="AL48" s="202"/>
      <c r="AM48" s="203"/>
      <c r="AN48" s="203"/>
      <c r="AO48" s="202"/>
      <c r="AP48" s="203"/>
      <c r="AQ48" s="203"/>
      <c r="AR48" s="202"/>
      <c r="AS48" s="203"/>
      <c r="AT48" s="203"/>
      <c r="AU48" s="202"/>
      <c r="AV48" s="203"/>
      <c r="AW48" s="203"/>
      <c r="AX48" s="202"/>
      <c r="AY48" s="203"/>
      <c r="AZ48" s="203"/>
      <c r="BA48" s="202"/>
      <c r="BB48" s="203"/>
      <c r="BC48" s="203"/>
      <c r="BD48" s="202"/>
      <c r="BE48" s="203"/>
      <c r="BF48" s="203"/>
      <c r="BG48" s="202"/>
      <c r="BH48" s="203"/>
      <c r="BI48" s="203"/>
      <c r="BJ48" s="202"/>
      <c r="BK48" s="203"/>
      <c r="BL48" s="203"/>
      <c r="BM48" s="202"/>
      <c r="BN48" s="203"/>
      <c r="BO48" s="203"/>
      <c r="BP48" s="202"/>
      <c r="BQ48" s="203"/>
      <c r="BR48" s="203"/>
      <c r="BS48" s="202"/>
      <c r="BT48" s="203"/>
      <c r="BU48" s="203"/>
      <c r="BV48" s="202"/>
      <c r="BW48" s="203"/>
      <c r="BX48" s="203"/>
      <c r="BY48" s="202"/>
      <c r="BZ48" s="203"/>
      <c r="CA48" s="203"/>
    </row>
    <row r="49" spans="1:81" ht="15" customHeight="1" x14ac:dyDescent="0.2">
      <c r="A49" s="204"/>
      <c r="B49" s="205" t="s">
        <v>54</v>
      </c>
      <c r="C49" s="165"/>
      <c r="D49" s="206" t="s">
        <v>55</v>
      </c>
      <c r="E49" s="165"/>
      <c r="F49" s="165"/>
      <c r="G49" s="115"/>
      <c r="H49" s="207">
        <f>$C$51/1000</f>
        <v>2.7300000000000001E-2</v>
      </c>
      <c r="I49" s="208" t="s">
        <v>56</v>
      </c>
      <c r="J49" s="209">
        <f>$G$51/1000</f>
        <v>0.13750000000000001</v>
      </c>
      <c r="K49" s="207">
        <f>$C$51/1000</f>
        <v>2.7300000000000001E-2</v>
      </c>
      <c r="L49" s="208" t="s">
        <v>56</v>
      </c>
      <c r="M49" s="209">
        <f>$G$51/1000</f>
        <v>0.13750000000000001</v>
      </c>
      <c r="N49" s="207">
        <f>$C$51/1000</f>
        <v>2.7300000000000001E-2</v>
      </c>
      <c r="O49" s="208" t="s">
        <v>56</v>
      </c>
      <c r="P49" s="209">
        <f>$G$51/1000</f>
        <v>0.13750000000000001</v>
      </c>
      <c r="Q49" s="207">
        <f>$C$51/1000</f>
        <v>2.7300000000000001E-2</v>
      </c>
      <c r="R49" s="208" t="s">
        <v>56</v>
      </c>
      <c r="S49" s="209">
        <f>$G$51/1000</f>
        <v>0.13750000000000001</v>
      </c>
      <c r="T49" s="207">
        <f>$C$51/1000</f>
        <v>2.7300000000000001E-2</v>
      </c>
      <c r="U49" s="208" t="s">
        <v>56</v>
      </c>
      <c r="V49" s="209">
        <f>$G$51/1000</f>
        <v>0.13750000000000001</v>
      </c>
      <c r="W49" s="207">
        <f>$C$51/1000</f>
        <v>2.7300000000000001E-2</v>
      </c>
      <c r="X49" s="208" t="s">
        <v>56</v>
      </c>
      <c r="Y49" s="209">
        <f>$G$51/1000</f>
        <v>0.13750000000000001</v>
      </c>
      <c r="Z49" s="207">
        <f>$C$51/1000</f>
        <v>2.7300000000000001E-2</v>
      </c>
      <c r="AA49" s="208" t="s">
        <v>56</v>
      </c>
      <c r="AB49" s="209">
        <f>$G$51/1000</f>
        <v>0.13750000000000001</v>
      </c>
      <c r="AC49" s="207">
        <f>$C$51/1000</f>
        <v>2.7300000000000001E-2</v>
      </c>
      <c r="AD49" s="208" t="s">
        <v>56</v>
      </c>
      <c r="AE49" s="209">
        <f>$G$51/1000</f>
        <v>0.13750000000000001</v>
      </c>
      <c r="AF49" s="207">
        <f>$C$51/1000</f>
        <v>2.7300000000000001E-2</v>
      </c>
      <c r="AG49" s="208" t="s">
        <v>56</v>
      </c>
      <c r="AH49" s="209">
        <f>$G$51/1000</f>
        <v>0.13750000000000001</v>
      </c>
      <c r="AI49" s="207">
        <f>$C$51/1000</f>
        <v>2.7300000000000001E-2</v>
      </c>
      <c r="AJ49" s="208" t="s">
        <v>56</v>
      </c>
      <c r="AK49" s="209">
        <f>$G$51/1000</f>
        <v>0.13750000000000001</v>
      </c>
      <c r="AL49" s="207">
        <f>$C$51/1000</f>
        <v>2.7300000000000001E-2</v>
      </c>
      <c r="AM49" s="208" t="s">
        <v>56</v>
      </c>
      <c r="AN49" s="209">
        <f>$G$51/1000</f>
        <v>0.13750000000000001</v>
      </c>
      <c r="AO49" s="207">
        <f>$C$51/1000</f>
        <v>2.7300000000000001E-2</v>
      </c>
      <c r="AP49" s="208" t="s">
        <v>56</v>
      </c>
      <c r="AQ49" s="209">
        <f>$G$51/1000</f>
        <v>0.13750000000000001</v>
      </c>
      <c r="AR49" s="207">
        <f>$C$51/1000</f>
        <v>2.7300000000000001E-2</v>
      </c>
      <c r="AS49" s="208" t="s">
        <v>56</v>
      </c>
      <c r="AT49" s="209">
        <f>$G$51/1000</f>
        <v>0.13750000000000001</v>
      </c>
      <c r="AU49" s="207">
        <f>$C$51/1000</f>
        <v>2.7300000000000001E-2</v>
      </c>
      <c r="AV49" s="208" t="s">
        <v>56</v>
      </c>
      <c r="AW49" s="209">
        <f>$G$51/1000</f>
        <v>0.13750000000000001</v>
      </c>
      <c r="AX49" s="207">
        <f>$C$51/1000</f>
        <v>2.7300000000000001E-2</v>
      </c>
      <c r="AY49" s="208" t="s">
        <v>56</v>
      </c>
      <c r="AZ49" s="209">
        <f>$G$51/1000</f>
        <v>0.13750000000000001</v>
      </c>
      <c r="BA49" s="207">
        <f>$C$51/1000</f>
        <v>2.7300000000000001E-2</v>
      </c>
      <c r="BB49" s="208" t="s">
        <v>56</v>
      </c>
      <c r="BC49" s="209">
        <f>$G$51/1000</f>
        <v>0.13750000000000001</v>
      </c>
      <c r="BD49" s="207">
        <f>$C$51/1000</f>
        <v>2.7300000000000001E-2</v>
      </c>
      <c r="BE49" s="208" t="s">
        <v>56</v>
      </c>
      <c r="BF49" s="209">
        <f>$G$51/1000</f>
        <v>0.13750000000000001</v>
      </c>
      <c r="BG49" s="207">
        <f>$C$51/1000</f>
        <v>2.7300000000000001E-2</v>
      </c>
      <c r="BH49" s="208" t="s">
        <v>56</v>
      </c>
      <c r="BI49" s="209">
        <f>$G$51/1000</f>
        <v>0.13750000000000001</v>
      </c>
      <c r="BJ49" s="207">
        <f>$C$51/1000</f>
        <v>2.7300000000000001E-2</v>
      </c>
      <c r="BK49" s="208" t="s">
        <v>56</v>
      </c>
      <c r="BL49" s="209">
        <f>$G$51/1000</f>
        <v>0.13750000000000001</v>
      </c>
      <c r="BM49" s="207">
        <f>$C$51/1000</f>
        <v>2.7300000000000001E-2</v>
      </c>
      <c r="BN49" s="208" t="s">
        <v>56</v>
      </c>
      <c r="BO49" s="209">
        <f>$G$51/1000</f>
        <v>0.13750000000000001</v>
      </c>
      <c r="BP49" s="207">
        <f>$C$51/1000</f>
        <v>2.7300000000000001E-2</v>
      </c>
      <c r="BQ49" s="208" t="s">
        <v>56</v>
      </c>
      <c r="BR49" s="209">
        <f>$G$51/1000</f>
        <v>0.13750000000000001</v>
      </c>
      <c r="BS49" s="207">
        <f>$C$51/1000</f>
        <v>2.7300000000000001E-2</v>
      </c>
      <c r="BT49" s="208" t="s">
        <v>56</v>
      </c>
      <c r="BU49" s="209">
        <f>$G$51/1000</f>
        <v>0.13750000000000001</v>
      </c>
      <c r="BV49" s="207">
        <f>$C$51/1000</f>
        <v>2.7300000000000001E-2</v>
      </c>
      <c r="BW49" s="208" t="s">
        <v>56</v>
      </c>
      <c r="BX49" s="209">
        <f>$G$51/1000</f>
        <v>0.13750000000000001</v>
      </c>
      <c r="BY49" s="207">
        <f>$C$51/1000</f>
        <v>2.7300000000000001E-2</v>
      </c>
      <c r="BZ49" s="208" t="s">
        <v>56</v>
      </c>
      <c r="CA49" s="209">
        <f>$G$51/1000</f>
        <v>0.13750000000000001</v>
      </c>
    </row>
    <row r="50" spans="1:81" ht="15.75" customHeight="1" thickBot="1" x14ac:dyDescent="0.25">
      <c r="A50" s="210" t="s">
        <v>20</v>
      </c>
      <c r="B50" s="211" t="s">
        <v>57</v>
      </c>
      <c r="C50" s="212"/>
      <c r="D50" s="212" t="s">
        <v>58</v>
      </c>
      <c r="E50" s="213"/>
      <c r="F50" s="214"/>
      <c r="G50" s="63"/>
      <c r="H50" s="215">
        <f>((I9^2+J9^2)*$G$52/1000)/$C$10^2</f>
        <v>6.2961262041600005E-3</v>
      </c>
      <c r="I50" s="216" t="s">
        <v>56</v>
      </c>
      <c r="J50" s="217">
        <f>((I9^2+J9^2)*$S$52)/(100*$C$10)</f>
        <v>0.16810266239999999</v>
      </c>
      <c r="K50" s="215">
        <f>((L9^2+M9^2)*$G$52/1000)/$C$10^2</f>
        <v>5.5430976725280006E-3</v>
      </c>
      <c r="L50" s="216" t="s">
        <v>56</v>
      </c>
      <c r="M50" s="217">
        <f>((L9^2+M9^2)*$S$52)/(100*$C$10)</f>
        <v>0.14799726792000001</v>
      </c>
      <c r="N50" s="215">
        <f>((O9^2+P9^2)*$G$52/1000)/$C$10^2</f>
        <v>5.1195427583039998E-3</v>
      </c>
      <c r="O50" s="216" t="s">
        <v>56</v>
      </c>
      <c r="P50" s="217">
        <f>((O9^2+P9^2)*$S$52)/(100*$C$10)</f>
        <v>0.13668861456</v>
      </c>
      <c r="Q50" s="215">
        <f>((R9^2+S9^2)*$G$52/1000)/$C$10^2</f>
        <v>4.8956019128639991E-3</v>
      </c>
      <c r="R50" s="216" t="s">
        <v>56</v>
      </c>
      <c r="S50" s="217">
        <f>((R9^2+S9^2)*$S$52)/(100*$C$10)</f>
        <v>0.13070953295999999</v>
      </c>
      <c r="T50" s="215">
        <f>((U9^2+V9^2)*$G$52/1000)/$C$10^2</f>
        <v>4.8512128541760005E-3</v>
      </c>
      <c r="U50" s="216" t="s">
        <v>56</v>
      </c>
      <c r="V50" s="217">
        <f>((U9^2+V9^2)*$S$52)/(100*$C$10)</f>
        <v>0.12952437264</v>
      </c>
      <c r="W50" s="215">
        <f>((X9^2+Y9^2)*$G$52/1000)/$C$10^2</f>
        <v>5.2370717911200014E-3</v>
      </c>
      <c r="X50" s="216" t="s">
        <v>56</v>
      </c>
      <c r="Y50" s="217">
        <f>((X9^2+Y9^2)*$S$52)/(100*$C$10)</f>
        <v>0.13982656680000002</v>
      </c>
      <c r="Z50" s="215">
        <f>((AA9^2+AB9^2)*$G$52/1000)/$C$10^2</f>
        <v>6.6675323557440005E-3</v>
      </c>
      <c r="AA50" s="216" t="s">
        <v>56</v>
      </c>
      <c r="AB50" s="217">
        <f>((AA9^2+AB9^2)*$S$52)/(100*$C$10)</f>
        <v>0.17801897616000001</v>
      </c>
      <c r="AC50" s="215">
        <f>((AD9^2+AE9^2)*$G$52/1000)/$C$10^2</f>
        <v>8.705030858784003E-3</v>
      </c>
      <c r="AD50" s="216" t="s">
        <v>56</v>
      </c>
      <c r="AE50" s="217">
        <f>((AD9^2+AE9^2)*$S$52)/(100*$C$10)</f>
        <v>0.23241892176000001</v>
      </c>
      <c r="AF50" s="215">
        <f>((AG9^2+AH9^2)*$G$52/1000)/$C$10^2</f>
        <v>9.15116743944E-3</v>
      </c>
      <c r="AG50" s="216" t="s">
        <v>56</v>
      </c>
      <c r="AH50" s="217">
        <f>((AG9^2+AH9^2)*$S$52)/(100*$C$10)</f>
        <v>0.2443304916</v>
      </c>
      <c r="AI50" s="215">
        <f>((AJ9^2+AK9^2)*$G$52/1000)/$C$10^2</f>
        <v>8.8116721598880017E-3</v>
      </c>
      <c r="AJ50" s="216" t="s">
        <v>56</v>
      </c>
      <c r="AK50" s="217">
        <f>((AJ9^2+AK9^2)*$S$52)/(100*$C$10)</f>
        <v>0.23526617832000002</v>
      </c>
      <c r="AL50" s="215">
        <f>((AM9^2+AN9^2)*$G$52/1000)/$C$10^2</f>
        <v>8.9622046294560043E-3</v>
      </c>
      <c r="AM50" s="216" t="s">
        <v>56</v>
      </c>
      <c r="AN50" s="217">
        <f>((AM9^2+AN9^2)*$S$52)/(100*$C$10)</f>
        <v>0.23928530184000005</v>
      </c>
      <c r="AO50" s="215">
        <f>((AP9^2+AQ9^2)*$G$52/1000)/$C$10^2</f>
        <v>9.1353816253440003E-3</v>
      </c>
      <c r="AP50" s="216" t="s">
        <v>56</v>
      </c>
      <c r="AQ50" s="217">
        <f>((AP9^2+AQ9^2)*$S$52)/(100*$C$10)</f>
        <v>0.24390902015999999</v>
      </c>
      <c r="AR50" s="215">
        <f>((AS9^2+AT9^2)*$G$52/1000)/$C$10^2</f>
        <v>8.9473816692000035E-3</v>
      </c>
      <c r="AS50" s="216" t="s">
        <v>56</v>
      </c>
      <c r="AT50" s="217">
        <f>((AS9^2+AT9^2)*$S$52)/(100*$C$10)</f>
        <v>0.23888953800000004</v>
      </c>
      <c r="AU50" s="215">
        <f>((AV9^2+AW9^2)*$G$52/1000)/$C$10^2</f>
        <v>8.90818902792E-3</v>
      </c>
      <c r="AV50" s="216" t="s">
        <v>56</v>
      </c>
      <c r="AW50" s="217">
        <f>((AV9^2+AW9^2)*$S$52)/(100*$C$10)</f>
        <v>0.2378431188</v>
      </c>
      <c r="AX50" s="215">
        <f>((AY9^2+AZ9^2)*$G$52/1000)/$C$10^2</f>
        <v>8.6504804493120011E-3</v>
      </c>
      <c r="AY50" s="216" t="s">
        <v>56</v>
      </c>
      <c r="AZ50" s="217">
        <f>((AY9^2+AZ9^2)*$S$52)/(100*$C$10)</f>
        <v>0.23096245968000004</v>
      </c>
      <c r="BA50" s="215">
        <f>((BB9^2+BC9^2)*$G$52/1000)/$C$10^2</f>
        <v>9.4238995312800021E-3</v>
      </c>
      <c r="BB50" s="216" t="s">
        <v>56</v>
      </c>
      <c r="BC50" s="217">
        <f>((BB9^2+BC9^2)*$S$52)/(100*$C$10)</f>
        <v>0.25161226920000002</v>
      </c>
      <c r="BD50" s="215">
        <f>((BE9^2+BF9^2)*$G$52/1000)/$C$10^2</f>
        <v>1.0358770743359998E-2</v>
      </c>
      <c r="BE50" s="216" t="s">
        <v>56</v>
      </c>
      <c r="BF50" s="217">
        <f>((BE9^2+BF9^2)*$S$52)/(100*$C$10)</f>
        <v>0.27657275039999996</v>
      </c>
      <c r="BG50" s="215">
        <f>((BH9^2+BI9^2)*$G$52/1000)/$C$10^2</f>
        <v>1.0641904649999997E-2</v>
      </c>
      <c r="BH50" s="216" t="s">
        <v>56</v>
      </c>
      <c r="BI50" s="217">
        <f>((BH9^2+BI9^2)*$S$52)/(100*$C$10)</f>
        <v>0.28413224999999998</v>
      </c>
      <c r="BJ50" s="215">
        <f>((BK9^2+BL9^2)*$G$52/1000)/$C$10^2</f>
        <v>1.1106579908736E-2</v>
      </c>
      <c r="BK50" s="216" t="s">
        <v>56</v>
      </c>
      <c r="BL50" s="217">
        <f>((BK9^2+BL9^2)*$S$52)/(100*$C$10)</f>
        <v>0.29653879104000003</v>
      </c>
      <c r="BM50" s="215">
        <f>((BN9^2+BO9^2)*$G$52/1000)/$C$10^2</f>
        <v>1.1388992423328002E-2</v>
      </c>
      <c r="BN50" s="216" t="s">
        <v>56</v>
      </c>
      <c r="BO50" s="217">
        <f>((BN9^2+BO9^2)*$S$52)/(100*$C$10)</f>
        <v>0.30407902992000002</v>
      </c>
      <c r="BP50" s="215">
        <f>((BQ9^2+BR9^2)*$G$52/1000)/$C$10^2</f>
        <v>1.1178621331488E-2</v>
      </c>
      <c r="BQ50" s="216" t="s">
        <v>56</v>
      </c>
      <c r="BR50" s="217">
        <f>((BQ9^2+BR9^2)*$S$52)/(100*$C$10)</f>
        <v>0.29846225232000001</v>
      </c>
      <c r="BS50" s="215">
        <f>((BT9^2+BU9^2)*$G$52/1000)/$C$10^2</f>
        <v>1.0418347948319999E-2</v>
      </c>
      <c r="BT50" s="216" t="s">
        <v>56</v>
      </c>
      <c r="BU50" s="217">
        <f>((BT9^2+BU9^2)*$S$52)/(100*$C$10)</f>
        <v>0.2781634248</v>
      </c>
      <c r="BV50" s="215">
        <f>((BW9^2+BX9^2)*$G$52/1000)/$C$10^2</f>
        <v>9.3059953346880022E-3</v>
      </c>
      <c r="BW50" s="216" t="s">
        <v>56</v>
      </c>
      <c r="BX50" s="217">
        <f>((BW9^2+BX9^2)*$S$52)/(100*$C$10)</f>
        <v>0.24846430032000003</v>
      </c>
      <c r="BY50" s="215">
        <f>((BZ9^2+CA9^2)*$G$52/1000)/$C$10^2</f>
        <v>7.8235237005120015E-3</v>
      </c>
      <c r="BZ50" s="216" t="s">
        <v>56</v>
      </c>
      <c r="CA50" s="217">
        <f>((BZ9^2+CA9^2)*$S$52)/(100*$C$10)</f>
        <v>0.20888322768000003</v>
      </c>
    </row>
    <row r="51" spans="1:81" ht="13.5" customHeight="1" x14ac:dyDescent="0.2">
      <c r="A51" s="75"/>
      <c r="B51" s="218" t="s">
        <v>59</v>
      </c>
      <c r="C51" s="607">
        <v>27.3</v>
      </c>
      <c r="D51" s="220"/>
      <c r="E51" s="220"/>
      <c r="F51" s="221" t="s">
        <v>60</v>
      </c>
      <c r="G51" s="608">
        <v>137.5</v>
      </c>
      <c r="H51" s="53"/>
      <c r="I51" s="54"/>
      <c r="J51" s="223"/>
      <c r="K51" s="224"/>
      <c r="L51" s="225"/>
      <c r="M51" s="226"/>
      <c r="N51" s="227"/>
      <c r="O51" s="228"/>
      <c r="P51" s="223"/>
      <c r="Q51" s="224"/>
      <c r="R51" s="225"/>
      <c r="S51" s="229"/>
      <c r="T51" s="224"/>
      <c r="U51" s="225"/>
      <c r="V51" s="229"/>
      <c r="W51" s="224"/>
      <c r="X51" s="225"/>
      <c r="Y51" s="229"/>
      <c r="Z51" s="224"/>
      <c r="AA51" s="225"/>
      <c r="AB51" s="229"/>
      <c r="AC51" s="224"/>
      <c r="AD51" s="225"/>
      <c r="AE51" s="229"/>
      <c r="AF51" s="224"/>
      <c r="AG51" s="225"/>
      <c r="AH51" s="229"/>
      <c r="AI51" s="224"/>
      <c r="AJ51" s="225"/>
      <c r="AK51" s="229"/>
      <c r="AL51" s="224"/>
      <c r="AM51" s="225"/>
      <c r="AN51" s="229"/>
      <c r="AO51" s="224"/>
      <c r="AP51" s="225"/>
      <c r="AQ51" s="229"/>
      <c r="AR51" s="224"/>
      <c r="AS51" s="225"/>
      <c r="AT51" s="229"/>
      <c r="AU51" s="224"/>
      <c r="AV51" s="225"/>
      <c r="AW51" s="229"/>
      <c r="AX51" s="224"/>
      <c r="AY51" s="225"/>
      <c r="AZ51" s="229"/>
      <c r="BA51" s="224"/>
      <c r="BB51" s="225"/>
      <c r="BC51" s="229"/>
      <c r="BD51" s="224"/>
      <c r="BE51" s="225"/>
      <c r="BF51" s="229"/>
      <c r="BG51" s="224"/>
      <c r="BH51" s="225"/>
      <c r="BI51" s="229"/>
      <c r="BJ51" s="224"/>
      <c r="BK51" s="225"/>
      <c r="BL51" s="229"/>
      <c r="BM51" s="224"/>
      <c r="BN51" s="225"/>
      <c r="BO51" s="229"/>
      <c r="BP51" s="224"/>
      <c r="BQ51" s="225"/>
      <c r="BR51" s="229"/>
      <c r="BS51" s="224"/>
      <c r="BT51" s="225"/>
      <c r="BU51" s="229"/>
      <c r="BV51" s="224"/>
      <c r="BW51" s="225"/>
      <c r="BX51" s="229"/>
      <c r="BY51" s="224"/>
      <c r="BZ51" s="225"/>
      <c r="CA51" s="229"/>
    </row>
    <row r="52" spans="1:81" ht="13.5" customHeight="1" thickBot="1" x14ac:dyDescent="0.25">
      <c r="A52" s="75"/>
      <c r="B52" s="230"/>
      <c r="C52" s="231"/>
      <c r="D52" s="232"/>
      <c r="E52" s="233" t="s">
        <v>61</v>
      </c>
      <c r="F52" s="234"/>
      <c r="G52" s="573">
        <v>69.290000000000006</v>
      </c>
      <c r="H52" s="129"/>
      <c r="I52" s="236"/>
      <c r="J52" s="237"/>
      <c r="K52" s="238"/>
      <c r="L52" s="238"/>
      <c r="M52" s="238"/>
      <c r="N52" s="129"/>
      <c r="O52" s="236"/>
      <c r="P52" s="237"/>
      <c r="Q52" s="238"/>
      <c r="R52" s="238" t="s">
        <v>62</v>
      </c>
      <c r="S52" s="239">
        <v>7.4</v>
      </c>
      <c r="T52" s="238"/>
      <c r="U52" s="238"/>
      <c r="V52" s="239"/>
      <c r="W52" s="238"/>
      <c r="X52" s="238"/>
      <c r="Y52" s="239"/>
      <c r="Z52" s="238"/>
      <c r="AA52" s="238"/>
      <c r="AB52" s="239"/>
      <c r="AC52" s="238"/>
      <c r="AD52" s="238"/>
      <c r="AE52" s="239"/>
      <c r="AF52" s="238"/>
      <c r="AG52" s="238"/>
      <c r="AH52" s="239"/>
      <c r="AI52" s="238"/>
      <c r="AJ52" s="238"/>
      <c r="AK52" s="239"/>
      <c r="AL52" s="238"/>
      <c r="AM52" s="238"/>
      <c r="AN52" s="239"/>
      <c r="AO52" s="238"/>
      <c r="AP52" s="238"/>
      <c r="AQ52" s="239"/>
      <c r="AR52" s="238"/>
      <c r="AS52" s="238"/>
      <c r="AT52" s="239"/>
      <c r="AU52" s="238"/>
      <c r="AV52" s="238"/>
      <c r="AW52" s="239"/>
      <c r="AX52" s="238"/>
      <c r="AY52" s="238"/>
      <c r="AZ52" s="239"/>
      <c r="BA52" s="238"/>
      <c r="BB52" s="238"/>
      <c r="BC52" s="239"/>
      <c r="BD52" s="238"/>
      <c r="BE52" s="238"/>
      <c r="BF52" s="239"/>
      <c r="BG52" s="238"/>
      <c r="BH52" s="238"/>
      <c r="BI52" s="239"/>
      <c r="BJ52" s="238"/>
      <c r="BK52" s="238"/>
      <c r="BL52" s="239"/>
      <c r="BM52" s="238"/>
      <c r="BN52" s="238"/>
      <c r="BO52" s="239"/>
      <c r="BP52" s="238"/>
      <c r="BQ52" s="238"/>
      <c r="BR52" s="239"/>
      <c r="BS52" s="238"/>
      <c r="BT52" s="238"/>
      <c r="BU52" s="239"/>
      <c r="BV52" s="238"/>
      <c r="BW52" s="238"/>
      <c r="BX52" s="239"/>
      <c r="BY52" s="238"/>
      <c r="BZ52" s="238"/>
      <c r="CA52" s="239"/>
    </row>
    <row r="53" spans="1:81" ht="15" customHeight="1" thickBot="1" x14ac:dyDescent="0.25">
      <c r="A53" s="240"/>
      <c r="B53" s="1902" t="s">
        <v>63</v>
      </c>
      <c r="C53" s="1903"/>
      <c r="D53" s="1903"/>
      <c r="E53" s="1903"/>
      <c r="F53" s="1903"/>
      <c r="G53" s="1904"/>
      <c r="H53" s="241">
        <f>I9+H49+H50</f>
        <v>7.5695961262041598</v>
      </c>
      <c r="I53" s="242" t="s">
        <v>56</v>
      </c>
      <c r="J53" s="243">
        <f>J9+J49+J50</f>
        <v>0.29360266239999999</v>
      </c>
      <c r="K53" s="241">
        <f>L9+K49+K50</f>
        <v>7.1038430976725282</v>
      </c>
      <c r="L53" s="242" t="s">
        <v>56</v>
      </c>
      <c r="M53" s="243">
        <f>M9+M49+M50</f>
        <v>0.27949726792000001</v>
      </c>
      <c r="N53" s="241">
        <f>O9+N49+N50</f>
        <v>6.827419542758304</v>
      </c>
      <c r="O53" s="242" t="s">
        <v>56</v>
      </c>
      <c r="P53" s="243">
        <f>P9+P49+P50</f>
        <v>0.19318861456000003</v>
      </c>
      <c r="Q53" s="241">
        <f>R9+Q49+Q50</f>
        <v>6.6771956019128638</v>
      </c>
      <c r="R53" s="242" t="s">
        <v>56</v>
      </c>
      <c r="S53" s="243">
        <f>S9+S49+S50</f>
        <v>0.21720953296000001</v>
      </c>
      <c r="T53" s="241">
        <f>U9+T49+T50</f>
        <v>6.6471512128541761</v>
      </c>
      <c r="U53" s="242" t="s">
        <v>56</v>
      </c>
      <c r="V53" s="243">
        <f>V9+V49+V50</f>
        <v>0.27002437264000001</v>
      </c>
      <c r="W53" s="241">
        <f>X9+W49+W50</f>
        <v>6.9055370717911204</v>
      </c>
      <c r="X53" s="242" t="s">
        <v>56</v>
      </c>
      <c r="Y53" s="243">
        <f>Y9+Y49+Y50</f>
        <v>0.30132656680000003</v>
      </c>
      <c r="Z53" s="241">
        <f>AA9+Z49+Z50</f>
        <v>7.7889675323557439</v>
      </c>
      <c r="AA53" s="242" t="s">
        <v>56</v>
      </c>
      <c r="AB53" s="243">
        <f>AB9+AB49+AB50</f>
        <v>0.27651897615999999</v>
      </c>
      <c r="AC53" s="241">
        <f>AD9+AC49+AC50</f>
        <v>8.8950050308587851</v>
      </c>
      <c r="AD53" s="242" t="s">
        <v>56</v>
      </c>
      <c r="AE53" s="243">
        <f>AE9+AE49+AE50</f>
        <v>0.56491892176000003</v>
      </c>
      <c r="AF53" s="241">
        <f>AG9+AF49+AF50</f>
        <v>9.1174511674394392</v>
      </c>
      <c r="AG53" s="242" t="s">
        <v>56</v>
      </c>
      <c r="AH53" s="243">
        <f>AH9+AH49+AH50</f>
        <v>0.66383049159999996</v>
      </c>
      <c r="AI53" s="241">
        <f>AJ9+AI49+AI50</f>
        <v>8.9371116721598884</v>
      </c>
      <c r="AJ53" s="242" t="s">
        <v>56</v>
      </c>
      <c r="AK53" s="243">
        <f>AK9+AK49+AK50</f>
        <v>0.87676617832000003</v>
      </c>
      <c r="AL53" s="241">
        <f>AM9+AL49+AL50</f>
        <v>9.0092622046294579</v>
      </c>
      <c r="AM53" s="242" t="s">
        <v>56</v>
      </c>
      <c r="AN53" s="243">
        <f>AN9+AN49+AN50</f>
        <v>0.94678530184000009</v>
      </c>
      <c r="AO53" s="241">
        <f>AP9+AO49+AO50</f>
        <v>9.0964353816253443</v>
      </c>
      <c r="AP53" s="242" t="s">
        <v>56</v>
      </c>
      <c r="AQ53" s="243">
        <f>AQ9+AQ49+AQ50</f>
        <v>0.94540902016000006</v>
      </c>
      <c r="AR53" s="241">
        <f>AS9+AR49+AR50</f>
        <v>9.0062473816692012</v>
      </c>
      <c r="AS53" s="242" t="s">
        <v>56</v>
      </c>
      <c r="AT53" s="243">
        <f>AT9+AT49+AT50</f>
        <v>0.87138953800000007</v>
      </c>
      <c r="AU53" s="241">
        <f>AV9+AU49+AU50</f>
        <v>8.9822081890279204</v>
      </c>
      <c r="AV53" s="242" t="s">
        <v>56</v>
      </c>
      <c r="AW53" s="243">
        <f>AW9+AW49+AW50</f>
        <v>0.94234311879999988</v>
      </c>
      <c r="AX53" s="241">
        <f>AY9+AX49+AX50</f>
        <v>8.8529504804493122</v>
      </c>
      <c r="AY53" s="242" t="s">
        <v>56</v>
      </c>
      <c r="AZ53" s="243">
        <f>AZ9+AZ49+AZ50</f>
        <v>0.90546245968000016</v>
      </c>
      <c r="BA53" s="241">
        <f>BB9+BA49+BA50</f>
        <v>9.2377238995312805</v>
      </c>
      <c r="BB53" s="242" t="s">
        <v>56</v>
      </c>
      <c r="BC53" s="243">
        <f>BC9+BC49+BC50</f>
        <v>0.97711226920000005</v>
      </c>
      <c r="BD53" s="241">
        <f>BE9+BD49+BD50</f>
        <v>9.6856587707433608</v>
      </c>
      <c r="BE53" s="242" t="s">
        <v>56</v>
      </c>
      <c r="BF53" s="243">
        <f>BF9+BF49+BF50</f>
        <v>1.0080727504</v>
      </c>
      <c r="BG53" s="241">
        <f>BH9+BG49+BG50</f>
        <v>9.8179419046500005</v>
      </c>
      <c r="BH53" s="242" t="s">
        <v>56</v>
      </c>
      <c r="BI53" s="243">
        <f>BI9+BI49+BI50</f>
        <v>1.00663225</v>
      </c>
      <c r="BJ53" s="241">
        <f>BK9+BJ49+BJ50</f>
        <v>10.028406579908737</v>
      </c>
      <c r="BK53" s="242" t="s">
        <v>56</v>
      </c>
      <c r="BL53" s="243">
        <f>BL9+BL49+BL50</f>
        <v>1.0520387910400002</v>
      </c>
      <c r="BM53" s="241">
        <f>BN9+BM49+BM50</f>
        <v>10.157688992423328</v>
      </c>
      <c r="BN53" s="242" t="s">
        <v>56</v>
      </c>
      <c r="BO53" s="243">
        <f>BO9+BO49+BO50</f>
        <v>1.0205790299199999</v>
      </c>
      <c r="BP53" s="241">
        <f>BQ9+BP49+BP50</f>
        <v>10.067478621331489</v>
      </c>
      <c r="BQ53" s="242" t="s">
        <v>56</v>
      </c>
      <c r="BR53" s="243">
        <f>BR9+BR49+BR50</f>
        <v>0.93696225232000008</v>
      </c>
      <c r="BS53" s="241">
        <f>BT9+BS49+BS50</f>
        <v>9.7247183479483201</v>
      </c>
      <c r="BT53" s="242" t="s">
        <v>56</v>
      </c>
      <c r="BU53" s="243">
        <f>BU9+BU49+BU50</f>
        <v>0.78466342479999995</v>
      </c>
      <c r="BV53" s="241">
        <f>BW9+BV49+BV50</f>
        <v>9.1956059953346898</v>
      </c>
      <c r="BW53" s="242" t="s">
        <v>56</v>
      </c>
      <c r="BX53" s="243">
        <f>BX9+BX49+BX50</f>
        <v>0.61696430032000005</v>
      </c>
      <c r="BY53" s="241">
        <f>BZ9+BY49+BY50</f>
        <v>8.432123523700513</v>
      </c>
      <c r="BZ53" s="242" t="s">
        <v>56</v>
      </c>
      <c r="CA53" s="243">
        <f>CA9+CA49+CA50</f>
        <v>0.58938322768000007</v>
      </c>
    </row>
    <row r="54" spans="1:81" x14ac:dyDescent="0.2">
      <c r="A54" s="244"/>
      <c r="B54" s="205" t="s">
        <v>54</v>
      </c>
      <c r="C54" s="165"/>
      <c r="D54" s="206" t="s">
        <v>55</v>
      </c>
      <c r="E54" s="165"/>
      <c r="F54" s="165"/>
      <c r="G54" s="165"/>
      <c r="H54" s="207">
        <f>$C$56/1000</f>
        <v>2.35E-2</v>
      </c>
      <c r="I54" s="208" t="s">
        <v>56</v>
      </c>
      <c r="J54" s="209">
        <f>$G$56/1000</f>
        <v>0.13500000000000001</v>
      </c>
      <c r="K54" s="207">
        <f>$C$56/1000</f>
        <v>2.35E-2</v>
      </c>
      <c r="L54" s="208" t="s">
        <v>56</v>
      </c>
      <c r="M54" s="209">
        <f>$G$56/1000</f>
        <v>0.13500000000000001</v>
      </c>
      <c r="N54" s="207">
        <f>$C$56/1000</f>
        <v>2.35E-2</v>
      </c>
      <c r="O54" s="208" t="s">
        <v>56</v>
      </c>
      <c r="P54" s="209">
        <f>$G$56/1000</f>
        <v>0.13500000000000001</v>
      </c>
      <c r="Q54" s="207">
        <f>$C$56/1000</f>
        <v>2.35E-2</v>
      </c>
      <c r="R54" s="208" t="s">
        <v>56</v>
      </c>
      <c r="S54" s="209">
        <f>$G$56/1000</f>
        <v>0.13500000000000001</v>
      </c>
      <c r="T54" s="207">
        <f>$C$56/1000</f>
        <v>2.35E-2</v>
      </c>
      <c r="U54" s="208" t="s">
        <v>56</v>
      </c>
      <c r="V54" s="209">
        <f>$G$56/1000</f>
        <v>0.13500000000000001</v>
      </c>
      <c r="W54" s="207">
        <f>$C$56/1000</f>
        <v>2.35E-2</v>
      </c>
      <c r="X54" s="208" t="s">
        <v>56</v>
      </c>
      <c r="Y54" s="209">
        <f>$G$56/1000</f>
        <v>0.13500000000000001</v>
      </c>
      <c r="Z54" s="207">
        <f>$C$56/1000</f>
        <v>2.35E-2</v>
      </c>
      <c r="AA54" s="208" t="s">
        <v>56</v>
      </c>
      <c r="AB54" s="209">
        <f>$G$56/1000</f>
        <v>0.13500000000000001</v>
      </c>
      <c r="AC54" s="207">
        <f>$C$56/1000</f>
        <v>2.35E-2</v>
      </c>
      <c r="AD54" s="208" t="s">
        <v>56</v>
      </c>
      <c r="AE54" s="209">
        <f>$G$56/1000</f>
        <v>0.13500000000000001</v>
      </c>
      <c r="AF54" s="207">
        <f>$C$56/1000</f>
        <v>2.35E-2</v>
      </c>
      <c r="AG54" s="208" t="s">
        <v>56</v>
      </c>
      <c r="AH54" s="209">
        <f>$G$56/1000</f>
        <v>0.13500000000000001</v>
      </c>
      <c r="AI54" s="207">
        <f>$C$56/1000</f>
        <v>2.35E-2</v>
      </c>
      <c r="AJ54" s="208" t="s">
        <v>56</v>
      </c>
      <c r="AK54" s="209">
        <f>$G$56/1000</f>
        <v>0.13500000000000001</v>
      </c>
      <c r="AL54" s="207">
        <f>$C$56/1000</f>
        <v>2.35E-2</v>
      </c>
      <c r="AM54" s="208" t="s">
        <v>56</v>
      </c>
      <c r="AN54" s="209">
        <f>$G$56/1000</f>
        <v>0.13500000000000001</v>
      </c>
      <c r="AO54" s="207">
        <f>$C$56/1000</f>
        <v>2.35E-2</v>
      </c>
      <c r="AP54" s="208" t="s">
        <v>56</v>
      </c>
      <c r="AQ54" s="209">
        <f>$G$56/1000</f>
        <v>0.13500000000000001</v>
      </c>
      <c r="AR54" s="207">
        <f>$C$56/1000</f>
        <v>2.35E-2</v>
      </c>
      <c r="AS54" s="208" t="s">
        <v>56</v>
      </c>
      <c r="AT54" s="209">
        <f>$G$56/1000</f>
        <v>0.13500000000000001</v>
      </c>
      <c r="AU54" s="207">
        <f>$C$56/1000</f>
        <v>2.35E-2</v>
      </c>
      <c r="AV54" s="208" t="s">
        <v>56</v>
      </c>
      <c r="AW54" s="209">
        <f>$G$56/1000</f>
        <v>0.13500000000000001</v>
      </c>
      <c r="AX54" s="207">
        <f>$C$56/1000</f>
        <v>2.35E-2</v>
      </c>
      <c r="AY54" s="208" t="s">
        <v>56</v>
      </c>
      <c r="AZ54" s="209">
        <f>$G$56/1000</f>
        <v>0.13500000000000001</v>
      </c>
      <c r="BA54" s="207">
        <f>$C$56/1000</f>
        <v>2.35E-2</v>
      </c>
      <c r="BB54" s="208" t="s">
        <v>56</v>
      </c>
      <c r="BC54" s="209">
        <f>$G$56/1000</f>
        <v>0.13500000000000001</v>
      </c>
      <c r="BD54" s="207">
        <f>$C$56/1000</f>
        <v>2.35E-2</v>
      </c>
      <c r="BE54" s="208" t="s">
        <v>56</v>
      </c>
      <c r="BF54" s="209">
        <f>$G$56/1000</f>
        <v>0.13500000000000001</v>
      </c>
      <c r="BG54" s="207">
        <f>$C$56/1000</f>
        <v>2.35E-2</v>
      </c>
      <c r="BH54" s="208" t="s">
        <v>56</v>
      </c>
      <c r="BI54" s="209">
        <f>$G$56/1000</f>
        <v>0.13500000000000001</v>
      </c>
      <c r="BJ54" s="207">
        <f>$C$56/1000</f>
        <v>2.35E-2</v>
      </c>
      <c r="BK54" s="208" t="s">
        <v>56</v>
      </c>
      <c r="BL54" s="209">
        <f>$G$56/1000</f>
        <v>0.13500000000000001</v>
      </c>
      <c r="BM54" s="207">
        <f>$C$56/1000</f>
        <v>2.35E-2</v>
      </c>
      <c r="BN54" s="208" t="s">
        <v>56</v>
      </c>
      <c r="BO54" s="209">
        <f>$G$56/1000</f>
        <v>0.13500000000000001</v>
      </c>
      <c r="BP54" s="207">
        <f>$C$56/1000</f>
        <v>2.35E-2</v>
      </c>
      <c r="BQ54" s="208" t="s">
        <v>56</v>
      </c>
      <c r="BR54" s="209">
        <f>$G$56/1000</f>
        <v>0.13500000000000001</v>
      </c>
      <c r="BS54" s="207">
        <f>$C$56/1000</f>
        <v>2.35E-2</v>
      </c>
      <c r="BT54" s="208" t="s">
        <v>56</v>
      </c>
      <c r="BU54" s="209">
        <f>$G$56/1000</f>
        <v>0.13500000000000001</v>
      </c>
      <c r="BV54" s="207">
        <f>$C$56/1000</f>
        <v>2.35E-2</v>
      </c>
      <c r="BW54" s="208" t="s">
        <v>56</v>
      </c>
      <c r="BX54" s="209">
        <f>$G$56/1000</f>
        <v>0.13500000000000001</v>
      </c>
      <c r="BY54" s="207">
        <f>$C$56/1000</f>
        <v>2.35E-2</v>
      </c>
      <c r="BZ54" s="208" t="s">
        <v>56</v>
      </c>
      <c r="CA54" s="209">
        <f>$G$56/1000</f>
        <v>0.13500000000000001</v>
      </c>
    </row>
    <row r="55" spans="1:81" ht="12.75" customHeight="1" thickBot="1" x14ac:dyDescent="0.25">
      <c r="A55" s="245" t="s">
        <v>24</v>
      </c>
      <c r="B55" s="211" t="s">
        <v>57</v>
      </c>
      <c r="C55" s="212"/>
      <c r="D55" s="212" t="s">
        <v>58</v>
      </c>
      <c r="E55" s="213"/>
      <c r="F55" s="214"/>
      <c r="G55" s="246"/>
      <c r="H55" s="215">
        <f>((I15^2+J15^2)*$G$57/1000)/$C$10^2</f>
        <v>4.0354973568000009E-3</v>
      </c>
      <c r="I55" s="216" t="s">
        <v>56</v>
      </c>
      <c r="J55" s="217">
        <f>((I15^2+J15^2)*$S$57)/(100*$C$16)</f>
        <v>0.12127583520000003</v>
      </c>
      <c r="K55" s="215">
        <f>((L15^2+M15^2)*$G$57/1000)/$C$10^2</f>
        <v>3.6129615379199998E-3</v>
      </c>
      <c r="L55" s="216" t="s">
        <v>56</v>
      </c>
      <c r="M55" s="217">
        <f>((L15^2+M15^2)*$S$57)/(100*$C$16)</f>
        <v>0.10857767687999999</v>
      </c>
      <c r="N55" s="215">
        <f>((O15^2+P15^2)*$G$57/1000)/$C$10^2</f>
        <v>3.3371310268800001E-3</v>
      </c>
      <c r="O55" s="216" t="s">
        <v>56</v>
      </c>
      <c r="P55" s="217">
        <f>((O15^2+P15^2)*$S$57)/(100*$C$16)</f>
        <v>0.10028834532000001</v>
      </c>
      <c r="Q55" s="215">
        <f>((R15^2+S15^2)*$G$57/1000)/$C$10^2</f>
        <v>3.2194388015999997E-3</v>
      </c>
      <c r="R55" s="216" t="s">
        <v>56</v>
      </c>
      <c r="S55" s="217">
        <f>((R15^2+S15^2)*$S$57)/(100*$C$16)</f>
        <v>9.6751427400000006E-2</v>
      </c>
      <c r="T55" s="215">
        <f>((U15^2+V15^2)*$G$57/1000)/$C$10^2</f>
        <v>3.2229640799999997E-3</v>
      </c>
      <c r="U55" s="216" t="s">
        <v>56</v>
      </c>
      <c r="V55" s="217">
        <f>((U15^2+V15^2)*$S$57)/(100*$C$16)</f>
        <v>9.6857369999999998E-2</v>
      </c>
      <c r="W55" s="215">
        <f>((X15^2+Y15^2)*$G$57/1000)/$C$10^2</f>
        <v>3.4198829078399997E-3</v>
      </c>
      <c r="X55" s="216" t="s">
        <v>56</v>
      </c>
      <c r="Y55" s="217">
        <f>((X15^2+Y15^2)*$S$57)/(100*$C$16)</f>
        <v>0.10277522676</v>
      </c>
      <c r="Z55" s="215">
        <f>((AA15^2+AB15^2)*$G$57/1000)/$C$10^2</f>
        <v>4.2044172911999992E-3</v>
      </c>
      <c r="AA55" s="216" t="s">
        <v>56</v>
      </c>
      <c r="AB55" s="217">
        <f>((AA15^2+AB15^2)*$S$57)/(100*$C$16)</f>
        <v>0.1263522618</v>
      </c>
      <c r="AC55" s="215">
        <f>((AD15^2+AE15^2)*$G$57/1000)/$C$10^2</f>
        <v>5.2462300464000003E-3</v>
      </c>
      <c r="AD55" s="216" t="s">
        <v>56</v>
      </c>
      <c r="AE55" s="217">
        <f>((AD15^2+AE15^2)*$S$57)/(100*$C$16)</f>
        <v>0.1576610946</v>
      </c>
      <c r="AF55" s="215">
        <f>((AG15^2+AH15^2)*$G$57/1000)/$C$10^2</f>
        <v>5.4764666812800004E-3</v>
      </c>
      <c r="AG55" s="216" t="s">
        <v>56</v>
      </c>
      <c r="AH55" s="217">
        <f>((AG15^2+AH15^2)*$S$57)/(100*$C$16)</f>
        <v>0.16458022692000002</v>
      </c>
      <c r="AI55" s="215">
        <f>((AJ15^2+AK15^2)*$G$57/1000)/$C$10^2</f>
        <v>5.3704876377599995E-3</v>
      </c>
      <c r="AJ55" s="216" t="s">
        <v>56</v>
      </c>
      <c r="AK55" s="217">
        <f>((AJ15^2+AK15^2)*$S$57)/(100*$C$16)</f>
        <v>0.16139531663999998</v>
      </c>
      <c r="AL55" s="215">
        <f>((AM15^2+AN15^2)*$G$57/1000)/$C$10^2</f>
        <v>5.5664559215999991E-3</v>
      </c>
      <c r="AM55" s="216" t="s">
        <v>56</v>
      </c>
      <c r="AN55" s="217">
        <f>((AM15^2+AN15^2)*$S$57)/(100*$C$16)</f>
        <v>0.16728460740000001</v>
      </c>
      <c r="AO55" s="215">
        <f>((AP15^2+AQ15^2)*$G$57/1000)/$C$10^2</f>
        <v>5.5245096547199991E-3</v>
      </c>
      <c r="AP55" s="216" t="s">
        <v>56</v>
      </c>
      <c r="AQ55" s="217">
        <f>((AP15^2+AQ15^2)*$S$57)/(100*$C$16)</f>
        <v>0.16602402708</v>
      </c>
      <c r="AR55" s="215">
        <f>((AS15^2+AT15^2)*$G$57/1000)/$C$10^2</f>
        <v>5.4724487731199999E-3</v>
      </c>
      <c r="AS55" s="216" t="s">
        <v>56</v>
      </c>
      <c r="AT55" s="217">
        <f>((AS15^2+AT15^2)*$S$57)/(100*$C$16)</f>
        <v>0.16445947968000002</v>
      </c>
      <c r="AU55" s="215">
        <f>((AV15^2+AW15^2)*$G$57/1000)/$C$10^2</f>
        <v>5.4700170336000001E-3</v>
      </c>
      <c r="AV55" s="216" t="s">
        <v>56</v>
      </c>
      <c r="AW55" s="217">
        <f>((AV15^2+AW15^2)*$S$57)/(100*$C$16)</f>
        <v>0.16438640040000002</v>
      </c>
      <c r="AX55" s="215">
        <f>((AY15^2+AZ15^2)*$G$57/1000)/$C$10^2</f>
        <v>5.4622804319999999E-3</v>
      </c>
      <c r="AY55" s="216" t="s">
        <v>56</v>
      </c>
      <c r="AZ55" s="217">
        <f>((AY15^2+AZ15^2)*$S$57)/(100*$C$16)</f>
        <v>0.16415389799999999</v>
      </c>
      <c r="BA55" s="215">
        <f>((BB15^2+BC15^2)*$G$57/1000)/$C$10^2</f>
        <v>5.8211843558400008E-3</v>
      </c>
      <c r="BB55" s="216" t="s">
        <v>56</v>
      </c>
      <c r="BC55" s="217">
        <f>((BB15^2+BC15^2)*$S$57)/(100*$C$16)</f>
        <v>0.17493977376000003</v>
      </c>
      <c r="BD55" s="215">
        <f>((BE15^2+BF15^2)*$G$57/1000)/$C$10^2</f>
        <v>6.3849685334400001E-3</v>
      </c>
      <c r="BE55" s="216" t="s">
        <v>56</v>
      </c>
      <c r="BF55" s="217">
        <f>((BE15^2+BF15^2)*$S$57)/(100*$C$16)</f>
        <v>0.19188276516</v>
      </c>
      <c r="BG55" s="215">
        <f>((BH15^2+BI15^2)*$G$57/1000)/$C$10^2</f>
        <v>6.3438752764800018E-3</v>
      </c>
      <c r="BH55" s="216" t="s">
        <v>56</v>
      </c>
      <c r="BI55" s="217">
        <f>((BH15^2+BI15^2)*$S$57)/(100*$C$16)</f>
        <v>0.19064781972000008</v>
      </c>
      <c r="BJ55" s="215">
        <f>((BK15^2+BL15^2)*$G$57/1000)/$C$10^2</f>
        <v>6.5820468873599991E-3</v>
      </c>
      <c r="BK55" s="216" t="s">
        <v>56</v>
      </c>
      <c r="BL55" s="217">
        <f>((BK15^2+BL15^2)*$S$57)/(100*$C$16)</f>
        <v>0.19780541603999999</v>
      </c>
      <c r="BM55" s="215">
        <f>((BN15^2+BO15^2)*$G$57/1000)/$C$10^2</f>
        <v>6.703461938879998E-3</v>
      </c>
      <c r="BN55" s="216" t="s">
        <v>56</v>
      </c>
      <c r="BO55" s="217">
        <f>((BN15^2+BO15^2)*$S$57)/(100*$C$16)</f>
        <v>0.20145421331999996</v>
      </c>
      <c r="BP55" s="215">
        <f>((BQ15^2+BR15^2)*$G$57/1000)/$C$10^2</f>
        <v>6.472414448640002E-3</v>
      </c>
      <c r="BQ55" s="216" t="s">
        <v>56</v>
      </c>
      <c r="BR55" s="217">
        <f>((BQ15^2+BR15^2)*$S$57)/(100*$C$16)</f>
        <v>0.19451071296000005</v>
      </c>
      <c r="BS55" s="215">
        <f>((BT15^2+BU15^2)*$G$57/1000)/$C$10^2</f>
        <v>5.9262310396799994E-3</v>
      </c>
      <c r="BT55" s="216" t="s">
        <v>56</v>
      </c>
      <c r="BU55" s="217">
        <f>((BT15^2+BU15^2)*$S$57)/(100*$C$16)</f>
        <v>0.17809666452</v>
      </c>
      <c r="BV55" s="215">
        <f>((BW15^2+BX15^2)*$G$57/1000)/$C$10^2</f>
        <v>5.2443661536000002E-3</v>
      </c>
      <c r="BW55" s="216" t="s">
        <v>56</v>
      </c>
      <c r="BX55" s="217">
        <f>((BW15^2+BX15^2)*$S$57)/(100*$C$16)</f>
        <v>0.15760508040000001</v>
      </c>
      <c r="BY55" s="215">
        <f>((BZ15^2+CA15^2)*$G$57/1000)/$C$10^2</f>
        <v>4.5111991679999989E-3</v>
      </c>
      <c r="BZ55" s="216" t="s">
        <v>56</v>
      </c>
      <c r="CA55" s="217">
        <f>((BZ15^2+CA15^2)*$S$57)/(100*$C$16)</f>
        <v>0.13557175199999996</v>
      </c>
    </row>
    <row r="56" spans="1:81" x14ac:dyDescent="0.2">
      <c r="A56" s="247"/>
      <c r="B56" s="248" t="s">
        <v>59</v>
      </c>
      <c r="C56" s="607">
        <v>23.5</v>
      </c>
      <c r="D56" s="220"/>
      <c r="E56" s="220"/>
      <c r="F56" s="221" t="s">
        <v>60</v>
      </c>
      <c r="G56" s="608">
        <v>135</v>
      </c>
      <c r="H56" s="53"/>
      <c r="I56" s="54"/>
      <c r="J56" s="249"/>
      <c r="K56" s="250"/>
      <c r="L56" s="251"/>
      <c r="M56" s="252"/>
      <c r="N56" s="253"/>
      <c r="O56" s="254"/>
      <c r="P56" s="249"/>
      <c r="Q56" s="250"/>
      <c r="R56" s="251"/>
      <c r="S56" s="252"/>
      <c r="T56" s="250"/>
      <c r="U56" s="251"/>
      <c r="V56" s="252"/>
      <c r="W56" s="250"/>
      <c r="X56" s="251"/>
      <c r="Y56" s="252"/>
      <c r="Z56" s="250"/>
      <c r="AA56" s="251"/>
      <c r="AB56" s="252"/>
      <c r="AC56" s="250"/>
      <c r="AD56" s="251"/>
      <c r="AE56" s="252"/>
      <c r="AF56" s="250"/>
      <c r="AG56" s="251"/>
      <c r="AH56" s="252"/>
      <c r="AI56" s="250"/>
      <c r="AJ56" s="251"/>
      <c r="AK56" s="252"/>
      <c r="AL56" s="250"/>
      <c r="AM56" s="251"/>
      <c r="AN56" s="252"/>
      <c r="AO56" s="250"/>
      <c r="AP56" s="251"/>
      <c r="AQ56" s="252"/>
      <c r="AR56" s="250"/>
      <c r="AS56" s="251"/>
      <c r="AT56" s="252"/>
      <c r="AU56" s="250"/>
      <c r="AV56" s="251"/>
      <c r="AW56" s="252"/>
      <c r="AX56" s="250"/>
      <c r="AY56" s="251"/>
      <c r="AZ56" s="252"/>
      <c r="BA56" s="250"/>
      <c r="BB56" s="251"/>
      <c r="BC56" s="252"/>
      <c r="BD56" s="250"/>
      <c r="BE56" s="251"/>
      <c r="BF56" s="252"/>
      <c r="BG56" s="250"/>
      <c r="BH56" s="251"/>
      <c r="BI56" s="252"/>
      <c r="BJ56" s="250"/>
      <c r="BK56" s="251"/>
      <c r="BL56" s="252"/>
      <c r="BM56" s="250"/>
      <c r="BN56" s="251"/>
      <c r="BO56" s="252"/>
      <c r="BP56" s="250"/>
      <c r="BQ56" s="251"/>
      <c r="BR56" s="252"/>
      <c r="BS56" s="250"/>
      <c r="BT56" s="251"/>
      <c r="BU56" s="252"/>
      <c r="BV56" s="250"/>
      <c r="BW56" s="251"/>
      <c r="BX56" s="252"/>
      <c r="BY56" s="250"/>
      <c r="BZ56" s="251"/>
      <c r="CA56" s="252"/>
    </row>
    <row r="57" spans="1:81" ht="13.5" thickBot="1" x14ac:dyDescent="0.25">
      <c r="A57" s="247"/>
      <c r="B57" s="255"/>
      <c r="C57" s="202"/>
      <c r="D57" s="199"/>
      <c r="E57" s="233" t="s">
        <v>61</v>
      </c>
      <c r="F57" s="234"/>
      <c r="G57" s="574">
        <v>57.4</v>
      </c>
      <c r="H57" s="129"/>
      <c r="I57" s="236"/>
      <c r="J57" s="237"/>
      <c r="K57" s="238"/>
      <c r="L57" s="238"/>
      <c r="M57" s="239"/>
      <c r="N57" s="129"/>
      <c r="O57" s="232"/>
      <c r="P57" s="237"/>
      <c r="Q57" s="238"/>
      <c r="R57" s="238" t="s">
        <v>62</v>
      </c>
      <c r="S57" s="257">
        <v>6.9</v>
      </c>
      <c r="T57" s="238"/>
      <c r="U57" s="238"/>
      <c r="V57" s="257"/>
      <c r="W57" s="238"/>
      <c r="X57" s="238"/>
      <c r="Y57" s="257"/>
      <c r="Z57" s="238"/>
      <c r="AA57" s="238"/>
      <c r="AB57" s="257"/>
      <c r="AC57" s="238"/>
      <c r="AD57" s="238"/>
      <c r="AE57" s="257"/>
      <c r="AF57" s="238"/>
      <c r="AG57" s="238"/>
      <c r="AH57" s="257"/>
      <c r="AI57" s="238"/>
      <c r="AJ57" s="238"/>
      <c r="AK57" s="257"/>
      <c r="AL57" s="238"/>
      <c r="AM57" s="238"/>
      <c r="AN57" s="257"/>
      <c r="AO57" s="238"/>
      <c r="AP57" s="238"/>
      <c r="AQ57" s="257"/>
      <c r="AR57" s="238"/>
      <c r="AS57" s="238"/>
      <c r="AT57" s="257"/>
      <c r="AU57" s="238"/>
      <c r="AV57" s="238"/>
      <c r="AW57" s="257"/>
      <c r="AX57" s="238"/>
      <c r="AY57" s="238"/>
      <c r="AZ57" s="257"/>
      <c r="BA57" s="238"/>
      <c r="BB57" s="238"/>
      <c r="BC57" s="257"/>
      <c r="BD57" s="238"/>
      <c r="BE57" s="238"/>
      <c r="BF57" s="257"/>
      <c r="BG57" s="238"/>
      <c r="BH57" s="238"/>
      <c r="BI57" s="257"/>
      <c r="BJ57" s="238"/>
      <c r="BK57" s="238"/>
      <c r="BL57" s="257"/>
      <c r="BM57" s="238"/>
      <c r="BN57" s="238"/>
      <c r="BO57" s="257"/>
      <c r="BP57" s="238"/>
      <c r="BQ57" s="238"/>
      <c r="BR57" s="257"/>
      <c r="BS57" s="238"/>
      <c r="BT57" s="238"/>
      <c r="BU57" s="257"/>
      <c r="BV57" s="238"/>
      <c r="BW57" s="238"/>
      <c r="BX57" s="257"/>
      <c r="BY57" s="238"/>
      <c r="BZ57" s="238"/>
      <c r="CA57" s="257"/>
    </row>
    <row r="58" spans="1:81" ht="13.5" thickBot="1" x14ac:dyDescent="0.25">
      <c r="A58" s="107"/>
      <c r="B58" s="1902" t="s">
        <v>63</v>
      </c>
      <c r="C58" s="1903"/>
      <c r="D58" s="1903"/>
      <c r="E58" s="1903"/>
      <c r="F58" s="1903"/>
      <c r="G58" s="1904"/>
      <c r="H58" s="258">
        <f>I15+H55+H54</f>
        <v>6.6215354973568008</v>
      </c>
      <c r="I58" s="259" t="s">
        <v>56</v>
      </c>
      <c r="J58" s="260">
        <f>J15+J55+J54</f>
        <v>0.93427583520000013</v>
      </c>
      <c r="K58" s="258">
        <f>L15+K55+K54</f>
        <v>6.2641129615379203</v>
      </c>
      <c r="L58" s="259" t="s">
        <v>56</v>
      </c>
      <c r="M58" s="260">
        <f>M15+M55+M54</f>
        <v>0.90657767688000002</v>
      </c>
      <c r="N58" s="258">
        <f>O15+N55+N54</f>
        <v>6.0208371310268802</v>
      </c>
      <c r="O58" s="259" t="s">
        <v>56</v>
      </c>
      <c r="P58" s="260">
        <f>P15+P55+P54</f>
        <v>0.87428834531999999</v>
      </c>
      <c r="Q58" s="258">
        <f>R15+Q55+Q54</f>
        <v>5.9157194388016006</v>
      </c>
      <c r="R58" s="259" t="s">
        <v>56</v>
      </c>
      <c r="S58" s="260">
        <f>S15+S55+S54</f>
        <v>0.84375142739999998</v>
      </c>
      <c r="T58" s="258">
        <f>U15+T55+T54</f>
        <v>5.9217229640799998</v>
      </c>
      <c r="U58" s="259" t="s">
        <v>56</v>
      </c>
      <c r="V58" s="260">
        <f>V15+V55+V54</f>
        <v>0.81685736999999992</v>
      </c>
      <c r="W58" s="258">
        <f>X15+W55+W54</f>
        <v>6.1019198829078407</v>
      </c>
      <c r="X58" s="259" t="s">
        <v>56</v>
      </c>
      <c r="Y58" s="260">
        <f>Y15+Y55+Y54</f>
        <v>0.81377522676000003</v>
      </c>
      <c r="Z58" s="258">
        <f>AA15+Z55+Z54</f>
        <v>6.7687044172912003</v>
      </c>
      <c r="AA58" s="259" t="s">
        <v>56</v>
      </c>
      <c r="AB58" s="260">
        <f>AB15+AB55+AB54</f>
        <v>0.8433522618</v>
      </c>
      <c r="AC58" s="258">
        <f>AD15+AC55+AC54</f>
        <v>7.5557462300464007</v>
      </c>
      <c r="AD58" s="259" t="s">
        <v>56</v>
      </c>
      <c r="AE58" s="260">
        <f>AE15+AE55+AE54</f>
        <v>0.97666109460000006</v>
      </c>
      <c r="AF58" s="258">
        <f>AG15+AF55+AF54</f>
        <v>7.7179764666812805</v>
      </c>
      <c r="AG58" s="259" t="s">
        <v>56</v>
      </c>
      <c r="AH58" s="260">
        <f>AH15+AH55+AH54</f>
        <v>1.01358022692</v>
      </c>
      <c r="AI58" s="258">
        <f>AJ15+AI55+AI54</f>
        <v>7.64887048763776</v>
      </c>
      <c r="AJ58" s="259" t="s">
        <v>56</v>
      </c>
      <c r="AK58" s="260">
        <f>AK15+AK55+AK54</f>
        <v>0.93839531663999998</v>
      </c>
      <c r="AL58" s="258">
        <f>AM15+AL55+AL54</f>
        <v>7.7870664559216003</v>
      </c>
      <c r="AM58" s="259" t="s">
        <v>56</v>
      </c>
      <c r="AN58" s="260">
        <f>AN15+AN55+AN54</f>
        <v>0.95328460740000009</v>
      </c>
      <c r="AO58" s="258">
        <f>AP15+AO55+AO54</f>
        <v>7.7570245096547197</v>
      </c>
      <c r="AP58" s="259" t="s">
        <v>56</v>
      </c>
      <c r="AQ58" s="260">
        <f>AQ15+AQ55+AQ54</f>
        <v>0.95802402708000001</v>
      </c>
      <c r="AR58" s="258">
        <f>AS15+AR55+AR54</f>
        <v>7.7209724487731206</v>
      </c>
      <c r="AS58" s="259" t="s">
        <v>56</v>
      </c>
      <c r="AT58" s="260">
        <f>AT15+AT55+AT54</f>
        <v>0.94745947967999999</v>
      </c>
      <c r="AU58" s="258">
        <f>AV15+AU55+AU54</f>
        <v>7.7179700170336005</v>
      </c>
      <c r="AV58" s="259" t="s">
        <v>56</v>
      </c>
      <c r="AW58" s="260">
        <f>AW15+AW55+AW54</f>
        <v>0.96238640040000001</v>
      </c>
      <c r="AX58" s="258">
        <f>AY15+AX55+AX54</f>
        <v>7.711962280432</v>
      </c>
      <c r="AY58" s="259" t="s">
        <v>56</v>
      </c>
      <c r="AZ58" s="260">
        <f>AZ15+AZ55+AZ54</f>
        <v>0.96815389800000007</v>
      </c>
      <c r="BA58" s="258">
        <f>BB15+BA55+BA54</f>
        <v>7.9553211843558405</v>
      </c>
      <c r="BB58" s="259" t="s">
        <v>56</v>
      </c>
      <c r="BC58" s="260">
        <f>BC15+BC55+BC54</f>
        <v>1.05993977376</v>
      </c>
      <c r="BD58" s="258">
        <f>BE15+BD55+BD54</f>
        <v>8.324884968533441</v>
      </c>
      <c r="BE58" s="259" t="s">
        <v>56</v>
      </c>
      <c r="BF58" s="260">
        <f>BF15+BF55+BF54</f>
        <v>1.17288276516</v>
      </c>
      <c r="BG58" s="258">
        <f>BH15+BG55+BG54</f>
        <v>8.300843875276481</v>
      </c>
      <c r="BH58" s="259" t="s">
        <v>56</v>
      </c>
      <c r="BI58" s="260">
        <f>BI15+BI55+BI54</f>
        <v>1.14164781972</v>
      </c>
      <c r="BJ58" s="258">
        <f>BK15+BJ55+BJ54</f>
        <v>8.4600820468873597</v>
      </c>
      <c r="BK58" s="259" t="s">
        <v>56</v>
      </c>
      <c r="BL58" s="260">
        <f>BL15+BL55+BL54</f>
        <v>1.1098054160399999</v>
      </c>
      <c r="BM58" s="258">
        <f>BN15+BM55+BM54</f>
        <v>8.5412034619388795</v>
      </c>
      <c r="BN58" s="259" t="s">
        <v>56</v>
      </c>
      <c r="BO58" s="260">
        <f>BO15+BO55+BO54</f>
        <v>1.0804542133199999</v>
      </c>
      <c r="BP58" s="258">
        <f>BQ15+BP55+BP54</f>
        <v>8.3939724144486405</v>
      </c>
      <c r="BQ58" s="259" t="s">
        <v>56</v>
      </c>
      <c r="BR58" s="260">
        <f>BR15+BR55+BR54</f>
        <v>1.0495107129600001</v>
      </c>
      <c r="BS58" s="258">
        <f>BT15+BS55+BS54</f>
        <v>8.0334262310396802</v>
      </c>
      <c r="BT58" s="259" t="s">
        <v>56</v>
      </c>
      <c r="BU58" s="260">
        <f>BU15+BU55+BU54</f>
        <v>0.99409666452000001</v>
      </c>
      <c r="BV58" s="258">
        <f>BW15+BV55+BV54</f>
        <v>7.5557443661536006</v>
      </c>
      <c r="BW58" s="259" t="s">
        <v>56</v>
      </c>
      <c r="BX58" s="260">
        <f>BX15+BX55+BX54</f>
        <v>0.96160508040000003</v>
      </c>
      <c r="BY58" s="258">
        <f>BZ15+BY55+BY54</f>
        <v>7.0060111991680003</v>
      </c>
      <c r="BZ58" s="259" t="s">
        <v>56</v>
      </c>
      <c r="CA58" s="260">
        <f>CA15+CA55+CA54</f>
        <v>0.92457175199999997</v>
      </c>
    </row>
    <row r="59" spans="1:81" x14ac:dyDescent="0.2">
      <c r="A59" s="261" t="s">
        <v>64</v>
      </c>
      <c r="B59" s="262"/>
      <c r="C59" s="263"/>
      <c r="D59" s="264"/>
      <c r="E59" s="54"/>
      <c r="F59" s="8"/>
      <c r="G59" s="60"/>
      <c r="H59" s="265"/>
      <c r="I59" s="266"/>
      <c r="J59" s="267"/>
      <c r="K59" s="268"/>
      <c r="L59" s="269"/>
      <c r="M59" s="267"/>
      <c r="N59" s="268"/>
      <c r="O59" s="269"/>
      <c r="P59" s="267"/>
      <c r="Q59" s="268"/>
      <c r="R59" s="269"/>
      <c r="S59" s="267"/>
      <c r="T59" s="268"/>
      <c r="U59" s="269"/>
      <c r="V59" s="267"/>
      <c r="W59" s="268"/>
      <c r="X59" s="269"/>
      <c r="Y59" s="267"/>
      <c r="Z59" s="268"/>
      <c r="AA59" s="269"/>
      <c r="AB59" s="267"/>
      <c r="AC59" s="268"/>
      <c r="AD59" s="269"/>
      <c r="AE59" s="267"/>
      <c r="AF59" s="268"/>
      <c r="AG59" s="269"/>
      <c r="AH59" s="267"/>
      <c r="AI59" s="268"/>
      <c r="AJ59" s="269"/>
      <c r="AK59" s="267"/>
      <c r="AL59" s="268"/>
      <c r="AM59" s="269"/>
      <c r="AN59" s="267"/>
      <c r="AO59" s="268"/>
      <c r="AP59" s="269"/>
      <c r="AQ59" s="267"/>
      <c r="AR59" s="268"/>
      <c r="AS59" s="269"/>
      <c r="AT59" s="267"/>
      <c r="AU59" s="268"/>
      <c r="AV59" s="269"/>
      <c r="AW59" s="267"/>
      <c r="AX59" s="268"/>
      <c r="AY59" s="269"/>
      <c r="AZ59" s="267"/>
      <c r="BA59" s="268"/>
      <c r="BB59" s="269"/>
      <c r="BC59" s="267"/>
      <c r="BD59" s="268"/>
      <c r="BE59" s="269"/>
      <c r="BF59" s="267"/>
      <c r="BG59" s="268"/>
      <c r="BH59" s="269"/>
      <c r="BI59" s="267"/>
      <c r="BJ59" s="268"/>
      <c r="BK59" s="269"/>
      <c r="BL59" s="267"/>
      <c r="BM59" s="268"/>
      <c r="BN59" s="269"/>
      <c r="BO59" s="267"/>
      <c r="BP59" s="268"/>
      <c r="BQ59" s="269"/>
      <c r="BR59" s="267"/>
      <c r="BS59" s="268"/>
      <c r="BT59" s="269"/>
      <c r="BU59" s="267"/>
      <c r="BV59" s="268"/>
      <c r="BW59" s="269"/>
      <c r="BX59" s="267"/>
      <c r="BY59" s="268"/>
      <c r="BZ59" s="269"/>
      <c r="CA59" s="267"/>
    </row>
    <row r="60" spans="1:81" ht="15.75" thickBot="1" x14ac:dyDescent="0.3">
      <c r="A60" s="270" t="s">
        <v>65</v>
      </c>
      <c r="B60" s="135"/>
      <c r="C60" s="271"/>
      <c r="D60" s="135"/>
      <c r="E60" s="120"/>
      <c r="F60" s="135" t="s">
        <v>66</v>
      </c>
      <c r="G60" s="130"/>
      <c r="H60" s="272">
        <f>SUM(H53,H58)</f>
        <v>14.19113162356096</v>
      </c>
      <c r="I60" s="273" t="s">
        <v>56</v>
      </c>
      <c r="J60" s="274">
        <f>SUM(J53,J58)</f>
        <v>1.2278784976000001</v>
      </c>
      <c r="K60" s="272">
        <f>SUM(K53,K58)</f>
        <v>13.367956059210449</v>
      </c>
      <c r="L60" s="273" t="s">
        <v>56</v>
      </c>
      <c r="M60" s="274">
        <f>SUM(M53,M58)</f>
        <v>1.1860749448000001</v>
      </c>
      <c r="N60" s="272">
        <f>SUM(N53,N58)</f>
        <v>12.848256673785183</v>
      </c>
      <c r="O60" s="273" t="s">
        <v>56</v>
      </c>
      <c r="P60" s="274">
        <f>SUM(P53,P58)</f>
        <v>1.06747695988</v>
      </c>
      <c r="Q60" s="272">
        <f>SUM(Q53,Q58)</f>
        <v>12.592915040714464</v>
      </c>
      <c r="R60" s="273" t="s">
        <v>56</v>
      </c>
      <c r="S60" s="274">
        <f>SUM(S53,S58)</f>
        <v>1.0609609603600001</v>
      </c>
      <c r="T60" s="272">
        <f>SUM(T53,T58)</f>
        <v>12.568874176934177</v>
      </c>
      <c r="U60" s="273" t="s">
        <v>56</v>
      </c>
      <c r="V60" s="274">
        <f>SUM(V53,V58)</f>
        <v>1.0868817426399999</v>
      </c>
      <c r="W60" s="272">
        <f>SUM(W53,W58)</f>
        <v>13.007456954698961</v>
      </c>
      <c r="X60" s="273" t="s">
        <v>56</v>
      </c>
      <c r="Y60" s="274">
        <f>SUM(Y53,Y58)</f>
        <v>1.1151017935600001</v>
      </c>
      <c r="Z60" s="272">
        <f>SUM(Z53,Z58)</f>
        <v>14.557671949646945</v>
      </c>
      <c r="AA60" s="273" t="s">
        <v>56</v>
      </c>
      <c r="AB60" s="274">
        <f>SUM(AB53,AB58)</f>
        <v>1.11987123796</v>
      </c>
      <c r="AC60" s="272">
        <f>SUM(AC53,AC58)</f>
        <v>16.450751260905186</v>
      </c>
      <c r="AD60" s="273" t="s">
        <v>56</v>
      </c>
      <c r="AE60" s="274">
        <f>SUM(AE53,AE58)</f>
        <v>1.5415800163600002</v>
      </c>
      <c r="AF60" s="272">
        <f>SUM(AF53,AF58)</f>
        <v>16.83542763412072</v>
      </c>
      <c r="AG60" s="273" t="s">
        <v>56</v>
      </c>
      <c r="AH60" s="274">
        <f>SUM(AH53,AH58)</f>
        <v>1.67741071852</v>
      </c>
      <c r="AI60" s="272">
        <f>SUM(AI53,AI58)</f>
        <v>16.585982159797648</v>
      </c>
      <c r="AJ60" s="273" t="s">
        <v>56</v>
      </c>
      <c r="AK60" s="274">
        <f>SUM(AK53,AK58)</f>
        <v>1.8151614949599999</v>
      </c>
      <c r="AL60" s="272">
        <f>SUM(AL53,AL58)</f>
        <v>16.796328660551058</v>
      </c>
      <c r="AM60" s="273" t="s">
        <v>56</v>
      </c>
      <c r="AN60" s="274">
        <f>SUM(AN53,AN58)</f>
        <v>1.9000699092400002</v>
      </c>
      <c r="AO60" s="272">
        <f>SUM(AO53,AO58)</f>
        <v>16.853459891280064</v>
      </c>
      <c r="AP60" s="273" t="s">
        <v>56</v>
      </c>
      <c r="AQ60" s="274">
        <f>SUM(AQ53,AQ58)</f>
        <v>1.9034330472400001</v>
      </c>
      <c r="AR60" s="272">
        <f>SUM(AR53,AR58)</f>
        <v>16.727219830442323</v>
      </c>
      <c r="AS60" s="273" t="s">
        <v>56</v>
      </c>
      <c r="AT60" s="274">
        <f>SUM(AT53,AT58)</f>
        <v>1.8188490176800001</v>
      </c>
      <c r="AU60" s="272">
        <f>SUM(AU53,AU58)</f>
        <v>16.700178206061523</v>
      </c>
      <c r="AV60" s="273" t="s">
        <v>56</v>
      </c>
      <c r="AW60" s="274">
        <f>SUM(AW53,AW58)</f>
        <v>1.9047295192</v>
      </c>
      <c r="AX60" s="272">
        <f>SUM(AX53,AX58)</f>
        <v>16.564912760881313</v>
      </c>
      <c r="AY60" s="273" t="s">
        <v>56</v>
      </c>
      <c r="AZ60" s="274">
        <f>SUM(AZ53,AZ58)</f>
        <v>1.8736163576800002</v>
      </c>
      <c r="BA60" s="272">
        <f>SUM(BA53,BA58)</f>
        <v>17.193045083887121</v>
      </c>
      <c r="BB60" s="273" t="s">
        <v>56</v>
      </c>
      <c r="BC60" s="274">
        <f>SUM(BC53,BC58)</f>
        <v>2.0370520429600001</v>
      </c>
      <c r="BD60" s="272">
        <f>SUM(BD53,BD58)</f>
        <v>18.010543739276802</v>
      </c>
      <c r="BE60" s="273" t="s">
        <v>56</v>
      </c>
      <c r="BF60" s="274">
        <f>SUM(BF53,BF58)</f>
        <v>2.18095551556</v>
      </c>
      <c r="BG60" s="272">
        <f>SUM(BG53,BG58)</f>
        <v>18.118785779926483</v>
      </c>
      <c r="BH60" s="273" t="s">
        <v>56</v>
      </c>
      <c r="BI60" s="274">
        <f>SUM(BI53,BI58)</f>
        <v>2.1482800697200002</v>
      </c>
      <c r="BJ60" s="272">
        <f>SUM(BJ53,BJ58)</f>
        <v>18.488488626796098</v>
      </c>
      <c r="BK60" s="273" t="s">
        <v>56</v>
      </c>
      <c r="BL60" s="274">
        <f>SUM(BL53,BL58)</f>
        <v>2.1618442070800001</v>
      </c>
      <c r="BM60" s="272">
        <f>SUM(BM53,BM58)</f>
        <v>18.698892454362209</v>
      </c>
      <c r="BN60" s="273" t="s">
        <v>56</v>
      </c>
      <c r="BO60" s="274">
        <f>SUM(BO53,BO58)</f>
        <v>2.1010332432399998</v>
      </c>
      <c r="BP60" s="272">
        <f>SUM(BP53,BP58)</f>
        <v>18.461451035780129</v>
      </c>
      <c r="BQ60" s="273" t="s">
        <v>56</v>
      </c>
      <c r="BR60" s="274">
        <f>SUM(BR53,BR58)</f>
        <v>1.9864729652800002</v>
      </c>
      <c r="BS60" s="272">
        <f>SUM(BS53,BS58)</f>
        <v>17.758144578988002</v>
      </c>
      <c r="BT60" s="273" t="s">
        <v>56</v>
      </c>
      <c r="BU60" s="274">
        <f>SUM(BU53,BU58)</f>
        <v>1.77876008932</v>
      </c>
      <c r="BV60" s="272">
        <f>SUM(BV53,BV58)</f>
        <v>16.751350361488292</v>
      </c>
      <c r="BW60" s="273" t="s">
        <v>56</v>
      </c>
      <c r="BX60" s="274">
        <f>SUM(BX53,BX58)</f>
        <v>1.5785693807200001</v>
      </c>
      <c r="BY60" s="272">
        <f>SUM(BY53,BY58)</f>
        <v>15.438134722868513</v>
      </c>
      <c r="BZ60" s="273" t="s">
        <v>56</v>
      </c>
      <c r="CA60" s="274">
        <f>SUM(CA53,CA58)</f>
        <v>1.51395497968</v>
      </c>
    </row>
    <row r="61" spans="1:81" s="275" customFormat="1" x14ac:dyDescent="0.2">
      <c r="E61" s="275" t="s">
        <v>67</v>
      </c>
      <c r="I61" s="276">
        <f>J60/H60</f>
        <v>8.6524354094595482E-2</v>
      </c>
      <c r="L61" s="276">
        <f>M60/K60</f>
        <v>8.8725227667306769E-2</v>
      </c>
      <c r="O61" s="276">
        <f>P60/N60</f>
        <v>8.3083408666485961E-2</v>
      </c>
      <c r="R61" s="276">
        <f>S60/Q60</f>
        <v>8.4250624810044458E-2</v>
      </c>
      <c r="U61" s="276">
        <f>V60/T60</f>
        <v>8.6474072963081738E-2</v>
      </c>
      <c r="X61" s="276">
        <f>Y60/W60</f>
        <v>8.5727886507221393E-2</v>
      </c>
      <c r="AA61" s="276">
        <f>AB60/Z60</f>
        <v>7.6926533434294023E-2</v>
      </c>
      <c r="AD61" s="276">
        <f>AE60/AC60</f>
        <v>9.370879128319981E-2</v>
      </c>
      <c r="AG61" s="276">
        <f>AH60/AF60</f>
        <v>9.9635765421268896E-2</v>
      </c>
      <c r="AJ61" s="276">
        <f>AK60/AI60</f>
        <v>0.10943949399389352</v>
      </c>
      <c r="AM61" s="276">
        <f>AN60/AL60</f>
        <v>0.11312412061229946</v>
      </c>
      <c r="AP61" s="276">
        <f>AQ60/AO60</f>
        <v>0.11294019504118744</v>
      </c>
      <c r="AS61" s="276">
        <f>AT60/AR60</f>
        <v>0.10873588295706063</v>
      </c>
      <c r="AV61" s="276">
        <f>AW60/AU60</f>
        <v>0.11405444275490763</v>
      </c>
      <c r="AY61" s="276">
        <f>AZ60/AX60</f>
        <v>0.11310752943442107</v>
      </c>
      <c r="BB61" s="276">
        <f>BC60/BA60</f>
        <v>0.11848116683350483</v>
      </c>
      <c r="BE61" s="276">
        <f>BF60/BD60</f>
        <v>0.12109326332018749</v>
      </c>
      <c r="BH61" s="276">
        <f>BI60/BG60</f>
        <v>0.11856644787423039</v>
      </c>
      <c r="BK61" s="276">
        <f>BL60/BJ60</f>
        <v>0.11692920122993471</v>
      </c>
      <c r="BN61" s="276">
        <f>BO60/BM60</f>
        <v>0.11236137372135407</v>
      </c>
      <c r="BQ61" s="276">
        <f>BR60/BP60</f>
        <v>0.10760112850447226</v>
      </c>
      <c r="BT61" s="276">
        <f>BU60/BS60</f>
        <v>0.10016587495433983</v>
      </c>
      <c r="BW61" s="276">
        <f>BX60/BV60</f>
        <v>9.423535098096715E-2</v>
      </c>
      <c r="BZ61" s="276">
        <f>CA60/BY60</f>
        <v>9.8065926153460631E-2</v>
      </c>
      <c r="CC61" s="531"/>
    </row>
    <row r="62" spans="1:81" ht="17.25" customHeight="1" x14ac:dyDescent="0.25">
      <c r="B62" s="1898" t="s">
        <v>166</v>
      </c>
      <c r="C62" s="1898"/>
      <c r="D62" s="1898"/>
      <c r="E62" s="1898"/>
      <c r="F62" s="1898"/>
      <c r="T62" s="277"/>
      <c r="U62" s="278"/>
    </row>
  </sheetData>
  <mergeCells count="11">
    <mergeCell ref="E24:F24"/>
    <mergeCell ref="B53:G53"/>
    <mergeCell ref="B58:G58"/>
    <mergeCell ref="B62:F62"/>
    <mergeCell ref="J3:M3"/>
    <mergeCell ref="E25:F25"/>
    <mergeCell ref="BZ3:CA3"/>
    <mergeCell ref="A20:B20"/>
    <mergeCell ref="D20:E20"/>
    <mergeCell ref="A21:B21"/>
    <mergeCell ref="D21:E21"/>
  </mergeCells>
  <pageMargins left="0.19685039370078741" right="0.19685039370078741" top="0.19685039370078741" bottom="3.937007874015748E-2" header="0.35433070866141736" footer="0.11811023622047245"/>
  <pageSetup paperSize="9" scale="63" orientation="landscape" r:id="rId1"/>
  <headerFooter alignWithMargins="0">
    <oddFooter xml:space="preserve">&amp;R
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F127"/>
  <sheetViews>
    <sheetView showZeros="0" tabSelected="1" view="pageBreakPreview" topLeftCell="O1" zoomScale="85" zoomScaleNormal="100" zoomScaleSheetLayoutView="85" workbookViewId="0">
      <selection activeCell="AK82" sqref="A1:AQ82"/>
    </sheetView>
  </sheetViews>
  <sheetFormatPr defaultColWidth="9.140625" defaultRowHeight="12.75" x14ac:dyDescent="0.2"/>
  <cols>
    <col min="1" max="2" width="13.28515625" style="806" customWidth="1"/>
    <col min="3" max="3" width="14.42578125" style="806" customWidth="1"/>
    <col min="4" max="4" width="12.140625" style="806" customWidth="1"/>
    <col min="5" max="5" width="5.140625" style="806" customWidth="1"/>
    <col min="6" max="6" width="8.140625" style="806" customWidth="1"/>
    <col min="7" max="7" width="8.5703125" style="806" customWidth="1"/>
    <col min="8" max="8" width="10" style="806" customWidth="1"/>
    <col min="9" max="79" width="8.7109375" style="806" customWidth="1"/>
    <col min="80" max="256" width="9.140625" style="806"/>
    <col min="257" max="258" width="13.28515625" style="806" customWidth="1"/>
    <col min="259" max="259" width="14.42578125" style="806" customWidth="1"/>
    <col min="260" max="260" width="12.140625" style="806" customWidth="1"/>
    <col min="261" max="261" width="5.140625" style="806" customWidth="1"/>
    <col min="262" max="262" width="8.140625" style="806" customWidth="1"/>
    <col min="263" max="263" width="8.5703125" style="806" customWidth="1"/>
    <col min="264" max="264" width="10" style="806" customWidth="1"/>
    <col min="265" max="335" width="8.7109375" style="806" customWidth="1"/>
    <col min="336" max="512" width="9.140625" style="806"/>
    <col min="513" max="514" width="13.28515625" style="806" customWidth="1"/>
    <col min="515" max="515" width="14.42578125" style="806" customWidth="1"/>
    <col min="516" max="516" width="12.140625" style="806" customWidth="1"/>
    <col min="517" max="517" width="5.140625" style="806" customWidth="1"/>
    <col min="518" max="518" width="8.140625" style="806" customWidth="1"/>
    <col min="519" max="519" width="8.5703125" style="806" customWidth="1"/>
    <col min="520" max="520" width="10" style="806" customWidth="1"/>
    <col min="521" max="591" width="8.7109375" style="806" customWidth="1"/>
    <col min="592" max="768" width="9.140625" style="806"/>
    <col min="769" max="770" width="13.28515625" style="806" customWidth="1"/>
    <col min="771" max="771" width="14.42578125" style="806" customWidth="1"/>
    <col min="772" max="772" width="12.140625" style="806" customWidth="1"/>
    <col min="773" max="773" width="5.140625" style="806" customWidth="1"/>
    <col min="774" max="774" width="8.140625" style="806" customWidth="1"/>
    <col min="775" max="775" width="8.5703125" style="806" customWidth="1"/>
    <col min="776" max="776" width="10" style="806" customWidth="1"/>
    <col min="777" max="847" width="8.7109375" style="806" customWidth="1"/>
    <col min="848" max="1024" width="9.140625" style="806"/>
    <col min="1025" max="1026" width="13.28515625" style="806" customWidth="1"/>
    <col min="1027" max="1027" width="14.42578125" style="806" customWidth="1"/>
    <col min="1028" max="1028" width="12.140625" style="806" customWidth="1"/>
    <col min="1029" max="1029" width="5.140625" style="806" customWidth="1"/>
    <col min="1030" max="1030" width="8.140625" style="806" customWidth="1"/>
    <col min="1031" max="1031" width="8.5703125" style="806" customWidth="1"/>
    <col min="1032" max="1032" width="10" style="806" customWidth="1"/>
    <col min="1033" max="1103" width="8.7109375" style="806" customWidth="1"/>
    <col min="1104" max="1280" width="9.140625" style="806"/>
    <col min="1281" max="1282" width="13.28515625" style="806" customWidth="1"/>
    <col min="1283" max="1283" width="14.42578125" style="806" customWidth="1"/>
    <col min="1284" max="1284" width="12.140625" style="806" customWidth="1"/>
    <col min="1285" max="1285" width="5.140625" style="806" customWidth="1"/>
    <col min="1286" max="1286" width="8.140625" style="806" customWidth="1"/>
    <col min="1287" max="1287" width="8.5703125" style="806" customWidth="1"/>
    <col min="1288" max="1288" width="10" style="806" customWidth="1"/>
    <col min="1289" max="1359" width="8.7109375" style="806" customWidth="1"/>
    <col min="1360" max="1536" width="9.140625" style="806"/>
    <col min="1537" max="1538" width="13.28515625" style="806" customWidth="1"/>
    <col min="1539" max="1539" width="14.42578125" style="806" customWidth="1"/>
    <col min="1540" max="1540" width="12.140625" style="806" customWidth="1"/>
    <col min="1541" max="1541" width="5.140625" style="806" customWidth="1"/>
    <col min="1542" max="1542" width="8.140625" style="806" customWidth="1"/>
    <col min="1543" max="1543" width="8.5703125" style="806" customWidth="1"/>
    <col min="1544" max="1544" width="10" style="806" customWidth="1"/>
    <col min="1545" max="1615" width="8.7109375" style="806" customWidth="1"/>
    <col min="1616" max="1792" width="9.140625" style="806"/>
    <col min="1793" max="1794" width="13.28515625" style="806" customWidth="1"/>
    <col min="1795" max="1795" width="14.42578125" style="806" customWidth="1"/>
    <col min="1796" max="1796" width="12.140625" style="806" customWidth="1"/>
    <col min="1797" max="1797" width="5.140625" style="806" customWidth="1"/>
    <col min="1798" max="1798" width="8.140625" style="806" customWidth="1"/>
    <col min="1799" max="1799" width="8.5703125" style="806" customWidth="1"/>
    <col min="1800" max="1800" width="10" style="806" customWidth="1"/>
    <col min="1801" max="1871" width="8.7109375" style="806" customWidth="1"/>
    <col min="1872" max="2048" width="9.140625" style="806"/>
    <col min="2049" max="2050" width="13.28515625" style="806" customWidth="1"/>
    <col min="2051" max="2051" width="14.42578125" style="806" customWidth="1"/>
    <col min="2052" max="2052" width="12.140625" style="806" customWidth="1"/>
    <col min="2053" max="2053" width="5.140625" style="806" customWidth="1"/>
    <col min="2054" max="2054" width="8.140625" style="806" customWidth="1"/>
    <col min="2055" max="2055" width="8.5703125" style="806" customWidth="1"/>
    <col min="2056" max="2056" width="10" style="806" customWidth="1"/>
    <col min="2057" max="2127" width="8.7109375" style="806" customWidth="1"/>
    <col min="2128" max="2304" width="9.140625" style="806"/>
    <col min="2305" max="2306" width="13.28515625" style="806" customWidth="1"/>
    <col min="2307" max="2307" width="14.42578125" style="806" customWidth="1"/>
    <col min="2308" max="2308" width="12.140625" style="806" customWidth="1"/>
    <col min="2309" max="2309" width="5.140625" style="806" customWidth="1"/>
    <col min="2310" max="2310" width="8.140625" style="806" customWidth="1"/>
    <col min="2311" max="2311" width="8.5703125" style="806" customWidth="1"/>
    <col min="2312" max="2312" width="10" style="806" customWidth="1"/>
    <col min="2313" max="2383" width="8.7109375" style="806" customWidth="1"/>
    <col min="2384" max="2560" width="9.140625" style="806"/>
    <col min="2561" max="2562" width="13.28515625" style="806" customWidth="1"/>
    <col min="2563" max="2563" width="14.42578125" style="806" customWidth="1"/>
    <col min="2564" max="2564" width="12.140625" style="806" customWidth="1"/>
    <col min="2565" max="2565" width="5.140625" style="806" customWidth="1"/>
    <col min="2566" max="2566" width="8.140625" style="806" customWidth="1"/>
    <col min="2567" max="2567" width="8.5703125" style="806" customWidth="1"/>
    <col min="2568" max="2568" width="10" style="806" customWidth="1"/>
    <col min="2569" max="2639" width="8.7109375" style="806" customWidth="1"/>
    <col min="2640" max="2816" width="9.140625" style="806"/>
    <col min="2817" max="2818" width="13.28515625" style="806" customWidth="1"/>
    <col min="2819" max="2819" width="14.42578125" style="806" customWidth="1"/>
    <col min="2820" max="2820" width="12.140625" style="806" customWidth="1"/>
    <col min="2821" max="2821" width="5.140625" style="806" customWidth="1"/>
    <col min="2822" max="2822" width="8.140625" style="806" customWidth="1"/>
    <col min="2823" max="2823" width="8.5703125" style="806" customWidth="1"/>
    <col min="2824" max="2824" width="10" style="806" customWidth="1"/>
    <col min="2825" max="2895" width="8.7109375" style="806" customWidth="1"/>
    <col min="2896" max="3072" width="9.140625" style="806"/>
    <col min="3073" max="3074" width="13.28515625" style="806" customWidth="1"/>
    <col min="3075" max="3075" width="14.42578125" style="806" customWidth="1"/>
    <col min="3076" max="3076" width="12.140625" style="806" customWidth="1"/>
    <col min="3077" max="3077" width="5.140625" style="806" customWidth="1"/>
    <col min="3078" max="3078" width="8.140625" style="806" customWidth="1"/>
    <col min="3079" max="3079" width="8.5703125" style="806" customWidth="1"/>
    <col min="3080" max="3080" width="10" style="806" customWidth="1"/>
    <col min="3081" max="3151" width="8.7109375" style="806" customWidth="1"/>
    <col min="3152" max="3328" width="9.140625" style="806"/>
    <col min="3329" max="3330" width="13.28515625" style="806" customWidth="1"/>
    <col min="3331" max="3331" width="14.42578125" style="806" customWidth="1"/>
    <col min="3332" max="3332" width="12.140625" style="806" customWidth="1"/>
    <col min="3333" max="3333" width="5.140625" style="806" customWidth="1"/>
    <col min="3334" max="3334" width="8.140625" style="806" customWidth="1"/>
    <col min="3335" max="3335" width="8.5703125" style="806" customWidth="1"/>
    <col min="3336" max="3336" width="10" style="806" customWidth="1"/>
    <col min="3337" max="3407" width="8.7109375" style="806" customWidth="1"/>
    <col min="3408" max="3584" width="9.140625" style="806"/>
    <col min="3585" max="3586" width="13.28515625" style="806" customWidth="1"/>
    <col min="3587" max="3587" width="14.42578125" style="806" customWidth="1"/>
    <col min="3588" max="3588" width="12.140625" style="806" customWidth="1"/>
    <col min="3589" max="3589" width="5.140625" style="806" customWidth="1"/>
    <col min="3590" max="3590" width="8.140625" style="806" customWidth="1"/>
    <col min="3591" max="3591" width="8.5703125" style="806" customWidth="1"/>
    <col min="3592" max="3592" width="10" style="806" customWidth="1"/>
    <col min="3593" max="3663" width="8.7109375" style="806" customWidth="1"/>
    <col min="3664" max="3840" width="9.140625" style="806"/>
    <col min="3841" max="3842" width="13.28515625" style="806" customWidth="1"/>
    <col min="3843" max="3843" width="14.42578125" style="806" customWidth="1"/>
    <col min="3844" max="3844" width="12.140625" style="806" customWidth="1"/>
    <col min="3845" max="3845" width="5.140625" style="806" customWidth="1"/>
    <col min="3846" max="3846" width="8.140625" style="806" customWidth="1"/>
    <col min="3847" max="3847" width="8.5703125" style="806" customWidth="1"/>
    <col min="3848" max="3848" width="10" style="806" customWidth="1"/>
    <col min="3849" max="3919" width="8.7109375" style="806" customWidth="1"/>
    <col min="3920" max="4096" width="9.140625" style="806"/>
    <col min="4097" max="4098" width="13.28515625" style="806" customWidth="1"/>
    <col min="4099" max="4099" width="14.42578125" style="806" customWidth="1"/>
    <col min="4100" max="4100" width="12.140625" style="806" customWidth="1"/>
    <col min="4101" max="4101" width="5.140625" style="806" customWidth="1"/>
    <col min="4102" max="4102" width="8.140625" style="806" customWidth="1"/>
    <col min="4103" max="4103" width="8.5703125" style="806" customWidth="1"/>
    <col min="4104" max="4104" width="10" style="806" customWidth="1"/>
    <col min="4105" max="4175" width="8.7109375" style="806" customWidth="1"/>
    <col min="4176" max="4352" width="9.140625" style="806"/>
    <col min="4353" max="4354" width="13.28515625" style="806" customWidth="1"/>
    <col min="4355" max="4355" width="14.42578125" style="806" customWidth="1"/>
    <col min="4356" max="4356" width="12.140625" style="806" customWidth="1"/>
    <col min="4357" max="4357" width="5.140625" style="806" customWidth="1"/>
    <col min="4358" max="4358" width="8.140625" style="806" customWidth="1"/>
    <col min="4359" max="4359" width="8.5703125" style="806" customWidth="1"/>
    <col min="4360" max="4360" width="10" style="806" customWidth="1"/>
    <col min="4361" max="4431" width="8.7109375" style="806" customWidth="1"/>
    <col min="4432" max="4608" width="9.140625" style="806"/>
    <col min="4609" max="4610" width="13.28515625" style="806" customWidth="1"/>
    <col min="4611" max="4611" width="14.42578125" style="806" customWidth="1"/>
    <col min="4612" max="4612" width="12.140625" style="806" customWidth="1"/>
    <col min="4613" max="4613" width="5.140625" style="806" customWidth="1"/>
    <col min="4614" max="4614" width="8.140625" style="806" customWidth="1"/>
    <col min="4615" max="4615" width="8.5703125" style="806" customWidth="1"/>
    <col min="4616" max="4616" width="10" style="806" customWidth="1"/>
    <col min="4617" max="4687" width="8.7109375" style="806" customWidth="1"/>
    <col min="4688" max="4864" width="9.140625" style="806"/>
    <col min="4865" max="4866" width="13.28515625" style="806" customWidth="1"/>
    <col min="4867" max="4867" width="14.42578125" style="806" customWidth="1"/>
    <col min="4868" max="4868" width="12.140625" style="806" customWidth="1"/>
    <col min="4869" max="4869" width="5.140625" style="806" customWidth="1"/>
    <col min="4870" max="4870" width="8.140625" style="806" customWidth="1"/>
    <col min="4871" max="4871" width="8.5703125" style="806" customWidth="1"/>
    <col min="4872" max="4872" width="10" style="806" customWidth="1"/>
    <col min="4873" max="4943" width="8.7109375" style="806" customWidth="1"/>
    <col min="4944" max="5120" width="9.140625" style="806"/>
    <col min="5121" max="5122" width="13.28515625" style="806" customWidth="1"/>
    <col min="5123" max="5123" width="14.42578125" style="806" customWidth="1"/>
    <col min="5124" max="5124" width="12.140625" style="806" customWidth="1"/>
    <col min="5125" max="5125" width="5.140625" style="806" customWidth="1"/>
    <col min="5126" max="5126" width="8.140625" style="806" customWidth="1"/>
    <col min="5127" max="5127" width="8.5703125" style="806" customWidth="1"/>
    <col min="5128" max="5128" width="10" style="806" customWidth="1"/>
    <col min="5129" max="5199" width="8.7109375" style="806" customWidth="1"/>
    <col min="5200" max="5376" width="9.140625" style="806"/>
    <col min="5377" max="5378" width="13.28515625" style="806" customWidth="1"/>
    <col min="5379" max="5379" width="14.42578125" style="806" customWidth="1"/>
    <col min="5380" max="5380" width="12.140625" style="806" customWidth="1"/>
    <col min="5381" max="5381" width="5.140625" style="806" customWidth="1"/>
    <col min="5382" max="5382" width="8.140625" style="806" customWidth="1"/>
    <col min="5383" max="5383" width="8.5703125" style="806" customWidth="1"/>
    <col min="5384" max="5384" width="10" style="806" customWidth="1"/>
    <col min="5385" max="5455" width="8.7109375" style="806" customWidth="1"/>
    <col min="5456" max="5632" width="9.140625" style="806"/>
    <col min="5633" max="5634" width="13.28515625" style="806" customWidth="1"/>
    <col min="5635" max="5635" width="14.42578125" style="806" customWidth="1"/>
    <col min="5636" max="5636" width="12.140625" style="806" customWidth="1"/>
    <col min="5637" max="5637" width="5.140625" style="806" customWidth="1"/>
    <col min="5638" max="5638" width="8.140625" style="806" customWidth="1"/>
    <col min="5639" max="5639" width="8.5703125" style="806" customWidth="1"/>
    <col min="5640" max="5640" width="10" style="806" customWidth="1"/>
    <col min="5641" max="5711" width="8.7109375" style="806" customWidth="1"/>
    <col min="5712" max="5888" width="9.140625" style="806"/>
    <col min="5889" max="5890" width="13.28515625" style="806" customWidth="1"/>
    <col min="5891" max="5891" width="14.42578125" style="806" customWidth="1"/>
    <col min="5892" max="5892" width="12.140625" style="806" customWidth="1"/>
    <col min="5893" max="5893" width="5.140625" style="806" customWidth="1"/>
    <col min="5894" max="5894" width="8.140625" style="806" customWidth="1"/>
    <col min="5895" max="5895" width="8.5703125" style="806" customWidth="1"/>
    <col min="5896" max="5896" width="10" style="806" customWidth="1"/>
    <col min="5897" max="5967" width="8.7109375" style="806" customWidth="1"/>
    <col min="5968" max="6144" width="9.140625" style="806"/>
    <col min="6145" max="6146" width="13.28515625" style="806" customWidth="1"/>
    <col min="6147" max="6147" width="14.42578125" style="806" customWidth="1"/>
    <col min="6148" max="6148" width="12.140625" style="806" customWidth="1"/>
    <col min="6149" max="6149" width="5.140625" style="806" customWidth="1"/>
    <col min="6150" max="6150" width="8.140625" style="806" customWidth="1"/>
    <col min="6151" max="6151" width="8.5703125" style="806" customWidth="1"/>
    <col min="6152" max="6152" width="10" style="806" customWidth="1"/>
    <col min="6153" max="6223" width="8.7109375" style="806" customWidth="1"/>
    <col min="6224" max="6400" width="9.140625" style="806"/>
    <col min="6401" max="6402" width="13.28515625" style="806" customWidth="1"/>
    <col min="6403" max="6403" width="14.42578125" style="806" customWidth="1"/>
    <col min="6404" max="6404" width="12.140625" style="806" customWidth="1"/>
    <col min="6405" max="6405" width="5.140625" style="806" customWidth="1"/>
    <col min="6406" max="6406" width="8.140625" style="806" customWidth="1"/>
    <col min="6407" max="6407" width="8.5703125" style="806" customWidth="1"/>
    <col min="6408" max="6408" width="10" style="806" customWidth="1"/>
    <col min="6409" max="6479" width="8.7109375" style="806" customWidth="1"/>
    <col min="6480" max="6656" width="9.140625" style="806"/>
    <col min="6657" max="6658" width="13.28515625" style="806" customWidth="1"/>
    <col min="6659" max="6659" width="14.42578125" style="806" customWidth="1"/>
    <col min="6660" max="6660" width="12.140625" style="806" customWidth="1"/>
    <col min="6661" max="6661" width="5.140625" style="806" customWidth="1"/>
    <col min="6662" max="6662" width="8.140625" style="806" customWidth="1"/>
    <col min="6663" max="6663" width="8.5703125" style="806" customWidth="1"/>
    <col min="6664" max="6664" width="10" style="806" customWidth="1"/>
    <col min="6665" max="6735" width="8.7109375" style="806" customWidth="1"/>
    <col min="6736" max="6912" width="9.140625" style="806"/>
    <col min="6913" max="6914" width="13.28515625" style="806" customWidth="1"/>
    <col min="6915" max="6915" width="14.42578125" style="806" customWidth="1"/>
    <col min="6916" max="6916" width="12.140625" style="806" customWidth="1"/>
    <col min="6917" max="6917" width="5.140625" style="806" customWidth="1"/>
    <col min="6918" max="6918" width="8.140625" style="806" customWidth="1"/>
    <col min="6919" max="6919" width="8.5703125" style="806" customWidth="1"/>
    <col min="6920" max="6920" width="10" style="806" customWidth="1"/>
    <col min="6921" max="6991" width="8.7109375" style="806" customWidth="1"/>
    <col min="6992" max="7168" width="9.140625" style="806"/>
    <col min="7169" max="7170" width="13.28515625" style="806" customWidth="1"/>
    <col min="7171" max="7171" width="14.42578125" style="806" customWidth="1"/>
    <col min="7172" max="7172" width="12.140625" style="806" customWidth="1"/>
    <col min="7173" max="7173" width="5.140625" style="806" customWidth="1"/>
    <col min="7174" max="7174" width="8.140625" style="806" customWidth="1"/>
    <col min="7175" max="7175" width="8.5703125" style="806" customWidth="1"/>
    <col min="7176" max="7176" width="10" style="806" customWidth="1"/>
    <col min="7177" max="7247" width="8.7109375" style="806" customWidth="1"/>
    <col min="7248" max="7424" width="9.140625" style="806"/>
    <col min="7425" max="7426" width="13.28515625" style="806" customWidth="1"/>
    <col min="7427" max="7427" width="14.42578125" style="806" customWidth="1"/>
    <col min="7428" max="7428" width="12.140625" style="806" customWidth="1"/>
    <col min="7429" max="7429" width="5.140625" style="806" customWidth="1"/>
    <col min="7430" max="7430" width="8.140625" style="806" customWidth="1"/>
    <col min="7431" max="7431" width="8.5703125" style="806" customWidth="1"/>
    <col min="7432" max="7432" width="10" style="806" customWidth="1"/>
    <col min="7433" max="7503" width="8.7109375" style="806" customWidth="1"/>
    <col min="7504" max="7680" width="9.140625" style="806"/>
    <col min="7681" max="7682" width="13.28515625" style="806" customWidth="1"/>
    <col min="7683" max="7683" width="14.42578125" style="806" customWidth="1"/>
    <col min="7684" max="7684" width="12.140625" style="806" customWidth="1"/>
    <col min="7685" max="7685" width="5.140625" style="806" customWidth="1"/>
    <col min="7686" max="7686" width="8.140625" style="806" customWidth="1"/>
    <col min="7687" max="7687" width="8.5703125" style="806" customWidth="1"/>
    <col min="7688" max="7688" width="10" style="806" customWidth="1"/>
    <col min="7689" max="7759" width="8.7109375" style="806" customWidth="1"/>
    <col min="7760" max="7936" width="9.140625" style="806"/>
    <col min="7937" max="7938" width="13.28515625" style="806" customWidth="1"/>
    <col min="7939" max="7939" width="14.42578125" style="806" customWidth="1"/>
    <col min="7940" max="7940" width="12.140625" style="806" customWidth="1"/>
    <col min="7941" max="7941" width="5.140625" style="806" customWidth="1"/>
    <col min="7942" max="7942" width="8.140625" style="806" customWidth="1"/>
    <col min="7943" max="7943" width="8.5703125" style="806" customWidth="1"/>
    <col min="7944" max="7944" width="10" style="806" customWidth="1"/>
    <col min="7945" max="8015" width="8.7109375" style="806" customWidth="1"/>
    <col min="8016" max="8192" width="9.140625" style="806"/>
    <col min="8193" max="8194" width="13.28515625" style="806" customWidth="1"/>
    <col min="8195" max="8195" width="14.42578125" style="806" customWidth="1"/>
    <col min="8196" max="8196" width="12.140625" style="806" customWidth="1"/>
    <col min="8197" max="8197" width="5.140625" style="806" customWidth="1"/>
    <col min="8198" max="8198" width="8.140625" style="806" customWidth="1"/>
    <col min="8199" max="8199" width="8.5703125" style="806" customWidth="1"/>
    <col min="8200" max="8200" width="10" style="806" customWidth="1"/>
    <col min="8201" max="8271" width="8.7109375" style="806" customWidth="1"/>
    <col min="8272" max="8448" width="9.140625" style="806"/>
    <col min="8449" max="8450" width="13.28515625" style="806" customWidth="1"/>
    <col min="8451" max="8451" width="14.42578125" style="806" customWidth="1"/>
    <col min="8452" max="8452" width="12.140625" style="806" customWidth="1"/>
    <col min="8453" max="8453" width="5.140625" style="806" customWidth="1"/>
    <col min="8454" max="8454" width="8.140625" style="806" customWidth="1"/>
    <col min="8455" max="8455" width="8.5703125" style="806" customWidth="1"/>
    <col min="8456" max="8456" width="10" style="806" customWidth="1"/>
    <col min="8457" max="8527" width="8.7109375" style="806" customWidth="1"/>
    <col min="8528" max="8704" width="9.140625" style="806"/>
    <col min="8705" max="8706" width="13.28515625" style="806" customWidth="1"/>
    <col min="8707" max="8707" width="14.42578125" style="806" customWidth="1"/>
    <col min="8708" max="8708" width="12.140625" style="806" customWidth="1"/>
    <col min="8709" max="8709" width="5.140625" style="806" customWidth="1"/>
    <col min="8710" max="8710" width="8.140625" style="806" customWidth="1"/>
    <col min="8711" max="8711" width="8.5703125" style="806" customWidth="1"/>
    <col min="8712" max="8712" width="10" style="806" customWidth="1"/>
    <col min="8713" max="8783" width="8.7109375" style="806" customWidth="1"/>
    <col min="8784" max="8960" width="9.140625" style="806"/>
    <col min="8961" max="8962" width="13.28515625" style="806" customWidth="1"/>
    <col min="8963" max="8963" width="14.42578125" style="806" customWidth="1"/>
    <col min="8964" max="8964" width="12.140625" style="806" customWidth="1"/>
    <col min="8965" max="8965" width="5.140625" style="806" customWidth="1"/>
    <col min="8966" max="8966" width="8.140625" style="806" customWidth="1"/>
    <col min="8967" max="8967" width="8.5703125" style="806" customWidth="1"/>
    <col min="8968" max="8968" width="10" style="806" customWidth="1"/>
    <col min="8969" max="9039" width="8.7109375" style="806" customWidth="1"/>
    <col min="9040" max="9216" width="9.140625" style="806"/>
    <col min="9217" max="9218" width="13.28515625" style="806" customWidth="1"/>
    <col min="9219" max="9219" width="14.42578125" style="806" customWidth="1"/>
    <col min="9220" max="9220" width="12.140625" style="806" customWidth="1"/>
    <col min="9221" max="9221" width="5.140625" style="806" customWidth="1"/>
    <col min="9222" max="9222" width="8.140625" style="806" customWidth="1"/>
    <col min="9223" max="9223" width="8.5703125" style="806" customWidth="1"/>
    <col min="9224" max="9224" width="10" style="806" customWidth="1"/>
    <col min="9225" max="9295" width="8.7109375" style="806" customWidth="1"/>
    <col min="9296" max="9472" width="9.140625" style="806"/>
    <col min="9473" max="9474" width="13.28515625" style="806" customWidth="1"/>
    <col min="9475" max="9475" width="14.42578125" style="806" customWidth="1"/>
    <col min="9476" max="9476" width="12.140625" style="806" customWidth="1"/>
    <col min="9477" max="9477" width="5.140625" style="806" customWidth="1"/>
    <col min="9478" max="9478" width="8.140625" style="806" customWidth="1"/>
    <col min="9479" max="9479" width="8.5703125" style="806" customWidth="1"/>
    <col min="9480" max="9480" width="10" style="806" customWidth="1"/>
    <col min="9481" max="9551" width="8.7109375" style="806" customWidth="1"/>
    <col min="9552" max="9728" width="9.140625" style="806"/>
    <col min="9729" max="9730" width="13.28515625" style="806" customWidth="1"/>
    <col min="9731" max="9731" width="14.42578125" style="806" customWidth="1"/>
    <col min="9732" max="9732" width="12.140625" style="806" customWidth="1"/>
    <col min="9733" max="9733" width="5.140625" style="806" customWidth="1"/>
    <col min="9734" max="9734" width="8.140625" style="806" customWidth="1"/>
    <col min="9735" max="9735" width="8.5703125" style="806" customWidth="1"/>
    <col min="9736" max="9736" width="10" style="806" customWidth="1"/>
    <col min="9737" max="9807" width="8.7109375" style="806" customWidth="1"/>
    <col min="9808" max="9984" width="9.140625" style="806"/>
    <col min="9985" max="9986" width="13.28515625" style="806" customWidth="1"/>
    <col min="9987" max="9987" width="14.42578125" style="806" customWidth="1"/>
    <col min="9988" max="9988" width="12.140625" style="806" customWidth="1"/>
    <col min="9989" max="9989" width="5.140625" style="806" customWidth="1"/>
    <col min="9990" max="9990" width="8.140625" style="806" customWidth="1"/>
    <col min="9991" max="9991" width="8.5703125" style="806" customWidth="1"/>
    <col min="9992" max="9992" width="10" style="806" customWidth="1"/>
    <col min="9993" max="10063" width="8.7109375" style="806" customWidth="1"/>
    <col min="10064" max="10240" width="9.140625" style="806"/>
    <col min="10241" max="10242" width="13.28515625" style="806" customWidth="1"/>
    <col min="10243" max="10243" width="14.42578125" style="806" customWidth="1"/>
    <col min="10244" max="10244" width="12.140625" style="806" customWidth="1"/>
    <col min="10245" max="10245" width="5.140625" style="806" customWidth="1"/>
    <col min="10246" max="10246" width="8.140625" style="806" customWidth="1"/>
    <col min="10247" max="10247" width="8.5703125" style="806" customWidth="1"/>
    <col min="10248" max="10248" width="10" style="806" customWidth="1"/>
    <col min="10249" max="10319" width="8.7109375" style="806" customWidth="1"/>
    <col min="10320" max="10496" width="9.140625" style="806"/>
    <col min="10497" max="10498" width="13.28515625" style="806" customWidth="1"/>
    <col min="10499" max="10499" width="14.42578125" style="806" customWidth="1"/>
    <col min="10500" max="10500" width="12.140625" style="806" customWidth="1"/>
    <col min="10501" max="10501" width="5.140625" style="806" customWidth="1"/>
    <col min="10502" max="10502" width="8.140625" style="806" customWidth="1"/>
    <col min="10503" max="10503" width="8.5703125" style="806" customWidth="1"/>
    <col min="10504" max="10504" width="10" style="806" customWidth="1"/>
    <col min="10505" max="10575" width="8.7109375" style="806" customWidth="1"/>
    <col min="10576" max="10752" width="9.140625" style="806"/>
    <col min="10753" max="10754" width="13.28515625" style="806" customWidth="1"/>
    <col min="10755" max="10755" width="14.42578125" style="806" customWidth="1"/>
    <col min="10756" max="10756" width="12.140625" style="806" customWidth="1"/>
    <col min="10757" max="10757" width="5.140625" style="806" customWidth="1"/>
    <col min="10758" max="10758" width="8.140625" style="806" customWidth="1"/>
    <col min="10759" max="10759" width="8.5703125" style="806" customWidth="1"/>
    <col min="10760" max="10760" width="10" style="806" customWidth="1"/>
    <col min="10761" max="10831" width="8.7109375" style="806" customWidth="1"/>
    <col min="10832" max="11008" width="9.140625" style="806"/>
    <col min="11009" max="11010" width="13.28515625" style="806" customWidth="1"/>
    <col min="11011" max="11011" width="14.42578125" style="806" customWidth="1"/>
    <col min="11012" max="11012" width="12.140625" style="806" customWidth="1"/>
    <col min="11013" max="11013" width="5.140625" style="806" customWidth="1"/>
    <col min="11014" max="11014" width="8.140625" style="806" customWidth="1"/>
    <col min="11015" max="11015" width="8.5703125" style="806" customWidth="1"/>
    <col min="11016" max="11016" width="10" style="806" customWidth="1"/>
    <col min="11017" max="11087" width="8.7109375" style="806" customWidth="1"/>
    <col min="11088" max="11264" width="9.140625" style="806"/>
    <col min="11265" max="11266" width="13.28515625" style="806" customWidth="1"/>
    <col min="11267" max="11267" width="14.42578125" style="806" customWidth="1"/>
    <col min="11268" max="11268" width="12.140625" style="806" customWidth="1"/>
    <col min="11269" max="11269" width="5.140625" style="806" customWidth="1"/>
    <col min="11270" max="11270" width="8.140625" style="806" customWidth="1"/>
    <col min="11271" max="11271" width="8.5703125" style="806" customWidth="1"/>
    <col min="11272" max="11272" width="10" style="806" customWidth="1"/>
    <col min="11273" max="11343" width="8.7109375" style="806" customWidth="1"/>
    <col min="11344" max="11520" width="9.140625" style="806"/>
    <col min="11521" max="11522" width="13.28515625" style="806" customWidth="1"/>
    <col min="11523" max="11523" width="14.42578125" style="806" customWidth="1"/>
    <col min="11524" max="11524" width="12.140625" style="806" customWidth="1"/>
    <col min="11525" max="11525" width="5.140625" style="806" customWidth="1"/>
    <col min="11526" max="11526" width="8.140625" style="806" customWidth="1"/>
    <col min="11527" max="11527" width="8.5703125" style="806" customWidth="1"/>
    <col min="11528" max="11528" width="10" style="806" customWidth="1"/>
    <col min="11529" max="11599" width="8.7109375" style="806" customWidth="1"/>
    <col min="11600" max="11776" width="9.140625" style="806"/>
    <col min="11777" max="11778" width="13.28515625" style="806" customWidth="1"/>
    <col min="11779" max="11779" width="14.42578125" style="806" customWidth="1"/>
    <col min="11780" max="11780" width="12.140625" style="806" customWidth="1"/>
    <col min="11781" max="11781" width="5.140625" style="806" customWidth="1"/>
    <col min="11782" max="11782" width="8.140625" style="806" customWidth="1"/>
    <col min="11783" max="11783" width="8.5703125" style="806" customWidth="1"/>
    <col min="11784" max="11784" width="10" style="806" customWidth="1"/>
    <col min="11785" max="11855" width="8.7109375" style="806" customWidth="1"/>
    <col min="11856" max="12032" width="9.140625" style="806"/>
    <col min="12033" max="12034" width="13.28515625" style="806" customWidth="1"/>
    <col min="12035" max="12035" width="14.42578125" style="806" customWidth="1"/>
    <col min="12036" max="12036" width="12.140625" style="806" customWidth="1"/>
    <col min="12037" max="12037" width="5.140625" style="806" customWidth="1"/>
    <col min="12038" max="12038" width="8.140625" style="806" customWidth="1"/>
    <col min="12039" max="12039" width="8.5703125" style="806" customWidth="1"/>
    <col min="12040" max="12040" width="10" style="806" customWidth="1"/>
    <col min="12041" max="12111" width="8.7109375" style="806" customWidth="1"/>
    <col min="12112" max="12288" width="9.140625" style="806"/>
    <col min="12289" max="12290" width="13.28515625" style="806" customWidth="1"/>
    <col min="12291" max="12291" width="14.42578125" style="806" customWidth="1"/>
    <col min="12292" max="12292" width="12.140625" style="806" customWidth="1"/>
    <col min="12293" max="12293" width="5.140625" style="806" customWidth="1"/>
    <col min="12294" max="12294" width="8.140625" style="806" customWidth="1"/>
    <col min="12295" max="12295" width="8.5703125" style="806" customWidth="1"/>
    <col min="12296" max="12296" width="10" style="806" customWidth="1"/>
    <col min="12297" max="12367" width="8.7109375" style="806" customWidth="1"/>
    <col min="12368" max="12544" width="9.140625" style="806"/>
    <col min="12545" max="12546" width="13.28515625" style="806" customWidth="1"/>
    <col min="12547" max="12547" width="14.42578125" style="806" customWidth="1"/>
    <col min="12548" max="12548" width="12.140625" style="806" customWidth="1"/>
    <col min="12549" max="12549" width="5.140625" style="806" customWidth="1"/>
    <col min="12550" max="12550" width="8.140625" style="806" customWidth="1"/>
    <col min="12551" max="12551" width="8.5703125" style="806" customWidth="1"/>
    <col min="12552" max="12552" width="10" style="806" customWidth="1"/>
    <col min="12553" max="12623" width="8.7109375" style="806" customWidth="1"/>
    <col min="12624" max="12800" width="9.140625" style="806"/>
    <col min="12801" max="12802" width="13.28515625" style="806" customWidth="1"/>
    <col min="12803" max="12803" width="14.42578125" style="806" customWidth="1"/>
    <col min="12804" max="12804" width="12.140625" style="806" customWidth="1"/>
    <col min="12805" max="12805" width="5.140625" style="806" customWidth="1"/>
    <col min="12806" max="12806" width="8.140625" style="806" customWidth="1"/>
    <col min="12807" max="12807" width="8.5703125" style="806" customWidth="1"/>
    <col min="12808" max="12808" width="10" style="806" customWidth="1"/>
    <col min="12809" max="12879" width="8.7109375" style="806" customWidth="1"/>
    <col min="12880" max="13056" width="9.140625" style="806"/>
    <col min="13057" max="13058" width="13.28515625" style="806" customWidth="1"/>
    <col min="13059" max="13059" width="14.42578125" style="806" customWidth="1"/>
    <col min="13060" max="13060" width="12.140625" style="806" customWidth="1"/>
    <col min="13061" max="13061" width="5.140625" style="806" customWidth="1"/>
    <col min="13062" max="13062" width="8.140625" style="806" customWidth="1"/>
    <col min="13063" max="13063" width="8.5703125" style="806" customWidth="1"/>
    <col min="13064" max="13064" width="10" style="806" customWidth="1"/>
    <col min="13065" max="13135" width="8.7109375" style="806" customWidth="1"/>
    <col min="13136" max="13312" width="9.140625" style="806"/>
    <col min="13313" max="13314" width="13.28515625" style="806" customWidth="1"/>
    <col min="13315" max="13315" width="14.42578125" style="806" customWidth="1"/>
    <col min="13316" max="13316" width="12.140625" style="806" customWidth="1"/>
    <col min="13317" max="13317" width="5.140625" style="806" customWidth="1"/>
    <col min="13318" max="13318" width="8.140625" style="806" customWidth="1"/>
    <col min="13319" max="13319" width="8.5703125" style="806" customWidth="1"/>
    <col min="13320" max="13320" width="10" style="806" customWidth="1"/>
    <col min="13321" max="13391" width="8.7109375" style="806" customWidth="1"/>
    <col min="13392" max="13568" width="9.140625" style="806"/>
    <col min="13569" max="13570" width="13.28515625" style="806" customWidth="1"/>
    <col min="13571" max="13571" width="14.42578125" style="806" customWidth="1"/>
    <col min="13572" max="13572" width="12.140625" style="806" customWidth="1"/>
    <col min="13573" max="13573" width="5.140625" style="806" customWidth="1"/>
    <col min="13574" max="13574" width="8.140625" style="806" customWidth="1"/>
    <col min="13575" max="13575" width="8.5703125" style="806" customWidth="1"/>
    <col min="13576" max="13576" width="10" style="806" customWidth="1"/>
    <col min="13577" max="13647" width="8.7109375" style="806" customWidth="1"/>
    <col min="13648" max="13824" width="9.140625" style="806"/>
    <col min="13825" max="13826" width="13.28515625" style="806" customWidth="1"/>
    <col min="13827" max="13827" width="14.42578125" style="806" customWidth="1"/>
    <col min="13828" max="13828" width="12.140625" style="806" customWidth="1"/>
    <col min="13829" max="13829" width="5.140625" style="806" customWidth="1"/>
    <col min="13830" max="13830" width="8.140625" style="806" customWidth="1"/>
    <col min="13831" max="13831" width="8.5703125" style="806" customWidth="1"/>
    <col min="13832" max="13832" width="10" style="806" customWidth="1"/>
    <col min="13833" max="13903" width="8.7109375" style="806" customWidth="1"/>
    <col min="13904" max="14080" width="9.140625" style="806"/>
    <col min="14081" max="14082" width="13.28515625" style="806" customWidth="1"/>
    <col min="14083" max="14083" width="14.42578125" style="806" customWidth="1"/>
    <col min="14084" max="14084" width="12.140625" style="806" customWidth="1"/>
    <col min="14085" max="14085" width="5.140625" style="806" customWidth="1"/>
    <col min="14086" max="14086" width="8.140625" style="806" customWidth="1"/>
    <col min="14087" max="14087" width="8.5703125" style="806" customWidth="1"/>
    <col min="14088" max="14088" width="10" style="806" customWidth="1"/>
    <col min="14089" max="14159" width="8.7109375" style="806" customWidth="1"/>
    <col min="14160" max="14336" width="9.140625" style="806"/>
    <col min="14337" max="14338" width="13.28515625" style="806" customWidth="1"/>
    <col min="14339" max="14339" width="14.42578125" style="806" customWidth="1"/>
    <col min="14340" max="14340" width="12.140625" style="806" customWidth="1"/>
    <col min="14341" max="14341" width="5.140625" style="806" customWidth="1"/>
    <col min="14342" max="14342" width="8.140625" style="806" customWidth="1"/>
    <col min="14343" max="14343" width="8.5703125" style="806" customWidth="1"/>
    <col min="14344" max="14344" width="10" style="806" customWidth="1"/>
    <col min="14345" max="14415" width="8.7109375" style="806" customWidth="1"/>
    <col min="14416" max="14592" width="9.140625" style="806"/>
    <col min="14593" max="14594" width="13.28515625" style="806" customWidth="1"/>
    <col min="14595" max="14595" width="14.42578125" style="806" customWidth="1"/>
    <col min="14596" max="14596" width="12.140625" style="806" customWidth="1"/>
    <col min="14597" max="14597" width="5.140625" style="806" customWidth="1"/>
    <col min="14598" max="14598" width="8.140625" style="806" customWidth="1"/>
    <col min="14599" max="14599" width="8.5703125" style="806" customWidth="1"/>
    <col min="14600" max="14600" width="10" style="806" customWidth="1"/>
    <col min="14601" max="14671" width="8.7109375" style="806" customWidth="1"/>
    <col min="14672" max="14848" width="9.140625" style="806"/>
    <col min="14849" max="14850" width="13.28515625" style="806" customWidth="1"/>
    <col min="14851" max="14851" width="14.42578125" style="806" customWidth="1"/>
    <col min="14852" max="14852" width="12.140625" style="806" customWidth="1"/>
    <col min="14853" max="14853" width="5.140625" style="806" customWidth="1"/>
    <col min="14854" max="14854" width="8.140625" style="806" customWidth="1"/>
    <col min="14855" max="14855" width="8.5703125" style="806" customWidth="1"/>
    <col min="14856" max="14856" width="10" style="806" customWidth="1"/>
    <col min="14857" max="14927" width="8.7109375" style="806" customWidth="1"/>
    <col min="14928" max="15104" width="9.140625" style="806"/>
    <col min="15105" max="15106" width="13.28515625" style="806" customWidth="1"/>
    <col min="15107" max="15107" width="14.42578125" style="806" customWidth="1"/>
    <col min="15108" max="15108" width="12.140625" style="806" customWidth="1"/>
    <col min="15109" max="15109" width="5.140625" style="806" customWidth="1"/>
    <col min="15110" max="15110" width="8.140625" style="806" customWidth="1"/>
    <col min="15111" max="15111" width="8.5703125" style="806" customWidth="1"/>
    <col min="15112" max="15112" width="10" style="806" customWidth="1"/>
    <col min="15113" max="15183" width="8.7109375" style="806" customWidth="1"/>
    <col min="15184" max="15360" width="9.140625" style="806"/>
    <col min="15361" max="15362" width="13.28515625" style="806" customWidth="1"/>
    <col min="15363" max="15363" width="14.42578125" style="806" customWidth="1"/>
    <col min="15364" max="15364" width="12.140625" style="806" customWidth="1"/>
    <col min="15365" max="15365" width="5.140625" style="806" customWidth="1"/>
    <col min="15366" max="15366" width="8.140625" style="806" customWidth="1"/>
    <col min="15367" max="15367" width="8.5703125" style="806" customWidth="1"/>
    <col min="15368" max="15368" width="10" style="806" customWidth="1"/>
    <col min="15369" max="15439" width="8.7109375" style="806" customWidth="1"/>
    <col min="15440" max="15616" width="9.140625" style="806"/>
    <col min="15617" max="15618" width="13.28515625" style="806" customWidth="1"/>
    <col min="15619" max="15619" width="14.42578125" style="806" customWidth="1"/>
    <col min="15620" max="15620" width="12.140625" style="806" customWidth="1"/>
    <col min="15621" max="15621" width="5.140625" style="806" customWidth="1"/>
    <col min="15622" max="15622" width="8.140625" style="806" customWidth="1"/>
    <col min="15623" max="15623" width="8.5703125" style="806" customWidth="1"/>
    <col min="15624" max="15624" width="10" style="806" customWidth="1"/>
    <col min="15625" max="15695" width="8.7109375" style="806" customWidth="1"/>
    <col min="15696" max="15872" width="9.140625" style="806"/>
    <col min="15873" max="15874" width="13.28515625" style="806" customWidth="1"/>
    <col min="15875" max="15875" width="14.42578125" style="806" customWidth="1"/>
    <col min="15876" max="15876" width="12.140625" style="806" customWidth="1"/>
    <col min="15877" max="15877" width="5.140625" style="806" customWidth="1"/>
    <col min="15878" max="15878" width="8.140625" style="806" customWidth="1"/>
    <col min="15879" max="15879" width="8.5703125" style="806" customWidth="1"/>
    <col min="15880" max="15880" width="10" style="806" customWidth="1"/>
    <col min="15881" max="15951" width="8.7109375" style="806" customWidth="1"/>
    <col min="15952" max="16128" width="9.140625" style="806"/>
    <col min="16129" max="16130" width="13.28515625" style="806" customWidth="1"/>
    <col min="16131" max="16131" width="14.42578125" style="806" customWidth="1"/>
    <col min="16132" max="16132" width="12.140625" style="806" customWidth="1"/>
    <col min="16133" max="16133" width="5.140625" style="806" customWidth="1"/>
    <col min="16134" max="16134" width="8.140625" style="806" customWidth="1"/>
    <col min="16135" max="16135" width="8.5703125" style="806" customWidth="1"/>
    <col min="16136" max="16136" width="10" style="806" customWidth="1"/>
    <col min="16137" max="16207" width="8.7109375" style="806" customWidth="1"/>
    <col min="16208" max="16384" width="9.140625" style="806"/>
  </cols>
  <sheetData>
    <row r="1" spans="1:84" s="665" customFormat="1" ht="26.25" customHeight="1" x14ac:dyDescent="0.35">
      <c r="A1" s="1835" t="s">
        <v>129</v>
      </c>
      <c r="B1" s="1835"/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1835"/>
      <c r="W1" s="1835"/>
      <c r="X1" s="1835"/>
      <c r="Y1" s="1835"/>
      <c r="Z1" s="1835"/>
      <c r="AA1" s="1835"/>
      <c r="AB1" s="1835"/>
      <c r="AC1" s="1835"/>
      <c r="AD1" s="1835"/>
      <c r="AE1" s="1835"/>
      <c r="AF1" s="1835"/>
      <c r="AG1" s="1835"/>
      <c r="AH1" s="1835"/>
      <c r="AI1" s="1835"/>
      <c r="AJ1" s="1835"/>
      <c r="AK1" s="1835"/>
      <c r="AL1" s="1835"/>
      <c r="AM1" s="1835"/>
      <c r="AN1" s="1835"/>
      <c r="AO1" s="1835"/>
      <c r="AP1" s="1835"/>
      <c r="AQ1" s="1835"/>
      <c r="BV1" s="666"/>
      <c r="BW1" s="666"/>
      <c r="BX1" s="666"/>
      <c r="BY1" s="667"/>
      <c r="BZ1" s="666"/>
      <c r="CA1" s="666"/>
      <c r="CB1" s="666"/>
      <c r="CC1" s="666"/>
    </row>
    <row r="2" spans="1:84" s="673" customFormat="1" ht="27.75" x14ac:dyDescent="0.4">
      <c r="A2" s="665"/>
      <c r="B2" s="666"/>
      <c r="C2" s="666"/>
      <c r="D2" s="666"/>
      <c r="E2" s="666"/>
      <c r="F2" s="668"/>
      <c r="G2" s="666"/>
      <c r="H2" s="666"/>
      <c r="I2" s="665"/>
      <c r="J2" s="665"/>
      <c r="K2" s="669"/>
      <c r="L2" s="669"/>
      <c r="M2" s="669"/>
      <c r="N2" s="854"/>
      <c r="O2" s="666"/>
      <c r="P2" s="666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70" t="s">
        <v>4</v>
      </c>
      <c r="AN2" s="1836">
        <v>44545</v>
      </c>
      <c r="AO2" s="1836"/>
      <c r="AP2" s="1836"/>
      <c r="AQ2" s="1836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71"/>
      <c r="BW2" s="666"/>
      <c r="BX2" s="1837"/>
      <c r="BY2" s="1837"/>
      <c r="BZ2" s="1837"/>
      <c r="CA2" s="1837"/>
      <c r="CB2" s="672"/>
      <c r="CC2" s="672"/>
    </row>
    <row r="3" spans="1:84" s="673" customFormat="1" ht="18" thickBot="1" x14ac:dyDescent="0.35">
      <c r="A3" s="665"/>
      <c r="B3" s="666"/>
      <c r="C3" s="666"/>
      <c r="D3" s="666"/>
      <c r="E3" s="666"/>
      <c r="F3" s="668"/>
      <c r="G3" s="666"/>
      <c r="H3" s="666"/>
      <c r="I3" s="674"/>
      <c r="J3" s="665"/>
      <c r="K3" s="666"/>
      <c r="L3" s="674"/>
      <c r="M3" s="665"/>
      <c r="N3" s="666"/>
      <c r="O3" s="674"/>
      <c r="P3" s="665"/>
      <c r="Q3" s="666"/>
      <c r="R3" s="674"/>
      <c r="S3" s="665"/>
      <c r="T3" s="666"/>
      <c r="U3" s="674"/>
      <c r="V3" s="665"/>
      <c r="W3" s="666"/>
      <c r="X3" s="674"/>
      <c r="Y3" s="665"/>
      <c r="Z3" s="666"/>
      <c r="AA3" s="674"/>
      <c r="AB3" s="665"/>
      <c r="AC3" s="666"/>
      <c r="AD3" s="674"/>
      <c r="AE3" s="665"/>
      <c r="AF3" s="666"/>
      <c r="AG3" s="674"/>
      <c r="AH3" s="665"/>
      <c r="AI3" s="666"/>
      <c r="AJ3" s="674"/>
      <c r="AK3" s="665"/>
      <c r="AL3" s="666"/>
      <c r="AM3" s="674"/>
      <c r="AN3" s="665"/>
      <c r="AO3" s="666"/>
      <c r="AP3" s="674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/>
      <c r="BJ3" s="665"/>
      <c r="BK3" s="665"/>
      <c r="BL3" s="665"/>
      <c r="BM3" s="665"/>
      <c r="BN3" s="665"/>
      <c r="BO3" s="665"/>
      <c r="BP3" s="665"/>
      <c r="BQ3" s="665"/>
      <c r="BR3" s="665"/>
      <c r="BS3" s="665"/>
      <c r="BT3" s="665"/>
      <c r="BU3" s="665"/>
      <c r="BV3" s="665"/>
      <c r="BW3" s="665"/>
      <c r="BX3" s="666"/>
      <c r="BY3" s="666"/>
      <c r="BZ3" s="1838"/>
      <c r="CA3" s="1838"/>
      <c r="CB3" s="672"/>
      <c r="CC3" s="672"/>
    </row>
    <row r="4" spans="1:84" s="673" customFormat="1" ht="16.5" customHeight="1" thickBot="1" x14ac:dyDescent="0.3">
      <c r="A4" s="1794" t="s">
        <v>5</v>
      </c>
      <c r="B4" s="1795"/>
      <c r="C4" s="1795"/>
      <c r="D4" s="1795"/>
      <c r="E4" s="1795"/>
      <c r="F4" s="1795"/>
      <c r="G4" s="1796"/>
      <c r="H4" s="1779" t="s">
        <v>130</v>
      </c>
      <c r="I4" s="1780"/>
      <c r="J4" s="1781"/>
      <c r="K4" s="1779" t="s">
        <v>131</v>
      </c>
      <c r="L4" s="1780"/>
      <c r="M4" s="1781"/>
      <c r="N4" s="1779" t="s">
        <v>132</v>
      </c>
      <c r="O4" s="1780"/>
      <c r="P4" s="1781"/>
      <c r="Q4" s="1779" t="s">
        <v>133</v>
      </c>
      <c r="R4" s="1780"/>
      <c r="S4" s="1781"/>
      <c r="T4" s="1779" t="s">
        <v>134</v>
      </c>
      <c r="U4" s="1780"/>
      <c r="V4" s="1781"/>
      <c r="W4" s="1779" t="s">
        <v>135</v>
      </c>
      <c r="X4" s="1780"/>
      <c r="Y4" s="1781"/>
      <c r="Z4" s="1779" t="s">
        <v>136</v>
      </c>
      <c r="AA4" s="1780"/>
      <c r="AB4" s="1781"/>
      <c r="AC4" s="1779" t="s">
        <v>137</v>
      </c>
      <c r="AD4" s="1780"/>
      <c r="AE4" s="1781"/>
      <c r="AF4" s="1779" t="s">
        <v>138</v>
      </c>
      <c r="AG4" s="1780"/>
      <c r="AH4" s="1781"/>
      <c r="AI4" s="1779" t="s">
        <v>139</v>
      </c>
      <c r="AJ4" s="1780"/>
      <c r="AK4" s="1781"/>
      <c r="AL4" s="1779" t="s">
        <v>140</v>
      </c>
      <c r="AM4" s="1780"/>
      <c r="AN4" s="1781"/>
      <c r="AO4" s="1779" t="s">
        <v>141</v>
      </c>
      <c r="AP4" s="1780"/>
      <c r="AQ4" s="1781"/>
      <c r="BX4" s="672"/>
      <c r="BY4" s="672"/>
      <c r="BZ4" s="672"/>
      <c r="CA4" s="672"/>
      <c r="CB4" s="672"/>
      <c r="CC4" s="672"/>
    </row>
    <row r="5" spans="1:84" s="673" customFormat="1" ht="16.5" customHeight="1" x14ac:dyDescent="0.25">
      <c r="A5" s="1782" t="s">
        <v>142</v>
      </c>
      <c r="B5" s="1783"/>
      <c r="C5" s="1786" t="s">
        <v>143</v>
      </c>
      <c r="D5" s="1788"/>
      <c r="E5" s="1789"/>
      <c r="F5" s="1789"/>
      <c r="G5" s="1790"/>
      <c r="H5" s="675" t="s">
        <v>9</v>
      </c>
      <c r="I5" s="676" t="s">
        <v>10</v>
      </c>
      <c r="J5" s="677" t="s">
        <v>11</v>
      </c>
      <c r="K5" s="675" t="s">
        <v>9</v>
      </c>
      <c r="L5" s="676" t="s">
        <v>10</v>
      </c>
      <c r="M5" s="677" t="s">
        <v>11</v>
      </c>
      <c r="N5" s="675" t="s">
        <v>9</v>
      </c>
      <c r="O5" s="676" t="s">
        <v>10</v>
      </c>
      <c r="P5" s="677" t="s">
        <v>11</v>
      </c>
      <c r="Q5" s="675" t="s">
        <v>9</v>
      </c>
      <c r="R5" s="676" t="s">
        <v>10</v>
      </c>
      <c r="S5" s="677" t="s">
        <v>11</v>
      </c>
      <c r="T5" s="675" t="s">
        <v>9</v>
      </c>
      <c r="U5" s="676" t="s">
        <v>10</v>
      </c>
      <c r="V5" s="677" t="s">
        <v>11</v>
      </c>
      <c r="W5" s="675" t="s">
        <v>9</v>
      </c>
      <c r="X5" s="676" t="s">
        <v>10</v>
      </c>
      <c r="Y5" s="677" t="s">
        <v>11</v>
      </c>
      <c r="Z5" s="675" t="s">
        <v>9</v>
      </c>
      <c r="AA5" s="676" t="s">
        <v>10</v>
      </c>
      <c r="AB5" s="677" t="s">
        <v>11</v>
      </c>
      <c r="AC5" s="675" t="s">
        <v>9</v>
      </c>
      <c r="AD5" s="676" t="s">
        <v>10</v>
      </c>
      <c r="AE5" s="677" t="s">
        <v>11</v>
      </c>
      <c r="AF5" s="675" t="s">
        <v>9</v>
      </c>
      <c r="AG5" s="676" t="s">
        <v>10</v>
      </c>
      <c r="AH5" s="677" t="s">
        <v>11</v>
      </c>
      <c r="AI5" s="675" t="s">
        <v>9</v>
      </c>
      <c r="AJ5" s="676" t="s">
        <v>10</v>
      </c>
      <c r="AK5" s="677" t="s">
        <v>11</v>
      </c>
      <c r="AL5" s="675" t="s">
        <v>9</v>
      </c>
      <c r="AM5" s="676" t="s">
        <v>10</v>
      </c>
      <c r="AN5" s="677" t="s">
        <v>11</v>
      </c>
      <c r="AO5" s="675" t="s">
        <v>9</v>
      </c>
      <c r="AP5" s="676" t="s">
        <v>10</v>
      </c>
      <c r="AQ5" s="677" t="s">
        <v>11</v>
      </c>
    </row>
    <row r="6" spans="1:84" s="673" customFormat="1" ht="16.5" customHeight="1" thickBot="1" x14ac:dyDescent="0.3">
      <c r="A6" s="1784"/>
      <c r="B6" s="1785"/>
      <c r="C6" s="1787"/>
      <c r="D6" s="1791"/>
      <c r="E6" s="1792"/>
      <c r="F6" s="1792"/>
      <c r="G6" s="1793"/>
      <c r="H6" s="678" t="s">
        <v>14</v>
      </c>
      <c r="I6" s="679" t="s">
        <v>15</v>
      </c>
      <c r="J6" s="680" t="s">
        <v>69</v>
      </c>
      <c r="K6" s="681" t="s">
        <v>14</v>
      </c>
      <c r="L6" s="682" t="s">
        <v>15</v>
      </c>
      <c r="M6" s="683" t="s">
        <v>69</v>
      </c>
      <c r="N6" s="681" t="s">
        <v>14</v>
      </c>
      <c r="O6" s="682" t="s">
        <v>15</v>
      </c>
      <c r="P6" s="683" t="s">
        <v>69</v>
      </c>
      <c r="Q6" s="681" t="s">
        <v>14</v>
      </c>
      <c r="R6" s="682" t="s">
        <v>15</v>
      </c>
      <c r="S6" s="683" t="s">
        <v>69</v>
      </c>
      <c r="T6" s="681" t="s">
        <v>14</v>
      </c>
      <c r="U6" s="682" t="s">
        <v>15</v>
      </c>
      <c r="V6" s="683" t="s">
        <v>69</v>
      </c>
      <c r="W6" s="681" t="s">
        <v>14</v>
      </c>
      <c r="X6" s="682" t="s">
        <v>15</v>
      </c>
      <c r="Y6" s="683" t="s">
        <v>69</v>
      </c>
      <c r="Z6" s="681" t="s">
        <v>14</v>
      </c>
      <c r="AA6" s="682" t="s">
        <v>15</v>
      </c>
      <c r="AB6" s="683" t="s">
        <v>69</v>
      </c>
      <c r="AC6" s="681" t="s">
        <v>14</v>
      </c>
      <c r="AD6" s="682" t="s">
        <v>15</v>
      </c>
      <c r="AE6" s="683" t="s">
        <v>69</v>
      </c>
      <c r="AF6" s="681" t="s">
        <v>14</v>
      </c>
      <c r="AG6" s="682" t="s">
        <v>15</v>
      </c>
      <c r="AH6" s="683" t="s">
        <v>69</v>
      </c>
      <c r="AI6" s="681" t="s">
        <v>14</v>
      </c>
      <c r="AJ6" s="682" t="s">
        <v>15</v>
      </c>
      <c r="AK6" s="683" t="s">
        <v>69</v>
      </c>
      <c r="AL6" s="681" t="s">
        <v>14</v>
      </c>
      <c r="AM6" s="682" t="s">
        <v>15</v>
      </c>
      <c r="AN6" s="683" t="s">
        <v>69</v>
      </c>
      <c r="AO6" s="681" t="s">
        <v>14</v>
      </c>
      <c r="AP6" s="682" t="s">
        <v>15</v>
      </c>
      <c r="AQ6" s="683" t="s">
        <v>69</v>
      </c>
    </row>
    <row r="7" spans="1:84" s="665" customFormat="1" ht="16.5" customHeight="1" x14ac:dyDescent="0.25">
      <c r="A7" s="1765" t="s">
        <v>20</v>
      </c>
      <c r="B7" s="1726"/>
      <c r="C7" s="1692">
        <v>10</v>
      </c>
      <c r="D7" s="1767" t="s">
        <v>18</v>
      </c>
      <c r="E7" s="1768"/>
      <c r="F7" s="1735" t="s">
        <v>144</v>
      </c>
      <c r="G7" s="1826"/>
      <c r="H7" s="1004">
        <f>SQRT(I7^2+J7^2)*1000/(SQRT(3)*I10)</f>
        <v>22.547668024284317</v>
      </c>
      <c r="I7" s="812">
        <v>1.3593999999999999</v>
      </c>
      <c r="J7" s="813">
        <v>0.14280000000000001</v>
      </c>
      <c r="K7" s="1004">
        <f>SQRT(L7^2+M7^2)*1000/(SQRT(3)*L10)</f>
        <v>22.690320990824848</v>
      </c>
      <c r="L7" s="812">
        <v>1.3677999999999999</v>
      </c>
      <c r="M7" s="813">
        <v>0.14560000000000001</v>
      </c>
      <c r="N7" s="1004">
        <f>SQRT(O7^2+P7^2)*1000/(SQRT(3)*O10)</f>
        <v>22.012178447395886</v>
      </c>
      <c r="O7" s="812">
        <v>1.3271999999999999</v>
      </c>
      <c r="P7" s="813">
        <v>0.1386</v>
      </c>
      <c r="Q7" s="1004">
        <f>SQRT(R7^2+S7^2)*1000/(SQRT(3)*R10)</f>
        <v>22.101680177458608</v>
      </c>
      <c r="R7" s="812">
        <v>1.3328</v>
      </c>
      <c r="S7" s="813">
        <v>0.13719999999999999</v>
      </c>
      <c r="T7" s="1004">
        <f>SQRT(U7^2+V7^2)*1000/(SQRT(3)*U10)</f>
        <v>22.897009994029062</v>
      </c>
      <c r="U7" s="812">
        <v>1.3804000000000001</v>
      </c>
      <c r="V7" s="813">
        <v>0.14560000000000001</v>
      </c>
      <c r="W7" s="1004">
        <f>SQRT(X7^2+Y7^2)*1000/(SQRT(3)*X10)</f>
        <v>22.565862122536632</v>
      </c>
      <c r="X7" s="812">
        <v>1.3608</v>
      </c>
      <c r="Y7" s="813">
        <v>0.14000000000000001</v>
      </c>
      <c r="Z7" s="1004">
        <f>SQRT(AA7^2+AB7^2)*1000/(SQRT(3)*AA10)</f>
        <v>22.951833623191565</v>
      </c>
      <c r="AA7" s="812">
        <v>1.3846000000000001</v>
      </c>
      <c r="AB7" s="813">
        <v>0.13719999999999999</v>
      </c>
      <c r="AC7" s="1004">
        <f>SQRT(AD7^2+AE7^2)*1000/(SQRT(3)*AD10)</f>
        <v>23.266903532700695</v>
      </c>
      <c r="AD7" s="812">
        <v>1.4028</v>
      </c>
      <c r="AE7" s="813">
        <v>0.14699999999999999</v>
      </c>
      <c r="AF7" s="1004">
        <f>SQRT(AG7^2+AH7^2)*1000/(SQRT(3)*AG10)</f>
        <v>23.086042603787444</v>
      </c>
      <c r="AG7" s="812">
        <v>1.3846000000000001</v>
      </c>
      <c r="AH7" s="813">
        <v>0.1386</v>
      </c>
      <c r="AI7" s="1004">
        <f>SQRT(AJ7^2+AK7^2)*1000/(SQRT(3)*AJ10)</f>
        <v>23.189640591725244</v>
      </c>
      <c r="AJ7" s="812">
        <v>1.3734</v>
      </c>
      <c r="AK7" s="813">
        <v>0.1512</v>
      </c>
      <c r="AL7" s="1004">
        <f>SQRT(AM7^2+AN7^2)*1000/(SQRT(3)*AM10)</f>
        <v>23.106735596879844</v>
      </c>
      <c r="AM7" s="812">
        <v>1.3677999999999999</v>
      </c>
      <c r="AN7" s="813">
        <v>0.15679999999999999</v>
      </c>
      <c r="AO7" s="1004">
        <f>SQRT(AP7^2+AQ7^2)*1000/(SQRT(3)*AP10)</f>
        <v>23.088796579560796</v>
      </c>
      <c r="AP7" s="812">
        <v>1.3664000000000001</v>
      </c>
      <c r="AQ7" s="813">
        <v>0.15959999999999999</v>
      </c>
      <c r="AR7" s="674"/>
      <c r="AS7" s="684"/>
      <c r="AT7" s="674"/>
      <c r="AU7" s="674"/>
      <c r="CB7" s="685"/>
      <c r="CC7" s="685"/>
      <c r="CE7" s="685"/>
      <c r="CF7" s="685"/>
    </row>
    <row r="8" spans="1:84" s="665" customFormat="1" ht="16.5" customHeight="1" thickBot="1" x14ac:dyDescent="0.3">
      <c r="A8" s="1727"/>
      <c r="B8" s="1729"/>
      <c r="C8" s="1693"/>
      <c r="D8" s="1771"/>
      <c r="E8" s="1772"/>
      <c r="F8" s="1739" t="s">
        <v>109</v>
      </c>
      <c r="G8" s="1827"/>
      <c r="H8" s="1005">
        <f>SQRT(I8^2+J8^2)*1000/(SQRT(3)*I11)</f>
        <v>74.942315937426187</v>
      </c>
      <c r="I8" s="814">
        <v>1.3420000000000001</v>
      </c>
      <c r="J8" s="815">
        <v>0.23799999999999999</v>
      </c>
      <c r="K8" s="1005">
        <f>SQRT(L8^2+M8^2)*1000/(SQRT(3)*L11)</f>
        <v>75.178115533562206</v>
      </c>
      <c r="L8" s="814">
        <v>1.3460000000000001</v>
      </c>
      <c r="M8" s="815">
        <v>0.24</v>
      </c>
      <c r="N8" s="1005">
        <f>SQRT(O8^2+P8^2)*1000/(SQRT(3)*O11)</f>
        <v>73.043914560150711</v>
      </c>
      <c r="O8" s="814">
        <v>1.3080000000000001</v>
      </c>
      <c r="P8" s="815">
        <v>0.23200000000000001</v>
      </c>
      <c r="Q8" s="1005">
        <f>SQRT(R8^2+S8^2)*1000/(SQRT(3)*R11)</f>
        <v>73.241418381890185</v>
      </c>
      <c r="R8" s="814">
        <v>1.3120000000000001</v>
      </c>
      <c r="S8" s="815">
        <v>0.23</v>
      </c>
      <c r="T8" s="1005">
        <f>SQRT(U8^2+V8^2)*1000/(SQRT(3)*U11)</f>
        <v>75.808726166338957</v>
      </c>
      <c r="U8" s="814">
        <v>1.3580000000000001</v>
      </c>
      <c r="V8" s="815">
        <v>0.23799999999999999</v>
      </c>
      <c r="W8" s="1005">
        <f>SQRT(X8^2+Y8^2)*1000/(SQRT(3)*X11)</f>
        <v>74.923190701631739</v>
      </c>
      <c r="X8" s="814">
        <v>1.3420000000000001</v>
      </c>
      <c r="Y8" s="815">
        <v>0.23599999999999999</v>
      </c>
      <c r="Z8" s="1005">
        <f>SQRT(AA8^2+AB8^2)*1000/(SQRT(3)*AA11)</f>
        <v>76.096211528032867</v>
      </c>
      <c r="AA8" s="814">
        <v>1.3640000000000001</v>
      </c>
      <c r="AB8" s="815">
        <v>0.23400000000000001</v>
      </c>
      <c r="AC8" s="1005">
        <f>SQRT(AD8^2+AE8^2)*1000/(SQRT(3)*AD11)</f>
        <v>77.057291366121177</v>
      </c>
      <c r="AD8" s="814">
        <v>1.38</v>
      </c>
      <c r="AE8" s="815">
        <v>0.24399999999999999</v>
      </c>
      <c r="AF8" s="1005">
        <f>SQRT(AG8^2+AH8^2)*1000/(SQRT(3)*AG11)</f>
        <v>76.133709010990799</v>
      </c>
      <c r="AG8" s="814">
        <v>1.3640000000000001</v>
      </c>
      <c r="AH8" s="815">
        <v>0.23799999999999999</v>
      </c>
      <c r="AI8" s="1005">
        <f>SQRT(AJ8^2+AK8^2)*1000/(SQRT(3)*AJ11)</f>
        <v>75.41397966924994</v>
      </c>
      <c r="AJ8" s="814">
        <v>1.35</v>
      </c>
      <c r="AK8" s="815">
        <v>0.24199999999999999</v>
      </c>
      <c r="AL8" s="1005">
        <f>SQRT(AM8^2+AN8^2)*1000/(SQRT(3)*AM11)</f>
        <v>75.325245888602211</v>
      </c>
      <c r="AM8" s="814">
        <v>1.3480000000000001</v>
      </c>
      <c r="AN8" s="815">
        <v>0.24399999999999999</v>
      </c>
      <c r="AO8" s="1005">
        <f>SQRT(AP8^2+AQ8^2)*1000/(SQRT(3)*AP11)</f>
        <v>75.236728940778917</v>
      </c>
      <c r="AP8" s="814">
        <v>1.3460000000000001</v>
      </c>
      <c r="AQ8" s="815">
        <v>0.246</v>
      </c>
      <c r="AR8" s="684"/>
      <c r="AS8" s="684"/>
      <c r="AT8" s="674"/>
      <c r="AU8" s="674"/>
      <c r="CB8" s="685"/>
      <c r="CC8" s="685"/>
      <c r="CE8" s="685"/>
      <c r="CF8" s="685"/>
    </row>
    <row r="9" spans="1:84" s="665" customFormat="1" ht="16.5" customHeight="1" thickBot="1" x14ac:dyDescent="0.3">
      <c r="A9" s="1727"/>
      <c r="B9" s="1729"/>
      <c r="C9" s="1693"/>
      <c r="D9" s="1744" t="s">
        <v>21</v>
      </c>
      <c r="E9" s="1745"/>
      <c r="F9" s="1745"/>
      <c r="G9" s="1746"/>
      <c r="H9" s="2714"/>
      <c r="I9" s="1113" t="s">
        <v>663</v>
      </c>
      <c r="J9" s="642"/>
      <c r="K9" s="2714"/>
      <c r="L9" s="1113" t="s">
        <v>663</v>
      </c>
      <c r="M9" s="642"/>
      <c r="N9" s="2714"/>
      <c r="O9" s="1113" t="s">
        <v>663</v>
      </c>
      <c r="P9" s="642"/>
      <c r="Q9" s="2714"/>
      <c r="R9" s="1113" t="s">
        <v>663</v>
      </c>
      <c r="S9" s="642"/>
      <c r="T9" s="2714"/>
      <c r="U9" s="1113" t="s">
        <v>663</v>
      </c>
      <c r="V9" s="642"/>
      <c r="W9" s="2714"/>
      <c r="X9" s="1113" t="s">
        <v>663</v>
      </c>
      <c r="Y9" s="642"/>
      <c r="Z9" s="2714"/>
      <c r="AA9" s="1113" t="s">
        <v>663</v>
      </c>
      <c r="AB9" s="642"/>
      <c r="AC9" s="2714"/>
      <c r="AD9" s="1113" t="s">
        <v>663</v>
      </c>
      <c r="AE9" s="642"/>
      <c r="AF9" s="2714"/>
      <c r="AG9" s="1113" t="s">
        <v>663</v>
      </c>
      <c r="AH9" s="642"/>
      <c r="AI9" s="2714"/>
      <c r="AJ9" s="1113" t="s">
        <v>663</v>
      </c>
      <c r="AK9" s="642"/>
      <c r="AL9" s="2714"/>
      <c r="AM9" s="1113" t="s">
        <v>663</v>
      </c>
      <c r="AN9" s="642"/>
      <c r="AO9" s="2714"/>
      <c r="AP9" s="1113" t="s">
        <v>663</v>
      </c>
      <c r="AQ9" s="642"/>
    </row>
    <row r="10" spans="1:84" s="665" customFormat="1" ht="16.5" customHeight="1" x14ac:dyDescent="0.25">
      <c r="A10" s="1727"/>
      <c r="B10" s="1729"/>
      <c r="C10" s="1693"/>
      <c r="D10" s="1724" t="s">
        <v>22</v>
      </c>
      <c r="E10" s="1726"/>
      <c r="F10" s="1735" t="s">
        <v>144</v>
      </c>
      <c r="G10" s="1826"/>
      <c r="H10" s="1112"/>
      <c r="I10" s="1113">
        <v>35</v>
      </c>
      <c r="J10" s="1114"/>
      <c r="K10" s="1112"/>
      <c r="L10" s="1113">
        <v>35</v>
      </c>
      <c r="M10" s="1114"/>
      <c r="N10" s="1112"/>
      <c r="O10" s="1113">
        <v>35</v>
      </c>
      <c r="P10" s="1114"/>
      <c r="Q10" s="1112"/>
      <c r="R10" s="1113">
        <v>35</v>
      </c>
      <c r="S10" s="1114"/>
      <c r="T10" s="1112"/>
      <c r="U10" s="1113">
        <v>35</v>
      </c>
      <c r="V10" s="1114"/>
      <c r="W10" s="1112"/>
      <c r="X10" s="1113">
        <v>35</v>
      </c>
      <c r="Y10" s="1114"/>
      <c r="Z10" s="1112"/>
      <c r="AA10" s="1113">
        <v>35</v>
      </c>
      <c r="AB10" s="1114"/>
      <c r="AC10" s="1112"/>
      <c r="AD10" s="1113">
        <v>35</v>
      </c>
      <c r="AE10" s="1114"/>
      <c r="AF10" s="1112"/>
      <c r="AG10" s="1113">
        <v>34.799999999999997</v>
      </c>
      <c r="AH10" s="1114"/>
      <c r="AI10" s="1112"/>
      <c r="AJ10" s="1113">
        <v>34.4</v>
      </c>
      <c r="AK10" s="1114"/>
      <c r="AL10" s="1112"/>
      <c r="AM10" s="1113">
        <v>34.4</v>
      </c>
      <c r="AN10" s="1114"/>
      <c r="AO10" s="1112"/>
      <c r="AP10" s="1113">
        <v>34.4</v>
      </c>
      <c r="AQ10" s="1114"/>
      <c r="AR10" s="684"/>
    </row>
    <row r="11" spans="1:84" s="665" customFormat="1" ht="16.5" customHeight="1" thickBot="1" x14ac:dyDescent="0.3">
      <c r="A11" s="1727"/>
      <c r="B11" s="1729"/>
      <c r="C11" s="1693"/>
      <c r="D11" s="1730"/>
      <c r="E11" s="1732"/>
      <c r="F11" s="1739" t="s">
        <v>109</v>
      </c>
      <c r="G11" s="1827"/>
      <c r="H11" s="1115"/>
      <c r="I11" s="1116">
        <v>10.5</v>
      </c>
      <c r="J11" s="1117"/>
      <c r="K11" s="1115"/>
      <c r="L11" s="1116">
        <v>10.5</v>
      </c>
      <c r="M11" s="1117"/>
      <c r="N11" s="1115"/>
      <c r="O11" s="1116">
        <v>10.5</v>
      </c>
      <c r="P11" s="1117"/>
      <c r="Q11" s="1115"/>
      <c r="R11" s="1116">
        <v>10.5</v>
      </c>
      <c r="S11" s="1117"/>
      <c r="T11" s="1115"/>
      <c r="U11" s="1116">
        <v>10.5</v>
      </c>
      <c r="V11" s="1117"/>
      <c r="W11" s="1115"/>
      <c r="X11" s="1116">
        <v>10.5</v>
      </c>
      <c r="Y11" s="1117"/>
      <c r="Z11" s="1115"/>
      <c r="AA11" s="1116">
        <v>10.5</v>
      </c>
      <c r="AB11" s="1117"/>
      <c r="AC11" s="1115"/>
      <c r="AD11" s="1116">
        <v>10.5</v>
      </c>
      <c r="AE11" s="1117"/>
      <c r="AF11" s="1115"/>
      <c r="AG11" s="1116">
        <v>10.5</v>
      </c>
      <c r="AH11" s="1117"/>
      <c r="AI11" s="1115"/>
      <c r="AJ11" s="1116">
        <v>10.5</v>
      </c>
      <c r="AK11" s="1117"/>
      <c r="AL11" s="1115"/>
      <c r="AM11" s="1116">
        <v>10.5</v>
      </c>
      <c r="AN11" s="1117"/>
      <c r="AO11" s="1115"/>
      <c r="AP11" s="1116">
        <v>10.5</v>
      </c>
      <c r="AQ11" s="1117"/>
      <c r="AR11" s="684"/>
    </row>
    <row r="12" spans="1:84" s="665" customFormat="1" ht="16.5" customHeight="1" thickBot="1" x14ac:dyDescent="0.3">
      <c r="A12" s="1730"/>
      <c r="B12" s="1732"/>
      <c r="C12" s="1694"/>
      <c r="D12" s="1744" t="s">
        <v>23</v>
      </c>
      <c r="E12" s="1745"/>
      <c r="F12" s="1745"/>
      <c r="G12" s="1746"/>
      <c r="H12" s="1762" t="s">
        <v>128</v>
      </c>
      <c r="I12" s="1763"/>
      <c r="J12" s="1764"/>
      <c r="K12" s="1762" t="s">
        <v>128</v>
      </c>
      <c r="L12" s="1763"/>
      <c r="M12" s="1764"/>
      <c r="N12" s="1762" t="s">
        <v>128</v>
      </c>
      <c r="O12" s="1763"/>
      <c r="P12" s="1764"/>
      <c r="Q12" s="1762" t="s">
        <v>128</v>
      </c>
      <c r="R12" s="1763"/>
      <c r="S12" s="1764"/>
      <c r="T12" s="1762" t="s">
        <v>128</v>
      </c>
      <c r="U12" s="1763"/>
      <c r="V12" s="1764"/>
      <c r="W12" s="1762" t="s">
        <v>128</v>
      </c>
      <c r="X12" s="1763"/>
      <c r="Y12" s="1764"/>
      <c r="Z12" s="1762" t="s">
        <v>128</v>
      </c>
      <c r="AA12" s="1763"/>
      <c r="AB12" s="1764"/>
      <c r="AC12" s="1762" t="s">
        <v>128</v>
      </c>
      <c r="AD12" s="1763"/>
      <c r="AE12" s="1764"/>
      <c r="AF12" s="1762" t="s">
        <v>128</v>
      </c>
      <c r="AG12" s="1763"/>
      <c r="AH12" s="1764"/>
      <c r="AI12" s="1762" t="s">
        <v>128</v>
      </c>
      <c r="AJ12" s="1763"/>
      <c r="AK12" s="1764"/>
      <c r="AL12" s="1762" t="s">
        <v>128</v>
      </c>
      <c r="AM12" s="1763"/>
      <c r="AN12" s="1764"/>
      <c r="AO12" s="1762" t="s">
        <v>128</v>
      </c>
      <c r="AP12" s="1763"/>
      <c r="AQ12" s="1764"/>
    </row>
    <row r="13" spans="1:84" s="665" customFormat="1" ht="16.5" customHeight="1" x14ac:dyDescent="0.25">
      <c r="A13" s="1765" t="s">
        <v>145</v>
      </c>
      <c r="B13" s="1726"/>
      <c r="C13" s="1692">
        <v>10</v>
      </c>
      <c r="D13" s="1767" t="s">
        <v>18</v>
      </c>
      <c r="E13" s="1768"/>
      <c r="F13" s="1735" t="s">
        <v>144</v>
      </c>
      <c r="G13" s="1826"/>
      <c r="H13" s="1004">
        <f>SQRT(I13^2+J13^2)*1000/(SQRT(3)*I16)</f>
        <v>2.1326665624674352</v>
      </c>
      <c r="I13" s="812">
        <v>0.1288</v>
      </c>
      <c r="J13" s="813">
        <v>1.12E-2</v>
      </c>
      <c r="K13" s="1004">
        <f>SQRT(L13^2+M13^2)*1000/(SQRT(3)*L16)</f>
        <v>2.1077634275854273</v>
      </c>
      <c r="L13" s="812">
        <v>0.12740000000000001</v>
      </c>
      <c r="M13" s="813">
        <v>9.7999999999999997E-3</v>
      </c>
      <c r="N13" s="1004">
        <f>SQRT(O13^2+P13^2)*1000/(SQRT(3)*O16)</f>
        <v>2.1326665624674352</v>
      </c>
      <c r="O13" s="812">
        <v>0.1288</v>
      </c>
      <c r="P13" s="813">
        <v>1.12E-2</v>
      </c>
      <c r="Q13" s="1004">
        <f>SQRT(R13^2+S13^2)*1000/(SQRT(3)*R16)</f>
        <v>2.1077634275854273</v>
      </c>
      <c r="R13" s="812">
        <v>0.12740000000000001</v>
      </c>
      <c r="S13" s="813">
        <v>9.7999999999999997E-3</v>
      </c>
      <c r="T13" s="1004">
        <f>SQRT(U13^2+V13^2)*1000/(SQRT(3)*U16)</f>
        <v>2.1096603202095516</v>
      </c>
      <c r="U13" s="812">
        <v>0.12740000000000001</v>
      </c>
      <c r="V13" s="813">
        <v>1.12E-2</v>
      </c>
      <c r="W13" s="1004">
        <f>SQRT(X13^2+Y13^2)*1000/(SQRT(3)*X16)</f>
        <v>2.0386923913790103</v>
      </c>
      <c r="X13" s="812">
        <v>0.1232</v>
      </c>
      <c r="Y13" s="813">
        <v>9.7999999999999997E-3</v>
      </c>
      <c r="Z13" s="1004">
        <f>SQRT(AA13^2+AB13^2)*1000/(SQRT(3)*AA16)</f>
        <v>2.0386923913790103</v>
      </c>
      <c r="AA13" s="812">
        <v>0.1232</v>
      </c>
      <c r="AB13" s="813">
        <v>9.7999999999999997E-3</v>
      </c>
      <c r="AC13" s="1004">
        <f>SQRT(AD13^2+AE13^2)*1000/(SQRT(3)*AD16)</f>
        <v>1.9926531726988181</v>
      </c>
      <c r="AD13" s="812">
        <v>0.12039999999999999</v>
      </c>
      <c r="AE13" s="813">
        <v>9.7999999999999997E-3</v>
      </c>
      <c r="AF13" s="1004">
        <f>SQRT(AG13^2+AH13^2)*1000/(SQRT(3)*AG16)</f>
        <v>2.0214474952503316</v>
      </c>
      <c r="AG13" s="812">
        <v>0.12180000000000001</v>
      </c>
      <c r="AH13" s="813">
        <v>9.7999999999999997E-3</v>
      </c>
      <c r="AI13" s="1004">
        <f>SQRT(AJ13^2+AK13^2)*1000/(SQRT(3)*AJ16)</f>
        <v>2.0658493007316223</v>
      </c>
      <c r="AJ13" s="812">
        <v>0.1246</v>
      </c>
      <c r="AK13" s="813">
        <v>1.26E-2</v>
      </c>
      <c r="AL13" s="1004">
        <f>SQRT(AM13^2+AN13^2)*1000/(SQRT(3)*AM16)</f>
        <v>2.0199009876724157</v>
      </c>
      <c r="AM13" s="812">
        <v>0.12180000000000001</v>
      </c>
      <c r="AN13" s="813">
        <v>1.26E-2</v>
      </c>
      <c r="AO13" s="1004">
        <f>SQRT(AP13^2+AQ13^2)*1000/(SQRT(3)*AP16)</f>
        <v>1.9739638632288417</v>
      </c>
      <c r="AP13" s="812">
        <v>0.11899999999999999</v>
      </c>
      <c r="AQ13" s="813">
        <v>1.26E-2</v>
      </c>
      <c r="AR13" s="684"/>
      <c r="AS13" s="684"/>
      <c r="AT13" s="674"/>
      <c r="AU13" s="674"/>
      <c r="CB13" s="685"/>
      <c r="CC13" s="685"/>
    </row>
    <row r="14" spans="1:84" s="665" customFormat="1" ht="16.5" customHeight="1" thickBot="1" x14ac:dyDescent="0.3">
      <c r="A14" s="1727"/>
      <c r="B14" s="1729"/>
      <c r="C14" s="1693"/>
      <c r="D14" s="1771"/>
      <c r="E14" s="1772"/>
      <c r="F14" s="1739" t="s">
        <v>109</v>
      </c>
      <c r="G14" s="1827"/>
      <c r="H14" s="1005">
        <f>SQRT(I14^2+J14^2)*1000/(SQRT(3)*I17)</f>
        <v>6.6181031958622247</v>
      </c>
      <c r="I14" s="814">
        <v>0.11799999999999999</v>
      </c>
      <c r="J14" s="815">
        <v>4.0000000000000001E-3</v>
      </c>
      <c r="K14" s="1005">
        <f>SQRT(L14^2+M14^2)*1000/(SQRT(3)*L17)</f>
        <v>6.5060618113289657</v>
      </c>
      <c r="L14" s="814">
        <v>0.11600000000000001</v>
      </c>
      <c r="M14" s="815">
        <v>4.0000000000000001E-3</v>
      </c>
      <c r="N14" s="1005">
        <f>SQRT(O14^2+P14^2)*1000/(SQRT(3)*O17)</f>
        <v>6.6181031958622247</v>
      </c>
      <c r="O14" s="814">
        <v>0.11799999999999999</v>
      </c>
      <c r="P14" s="815">
        <v>4.0000000000000001E-3</v>
      </c>
      <c r="Q14" s="1005">
        <f>SQRT(R14^2+S14^2)*1000/(SQRT(3)*R17)</f>
        <v>6.3940227216905257</v>
      </c>
      <c r="R14" s="814">
        <v>0.114</v>
      </c>
      <c r="S14" s="815">
        <v>4.0000000000000001E-3</v>
      </c>
      <c r="T14" s="1005">
        <f>SQRT(U14^2+V14^2)*1000/(SQRT(3)*U17)</f>
        <v>6.5060618113289657</v>
      </c>
      <c r="U14" s="814">
        <v>0.11600000000000001</v>
      </c>
      <c r="V14" s="815">
        <v>4.0000000000000001E-3</v>
      </c>
      <c r="W14" s="1005">
        <f>SQRT(X14^2+Y14^2)*1000/(SQRT(3)*X17)</f>
        <v>6.3940227216905257</v>
      </c>
      <c r="X14" s="814">
        <v>0.114</v>
      </c>
      <c r="Y14" s="815">
        <v>4.0000000000000001E-3</v>
      </c>
      <c r="Z14" s="1005">
        <f>SQRT(AA14^2+AB14^2)*1000/(SQRT(3)*AA17)</f>
        <v>6.16995192716674</v>
      </c>
      <c r="AA14" s="814">
        <v>0.11</v>
      </c>
      <c r="AB14" s="815">
        <v>4.0000000000000001E-3</v>
      </c>
      <c r="AC14" s="1005">
        <f>SQRT(AD14^2+AE14^2)*1000/(SQRT(3)*AD17)</f>
        <v>6.166895730201964</v>
      </c>
      <c r="AD14" s="814">
        <v>0.11</v>
      </c>
      <c r="AE14" s="815">
        <v>2E-3</v>
      </c>
      <c r="AF14" s="1005">
        <f>SQRT(AG14^2+AH14^2)*1000/(SQRT(3)*AG17)</f>
        <v>6.16995192716674</v>
      </c>
      <c r="AG14" s="814">
        <v>0.11</v>
      </c>
      <c r="AH14" s="815">
        <v>4.0000000000000001E-3</v>
      </c>
      <c r="AI14" s="1005">
        <f>SQRT(AJ14^2+AK14^2)*1000/(SQRT(3)*AJ17)</f>
        <v>6.1750422274527113</v>
      </c>
      <c r="AJ14" s="814">
        <v>0.11</v>
      </c>
      <c r="AK14" s="815">
        <v>6.0000000000000001E-3</v>
      </c>
      <c r="AL14" s="1005">
        <f>SQRT(AM14^2+AN14^2)*1000/(SQRT(3)*AM17)</f>
        <v>6.1750422274527113</v>
      </c>
      <c r="AM14" s="814">
        <v>0.11</v>
      </c>
      <c r="AN14" s="815">
        <v>6.0000000000000001E-3</v>
      </c>
      <c r="AO14" s="1005">
        <f>SQRT(AP14^2+AQ14^2)*1000/(SQRT(3)*AP17)</f>
        <v>6.1156668214195129</v>
      </c>
      <c r="AP14" s="814">
        <v>0.11</v>
      </c>
      <c r="AQ14" s="815">
        <v>6.0000000000000001E-3</v>
      </c>
      <c r="AR14" s="684"/>
      <c r="AS14" s="684"/>
      <c r="AT14" s="674"/>
      <c r="AU14" s="674"/>
      <c r="CB14" s="685"/>
      <c r="CC14" s="685"/>
    </row>
    <row r="15" spans="1:84" s="665" customFormat="1" ht="16.5" customHeight="1" thickBot="1" x14ac:dyDescent="0.3">
      <c r="A15" s="1727"/>
      <c r="B15" s="1729"/>
      <c r="C15" s="1693"/>
      <c r="D15" s="1744" t="s">
        <v>21</v>
      </c>
      <c r="E15" s="1745"/>
      <c r="F15" s="1745"/>
      <c r="G15" s="1746"/>
      <c r="H15" s="2714"/>
      <c r="I15" s="1113" t="s">
        <v>663</v>
      </c>
      <c r="J15" s="642"/>
      <c r="K15" s="2714"/>
      <c r="L15" s="1113" t="s">
        <v>663</v>
      </c>
      <c r="M15" s="642"/>
      <c r="N15" s="2714"/>
      <c r="O15" s="1113" t="s">
        <v>663</v>
      </c>
      <c r="P15" s="642"/>
      <c r="Q15" s="2714"/>
      <c r="R15" s="1113" t="s">
        <v>663</v>
      </c>
      <c r="S15" s="642"/>
      <c r="T15" s="2714"/>
      <c r="U15" s="1113" t="s">
        <v>663</v>
      </c>
      <c r="V15" s="642"/>
      <c r="W15" s="2714"/>
      <c r="X15" s="1113" t="s">
        <v>663</v>
      </c>
      <c r="Y15" s="642"/>
      <c r="Z15" s="2714"/>
      <c r="AA15" s="1113" t="s">
        <v>663</v>
      </c>
      <c r="AB15" s="642"/>
      <c r="AC15" s="2714"/>
      <c r="AD15" s="1113" t="s">
        <v>663</v>
      </c>
      <c r="AE15" s="642"/>
      <c r="AF15" s="2714"/>
      <c r="AG15" s="1113" t="s">
        <v>663</v>
      </c>
      <c r="AH15" s="642"/>
      <c r="AI15" s="2714"/>
      <c r="AJ15" s="1113" t="s">
        <v>663</v>
      </c>
      <c r="AK15" s="642"/>
      <c r="AL15" s="2714"/>
      <c r="AM15" s="1113" t="s">
        <v>663</v>
      </c>
      <c r="AN15" s="642"/>
      <c r="AO15" s="2714"/>
      <c r="AP15" s="1113" t="s">
        <v>663</v>
      </c>
      <c r="AQ15" s="642"/>
    </row>
    <row r="16" spans="1:84" s="665" customFormat="1" ht="16.5" customHeight="1" x14ac:dyDescent="0.25">
      <c r="A16" s="1727"/>
      <c r="B16" s="1729"/>
      <c r="C16" s="1693"/>
      <c r="D16" s="1724" t="s">
        <v>22</v>
      </c>
      <c r="E16" s="1726"/>
      <c r="F16" s="1735" t="s">
        <v>144</v>
      </c>
      <c r="G16" s="1826"/>
      <c r="H16" s="1112"/>
      <c r="I16" s="1113">
        <v>35</v>
      </c>
      <c r="J16" s="1114"/>
      <c r="K16" s="1112"/>
      <c r="L16" s="1113">
        <v>35</v>
      </c>
      <c r="M16" s="1114"/>
      <c r="N16" s="1112"/>
      <c r="O16" s="1113">
        <v>35</v>
      </c>
      <c r="P16" s="1114"/>
      <c r="Q16" s="1112"/>
      <c r="R16" s="1113">
        <v>35</v>
      </c>
      <c r="S16" s="1114"/>
      <c r="T16" s="1112"/>
      <c r="U16" s="1113">
        <v>35</v>
      </c>
      <c r="V16" s="1114"/>
      <c r="W16" s="1112"/>
      <c r="X16" s="1113">
        <v>35</v>
      </c>
      <c r="Y16" s="1114"/>
      <c r="Z16" s="1112"/>
      <c r="AA16" s="1113">
        <v>35</v>
      </c>
      <c r="AB16" s="1114"/>
      <c r="AC16" s="1112"/>
      <c r="AD16" s="1113">
        <v>35</v>
      </c>
      <c r="AE16" s="1114"/>
      <c r="AF16" s="1112"/>
      <c r="AG16" s="1113">
        <v>34.9</v>
      </c>
      <c r="AH16" s="1114"/>
      <c r="AI16" s="1112"/>
      <c r="AJ16" s="1113">
        <v>35</v>
      </c>
      <c r="AK16" s="1114"/>
      <c r="AL16" s="1112"/>
      <c r="AM16" s="1113">
        <v>35</v>
      </c>
      <c r="AN16" s="1114"/>
      <c r="AO16" s="1112"/>
      <c r="AP16" s="1113">
        <v>35</v>
      </c>
      <c r="AQ16" s="1114"/>
      <c r="AR16" s="684"/>
    </row>
    <row r="17" spans="1:47" s="665" customFormat="1" ht="16.5" customHeight="1" thickBot="1" x14ac:dyDescent="0.3">
      <c r="A17" s="1727"/>
      <c r="B17" s="1729"/>
      <c r="C17" s="1693"/>
      <c r="D17" s="1730"/>
      <c r="E17" s="1732"/>
      <c r="F17" s="1739" t="s">
        <v>109</v>
      </c>
      <c r="G17" s="1827"/>
      <c r="H17" s="1115"/>
      <c r="I17" s="1116">
        <v>10.3</v>
      </c>
      <c r="J17" s="1117"/>
      <c r="K17" s="1115"/>
      <c r="L17" s="1116">
        <v>10.3</v>
      </c>
      <c r="M17" s="1117"/>
      <c r="N17" s="1115"/>
      <c r="O17" s="1116">
        <v>10.3</v>
      </c>
      <c r="P17" s="1117"/>
      <c r="Q17" s="1115"/>
      <c r="R17" s="1116">
        <v>10.3</v>
      </c>
      <c r="S17" s="1117"/>
      <c r="T17" s="1115"/>
      <c r="U17" s="1116">
        <v>10.3</v>
      </c>
      <c r="V17" s="1117"/>
      <c r="W17" s="1115"/>
      <c r="X17" s="1116">
        <v>10.3</v>
      </c>
      <c r="Y17" s="1117"/>
      <c r="Z17" s="1115"/>
      <c r="AA17" s="1116">
        <v>10.3</v>
      </c>
      <c r="AB17" s="1117"/>
      <c r="AC17" s="1115"/>
      <c r="AD17" s="1116">
        <v>10.3</v>
      </c>
      <c r="AE17" s="1117"/>
      <c r="AF17" s="1115"/>
      <c r="AG17" s="1116">
        <v>10.3</v>
      </c>
      <c r="AH17" s="1117"/>
      <c r="AI17" s="1115"/>
      <c r="AJ17" s="1116">
        <v>10.3</v>
      </c>
      <c r="AK17" s="1117"/>
      <c r="AL17" s="1115"/>
      <c r="AM17" s="1116">
        <v>10.3</v>
      </c>
      <c r="AN17" s="1117"/>
      <c r="AO17" s="1115"/>
      <c r="AP17" s="1116">
        <v>10.4</v>
      </c>
      <c r="AQ17" s="1117"/>
      <c r="AR17" s="684"/>
    </row>
    <row r="18" spans="1:47" s="665" customFormat="1" ht="16.5" customHeight="1" thickBot="1" x14ac:dyDescent="0.3">
      <c r="A18" s="1727"/>
      <c r="B18" s="1729"/>
      <c r="C18" s="1693"/>
      <c r="D18" s="1744" t="s">
        <v>23</v>
      </c>
      <c r="E18" s="1745"/>
      <c r="F18" s="1745"/>
      <c r="G18" s="1746"/>
      <c r="H18" s="1762" t="s">
        <v>128</v>
      </c>
      <c r="I18" s="1763"/>
      <c r="J18" s="1764"/>
      <c r="K18" s="1762" t="s">
        <v>128</v>
      </c>
      <c r="L18" s="1763"/>
      <c r="M18" s="1764"/>
      <c r="N18" s="1762" t="s">
        <v>128</v>
      </c>
      <c r="O18" s="1763"/>
      <c r="P18" s="1764"/>
      <c r="Q18" s="1762" t="s">
        <v>128</v>
      </c>
      <c r="R18" s="1763"/>
      <c r="S18" s="1764"/>
      <c r="T18" s="1762" t="s">
        <v>128</v>
      </c>
      <c r="U18" s="1763"/>
      <c r="V18" s="1764"/>
      <c r="W18" s="1762" t="s">
        <v>128</v>
      </c>
      <c r="X18" s="1763"/>
      <c r="Y18" s="1764"/>
      <c r="Z18" s="1762" t="s">
        <v>128</v>
      </c>
      <c r="AA18" s="1763"/>
      <c r="AB18" s="1764"/>
      <c r="AC18" s="1762" t="s">
        <v>128</v>
      </c>
      <c r="AD18" s="1763"/>
      <c r="AE18" s="1764"/>
      <c r="AF18" s="1762" t="s">
        <v>128</v>
      </c>
      <c r="AG18" s="1763"/>
      <c r="AH18" s="1764"/>
      <c r="AI18" s="1762" t="s">
        <v>128</v>
      </c>
      <c r="AJ18" s="1763"/>
      <c r="AK18" s="1764"/>
      <c r="AL18" s="1762" t="s">
        <v>128</v>
      </c>
      <c r="AM18" s="1763"/>
      <c r="AN18" s="1764"/>
      <c r="AO18" s="1762" t="s">
        <v>128</v>
      </c>
      <c r="AP18" s="1763"/>
      <c r="AQ18" s="1764"/>
    </row>
    <row r="19" spans="1:47" s="665" customFormat="1" ht="16.5" customHeight="1" x14ac:dyDescent="0.25">
      <c r="A19" s="1724" t="s">
        <v>146</v>
      </c>
      <c r="B19" s="1725"/>
      <c r="C19" s="1726"/>
      <c r="D19" s="1699"/>
      <c r="E19" s="1701"/>
      <c r="F19" s="1735" t="s">
        <v>144</v>
      </c>
      <c r="G19" s="1826"/>
      <c r="H19" s="1004">
        <f>H7+H13+H30</f>
        <v>31.308295560284009</v>
      </c>
      <c r="I19" s="686">
        <f>I7+I13</f>
        <v>1.4882</v>
      </c>
      <c r="J19" s="687">
        <f>J7+J13</f>
        <v>0.154</v>
      </c>
      <c r="K19" s="1004">
        <f>K7+K13+K30</f>
        <v>33.773621542541996</v>
      </c>
      <c r="L19" s="686">
        <f>L7+L13</f>
        <v>1.4951999999999999</v>
      </c>
      <c r="M19" s="687">
        <f>M7+M13</f>
        <v>0.15540000000000001</v>
      </c>
      <c r="N19" s="1004">
        <f>N7+N13+N30</f>
        <v>31.538941754339056</v>
      </c>
      <c r="O19" s="686">
        <f>O7+O13</f>
        <v>1.456</v>
      </c>
      <c r="P19" s="687">
        <f>P7+P13</f>
        <v>0.14979999999999999</v>
      </c>
      <c r="Q19" s="1004">
        <f>Q7+Q13+Q30</f>
        <v>32.145731570249602</v>
      </c>
      <c r="R19" s="686">
        <f>R7+R13</f>
        <v>1.4601999999999999</v>
      </c>
      <c r="S19" s="687">
        <f>S7+S13</f>
        <v>0.14699999999999999</v>
      </c>
      <c r="T19" s="1004">
        <f>T7+T13+T30</f>
        <v>33.481519378774614</v>
      </c>
      <c r="U19" s="686">
        <f>U7+U13</f>
        <v>1.5078</v>
      </c>
      <c r="V19" s="687">
        <f>V7+V13</f>
        <v>0.15679999999999999</v>
      </c>
      <c r="W19" s="1004">
        <f>W7+W13+W30</f>
        <v>32.624072371409738</v>
      </c>
      <c r="X19" s="686">
        <f>X7+X13</f>
        <v>1.484</v>
      </c>
      <c r="Y19" s="687">
        <f>Y7+Y13</f>
        <v>0.14980000000000002</v>
      </c>
      <c r="Z19" s="1004">
        <f>Z7+Z13+Z30</f>
        <v>34.251253127852053</v>
      </c>
      <c r="AA19" s="686">
        <f>AA7+AA13</f>
        <v>1.5078</v>
      </c>
      <c r="AB19" s="687">
        <f>AB7+AB13</f>
        <v>0.14699999999999999</v>
      </c>
      <c r="AC19" s="1004">
        <f>AC7+AC13+AC30</f>
        <v>32.56064338250907</v>
      </c>
      <c r="AD19" s="686">
        <f>AD7+AD13</f>
        <v>1.5232000000000001</v>
      </c>
      <c r="AE19" s="687">
        <f>AE7+AE13</f>
        <v>0.15679999999999999</v>
      </c>
      <c r="AF19" s="1004">
        <f>AF7+AF13+AF30</f>
        <v>34.766095933559996</v>
      </c>
      <c r="AG19" s="686">
        <f>AG7+AG13</f>
        <v>1.5064</v>
      </c>
      <c r="AH19" s="687">
        <f>AH7+AH13</f>
        <v>0.1484</v>
      </c>
      <c r="AI19" s="1004">
        <f>AI7+AI13+AI30</f>
        <v>36.975478515887062</v>
      </c>
      <c r="AJ19" s="686">
        <f>AJ7+AJ13</f>
        <v>1.498</v>
      </c>
      <c r="AK19" s="687">
        <f>AK7+AK13</f>
        <v>0.1638</v>
      </c>
      <c r="AL19" s="1004">
        <f>AL7+AL13+AL30</f>
        <v>31.850226895291506</v>
      </c>
      <c r="AM19" s="686">
        <f>AM7+AM13</f>
        <v>1.4895999999999998</v>
      </c>
      <c r="AN19" s="687">
        <f>AN7+AN13</f>
        <v>0.1694</v>
      </c>
      <c r="AO19" s="1004">
        <f>AO7+AO13+AO30</f>
        <v>34.638152514832086</v>
      </c>
      <c r="AP19" s="686">
        <f>AP7+AP13</f>
        <v>1.4854000000000001</v>
      </c>
      <c r="AQ19" s="687">
        <f>AQ7+AQ13</f>
        <v>0.17219999999999999</v>
      </c>
      <c r="AR19" s="674"/>
    </row>
    <row r="20" spans="1:47" s="665" customFormat="1" ht="16.5" customHeight="1" thickBot="1" x14ac:dyDescent="0.3">
      <c r="A20" s="1730"/>
      <c r="B20" s="1731"/>
      <c r="C20" s="1732"/>
      <c r="D20" s="1702"/>
      <c r="E20" s="1704"/>
      <c r="F20" s="1739" t="s">
        <v>109</v>
      </c>
      <c r="G20" s="1827"/>
      <c r="H20" s="1005">
        <f>H8+H14+H31</f>
        <v>87.847432202571255</v>
      </c>
      <c r="I20" s="688">
        <f>I8+I14+I30+I31</f>
        <v>1.464512</v>
      </c>
      <c r="J20" s="689">
        <f>J8+J14+J30+J31</f>
        <v>0.24972</v>
      </c>
      <c r="K20" s="1005">
        <f>K8+K14+K31</f>
        <v>87.99700027392484</v>
      </c>
      <c r="L20" s="688">
        <f>L8+L14+L30+L31</f>
        <v>1.4673360000000002</v>
      </c>
      <c r="M20" s="689">
        <f>M8+M14+M30+M31</f>
        <v>0.25314399999999998</v>
      </c>
      <c r="N20" s="1005">
        <f>N8+N14+N31</f>
        <v>86.104646619036671</v>
      </c>
      <c r="O20" s="688">
        <f>O8+O14+O30+O31</f>
        <v>1.4308480000000001</v>
      </c>
      <c r="P20" s="689">
        <f>P8+P14+P30+P31</f>
        <v>0.24426400000000001</v>
      </c>
      <c r="Q20" s="1005">
        <f>Q8+Q14+Q31</f>
        <v>85.948264032614389</v>
      </c>
      <c r="R20" s="688">
        <f>R8+R14+R30+R31</f>
        <v>1.4309760000000002</v>
      </c>
      <c r="S20" s="689">
        <f>S8+S14+S30+S31</f>
        <v>0.24252000000000001</v>
      </c>
      <c r="T20" s="1005">
        <f>T8+T14+T31</f>
        <v>88.565814560024876</v>
      </c>
      <c r="U20" s="688">
        <f>U8+U14+U30+U31</f>
        <v>1.4791520000000002</v>
      </c>
      <c r="V20" s="689">
        <f>V8+V14+V30+V31</f>
        <v>0.25079999999999997</v>
      </c>
      <c r="W20" s="1005">
        <f>W8+W14+W31</f>
        <v>87.562787856470919</v>
      </c>
      <c r="X20" s="688">
        <f>X8+X14+X30+X31</f>
        <v>1.4609840000000003</v>
      </c>
      <c r="Y20" s="689">
        <f>Y8+Y14+Y30+Y31</f>
        <v>0.24852799999999997</v>
      </c>
      <c r="Z20" s="1005">
        <f>Z8+Z14+Z31</f>
        <v>88.481209714078133</v>
      </c>
      <c r="AA20" s="688">
        <f>AA8+AA14+AA30+AA31</f>
        <v>1.4794160000000003</v>
      </c>
      <c r="AB20" s="689">
        <f>AB8+AB14+AB30+AB31</f>
        <v>0.247248</v>
      </c>
      <c r="AC20" s="1005">
        <f>AC8+AC14+AC31</f>
        <v>89.475213678680092</v>
      </c>
      <c r="AD20" s="688">
        <f>AD8+AD14+AD30+AD31</f>
        <v>1.4947440000000001</v>
      </c>
      <c r="AE20" s="689">
        <f>AE8+AE14+AE30+AE31</f>
        <v>0.25409599999999999</v>
      </c>
      <c r="AF20" s="1005">
        <f>AF8+AF14+AF31</f>
        <v>88.585964125152998</v>
      </c>
      <c r="AG20" s="688">
        <f>AG8+AG14+AG30+AG31</f>
        <v>1.4795760000000002</v>
      </c>
      <c r="AH20" s="689">
        <f>AH8+AH14+AH30+AH31</f>
        <v>0.25152799999999997</v>
      </c>
      <c r="AI20" s="1005">
        <f>AI8+AI14+AI31</f>
        <v>91.995923452881598</v>
      </c>
      <c r="AJ20" s="688">
        <f>AJ8+AJ14+AJ30+AJ31</f>
        <v>1.4677760000000002</v>
      </c>
      <c r="AK20" s="689">
        <f>AK8+AK14+AK30+AK31</f>
        <v>0.261208</v>
      </c>
      <c r="AL20" s="1005">
        <f>AL8+AL14+AL31</f>
        <v>87.745862549203565</v>
      </c>
      <c r="AM20" s="688">
        <f>AM8+AM14+AM30+AM31</f>
        <v>1.4625440000000003</v>
      </c>
      <c r="AN20" s="689">
        <f>AN8+AN14+AN30+AN31</f>
        <v>0.25774399999999997</v>
      </c>
      <c r="AO20" s="1005">
        <f>AO8+AO14+AO31</f>
        <v>87.577613295211492</v>
      </c>
      <c r="AP20" s="688">
        <f>AP8+AP14+AP30+AP31</f>
        <v>1.4615200000000002</v>
      </c>
      <c r="AQ20" s="689">
        <f>AQ8+AQ14+AQ30+AQ31</f>
        <v>0.26144800000000001</v>
      </c>
      <c r="AR20" s="674"/>
    </row>
    <row r="21" spans="1:47" s="665" customFormat="1" ht="15.6" customHeight="1" x14ac:dyDescent="0.25">
      <c r="A21" s="690" t="s">
        <v>71</v>
      </c>
      <c r="B21" s="691">
        <f>(I19+L19+O19+R19+U19+X19+AA19+AD19+AG19+AJ19+AM19+AP19+AP67+AM67+AJ67+AG67+AD67+AA67+X67+U67+R67+O67+L67+I67)/SQRT((I19+L19+O19+R19+U19+X19+AA19+AD19+AG19+AJ19+AM19+AP19+AP67+AM67+AJ67+AG67+AD67+AA67+X67+U67+R67+O67+L67+I67)^2+(J19+M19+P19+S19+V19+Y19+AB19+AH19+AE19+AK19+AN19+AQ19+AQ67+AN67+AK67+AH67+AE67+AB67+Y67+V67+S67+P67+M67+J67)^2)</f>
        <v>0.99464754818623069</v>
      </c>
      <c r="C21" s="692"/>
      <c r="D21" s="854" t="s">
        <v>72</v>
      </c>
      <c r="E21" s="1719">
        <f>(J19+M19+P19+S19+V19+Y19+AB19+AH19+AE19+AK19+AN19+AQ19+AQ67+AN67+AK67+AH67+AE67+AB67+Y67+V67+S67+P67+M67+J67)/(I19+L19+O19+R19+U19+X19+AA19+AD19+AG19+AJ19+AM19+AP19+AP67+AM67+AJ67+AG67+AD67+AA67+X67+U67+R67+O67+L67+I67)</f>
        <v>0.10388198757763972</v>
      </c>
      <c r="F21" s="1719"/>
      <c r="G21" s="693"/>
      <c r="H21" s="666"/>
      <c r="I21" s="694"/>
      <c r="J21" s="666"/>
      <c r="K21" s="666"/>
      <c r="L21" s="694"/>
      <c r="M21" s="666"/>
      <c r="N21" s="666"/>
      <c r="O21" s="694"/>
      <c r="P21" s="666"/>
      <c r="Q21" s="666"/>
      <c r="R21" s="694"/>
      <c r="S21" s="666"/>
      <c r="T21" s="666"/>
      <c r="U21" s="694"/>
      <c r="V21" s="666"/>
      <c r="W21" s="666"/>
      <c r="X21" s="694"/>
      <c r="Y21" s="666"/>
      <c r="Z21" s="666"/>
      <c r="AA21" s="694"/>
      <c r="AB21" s="666"/>
      <c r="AC21" s="666"/>
      <c r="AD21" s="694"/>
      <c r="AE21" s="666"/>
      <c r="AF21" s="666"/>
      <c r="AG21" s="694"/>
      <c r="AH21" s="666"/>
      <c r="AI21" s="666"/>
      <c r="AJ21" s="694"/>
      <c r="AK21" s="666"/>
      <c r="AL21" s="666"/>
      <c r="AM21" s="694"/>
      <c r="AN21" s="666"/>
      <c r="AO21" s="666"/>
      <c r="AP21" s="694"/>
      <c r="AQ21" s="666"/>
      <c r="AR21" s="674"/>
    </row>
    <row r="22" spans="1:47" s="665" customFormat="1" ht="16.5" customHeight="1" thickBot="1" x14ac:dyDescent="0.3">
      <c r="A22" s="830" t="s">
        <v>26</v>
      </c>
      <c r="B22" s="695">
        <f>(I20+L20+O20+R20+U20+X20+AA20+AD20+AG20+AJ20+AM20+AP20+AP68+AM68+AJ68+AG68+AD68+AA68+X68+U68+R68+O68+L68+I68)/SQRT((I20+L20+O20+R20+U20+X20+AA20+AD20+AG20+AJ20+AM20+AP20+AP68+AM68+AJ68+AG68+AD68+AA68+X68+U68+R68+O68+L68+I68)^2+(J20+M20+P20+S20+V20+Y20+AB20+AH20+AE20+AK20+AN20+AQ20+AQ68+AN68+AK68+AH68+AE68+AB68+Y68+V68+S68+P68+M68+J68)^2)</f>
        <v>0.98554827040559667</v>
      </c>
      <c r="C22" s="696"/>
      <c r="D22" s="831" t="s">
        <v>27</v>
      </c>
      <c r="E22" s="1720">
        <f>(J20+M20+P20+S20+V20+Y20+AB20+AH20+AE20+AK20+AN20+AQ20+AQ68+AN68+AK68+AH68+AE68+AB68+Y68+V68+S68+P68+M68+J68)/(I20+L20+O20+R20+U20+X20+AA20+AD20+AG20+AJ20+AM20+AP20+AP68+AM68+AJ68+AG68+AD68+AA68+X68+U68+R68+O68+L68+I68)</f>
        <v>0.17187877040594532</v>
      </c>
      <c r="F22" s="1720"/>
      <c r="G22" s="697"/>
      <c r="H22" s="698"/>
      <c r="I22" s="698"/>
      <c r="J22" s="698"/>
      <c r="K22" s="698"/>
      <c r="L22" s="698"/>
      <c r="M22" s="698"/>
      <c r="N22" s="698"/>
      <c r="O22" s="698"/>
      <c r="P22" s="698"/>
      <c r="Q22" s="698"/>
      <c r="R22" s="698"/>
      <c r="S22" s="698"/>
      <c r="T22" s="698"/>
      <c r="U22" s="698"/>
      <c r="V22" s="698"/>
      <c r="W22" s="698"/>
      <c r="X22" s="698"/>
      <c r="Y22" s="698"/>
      <c r="Z22" s="698"/>
      <c r="AA22" s="698"/>
      <c r="AB22" s="698"/>
      <c r="AC22" s="698"/>
      <c r="AD22" s="698"/>
      <c r="AE22" s="698"/>
      <c r="AF22" s="698"/>
      <c r="AG22" s="698"/>
      <c r="AH22" s="698"/>
      <c r="AI22" s="698"/>
      <c r="AJ22" s="698"/>
      <c r="AK22" s="698"/>
      <c r="AL22" s="698"/>
      <c r="AM22" s="698"/>
      <c r="AN22" s="698"/>
      <c r="AO22" s="698"/>
      <c r="AP22" s="698"/>
      <c r="AQ22" s="698"/>
    </row>
    <row r="23" spans="1:47" s="665" customFormat="1" ht="16.5" customHeight="1" thickBot="1" x14ac:dyDescent="0.3">
      <c r="A23" s="699"/>
      <c r="B23" s="700"/>
      <c r="C23" s="700"/>
      <c r="D23" s="701"/>
      <c r="E23" s="702"/>
      <c r="F23" s="701"/>
      <c r="G23" s="702"/>
      <c r="H23" s="703"/>
      <c r="I23" s="701"/>
      <c r="J23" s="701"/>
      <c r="K23" s="703"/>
      <c r="L23" s="701"/>
      <c r="M23" s="701"/>
      <c r="N23" s="703"/>
      <c r="O23" s="701"/>
      <c r="P23" s="701"/>
      <c r="Q23" s="703"/>
      <c r="R23" s="701"/>
      <c r="S23" s="701"/>
      <c r="T23" s="703"/>
      <c r="U23" s="701"/>
      <c r="V23" s="701"/>
      <c r="W23" s="703"/>
      <c r="X23" s="701"/>
      <c r="Y23" s="701"/>
      <c r="Z23" s="703"/>
      <c r="AA23" s="701"/>
      <c r="AB23" s="701"/>
      <c r="AC23" s="703"/>
      <c r="AD23" s="701"/>
      <c r="AE23" s="701"/>
      <c r="AF23" s="703"/>
      <c r="AG23" s="701"/>
      <c r="AH23" s="701"/>
      <c r="AI23" s="703"/>
      <c r="AJ23" s="701"/>
      <c r="AK23" s="701"/>
      <c r="AL23" s="703"/>
      <c r="AM23" s="701"/>
      <c r="AN23" s="701"/>
      <c r="AO23" s="703"/>
      <c r="AP23" s="701"/>
      <c r="AQ23" s="701"/>
    </row>
    <row r="24" spans="1:47" s="665" customFormat="1" ht="16.5" customHeight="1" x14ac:dyDescent="0.25">
      <c r="A24" s="1681" t="s">
        <v>28</v>
      </c>
      <c r="B24" s="1682"/>
      <c r="C24" s="1682"/>
      <c r="D24" s="1715" t="s">
        <v>29</v>
      </c>
      <c r="E24" s="1716"/>
      <c r="F24" s="1716" t="s">
        <v>30</v>
      </c>
      <c r="G24" s="1717"/>
      <c r="H24" s="1810" t="s">
        <v>130</v>
      </c>
      <c r="I24" s="1811"/>
      <c r="J24" s="1812"/>
      <c r="K24" s="1810" t="s">
        <v>131</v>
      </c>
      <c r="L24" s="1811"/>
      <c r="M24" s="1812"/>
      <c r="N24" s="1810" t="s">
        <v>132</v>
      </c>
      <c r="O24" s="1811"/>
      <c r="P24" s="1812"/>
      <c r="Q24" s="1810" t="s">
        <v>133</v>
      </c>
      <c r="R24" s="1811"/>
      <c r="S24" s="1812"/>
      <c r="T24" s="1810" t="s">
        <v>134</v>
      </c>
      <c r="U24" s="1811"/>
      <c r="V24" s="1812"/>
      <c r="W24" s="1810" t="s">
        <v>135</v>
      </c>
      <c r="X24" s="1811"/>
      <c r="Y24" s="1812"/>
      <c r="Z24" s="1810" t="s">
        <v>136</v>
      </c>
      <c r="AA24" s="1811"/>
      <c r="AB24" s="1812"/>
      <c r="AC24" s="1810" t="s">
        <v>137</v>
      </c>
      <c r="AD24" s="1811"/>
      <c r="AE24" s="1812"/>
      <c r="AF24" s="1810" t="s">
        <v>138</v>
      </c>
      <c r="AG24" s="1811"/>
      <c r="AH24" s="1812"/>
      <c r="AI24" s="1810" t="s">
        <v>139</v>
      </c>
      <c r="AJ24" s="1811"/>
      <c r="AK24" s="1812"/>
      <c r="AL24" s="1810" t="s">
        <v>140</v>
      </c>
      <c r="AM24" s="1811"/>
      <c r="AN24" s="1812"/>
      <c r="AO24" s="1810" t="s">
        <v>141</v>
      </c>
      <c r="AP24" s="1811"/>
      <c r="AQ24" s="1812"/>
    </row>
    <row r="25" spans="1:47" s="665" customFormat="1" ht="16.5" customHeight="1" thickBot="1" x14ac:dyDescent="0.3">
      <c r="A25" s="1705" t="s">
        <v>31</v>
      </c>
      <c r="B25" s="1706"/>
      <c r="C25" s="1706"/>
      <c r="D25" s="704" t="s">
        <v>32</v>
      </c>
      <c r="E25" s="705" t="s">
        <v>33</v>
      </c>
      <c r="F25" s="706" t="s">
        <v>32</v>
      </c>
      <c r="G25" s="707" t="s">
        <v>33</v>
      </c>
      <c r="H25" s="1816"/>
      <c r="I25" s="1817"/>
      <c r="J25" s="1818"/>
      <c r="K25" s="1813"/>
      <c r="L25" s="1814"/>
      <c r="M25" s="1815"/>
      <c r="N25" s="1813"/>
      <c r="O25" s="1814"/>
      <c r="P25" s="1815"/>
      <c r="Q25" s="1813"/>
      <c r="R25" s="1814"/>
      <c r="S25" s="1815"/>
      <c r="T25" s="1813"/>
      <c r="U25" s="1814"/>
      <c r="V25" s="1815"/>
      <c r="W25" s="1813"/>
      <c r="X25" s="1814"/>
      <c r="Y25" s="1815"/>
      <c r="Z25" s="1813"/>
      <c r="AA25" s="1814"/>
      <c r="AB25" s="1815"/>
      <c r="AC25" s="1813"/>
      <c r="AD25" s="1814"/>
      <c r="AE25" s="1815"/>
      <c r="AF25" s="1813"/>
      <c r="AG25" s="1814"/>
      <c r="AH25" s="1815"/>
      <c r="AI25" s="1813"/>
      <c r="AJ25" s="1814"/>
      <c r="AK25" s="1815"/>
      <c r="AL25" s="1813"/>
      <c r="AM25" s="1814"/>
      <c r="AN25" s="1815"/>
      <c r="AO25" s="1813"/>
      <c r="AP25" s="1814"/>
      <c r="AQ25" s="1815"/>
    </row>
    <row r="26" spans="1:47" s="665" customFormat="1" ht="16.5" customHeight="1" x14ac:dyDescent="0.25">
      <c r="A26" s="828" t="s">
        <v>147</v>
      </c>
      <c r="B26" s="708" t="s">
        <v>148</v>
      </c>
      <c r="C26" s="709"/>
      <c r="D26" s="710"/>
      <c r="E26" s="711"/>
      <c r="F26" s="712"/>
      <c r="G26" s="713"/>
      <c r="H26" s="714">
        <f>SQRT(I26^2+J26^2)*1000/(SQRT(3)*I11)</f>
        <v>23.493452554385659</v>
      </c>
      <c r="I26" s="749">
        <v>0.4194</v>
      </c>
      <c r="J26" s="750">
        <v>8.1600000000000006E-2</v>
      </c>
      <c r="K26" s="714">
        <f>SQRT(L26^2+M26^2)*1000/(SQRT(3)*L11)</f>
        <v>23.305553920415946</v>
      </c>
      <c r="L26" s="749">
        <v>0.4158</v>
      </c>
      <c r="M26" s="750">
        <v>8.2199999999999995E-2</v>
      </c>
      <c r="N26" s="714">
        <f>SQRT(O26^2+P26^2)*1000/(SQRT(3)*O11)</f>
        <v>22.555196091993952</v>
      </c>
      <c r="O26" s="749">
        <v>0.40260000000000001</v>
      </c>
      <c r="P26" s="750">
        <v>7.8600000000000003E-2</v>
      </c>
      <c r="Q26" s="714">
        <f>SQRT(R26^2+S26^2)*1000/(SQRT(3)*R11)</f>
        <v>23.008688095829292</v>
      </c>
      <c r="R26" s="749">
        <v>0.41099999999999998</v>
      </c>
      <c r="S26" s="750">
        <v>7.8600000000000003E-2</v>
      </c>
      <c r="T26" s="714">
        <f>SQRT(U26^2+V26^2)*1000/(SQRT(3)*U11)</f>
        <v>24.554257566170683</v>
      </c>
      <c r="U26" s="749">
        <v>0.438</v>
      </c>
      <c r="V26" s="750">
        <v>8.6999999999999994E-2</v>
      </c>
      <c r="W26" s="714">
        <f>SQRT(X26^2+Y26^2)*1000/(SQRT(3)*X11)</f>
        <v>24.289635537772547</v>
      </c>
      <c r="X26" s="749">
        <v>0.43380000000000002</v>
      </c>
      <c r="Y26" s="750">
        <v>8.3400000000000002E-2</v>
      </c>
      <c r="Z26" s="714">
        <f>SQRT(AA26^2+AB26^2)*1000/(SQRT(3)*AA11)</f>
        <v>24.024228133593926</v>
      </c>
      <c r="AA26" s="749">
        <v>0.42899999999999999</v>
      </c>
      <c r="AB26" s="750">
        <v>8.2799999999999999E-2</v>
      </c>
      <c r="AC26" s="714">
        <f>SQRT(AD26^2+AE26^2)*1000/(SQRT(3)*AD11)</f>
        <v>24.631885756441125</v>
      </c>
      <c r="AD26" s="749">
        <v>0.43919999999999998</v>
      </c>
      <c r="AE26" s="750">
        <v>8.8200000000000001E-2</v>
      </c>
      <c r="AF26" s="714">
        <f>SQRT(AG26^2+AH26^2)*1000/(SQRT(3)*AG11)</f>
        <v>24.230750126660961</v>
      </c>
      <c r="AG26" s="749">
        <v>0.432</v>
      </c>
      <c r="AH26" s="750">
        <v>8.6999999999999994E-2</v>
      </c>
      <c r="AI26" s="714">
        <f>SQRT(AJ26^2+AK26^2)*1000/(SQRT(3)*AJ11)</f>
        <v>24.759193990815412</v>
      </c>
      <c r="AJ26" s="749">
        <v>0.43980000000000002</v>
      </c>
      <c r="AK26" s="750">
        <v>9.6600000000000005E-2</v>
      </c>
      <c r="AL26" s="714">
        <f>SQRT(AM26^2+AN26^2)*1000/(SQRT(3)*AM11)</f>
        <v>24.651850670823855</v>
      </c>
      <c r="AM26" s="749">
        <v>0.43740000000000001</v>
      </c>
      <c r="AN26" s="750">
        <v>9.8400000000000001E-2</v>
      </c>
      <c r="AO26" s="714">
        <f>SQRT(AP26^2+AQ26^2)*1000/(SQRT(3)*AP11)</f>
        <v>24.970578605998849</v>
      </c>
      <c r="AP26" s="749">
        <v>0.44280000000000003</v>
      </c>
      <c r="AQ26" s="750">
        <v>0.1008</v>
      </c>
      <c r="AR26" s="674"/>
      <c r="AS26" s="674"/>
    </row>
    <row r="27" spans="1:47" s="665" customFormat="1" ht="16.5" customHeight="1" x14ac:dyDescent="0.25">
      <c r="A27" s="929" t="s">
        <v>147</v>
      </c>
      <c r="B27" s="715" t="s">
        <v>149</v>
      </c>
      <c r="C27" s="716"/>
      <c r="D27" s="717"/>
      <c r="E27" s="718"/>
      <c r="F27" s="719"/>
      <c r="G27" s="720"/>
      <c r="H27" s="721">
        <f>SQRT(I27^2+J27^2)*1000/(SQRT(3)*I17)</f>
        <v>6.5973713477536071</v>
      </c>
      <c r="I27" s="816">
        <v>0.1176</v>
      </c>
      <c r="J27" s="817">
        <v>4.7999999999999996E-3</v>
      </c>
      <c r="K27" s="721">
        <f>SQRT(L27^2+M27^2)*1000/(SQRT(3)*L17)</f>
        <v>6.4965604275654467</v>
      </c>
      <c r="L27" s="816">
        <v>0.1158</v>
      </c>
      <c r="M27" s="817">
        <v>4.7999999999999996E-3</v>
      </c>
      <c r="N27" s="721">
        <f>SQRT(O27^2+P27^2)*1000/(SQRT(3)*O17)</f>
        <v>6.5973713477536071</v>
      </c>
      <c r="O27" s="816">
        <v>0.1176</v>
      </c>
      <c r="P27" s="817">
        <v>4.7999999999999996E-3</v>
      </c>
      <c r="Q27" s="721">
        <f>SQRT(R27^2+S27^2)*1000/(SQRT(3)*R17)</f>
        <v>6.4616446321834449</v>
      </c>
      <c r="R27" s="816">
        <v>0.1152</v>
      </c>
      <c r="S27" s="817">
        <v>4.1999999999999997E-3</v>
      </c>
      <c r="T27" s="721">
        <f>SQRT(U27^2+V27^2)*1000/(SQRT(3)*U17)</f>
        <v>6.5301637750680541</v>
      </c>
      <c r="U27" s="816">
        <v>0.1164</v>
      </c>
      <c r="V27" s="817">
        <v>4.7999999999999996E-3</v>
      </c>
      <c r="W27" s="721">
        <f>SQRT(X27^2+Y27^2)*1000/(SQRT(3)*X17)</f>
        <v>6.3272076316780659</v>
      </c>
      <c r="X27" s="816">
        <v>0.1128</v>
      </c>
      <c r="Y27" s="817">
        <v>4.1999999999999997E-3</v>
      </c>
      <c r="Z27" s="721">
        <f>SQRT(AA27^2+AB27^2)*1000/(SQRT(3)*AA17)</f>
        <v>6.2252015333961577</v>
      </c>
      <c r="AA27" s="816">
        <v>0.111</v>
      </c>
      <c r="AB27" s="817">
        <v>3.5999999999999999E-3</v>
      </c>
      <c r="AC27" s="721">
        <f>SQRT(AD27^2+AE27^2)*1000/(SQRT(3)*AD17)</f>
        <v>6.1591669826879532</v>
      </c>
      <c r="AD27" s="816">
        <v>0.10979999999999999</v>
      </c>
      <c r="AE27" s="817">
        <v>4.1999999999999997E-3</v>
      </c>
      <c r="AF27" s="721">
        <f>SQRT(AG27^2+AH27^2)*1000/(SQRT(3)*AG17)</f>
        <v>6.1915872490689692</v>
      </c>
      <c r="AG27" s="816">
        <v>0.1104</v>
      </c>
      <c r="AH27" s="817">
        <v>3.5999999999999999E-3</v>
      </c>
      <c r="AI27" s="721">
        <f>SQRT(AJ27^2+AK27^2)*1000/(SQRT(3)*AJ17)</f>
        <v>6.1657747450894265</v>
      </c>
      <c r="AJ27" s="816">
        <v>0.10979999999999999</v>
      </c>
      <c r="AK27" s="817">
        <v>6.6E-3</v>
      </c>
      <c r="AL27" s="721">
        <f>SQRT(AM27^2+AN27^2)*1000/(SQRT(3)*AM17)</f>
        <v>6.1993465337537863</v>
      </c>
      <c r="AM27" s="816">
        <v>0.1104</v>
      </c>
      <c r="AN27" s="817">
        <v>6.6E-3</v>
      </c>
      <c r="AO27" s="721">
        <f>SQRT(AP27^2+AQ27^2)*1000/(SQRT(3)*AP17)</f>
        <v>6.0421044866187925</v>
      </c>
      <c r="AP27" s="816">
        <v>0.1086</v>
      </c>
      <c r="AQ27" s="817">
        <v>7.1999999999999998E-3</v>
      </c>
      <c r="AR27" s="674"/>
      <c r="AS27" s="674"/>
    </row>
    <row r="28" spans="1:47" s="665" customFormat="1" ht="16.5" customHeight="1" x14ac:dyDescent="0.25">
      <c r="A28" s="929" t="s">
        <v>147</v>
      </c>
      <c r="B28" s="715" t="s">
        <v>150</v>
      </c>
      <c r="C28" s="716"/>
      <c r="D28" s="717"/>
      <c r="E28" s="718"/>
      <c r="F28" s="719"/>
      <c r="G28" s="720"/>
      <c r="H28" s="722">
        <f>SQRT(I28^2+J28^2)*1000/(SQRT(3)*I11)</f>
        <v>12.300852000553919</v>
      </c>
      <c r="I28" s="818">
        <v>0.21829999999999999</v>
      </c>
      <c r="J28" s="819">
        <v>4.8899999999999999E-2</v>
      </c>
      <c r="K28" s="722">
        <f>SQRT(L28^2+M28^2)*1000/(SQRT(3)*L11)</f>
        <v>12.077302036870483</v>
      </c>
      <c r="L28" s="818">
        <v>0.2142</v>
      </c>
      <c r="M28" s="819">
        <v>4.8599999999999997E-2</v>
      </c>
      <c r="N28" s="722">
        <f>SQRT(O28^2+P28^2)*1000/(SQRT(3)*O11)</f>
        <v>11.749572610872738</v>
      </c>
      <c r="O28" s="818">
        <v>0.2082</v>
      </c>
      <c r="P28" s="819">
        <v>4.8099999999999997E-2</v>
      </c>
      <c r="Q28" s="722">
        <f>SQRT(R28^2+S28^2)*1000/(SQRT(3)*R11)</f>
        <v>11.607901236926004</v>
      </c>
      <c r="R28" s="818">
        <v>0.2059</v>
      </c>
      <c r="S28" s="819">
        <v>4.6600000000000003E-2</v>
      </c>
      <c r="T28" s="722">
        <f>SQRT(U28^2+V28^2)*1000/(SQRT(3)*U11)</f>
        <v>11.74618189522222</v>
      </c>
      <c r="U28" s="818">
        <v>0.20849999999999999</v>
      </c>
      <c r="V28" s="819">
        <v>4.65E-2</v>
      </c>
      <c r="W28" s="722">
        <f>SQRT(X28^2+Y28^2)*1000/(SQRT(3)*X11)</f>
        <v>12.034906399023539</v>
      </c>
      <c r="X28" s="818">
        <v>0.2135</v>
      </c>
      <c r="Y28" s="819">
        <v>4.82E-2</v>
      </c>
      <c r="Z28" s="722">
        <f>SQRT(AA28^2+AB28^2)*1000/(SQRT(3)*AA11)</f>
        <v>12.904778304915485</v>
      </c>
      <c r="AA28" s="818">
        <v>0.23</v>
      </c>
      <c r="AB28" s="819">
        <v>4.6699999999999998E-2</v>
      </c>
      <c r="AC28" s="722">
        <f>SQRT(AD28^2+AE28^2)*1000/(SQRT(3)*AD11)</f>
        <v>13.932033486439492</v>
      </c>
      <c r="AD28" s="818">
        <v>0.24970000000000001</v>
      </c>
      <c r="AE28" s="819">
        <v>4.2999999999999997E-2</v>
      </c>
      <c r="AF28" s="722">
        <f>SQRT(AG28^2+AH28^2)*1000/(SQRT(3)*AG11)</f>
        <v>14.123383525455404</v>
      </c>
      <c r="AG28" s="818">
        <v>0.25380000000000003</v>
      </c>
      <c r="AH28" s="819">
        <v>3.95E-2</v>
      </c>
      <c r="AI28" s="722">
        <f>SQRT(AJ28^2+AK28^2)*1000/(SQRT(3)*AJ11)</f>
        <v>13.837044279998945</v>
      </c>
      <c r="AJ28" s="818">
        <v>0.24840000000000001</v>
      </c>
      <c r="AK28" s="819">
        <v>4.0300000000000002E-2</v>
      </c>
      <c r="AL28" s="722">
        <f>SQRT(AM28^2+AN28^2)*1000/(SQRT(3)*AM11)</f>
        <v>13.75772002063891</v>
      </c>
      <c r="AM28" s="818">
        <v>0.2465</v>
      </c>
      <c r="AN28" s="819">
        <v>4.2900000000000001E-2</v>
      </c>
      <c r="AO28" s="722">
        <f>SQRT(AP28^2+AQ28^2)*1000/(SQRT(3)*AP11)</f>
        <v>13.6481030940202</v>
      </c>
      <c r="AP28" s="818">
        <v>0.245</v>
      </c>
      <c r="AQ28" s="819">
        <v>3.9800000000000002E-2</v>
      </c>
      <c r="AR28" s="674"/>
      <c r="AS28" s="674"/>
    </row>
    <row r="29" spans="1:47" s="665" customFormat="1" ht="16.5" customHeight="1" thickBot="1" x14ac:dyDescent="0.3">
      <c r="A29" s="723" t="s">
        <v>147</v>
      </c>
      <c r="B29" s="724" t="s">
        <v>151</v>
      </c>
      <c r="C29" s="725"/>
      <c r="D29" s="726"/>
      <c r="E29" s="727"/>
      <c r="F29" s="728"/>
      <c r="G29" s="729"/>
      <c r="H29" s="722">
        <f>SQRT(I29^2+J29^2)*1000/(SQRT(3)*I11)</f>
        <v>38.853697326230964</v>
      </c>
      <c r="I29" s="818">
        <v>0.70379999999999998</v>
      </c>
      <c r="J29" s="819">
        <v>6.3E-2</v>
      </c>
      <c r="K29" s="722">
        <f>SQRT(L29^2+M29^2)*1000/(SQRT(3)*L11)</f>
        <v>39.694410922740758</v>
      </c>
      <c r="L29" s="818">
        <v>0.71699999999999997</v>
      </c>
      <c r="M29" s="819">
        <v>8.4000000000000005E-2</v>
      </c>
      <c r="N29" s="722">
        <f>SQRT(O29^2+P29^2)*1000/(SQRT(3)*O11)</f>
        <v>38.721513997498896</v>
      </c>
      <c r="O29" s="818">
        <v>0.69779999999999998</v>
      </c>
      <c r="P29" s="819">
        <v>9.4799999999999995E-2</v>
      </c>
      <c r="Q29" s="722">
        <f>SQRT(R29^2+S29^2)*1000/(SQRT(3)*R11)</f>
        <v>38.429523797722595</v>
      </c>
      <c r="R29" s="818">
        <v>0.69599999999999995</v>
      </c>
      <c r="S29" s="819">
        <v>6.3600000000000004E-2</v>
      </c>
      <c r="T29" s="722">
        <f>SQRT(U29^2+V29^2)*1000/(SQRT(3)*U11)</f>
        <v>39.396605399536675</v>
      </c>
      <c r="U29" s="818">
        <v>0.71279999999999999</v>
      </c>
      <c r="V29" s="819">
        <v>7.2599999999999998E-2</v>
      </c>
      <c r="W29" s="722">
        <f>SQRT(X29^2+Y29^2)*1000/(SQRT(3)*X11)</f>
        <v>38.404223123785442</v>
      </c>
      <c r="X29" s="818">
        <v>0.69299999999999995</v>
      </c>
      <c r="Y29" s="819">
        <v>8.6999999999999994E-2</v>
      </c>
      <c r="Z29" s="722">
        <f>SQRT(AA29^2+AB29^2)*1000/(SQRT(3)*AA11)</f>
        <v>39.05189291360989</v>
      </c>
      <c r="AA29" s="818">
        <v>0.70679999999999998</v>
      </c>
      <c r="AB29" s="819">
        <v>6.9599999999999995E-2</v>
      </c>
      <c r="AC29" s="722">
        <f>SQRT(AD29^2+AE29^2)*1000/(SQRT(3)*AD11)</f>
        <v>38.244697289275273</v>
      </c>
      <c r="AD29" s="818">
        <v>0.69240000000000002</v>
      </c>
      <c r="AE29" s="819">
        <v>6.6000000000000003E-2</v>
      </c>
      <c r="AF29" s="722">
        <f>SQRT(AG29^2+AH29^2)*1000/(SQRT(3)*AG11)</f>
        <v>37.437890515606028</v>
      </c>
      <c r="AG29" s="818">
        <v>0.67800000000000005</v>
      </c>
      <c r="AH29" s="819">
        <v>6.2399999999999997E-2</v>
      </c>
      <c r="AI29" s="722">
        <f>SQRT(AJ29^2+AK29^2)*1000/(SQRT(3)*AJ11)</f>
        <v>36.751417206233924</v>
      </c>
      <c r="AJ29" s="818">
        <v>0.66359999999999997</v>
      </c>
      <c r="AK29" s="819">
        <v>7.9799999999999996E-2</v>
      </c>
      <c r="AL29" s="722">
        <f>SQRT(AM29^2+AN29^2)*1000/(SQRT(3)*AM11)</f>
        <v>36.764742056804927</v>
      </c>
      <c r="AM29" s="818">
        <v>0.66479999999999995</v>
      </c>
      <c r="AN29" s="819">
        <v>7.1400000000000005E-2</v>
      </c>
      <c r="AO29" s="722">
        <f>SQRT(AP29^2+AQ29^2)*1000/(SQRT(3)*AP11)</f>
        <v>36.500183579819762</v>
      </c>
      <c r="AP29" s="818">
        <v>0.65759999999999996</v>
      </c>
      <c r="AQ29" s="819">
        <v>9.06E-2</v>
      </c>
      <c r="AR29" s="674"/>
      <c r="AS29" s="674"/>
    </row>
    <row r="30" spans="1:47" s="665" customFormat="1" ht="16.5" customHeight="1" x14ac:dyDescent="0.25">
      <c r="A30" s="730"/>
      <c r="B30" s="731" t="s">
        <v>87</v>
      </c>
      <c r="C30" s="732"/>
      <c r="D30" s="733"/>
      <c r="E30" s="734"/>
      <c r="F30" s="735"/>
      <c r="G30" s="736"/>
      <c r="H30" s="737">
        <f>SQRT(I30^2+J30^2)*1000/(SQRT(3)*0.4)</f>
        <v>6.6279609735322564</v>
      </c>
      <c r="I30" s="738">
        <v>2.4559999999999998E-3</v>
      </c>
      <c r="J30" s="739">
        <v>3.8800000000000002E-3</v>
      </c>
      <c r="K30" s="737">
        <f t="shared" ref="K30:K31" si="0">SQRT(L30^2+M30^2)*1000/(SQRT(3)*0.4)</f>
        <v>8.9755371241317192</v>
      </c>
      <c r="L30" s="738">
        <v>3.2720000000000002E-3</v>
      </c>
      <c r="M30" s="739">
        <v>5.2880000000000002E-3</v>
      </c>
      <c r="N30" s="737">
        <f>SQRT(O30^2+P30^2)*1000/(SQRT(3)*0.4)</f>
        <v>7.3940967444757346</v>
      </c>
      <c r="O30" s="738">
        <v>2.728E-3</v>
      </c>
      <c r="P30" s="739">
        <v>4.3359999999999996E-3</v>
      </c>
      <c r="Q30" s="737">
        <f t="shared" ref="Q30:Q31" si="1">SQRT(R30^2+S30^2)*1000/(SQRT(3)*0.4)</f>
        <v>7.9362879652055636</v>
      </c>
      <c r="R30" s="738">
        <v>2.9120000000000001E-3</v>
      </c>
      <c r="S30" s="739">
        <v>4.6639999999999997E-3</v>
      </c>
      <c r="T30" s="737">
        <f t="shared" ref="T30:T31" si="2">SQRT(U30^2+V30^2)*1000/(SQRT(3)*0.4)</f>
        <v>8.4748490645359968</v>
      </c>
      <c r="U30" s="738">
        <v>3.104E-3</v>
      </c>
      <c r="V30" s="739">
        <v>4.9839999999999997E-3</v>
      </c>
      <c r="W30" s="737">
        <f t="shared" ref="W30:W31" si="3">SQRT(X30^2+Y30^2)*1000/(SQRT(3)*0.4)</f>
        <v>8.0195178574940957</v>
      </c>
      <c r="X30" s="738">
        <v>2.944E-3</v>
      </c>
      <c r="Y30" s="739">
        <v>4.712E-3</v>
      </c>
      <c r="Z30" s="737">
        <f t="shared" ref="Z30:Z31" si="4">SQRT(AA30^2+AB30^2)*1000/(SQRT(3)*0.4)</f>
        <v>9.2607271132814759</v>
      </c>
      <c r="AA30" s="738">
        <v>3.3760000000000001E-3</v>
      </c>
      <c r="AB30" s="739">
        <v>5.4559999999999999E-3</v>
      </c>
      <c r="AC30" s="737">
        <f t="shared" ref="AC30:AC31" si="5">SQRT(AD30^2+AE30^2)*1000/(SQRT(3)*0.4)</f>
        <v>7.3010866771095566</v>
      </c>
      <c r="AD30" s="738">
        <v>2.696E-3</v>
      </c>
      <c r="AE30" s="739">
        <v>4.28E-3</v>
      </c>
      <c r="AF30" s="737">
        <f t="shared" ref="AF30:AF31" si="6">SQRT(AG30^2+AH30^2)*1000/(SQRT(3)*0.4)</f>
        <v>9.6586058345222199</v>
      </c>
      <c r="AG30" s="738">
        <v>3.5119999999999999E-3</v>
      </c>
      <c r="AH30" s="739">
        <v>5.6959999999999997E-3</v>
      </c>
      <c r="AI30" s="737">
        <f t="shared" ref="AI30:AI31" si="7">SQRT(AJ30^2+AK30^2)*1000/(SQRT(3)*0.4)</f>
        <v>11.719988623430201</v>
      </c>
      <c r="AJ30" s="738">
        <v>4.248E-3</v>
      </c>
      <c r="AK30" s="739">
        <v>6.9199999999999999E-3</v>
      </c>
      <c r="AL30" s="737">
        <f t="shared" ref="AL30:AL31" si="8">SQRT(AM30^2+AN30^2)*1000/(SQRT(3)*0.4)</f>
        <v>6.7235903107392456</v>
      </c>
      <c r="AM30" s="738">
        <v>2.5040000000000001E-3</v>
      </c>
      <c r="AN30" s="739">
        <v>3.9280000000000001E-3</v>
      </c>
      <c r="AO30" s="737">
        <f t="shared" ref="AO30:AO31" si="9">SQRT(AP30^2+AQ30^2)*1000/(SQRT(3)*0.4)</f>
        <v>9.5753920720424457</v>
      </c>
      <c r="AP30" s="738">
        <v>3.48E-3</v>
      </c>
      <c r="AQ30" s="739">
        <v>5.6480000000000002E-3</v>
      </c>
      <c r="AR30" s="684"/>
      <c r="AS30" s="684"/>
      <c r="AT30" s="674"/>
      <c r="AU30" s="674"/>
    </row>
    <row r="31" spans="1:47" s="665" customFormat="1" ht="16.5" customHeight="1" thickBot="1" x14ac:dyDescent="0.3">
      <c r="A31" s="829"/>
      <c r="B31" s="740" t="s">
        <v>88</v>
      </c>
      <c r="C31" s="741"/>
      <c r="D31" s="742"/>
      <c r="E31" s="743"/>
      <c r="F31" s="744"/>
      <c r="G31" s="745"/>
      <c r="H31" s="746">
        <f>SQRT(I31^2+J31^2)*1000/(SQRT(3)*0.4)</f>
        <v>6.287013069282847</v>
      </c>
      <c r="I31" s="747">
        <v>2.0560000000000001E-3</v>
      </c>
      <c r="J31" s="748">
        <v>3.8400000000000001E-3</v>
      </c>
      <c r="K31" s="746">
        <f t="shared" si="0"/>
        <v>6.3128229290336764</v>
      </c>
      <c r="L31" s="747">
        <v>2.0639999999999999E-3</v>
      </c>
      <c r="M31" s="748">
        <v>3.8560000000000001E-3</v>
      </c>
      <c r="N31" s="746">
        <f>SQRT(O31^2+P31^2)*1000/(SQRT(3)*0.4)</f>
        <v>6.4426288630237485</v>
      </c>
      <c r="O31" s="747">
        <v>2.1199999999999999E-3</v>
      </c>
      <c r="P31" s="748">
        <v>3.9280000000000001E-3</v>
      </c>
      <c r="Q31" s="746">
        <f t="shared" si="1"/>
        <v>6.3128229290336764</v>
      </c>
      <c r="R31" s="747">
        <v>2.0639999999999999E-3</v>
      </c>
      <c r="S31" s="748">
        <v>3.8560000000000001E-3</v>
      </c>
      <c r="T31" s="746">
        <f t="shared" si="2"/>
        <v>6.2510265823569604</v>
      </c>
      <c r="U31" s="747">
        <v>2.0479999999999999E-3</v>
      </c>
      <c r="V31" s="748">
        <v>3.8159999999999999E-3</v>
      </c>
      <c r="W31" s="746">
        <f t="shared" si="3"/>
        <v>6.2455744331486427</v>
      </c>
      <c r="X31" s="747">
        <v>2.0400000000000001E-3</v>
      </c>
      <c r="Y31" s="748">
        <v>3.8159999999999999E-3</v>
      </c>
      <c r="Z31" s="746">
        <f t="shared" si="4"/>
        <v>6.2150462588785285</v>
      </c>
      <c r="AA31" s="747">
        <v>2.0400000000000001E-3</v>
      </c>
      <c r="AB31" s="748">
        <v>3.7919999999999998E-3</v>
      </c>
      <c r="AC31" s="746">
        <f t="shared" si="5"/>
        <v>6.2510265823569604</v>
      </c>
      <c r="AD31" s="747">
        <v>2.0479999999999999E-3</v>
      </c>
      <c r="AE31" s="748">
        <v>3.8159999999999999E-3</v>
      </c>
      <c r="AF31" s="746">
        <f t="shared" si="6"/>
        <v>6.2823031869954615</v>
      </c>
      <c r="AG31" s="747">
        <v>2.0639999999999999E-3</v>
      </c>
      <c r="AH31" s="748">
        <v>3.8319999999999999E-3</v>
      </c>
      <c r="AI31" s="746">
        <f t="shared" si="7"/>
        <v>10.406901556178957</v>
      </c>
      <c r="AJ31" s="747">
        <v>3.5279999999999999E-3</v>
      </c>
      <c r="AK31" s="748">
        <v>6.2880000000000002E-3</v>
      </c>
      <c r="AL31" s="746">
        <f t="shared" si="8"/>
        <v>6.2455744331486427</v>
      </c>
      <c r="AM31" s="747">
        <v>2.0400000000000001E-3</v>
      </c>
      <c r="AN31" s="748">
        <v>3.8159999999999999E-3</v>
      </c>
      <c r="AO31" s="746">
        <f t="shared" si="9"/>
        <v>6.2252175330130699</v>
      </c>
      <c r="AP31" s="747">
        <v>2.0400000000000001E-3</v>
      </c>
      <c r="AQ31" s="748">
        <v>3.8E-3</v>
      </c>
      <c r="AR31" s="684"/>
      <c r="AS31" s="684"/>
      <c r="AT31" s="674"/>
      <c r="AU31" s="674"/>
    </row>
    <row r="32" spans="1:47" s="665" customFormat="1" ht="16.5" customHeight="1" x14ac:dyDescent="0.25">
      <c r="A32" s="1707" t="s">
        <v>50</v>
      </c>
      <c r="B32" s="1708"/>
      <c r="C32" s="1708"/>
      <c r="D32" s="1708"/>
      <c r="E32" s="1708"/>
      <c r="F32" s="1708"/>
      <c r="G32" s="1808"/>
      <c r="H32" s="714">
        <f>H26+H28+H29</f>
        <v>74.648001881170543</v>
      </c>
      <c r="I32" s="749">
        <f>I26+I28+I29</f>
        <v>1.3414999999999999</v>
      </c>
      <c r="J32" s="750">
        <f>J26+J28+J29</f>
        <v>0.19350000000000001</v>
      </c>
      <c r="K32" s="714">
        <f t="shared" ref="K32:M32" si="10">K26+K28+K29</f>
        <v>75.077266880027196</v>
      </c>
      <c r="L32" s="749">
        <f t="shared" si="10"/>
        <v>1.347</v>
      </c>
      <c r="M32" s="750">
        <f t="shared" si="10"/>
        <v>0.21479999999999999</v>
      </c>
      <c r="N32" s="714">
        <f>N26+N28+N29</f>
        <v>73.026282700365584</v>
      </c>
      <c r="O32" s="749">
        <f>O26+O28+O29</f>
        <v>1.3086</v>
      </c>
      <c r="P32" s="750">
        <f>P26+P28+P29</f>
        <v>0.2215</v>
      </c>
      <c r="Q32" s="714">
        <f t="shared" ref="Q32:AQ32" si="11">Q26+Q28+Q29</f>
        <v>73.046113130477892</v>
      </c>
      <c r="R32" s="749">
        <f t="shared" si="11"/>
        <v>1.3129</v>
      </c>
      <c r="S32" s="750">
        <f t="shared" si="11"/>
        <v>0.18880000000000002</v>
      </c>
      <c r="T32" s="714">
        <f t="shared" si="11"/>
        <v>75.69704486092958</v>
      </c>
      <c r="U32" s="749">
        <f t="shared" si="11"/>
        <v>1.3593</v>
      </c>
      <c r="V32" s="750">
        <f t="shared" si="11"/>
        <v>0.20610000000000001</v>
      </c>
      <c r="W32" s="714">
        <f t="shared" si="11"/>
        <v>74.728765060581537</v>
      </c>
      <c r="X32" s="749">
        <f t="shared" si="11"/>
        <v>1.3403</v>
      </c>
      <c r="Y32" s="750">
        <f t="shared" si="11"/>
        <v>0.21859999999999999</v>
      </c>
      <c r="Z32" s="714">
        <f t="shared" si="11"/>
        <v>75.980899352119309</v>
      </c>
      <c r="AA32" s="749">
        <f t="shared" si="11"/>
        <v>1.3658000000000001</v>
      </c>
      <c r="AB32" s="750">
        <f t="shared" si="11"/>
        <v>0.1991</v>
      </c>
      <c r="AC32" s="714">
        <f t="shared" si="11"/>
        <v>76.808616532155895</v>
      </c>
      <c r="AD32" s="749">
        <f t="shared" si="11"/>
        <v>1.3813</v>
      </c>
      <c r="AE32" s="750">
        <f t="shared" si="11"/>
        <v>0.19719999999999999</v>
      </c>
      <c r="AF32" s="714">
        <f t="shared" si="11"/>
        <v>75.792024167722388</v>
      </c>
      <c r="AG32" s="749">
        <f t="shared" si="11"/>
        <v>1.3637999999999999</v>
      </c>
      <c r="AH32" s="750">
        <f t="shared" si="11"/>
        <v>0.18890000000000001</v>
      </c>
      <c r="AI32" s="714">
        <f t="shared" si="11"/>
        <v>75.347655477048278</v>
      </c>
      <c r="AJ32" s="749">
        <f t="shared" si="11"/>
        <v>1.3517999999999999</v>
      </c>
      <c r="AK32" s="750">
        <f t="shared" si="11"/>
        <v>0.2167</v>
      </c>
      <c r="AL32" s="714">
        <f t="shared" si="11"/>
        <v>75.174312748267681</v>
      </c>
      <c r="AM32" s="749">
        <f t="shared" si="11"/>
        <v>1.3487</v>
      </c>
      <c r="AN32" s="750">
        <f t="shared" si="11"/>
        <v>0.2127</v>
      </c>
      <c r="AO32" s="714">
        <f t="shared" si="11"/>
        <v>75.118865279838815</v>
      </c>
      <c r="AP32" s="749">
        <f t="shared" si="11"/>
        <v>1.3453999999999999</v>
      </c>
      <c r="AQ32" s="750">
        <f t="shared" si="11"/>
        <v>0.23120000000000002</v>
      </c>
      <c r="AR32" s="674"/>
      <c r="AS32" s="684"/>
      <c r="AT32" s="674"/>
      <c r="AU32" s="674"/>
    </row>
    <row r="33" spans="1:81" s="665" customFormat="1" ht="16.5" customHeight="1" thickBot="1" x14ac:dyDescent="0.3">
      <c r="A33" s="1710" t="s">
        <v>51</v>
      </c>
      <c r="B33" s="1711"/>
      <c r="C33" s="1711"/>
      <c r="D33" s="1711"/>
      <c r="E33" s="1711"/>
      <c r="F33" s="1711"/>
      <c r="G33" s="1809"/>
      <c r="H33" s="746">
        <f>H27</f>
        <v>6.5973713477536071</v>
      </c>
      <c r="I33" s="747">
        <f>I27</f>
        <v>0.1176</v>
      </c>
      <c r="J33" s="748">
        <f>J27</f>
        <v>4.7999999999999996E-3</v>
      </c>
      <c r="K33" s="746">
        <f t="shared" ref="K33:M33" si="12">K27</f>
        <v>6.4965604275654467</v>
      </c>
      <c r="L33" s="747">
        <f t="shared" si="12"/>
        <v>0.1158</v>
      </c>
      <c r="M33" s="748">
        <f t="shared" si="12"/>
        <v>4.7999999999999996E-3</v>
      </c>
      <c r="N33" s="746">
        <f>N27</f>
        <v>6.5973713477536071</v>
      </c>
      <c r="O33" s="747">
        <f>O27</f>
        <v>0.1176</v>
      </c>
      <c r="P33" s="748">
        <f>P27</f>
        <v>4.7999999999999996E-3</v>
      </c>
      <c r="Q33" s="746">
        <f t="shared" ref="Q33:AQ33" si="13">Q27</f>
        <v>6.4616446321834449</v>
      </c>
      <c r="R33" s="747">
        <f t="shared" si="13"/>
        <v>0.1152</v>
      </c>
      <c r="S33" s="748">
        <f t="shared" si="13"/>
        <v>4.1999999999999997E-3</v>
      </c>
      <c r="T33" s="746">
        <f t="shared" si="13"/>
        <v>6.5301637750680541</v>
      </c>
      <c r="U33" s="747">
        <f t="shared" si="13"/>
        <v>0.1164</v>
      </c>
      <c r="V33" s="748">
        <f t="shared" si="13"/>
        <v>4.7999999999999996E-3</v>
      </c>
      <c r="W33" s="746">
        <f t="shared" si="13"/>
        <v>6.3272076316780659</v>
      </c>
      <c r="X33" s="747">
        <f t="shared" si="13"/>
        <v>0.1128</v>
      </c>
      <c r="Y33" s="748">
        <f t="shared" si="13"/>
        <v>4.1999999999999997E-3</v>
      </c>
      <c r="Z33" s="746">
        <f t="shared" si="13"/>
        <v>6.2252015333961577</v>
      </c>
      <c r="AA33" s="747">
        <f t="shared" si="13"/>
        <v>0.111</v>
      </c>
      <c r="AB33" s="748">
        <f t="shared" si="13"/>
        <v>3.5999999999999999E-3</v>
      </c>
      <c r="AC33" s="746">
        <f t="shared" si="13"/>
        <v>6.1591669826879532</v>
      </c>
      <c r="AD33" s="747">
        <f t="shared" si="13"/>
        <v>0.10979999999999999</v>
      </c>
      <c r="AE33" s="748">
        <f t="shared" si="13"/>
        <v>4.1999999999999997E-3</v>
      </c>
      <c r="AF33" s="746">
        <f t="shared" si="13"/>
        <v>6.1915872490689692</v>
      </c>
      <c r="AG33" s="747">
        <f t="shared" si="13"/>
        <v>0.1104</v>
      </c>
      <c r="AH33" s="748">
        <f t="shared" si="13"/>
        <v>3.5999999999999999E-3</v>
      </c>
      <c r="AI33" s="746">
        <f t="shared" si="13"/>
        <v>6.1657747450894265</v>
      </c>
      <c r="AJ33" s="747">
        <f t="shared" si="13"/>
        <v>0.10979999999999999</v>
      </c>
      <c r="AK33" s="748">
        <f t="shared" si="13"/>
        <v>6.6E-3</v>
      </c>
      <c r="AL33" s="746">
        <f t="shared" si="13"/>
        <v>6.1993465337537863</v>
      </c>
      <c r="AM33" s="747">
        <f t="shared" si="13"/>
        <v>0.1104</v>
      </c>
      <c r="AN33" s="748">
        <f t="shared" si="13"/>
        <v>6.6E-3</v>
      </c>
      <c r="AO33" s="746">
        <f t="shared" si="13"/>
        <v>6.0421044866187925</v>
      </c>
      <c r="AP33" s="747">
        <f t="shared" si="13"/>
        <v>0.1086</v>
      </c>
      <c r="AQ33" s="748">
        <f t="shared" si="13"/>
        <v>7.1999999999999998E-3</v>
      </c>
      <c r="AR33" s="684"/>
      <c r="AS33" s="684"/>
      <c r="AT33" s="674"/>
      <c r="AU33" s="674"/>
    </row>
    <row r="34" spans="1:81" s="665" customFormat="1" ht="16.5" customHeight="1" thickBot="1" x14ac:dyDescent="0.3">
      <c r="A34" s="1713" t="s">
        <v>52</v>
      </c>
      <c r="B34" s="1714"/>
      <c r="C34" s="1714"/>
      <c r="D34" s="1714"/>
      <c r="E34" s="1714"/>
      <c r="F34" s="1714"/>
      <c r="G34" s="1714"/>
      <c r="H34" s="751">
        <f>H32+H33</f>
        <v>81.245373228924151</v>
      </c>
      <c r="I34" s="752">
        <f>I32+I33</f>
        <v>1.4590999999999998</v>
      </c>
      <c r="J34" s="753">
        <f>J32+J33</f>
        <v>0.1983</v>
      </c>
      <c r="K34" s="751">
        <f t="shared" ref="K34:M34" si="14">K32+K33</f>
        <v>81.573827307592637</v>
      </c>
      <c r="L34" s="752">
        <f t="shared" si="14"/>
        <v>1.4627999999999999</v>
      </c>
      <c r="M34" s="753">
        <f t="shared" si="14"/>
        <v>0.21959999999999999</v>
      </c>
      <c r="N34" s="751">
        <f>N32+N33</f>
        <v>79.623654048119192</v>
      </c>
      <c r="O34" s="752">
        <f>O32+O33</f>
        <v>1.4261999999999999</v>
      </c>
      <c r="P34" s="753">
        <f>P32+P33</f>
        <v>0.2263</v>
      </c>
      <c r="Q34" s="751">
        <f t="shared" ref="Q34:AQ34" si="15">Q32+Q33</f>
        <v>79.507757762661342</v>
      </c>
      <c r="R34" s="752">
        <f t="shared" si="15"/>
        <v>1.4280999999999999</v>
      </c>
      <c r="S34" s="753">
        <f t="shared" si="15"/>
        <v>0.19300000000000003</v>
      </c>
      <c r="T34" s="751">
        <f t="shared" si="15"/>
        <v>82.227208635997641</v>
      </c>
      <c r="U34" s="752">
        <f t="shared" si="15"/>
        <v>1.4757</v>
      </c>
      <c r="V34" s="753">
        <f t="shared" si="15"/>
        <v>0.2109</v>
      </c>
      <c r="W34" s="751">
        <f t="shared" si="15"/>
        <v>81.055972692259601</v>
      </c>
      <c r="X34" s="752">
        <f t="shared" si="15"/>
        <v>1.4531000000000001</v>
      </c>
      <c r="Y34" s="753">
        <f t="shared" si="15"/>
        <v>0.2228</v>
      </c>
      <c r="Z34" s="751">
        <f t="shared" si="15"/>
        <v>82.206100885515468</v>
      </c>
      <c r="AA34" s="752">
        <f t="shared" si="15"/>
        <v>1.4768000000000001</v>
      </c>
      <c r="AB34" s="753">
        <f t="shared" si="15"/>
        <v>0.20269999999999999</v>
      </c>
      <c r="AC34" s="751">
        <f t="shared" si="15"/>
        <v>82.967783514843845</v>
      </c>
      <c r="AD34" s="752">
        <f t="shared" si="15"/>
        <v>1.4910999999999999</v>
      </c>
      <c r="AE34" s="753">
        <f t="shared" si="15"/>
        <v>0.2014</v>
      </c>
      <c r="AF34" s="751">
        <f t="shared" si="15"/>
        <v>81.983611416791362</v>
      </c>
      <c r="AG34" s="752">
        <f t="shared" si="15"/>
        <v>1.4742</v>
      </c>
      <c r="AH34" s="753">
        <f t="shared" si="15"/>
        <v>0.1925</v>
      </c>
      <c r="AI34" s="751">
        <f t="shared" si="15"/>
        <v>81.5134302221377</v>
      </c>
      <c r="AJ34" s="752">
        <f t="shared" si="15"/>
        <v>1.4615999999999998</v>
      </c>
      <c r="AK34" s="753">
        <f t="shared" si="15"/>
        <v>0.2233</v>
      </c>
      <c r="AL34" s="751">
        <f t="shared" si="15"/>
        <v>81.373659282021464</v>
      </c>
      <c r="AM34" s="752">
        <f t="shared" si="15"/>
        <v>1.4591000000000001</v>
      </c>
      <c r="AN34" s="753">
        <f t="shared" si="15"/>
        <v>0.21929999999999999</v>
      </c>
      <c r="AO34" s="751">
        <f t="shared" si="15"/>
        <v>81.160969766457612</v>
      </c>
      <c r="AP34" s="752">
        <f t="shared" si="15"/>
        <v>1.454</v>
      </c>
      <c r="AQ34" s="753">
        <f t="shared" si="15"/>
        <v>0.23840000000000003</v>
      </c>
      <c r="CB34" s="685"/>
      <c r="CC34" s="685"/>
    </row>
    <row r="35" spans="1:81" s="665" customFormat="1" ht="16.5" customHeight="1" x14ac:dyDescent="0.25">
      <c r="A35" s="754"/>
      <c r="B35" s="666"/>
      <c r="C35" s="699"/>
      <c r="D35" s="701"/>
      <c r="E35" s="702"/>
      <c r="F35" s="701"/>
      <c r="G35" s="702"/>
      <c r="H35" s="703"/>
      <c r="I35" s="701"/>
      <c r="K35" s="703"/>
      <c r="L35" s="701"/>
      <c r="M35" s="701"/>
      <c r="N35" s="703"/>
      <c r="O35" s="701"/>
      <c r="P35" s="701"/>
      <c r="Q35" s="703"/>
      <c r="R35" s="701"/>
      <c r="S35" s="701"/>
      <c r="T35" s="703"/>
      <c r="U35" s="701"/>
      <c r="V35" s="701"/>
      <c r="W35" s="703"/>
      <c r="X35" s="701"/>
      <c r="Y35" s="701"/>
      <c r="Z35" s="703"/>
      <c r="AA35" s="701"/>
      <c r="AB35" s="701"/>
      <c r="AC35" s="703"/>
      <c r="AD35" s="701"/>
      <c r="AE35" s="701"/>
      <c r="AF35" s="703"/>
      <c r="AG35" s="701"/>
      <c r="AH35" s="701"/>
      <c r="AI35" s="703"/>
      <c r="AJ35" s="701"/>
      <c r="AK35" s="701"/>
      <c r="AL35" s="703"/>
      <c r="AM35" s="701"/>
      <c r="AN35" s="701"/>
      <c r="AO35" s="703"/>
      <c r="AP35" s="701"/>
      <c r="AQ35" s="701"/>
    </row>
    <row r="36" spans="1:81" s="665" customFormat="1" ht="16.5" customHeight="1" thickBot="1" x14ac:dyDescent="0.3">
      <c r="A36" s="755" t="s">
        <v>53</v>
      </c>
      <c r="B36" s="666"/>
      <c r="C36" s="666"/>
      <c r="D36" s="666"/>
      <c r="E36" s="666"/>
      <c r="F36" s="666"/>
      <c r="G36" s="666"/>
      <c r="H36" s="756"/>
      <c r="I36" s="757"/>
      <c r="J36" s="701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  <c r="AF36" s="758"/>
      <c r="AG36" s="758"/>
      <c r="AH36" s="758"/>
      <c r="AI36" s="758"/>
      <c r="AJ36" s="758"/>
      <c r="AK36" s="758"/>
      <c r="AL36" s="758"/>
      <c r="AM36" s="758"/>
      <c r="AN36" s="758"/>
      <c r="AO36" s="758"/>
      <c r="AP36" s="758"/>
      <c r="AQ36" s="758"/>
    </row>
    <row r="37" spans="1:81" s="665" customFormat="1" ht="16.5" customHeight="1" x14ac:dyDescent="0.25">
      <c r="A37" s="1692" t="s">
        <v>20</v>
      </c>
      <c r="B37" s="759" t="s">
        <v>54</v>
      </c>
      <c r="C37" s="760"/>
      <c r="D37" s="760" t="s">
        <v>55</v>
      </c>
      <c r="E37" s="760"/>
      <c r="F37" s="760"/>
      <c r="G37" s="761"/>
      <c r="H37" s="762">
        <f>$C$39/1000</f>
        <v>1.2500000000000001E-2</v>
      </c>
      <c r="I37" s="763" t="s">
        <v>56</v>
      </c>
      <c r="J37" s="764">
        <f>$G$39/1000</f>
        <v>5.8999999999999997E-2</v>
      </c>
      <c r="K37" s="762">
        <f>$C$39/1000</f>
        <v>1.2500000000000001E-2</v>
      </c>
      <c r="L37" s="763" t="s">
        <v>56</v>
      </c>
      <c r="M37" s="764">
        <f>$G$39/1000</f>
        <v>5.8999999999999997E-2</v>
      </c>
      <c r="N37" s="762">
        <f>$C$39/1000</f>
        <v>1.2500000000000001E-2</v>
      </c>
      <c r="O37" s="763" t="s">
        <v>56</v>
      </c>
      <c r="P37" s="764">
        <f>$G$39/1000</f>
        <v>5.8999999999999997E-2</v>
      </c>
      <c r="Q37" s="762">
        <f>$C$39/1000</f>
        <v>1.2500000000000001E-2</v>
      </c>
      <c r="R37" s="763" t="s">
        <v>56</v>
      </c>
      <c r="S37" s="764">
        <f>$G$39/1000</f>
        <v>5.8999999999999997E-2</v>
      </c>
      <c r="T37" s="762">
        <f>$C$39/1000</f>
        <v>1.2500000000000001E-2</v>
      </c>
      <c r="U37" s="763" t="s">
        <v>56</v>
      </c>
      <c r="V37" s="764">
        <f>$G$39/1000</f>
        <v>5.8999999999999997E-2</v>
      </c>
      <c r="W37" s="762">
        <f>$C$39/1000</f>
        <v>1.2500000000000001E-2</v>
      </c>
      <c r="X37" s="763" t="s">
        <v>56</v>
      </c>
      <c r="Y37" s="764">
        <f>$G$39/1000</f>
        <v>5.8999999999999997E-2</v>
      </c>
      <c r="Z37" s="762">
        <f>$C$39/1000</f>
        <v>1.2500000000000001E-2</v>
      </c>
      <c r="AA37" s="763" t="s">
        <v>56</v>
      </c>
      <c r="AB37" s="764">
        <f>$G$39/1000</f>
        <v>5.8999999999999997E-2</v>
      </c>
      <c r="AC37" s="762">
        <f>$C$39/1000</f>
        <v>1.2500000000000001E-2</v>
      </c>
      <c r="AD37" s="763" t="s">
        <v>56</v>
      </c>
      <c r="AE37" s="764">
        <f>$G$39/1000</f>
        <v>5.8999999999999997E-2</v>
      </c>
      <c r="AF37" s="762">
        <f>$C$39/1000</f>
        <v>1.2500000000000001E-2</v>
      </c>
      <c r="AG37" s="763" t="s">
        <v>56</v>
      </c>
      <c r="AH37" s="764">
        <f>$G$39/1000</f>
        <v>5.8999999999999997E-2</v>
      </c>
      <c r="AI37" s="762">
        <f>$C$39/1000</f>
        <v>1.2500000000000001E-2</v>
      </c>
      <c r="AJ37" s="763" t="s">
        <v>56</v>
      </c>
      <c r="AK37" s="764">
        <f>$G$39/1000</f>
        <v>5.8999999999999997E-2</v>
      </c>
      <c r="AL37" s="762">
        <f>$C$39/1000</f>
        <v>1.2500000000000001E-2</v>
      </c>
      <c r="AM37" s="763" t="s">
        <v>56</v>
      </c>
      <c r="AN37" s="764">
        <f>$G$39/1000</f>
        <v>5.8999999999999997E-2</v>
      </c>
      <c r="AO37" s="762">
        <f>$C$39/1000</f>
        <v>1.2500000000000001E-2</v>
      </c>
      <c r="AP37" s="763" t="s">
        <v>56</v>
      </c>
      <c r="AQ37" s="764">
        <f>$G$39/1000</f>
        <v>5.8999999999999997E-2</v>
      </c>
    </row>
    <row r="38" spans="1:81" s="665" customFormat="1" ht="16.5" customHeight="1" thickBot="1" x14ac:dyDescent="0.3">
      <c r="A38" s="1693"/>
      <c r="B38" s="765" t="s">
        <v>57</v>
      </c>
      <c r="C38" s="766"/>
      <c r="D38" s="766" t="s">
        <v>58</v>
      </c>
      <c r="E38" s="766"/>
      <c r="F38" s="766"/>
      <c r="G38" s="767"/>
      <c r="H38" s="768">
        <f>((I8^2+J8^2)*$G$40/1000)/($C$7*$C$7)</f>
        <v>1.1145648E-3</v>
      </c>
      <c r="I38" s="769" t="s">
        <v>56</v>
      </c>
      <c r="J38" s="770">
        <f>((I8^2+J8^2)*$J$40)/(100*$C$7)</f>
        <v>1.4860864000000001E-2</v>
      </c>
      <c r="K38" s="768">
        <f>((L8^2+M8^2)*$G$40/1000)/($C$7*$C$7)</f>
        <v>1.1215896000000001E-3</v>
      </c>
      <c r="L38" s="769" t="s">
        <v>56</v>
      </c>
      <c r="M38" s="770">
        <f>((L8^2+M8^2)*$J$40)/(100*$C$7)</f>
        <v>1.4954528000000003E-2</v>
      </c>
      <c r="N38" s="768">
        <f>((O8^2+P8^2)*$G$40/1000)/($C$7*$C$7)</f>
        <v>1.0588128000000002E-3</v>
      </c>
      <c r="O38" s="769" t="s">
        <v>56</v>
      </c>
      <c r="P38" s="770">
        <f>((O8^2+P8^2)*$J$40)/(100*$C$7)</f>
        <v>1.4117504000000001E-2</v>
      </c>
      <c r="Q38" s="768">
        <f>((R8^2+S8^2)*$G$40/1000)/($C$7*$C$7)</f>
        <v>1.0645464000000001E-3</v>
      </c>
      <c r="R38" s="769" t="s">
        <v>56</v>
      </c>
      <c r="S38" s="770">
        <f>((R8^2+S8^2)*$J$40)/(100*$C$7)</f>
        <v>1.4193952000000001E-2</v>
      </c>
      <c r="T38" s="768">
        <f>((U8^2+V8^2)*$G$40/1000)/($C$7*$C$7)</f>
        <v>1.1404848E-3</v>
      </c>
      <c r="U38" s="769" t="s">
        <v>56</v>
      </c>
      <c r="V38" s="770">
        <f>((U8^2+V8^2)*$J$40)/(100*$C$7)</f>
        <v>1.5206464000000003E-2</v>
      </c>
      <c r="W38" s="768">
        <f>((X8^2+Y8^2)*$G$40/1000)/($C$7*$C$7)</f>
        <v>1.1139959999999999E-3</v>
      </c>
      <c r="X38" s="769" t="s">
        <v>56</v>
      </c>
      <c r="Y38" s="770">
        <f>((X8^2+Y8^2)*$J$40)/(100*$C$7)</f>
        <v>1.4853280000000002E-2</v>
      </c>
      <c r="Z38" s="768">
        <f>((AA8^2+AB8^2)*$G$40/1000)/($C$7*$C$7)</f>
        <v>1.1491512000000002E-3</v>
      </c>
      <c r="AA38" s="769" t="s">
        <v>56</v>
      </c>
      <c r="AB38" s="770">
        <f>((AA8^2+AB8^2)*$J$40)/(100*$C$7)</f>
        <v>1.5322016000000003E-2</v>
      </c>
      <c r="AC38" s="768">
        <f>((AD8^2+AE8^2)*$G$40/1000)/($C$7*$C$7)</f>
        <v>1.1783615999999997E-3</v>
      </c>
      <c r="AD38" s="769" t="s">
        <v>56</v>
      </c>
      <c r="AE38" s="770">
        <f>((AD8^2+AE8^2)*$J$40)/(100*$C$7)</f>
        <v>1.5711487999999999E-2</v>
      </c>
      <c r="AF38" s="768">
        <f>((AG8^2+AH8^2)*$G$40/1000)/($C$7*$C$7)</f>
        <v>1.1502840000000001E-3</v>
      </c>
      <c r="AG38" s="769" t="s">
        <v>56</v>
      </c>
      <c r="AH38" s="770">
        <f>((AG8^2+AH8^2)*$J$40)/(100*$C$7)</f>
        <v>1.5337120000000003E-2</v>
      </c>
      <c r="AI38" s="768">
        <f>((AJ8^2+AK8^2)*$G$40/1000)/($C$7*$C$7)</f>
        <v>1.1286384000000001E-3</v>
      </c>
      <c r="AJ38" s="769" t="s">
        <v>56</v>
      </c>
      <c r="AK38" s="770">
        <f>((AJ8^2+AK8^2)*$J$40)/(100*$C$7)</f>
        <v>1.5048512000000002E-2</v>
      </c>
      <c r="AL38" s="768">
        <f>((AM8^2+AN8^2)*$G$40/1000)/($C$7*$C$7)</f>
        <v>1.1259840000000002E-3</v>
      </c>
      <c r="AM38" s="769" t="s">
        <v>56</v>
      </c>
      <c r="AN38" s="770">
        <f>((AM8^2+AN8^2)*$J$40)/(100*$C$7)</f>
        <v>1.5013120000000003E-2</v>
      </c>
      <c r="AO38" s="768">
        <f>((AP8^2+AQ8^2)*$G$40/1000)/($C$7*$C$7)</f>
        <v>1.1233392000000002E-3</v>
      </c>
      <c r="AP38" s="769" t="s">
        <v>56</v>
      </c>
      <c r="AQ38" s="770">
        <f>((AP8^2+AQ8^2)*$J$40)/(100*$C$7)</f>
        <v>1.4977856000000003E-2</v>
      </c>
    </row>
    <row r="39" spans="1:81" s="665" customFormat="1" ht="16.5" customHeight="1" x14ac:dyDescent="0.25">
      <c r="A39" s="1693"/>
      <c r="B39" s="771" t="s">
        <v>152</v>
      </c>
      <c r="C39" s="772">
        <v>12.5</v>
      </c>
      <c r="D39" s="773"/>
      <c r="E39" s="1695" t="s">
        <v>153</v>
      </c>
      <c r="F39" s="1695"/>
      <c r="G39" s="774">
        <v>59</v>
      </c>
      <c r="H39" s="775"/>
      <c r="I39" s="776"/>
      <c r="J39" s="928"/>
      <c r="K39" s="1699"/>
      <c r="L39" s="1700"/>
      <c r="M39" s="1701"/>
      <c r="N39" s="1699"/>
      <c r="O39" s="1700"/>
      <c r="P39" s="1701"/>
      <c r="Q39" s="1699"/>
      <c r="R39" s="1700"/>
      <c r="S39" s="1701"/>
      <c r="T39" s="1699"/>
      <c r="U39" s="1700"/>
      <c r="V39" s="1701"/>
      <c r="W39" s="1699"/>
      <c r="X39" s="1700"/>
      <c r="Y39" s="1701"/>
      <c r="Z39" s="1699"/>
      <c r="AA39" s="1700"/>
      <c r="AB39" s="1701"/>
      <c r="AC39" s="1699"/>
      <c r="AD39" s="1700"/>
      <c r="AE39" s="1701"/>
      <c r="AF39" s="1699"/>
      <c r="AG39" s="1700"/>
      <c r="AH39" s="1701"/>
      <c r="AI39" s="1699"/>
      <c r="AJ39" s="1700"/>
      <c r="AK39" s="1701"/>
      <c r="AL39" s="1699"/>
      <c r="AM39" s="1700"/>
      <c r="AN39" s="1701"/>
      <c r="AO39" s="1699"/>
      <c r="AP39" s="1700"/>
      <c r="AQ39" s="1701"/>
    </row>
    <row r="40" spans="1:81" s="665" customFormat="1" ht="16.5" customHeight="1" thickBot="1" x14ac:dyDescent="0.3">
      <c r="A40" s="1693"/>
      <c r="B40" s="830"/>
      <c r="C40" s="831"/>
      <c r="D40" s="698"/>
      <c r="E40" s="777"/>
      <c r="F40" s="777" t="s">
        <v>61</v>
      </c>
      <c r="G40" s="695">
        <v>60</v>
      </c>
      <c r="H40" s="1690" t="s">
        <v>62</v>
      </c>
      <c r="I40" s="1691"/>
      <c r="J40" s="930">
        <v>8</v>
      </c>
      <c r="K40" s="1702"/>
      <c r="L40" s="1703"/>
      <c r="M40" s="1704"/>
      <c r="N40" s="1702"/>
      <c r="O40" s="1703"/>
      <c r="P40" s="1704"/>
      <c r="Q40" s="1702"/>
      <c r="R40" s="1703"/>
      <c r="S40" s="1704"/>
      <c r="T40" s="1702"/>
      <c r="U40" s="1703"/>
      <c r="V40" s="1704"/>
      <c r="W40" s="1702"/>
      <c r="X40" s="1703"/>
      <c r="Y40" s="1704"/>
      <c r="Z40" s="1702"/>
      <c r="AA40" s="1703"/>
      <c r="AB40" s="1704"/>
      <c r="AC40" s="1702"/>
      <c r="AD40" s="1703"/>
      <c r="AE40" s="1704"/>
      <c r="AF40" s="1702"/>
      <c r="AG40" s="1703"/>
      <c r="AH40" s="1704"/>
      <c r="AI40" s="1702"/>
      <c r="AJ40" s="1703"/>
      <c r="AK40" s="1704"/>
      <c r="AL40" s="1702"/>
      <c r="AM40" s="1703"/>
      <c r="AN40" s="1704"/>
      <c r="AO40" s="1702"/>
      <c r="AP40" s="1703"/>
      <c r="AQ40" s="1704"/>
    </row>
    <row r="41" spans="1:81" s="665" customFormat="1" ht="16.5" customHeight="1" thickBot="1" x14ac:dyDescent="0.3">
      <c r="A41" s="1694"/>
      <c r="B41" s="1696" t="s">
        <v>63</v>
      </c>
      <c r="C41" s="1697"/>
      <c r="D41" s="1697"/>
      <c r="E41" s="1697"/>
      <c r="F41" s="1697"/>
      <c r="G41" s="1698"/>
      <c r="H41" s="778">
        <f>I8+H37+H38</f>
        <v>1.3556145648</v>
      </c>
      <c r="I41" s="779" t="s">
        <v>56</v>
      </c>
      <c r="J41" s="780">
        <f>J8+J37+J38</f>
        <v>0.31186086400000002</v>
      </c>
      <c r="K41" s="778">
        <f>L8+K37+K38</f>
        <v>1.3596215896000001</v>
      </c>
      <c r="L41" s="779" t="s">
        <v>56</v>
      </c>
      <c r="M41" s="780">
        <f>M8+M37+M38</f>
        <v>0.31395452800000001</v>
      </c>
      <c r="N41" s="778">
        <f>O8+N37+N38</f>
        <v>1.3215588128</v>
      </c>
      <c r="O41" s="779" t="s">
        <v>56</v>
      </c>
      <c r="P41" s="780">
        <f>P8+P37+P38</f>
        <v>0.30511750400000004</v>
      </c>
      <c r="Q41" s="778">
        <f>R8+Q37+Q38</f>
        <v>1.3255645464000001</v>
      </c>
      <c r="R41" s="779" t="s">
        <v>56</v>
      </c>
      <c r="S41" s="780">
        <f>S8+S37+S38</f>
        <v>0.30319395200000004</v>
      </c>
      <c r="T41" s="778">
        <f>U8+T37+T38</f>
        <v>1.3716404848000001</v>
      </c>
      <c r="U41" s="779" t="s">
        <v>56</v>
      </c>
      <c r="V41" s="780">
        <f>V8+V37+V38</f>
        <v>0.31220646399999996</v>
      </c>
      <c r="W41" s="778">
        <f>X8+W37+W38</f>
        <v>1.355613996</v>
      </c>
      <c r="X41" s="779" t="s">
        <v>56</v>
      </c>
      <c r="Y41" s="780">
        <f>Y8+Y37+Y38</f>
        <v>0.30985328000000001</v>
      </c>
      <c r="Z41" s="778">
        <f>AA8+Z37+Z38</f>
        <v>1.3776491512</v>
      </c>
      <c r="AA41" s="779" t="s">
        <v>56</v>
      </c>
      <c r="AB41" s="780">
        <f>AB8+AB37+AB38</f>
        <v>0.30832201600000003</v>
      </c>
      <c r="AC41" s="778">
        <f>AD8+AC37+AC38</f>
        <v>1.3936783615999999</v>
      </c>
      <c r="AD41" s="779" t="s">
        <v>56</v>
      </c>
      <c r="AE41" s="780">
        <f>AE8+AE37+AE38</f>
        <v>0.31871148799999999</v>
      </c>
      <c r="AF41" s="778">
        <f>AG8+AF37+AF38</f>
        <v>1.377650284</v>
      </c>
      <c r="AG41" s="779" t="s">
        <v>56</v>
      </c>
      <c r="AH41" s="780">
        <f>AH8+AH37+AH38</f>
        <v>0.31233711999999997</v>
      </c>
      <c r="AI41" s="778">
        <f>AJ8+AI37+AI38</f>
        <v>1.3636286384</v>
      </c>
      <c r="AJ41" s="779" t="s">
        <v>56</v>
      </c>
      <c r="AK41" s="780">
        <f>AK8+AK37+AK38</f>
        <v>0.316048512</v>
      </c>
      <c r="AL41" s="778">
        <f>AM8+AL37+AL38</f>
        <v>1.361625984</v>
      </c>
      <c r="AM41" s="779" t="s">
        <v>56</v>
      </c>
      <c r="AN41" s="780">
        <f>AN8+AN37+AN38</f>
        <v>0.31801311999999998</v>
      </c>
      <c r="AO41" s="778">
        <f>AP8+AO37+AO38</f>
        <v>1.3596233392000001</v>
      </c>
      <c r="AP41" s="779" t="s">
        <v>56</v>
      </c>
      <c r="AQ41" s="780">
        <f>AQ8+AQ37+AQ38</f>
        <v>0.319977856</v>
      </c>
    </row>
    <row r="42" spans="1:81" s="665" customFormat="1" ht="16.5" customHeight="1" x14ac:dyDescent="0.25">
      <c r="A42" s="1692" t="s">
        <v>24</v>
      </c>
      <c r="B42" s="759" t="s">
        <v>54</v>
      </c>
      <c r="C42" s="760"/>
      <c r="D42" s="760" t="s">
        <v>55</v>
      </c>
      <c r="E42" s="760"/>
      <c r="F42" s="760"/>
      <c r="G42" s="760"/>
      <c r="H42" s="762">
        <f>$C$44/1000</f>
        <v>1.2500000000000001E-2</v>
      </c>
      <c r="I42" s="763" t="s">
        <v>56</v>
      </c>
      <c r="J42" s="764">
        <f>$G$44/1000</f>
        <v>5.8999999999999997E-2</v>
      </c>
      <c r="K42" s="762">
        <f>$C$44/1000</f>
        <v>1.2500000000000001E-2</v>
      </c>
      <c r="L42" s="763" t="s">
        <v>56</v>
      </c>
      <c r="M42" s="764">
        <f>$G$44/1000</f>
        <v>5.8999999999999997E-2</v>
      </c>
      <c r="N42" s="762">
        <f>$C$44/1000</f>
        <v>1.2500000000000001E-2</v>
      </c>
      <c r="O42" s="763" t="s">
        <v>56</v>
      </c>
      <c r="P42" s="764">
        <f>$G$44/1000</f>
        <v>5.8999999999999997E-2</v>
      </c>
      <c r="Q42" s="762">
        <f>$C$44/1000</f>
        <v>1.2500000000000001E-2</v>
      </c>
      <c r="R42" s="763" t="s">
        <v>56</v>
      </c>
      <c r="S42" s="764">
        <f>$G$44/1000</f>
        <v>5.8999999999999997E-2</v>
      </c>
      <c r="T42" s="762">
        <f>$C$44/1000</f>
        <v>1.2500000000000001E-2</v>
      </c>
      <c r="U42" s="763" t="s">
        <v>56</v>
      </c>
      <c r="V42" s="764">
        <f>$G$44/1000</f>
        <v>5.8999999999999997E-2</v>
      </c>
      <c r="W42" s="762">
        <f>$C$44/1000</f>
        <v>1.2500000000000001E-2</v>
      </c>
      <c r="X42" s="763" t="s">
        <v>56</v>
      </c>
      <c r="Y42" s="764">
        <f>$G$44/1000</f>
        <v>5.8999999999999997E-2</v>
      </c>
      <c r="Z42" s="762">
        <f>$C$44/1000</f>
        <v>1.2500000000000001E-2</v>
      </c>
      <c r="AA42" s="763" t="s">
        <v>56</v>
      </c>
      <c r="AB42" s="764">
        <f>$G$44/1000</f>
        <v>5.8999999999999997E-2</v>
      </c>
      <c r="AC42" s="762">
        <f>$C$44/1000</f>
        <v>1.2500000000000001E-2</v>
      </c>
      <c r="AD42" s="763" t="s">
        <v>56</v>
      </c>
      <c r="AE42" s="764">
        <f>$G$44/1000</f>
        <v>5.8999999999999997E-2</v>
      </c>
      <c r="AF42" s="762">
        <f>$C$44/1000</f>
        <v>1.2500000000000001E-2</v>
      </c>
      <c r="AG42" s="763" t="s">
        <v>56</v>
      </c>
      <c r="AH42" s="764">
        <f>$G$44/1000</f>
        <v>5.8999999999999997E-2</v>
      </c>
      <c r="AI42" s="762">
        <f>$C$44/1000</f>
        <v>1.2500000000000001E-2</v>
      </c>
      <c r="AJ42" s="763" t="s">
        <v>56</v>
      </c>
      <c r="AK42" s="764">
        <f>$G$44/1000</f>
        <v>5.8999999999999997E-2</v>
      </c>
      <c r="AL42" s="762">
        <f>$C$44/1000</f>
        <v>1.2500000000000001E-2</v>
      </c>
      <c r="AM42" s="763" t="s">
        <v>56</v>
      </c>
      <c r="AN42" s="764">
        <f>$G$44/1000</f>
        <v>5.8999999999999997E-2</v>
      </c>
      <c r="AO42" s="762">
        <f>$C$44/1000</f>
        <v>1.2500000000000001E-2</v>
      </c>
      <c r="AP42" s="763" t="s">
        <v>56</v>
      </c>
      <c r="AQ42" s="764">
        <f>$G$44/1000</f>
        <v>5.8999999999999997E-2</v>
      </c>
    </row>
    <row r="43" spans="1:81" s="665" customFormat="1" ht="16.5" customHeight="1" thickBot="1" x14ac:dyDescent="0.3">
      <c r="A43" s="1693"/>
      <c r="B43" s="765" t="s">
        <v>57</v>
      </c>
      <c r="C43" s="766"/>
      <c r="D43" s="766" t="s">
        <v>58</v>
      </c>
      <c r="E43" s="766"/>
      <c r="F43" s="766"/>
      <c r="G43" s="781"/>
      <c r="H43" s="768">
        <f>((I14^2+J14^2)*$G$45/1000)/($C$13*$C$7)</f>
        <v>8.3639999999999999E-6</v>
      </c>
      <c r="I43" s="769" t="s">
        <v>56</v>
      </c>
      <c r="J43" s="770">
        <f>((I14^2+J14^2)*$J$45)/(100*$C$13)</f>
        <v>1.1151999999999999E-4</v>
      </c>
      <c r="K43" s="768">
        <f>((L14^2+M14^2)*$G$45/1000)/($C$13*$C$7)</f>
        <v>8.0832000000000008E-6</v>
      </c>
      <c r="L43" s="769" t="s">
        <v>56</v>
      </c>
      <c r="M43" s="770">
        <f>((L14^2+M14^2)*$J$45)/(100*$C$13)</f>
        <v>1.0777600000000001E-4</v>
      </c>
      <c r="N43" s="768">
        <f>((O14^2+P14^2)*$G$45/1000)/($C$13*$C$7)</f>
        <v>8.3639999999999999E-6</v>
      </c>
      <c r="O43" s="769" t="s">
        <v>56</v>
      </c>
      <c r="P43" s="770">
        <f>((O14^2+P14^2)*$J$45)/(100*$C$13)</f>
        <v>1.1151999999999999E-4</v>
      </c>
      <c r="Q43" s="768">
        <f>((R14^2+S14^2)*$G$45/1000)/($C$13*$C$7)</f>
        <v>7.8072000000000004E-6</v>
      </c>
      <c r="R43" s="769" t="s">
        <v>56</v>
      </c>
      <c r="S43" s="770">
        <f>((R14^2+S14^2)*$J$45)/(100*$C$13)</f>
        <v>1.0409600000000001E-4</v>
      </c>
      <c r="T43" s="768">
        <f>((U14^2+V14^2)*$G$45/1000)/($C$13*$C$7)</f>
        <v>8.0832000000000008E-6</v>
      </c>
      <c r="U43" s="769" t="s">
        <v>56</v>
      </c>
      <c r="V43" s="770">
        <f>((U14^2+V14^2)*$J$45)/(100*$C$13)</f>
        <v>1.0777600000000001E-4</v>
      </c>
      <c r="W43" s="768">
        <f>((X14^2+Y14^2)*$G$45/1000)/($C$13*$C$7)</f>
        <v>7.8072000000000004E-6</v>
      </c>
      <c r="X43" s="769" t="s">
        <v>56</v>
      </c>
      <c r="Y43" s="770">
        <f>((X14^2+Y14^2)*$J$45)/(100*$C$13)</f>
        <v>1.0409600000000001E-4</v>
      </c>
      <c r="Z43" s="768">
        <f>((AA14^2+AB14^2)*$G$45/1000)/($C$13*$C$7)</f>
        <v>7.2695999999999998E-6</v>
      </c>
      <c r="AA43" s="769" t="s">
        <v>56</v>
      </c>
      <c r="AB43" s="770">
        <f>((AA14^2+AB14^2)*$J$45)/(100*$C$13)</f>
        <v>9.6928000000000004E-5</v>
      </c>
      <c r="AC43" s="768">
        <f>((AD14^2+AE14^2)*$G$45/1000)/($C$13*$C$7)</f>
        <v>7.2623999999999993E-6</v>
      </c>
      <c r="AD43" s="769" t="s">
        <v>56</v>
      </c>
      <c r="AE43" s="770">
        <f>((AD14^2+AE14^2)*$J$45)/(100*$C$13)</f>
        <v>9.6831999999999997E-5</v>
      </c>
      <c r="AF43" s="768">
        <f>((AG14^2+AH14^2)*$G$45/1000)/($C$13*$C$7)</f>
        <v>7.2695999999999998E-6</v>
      </c>
      <c r="AG43" s="769" t="s">
        <v>56</v>
      </c>
      <c r="AH43" s="770">
        <f>((AG14^2+AH14^2)*$J$45)/(100*$C$13)</f>
        <v>9.6928000000000004E-5</v>
      </c>
      <c r="AI43" s="768">
        <f>((AJ14^2+AK14^2)*$G$45/1000)/($C$13*$C$7)</f>
        <v>7.281599999999999E-6</v>
      </c>
      <c r="AJ43" s="769" t="s">
        <v>56</v>
      </c>
      <c r="AK43" s="770">
        <f>((AJ14^2+AK14^2)*$J$45)/(100*$C$13)</f>
        <v>9.7087999999999989E-5</v>
      </c>
      <c r="AL43" s="768">
        <f>((AM14^2+AN14^2)*$G$45/1000)/($C$13*$C$7)</f>
        <v>7.281599999999999E-6</v>
      </c>
      <c r="AM43" s="769" t="s">
        <v>56</v>
      </c>
      <c r="AN43" s="770">
        <f>((AM14^2+AN14^2)*$J$45)/(100*$C$13)</f>
        <v>9.7087999999999989E-5</v>
      </c>
      <c r="AO43" s="768">
        <f>((AP14^2+AQ14^2)*$G$45/1000)/($C$13*$C$7)</f>
        <v>7.281599999999999E-6</v>
      </c>
      <c r="AP43" s="769" t="s">
        <v>56</v>
      </c>
      <c r="AQ43" s="770">
        <f>((AP14^2+AQ14^2)*$J$45)/(100*$C$13)</f>
        <v>9.7087999999999989E-5</v>
      </c>
    </row>
    <row r="44" spans="1:81" s="665" customFormat="1" ht="16.5" customHeight="1" x14ac:dyDescent="0.25">
      <c r="A44" s="1693"/>
      <c r="B44" s="771" t="s">
        <v>152</v>
      </c>
      <c r="C44" s="782">
        <v>12.5</v>
      </c>
      <c r="D44" s="773"/>
      <c r="E44" s="1695" t="s">
        <v>153</v>
      </c>
      <c r="F44" s="1695"/>
      <c r="G44" s="783">
        <v>59</v>
      </c>
      <c r="H44" s="775"/>
      <c r="I44" s="776"/>
      <c r="J44" s="784"/>
      <c r="K44" s="1684"/>
      <c r="L44" s="1685"/>
      <c r="M44" s="1686"/>
      <c r="N44" s="1684"/>
      <c r="O44" s="1685"/>
      <c r="P44" s="1686"/>
      <c r="Q44" s="1684"/>
      <c r="R44" s="1685"/>
      <c r="S44" s="1686"/>
      <c r="T44" s="1684"/>
      <c r="U44" s="1685"/>
      <c r="V44" s="1686"/>
      <c r="W44" s="1684"/>
      <c r="X44" s="1685"/>
      <c r="Y44" s="1686"/>
      <c r="Z44" s="1684"/>
      <c r="AA44" s="1685"/>
      <c r="AB44" s="1686"/>
      <c r="AC44" s="1684"/>
      <c r="AD44" s="1685"/>
      <c r="AE44" s="1686"/>
      <c r="AF44" s="1684"/>
      <c r="AG44" s="1685"/>
      <c r="AH44" s="1686"/>
      <c r="AI44" s="1684"/>
      <c r="AJ44" s="1685"/>
      <c r="AK44" s="1686"/>
      <c r="AL44" s="1684"/>
      <c r="AM44" s="1685"/>
      <c r="AN44" s="1686"/>
      <c r="AO44" s="1684"/>
      <c r="AP44" s="1685"/>
      <c r="AQ44" s="1686"/>
    </row>
    <row r="45" spans="1:81" s="665" customFormat="1" ht="16.5" customHeight="1" thickBot="1" x14ac:dyDescent="0.3">
      <c r="A45" s="1693"/>
      <c r="B45" s="785"/>
      <c r="C45" s="758"/>
      <c r="D45" s="666"/>
      <c r="E45" s="777"/>
      <c r="F45" s="777" t="s">
        <v>61</v>
      </c>
      <c r="G45" s="786">
        <v>60</v>
      </c>
      <c r="H45" s="1690" t="s">
        <v>62</v>
      </c>
      <c r="I45" s="1691"/>
      <c r="J45" s="930">
        <v>8</v>
      </c>
      <c r="K45" s="1687"/>
      <c r="L45" s="1688"/>
      <c r="M45" s="1689"/>
      <c r="N45" s="1687"/>
      <c r="O45" s="1688"/>
      <c r="P45" s="1689"/>
      <c r="Q45" s="1687"/>
      <c r="R45" s="1688"/>
      <c r="S45" s="1689"/>
      <c r="T45" s="1687"/>
      <c r="U45" s="1688"/>
      <c r="V45" s="1689"/>
      <c r="W45" s="1687"/>
      <c r="X45" s="1688"/>
      <c r="Y45" s="1689"/>
      <c r="Z45" s="1687"/>
      <c r="AA45" s="1688"/>
      <c r="AB45" s="1689"/>
      <c r="AC45" s="1687"/>
      <c r="AD45" s="1688"/>
      <c r="AE45" s="1689"/>
      <c r="AF45" s="1687"/>
      <c r="AG45" s="1688"/>
      <c r="AH45" s="1689"/>
      <c r="AI45" s="1687"/>
      <c r="AJ45" s="1688"/>
      <c r="AK45" s="1689"/>
      <c r="AL45" s="1687"/>
      <c r="AM45" s="1688"/>
      <c r="AN45" s="1689"/>
      <c r="AO45" s="1687"/>
      <c r="AP45" s="1688"/>
      <c r="AQ45" s="1689"/>
    </row>
    <row r="46" spans="1:81" s="790" customFormat="1" ht="16.5" customHeight="1" thickBot="1" x14ac:dyDescent="0.3">
      <c r="A46" s="1694"/>
      <c r="B46" s="1696" t="s">
        <v>63</v>
      </c>
      <c r="C46" s="1697"/>
      <c r="D46" s="1697"/>
      <c r="E46" s="1697"/>
      <c r="F46" s="1697"/>
      <c r="G46" s="1698"/>
      <c r="H46" s="787">
        <f>I14+H42+H43</f>
        <v>0.13050836400000002</v>
      </c>
      <c r="I46" s="788" t="s">
        <v>56</v>
      </c>
      <c r="J46" s="789">
        <f>J42+J43+J14</f>
        <v>6.311151999999999E-2</v>
      </c>
      <c r="K46" s="787">
        <f>L14+K42+K43</f>
        <v>0.12850808320000001</v>
      </c>
      <c r="L46" s="788" t="s">
        <v>56</v>
      </c>
      <c r="M46" s="789">
        <f>M42+M43+M14</f>
        <v>6.310777599999999E-2</v>
      </c>
      <c r="N46" s="787">
        <f>O14+N42+N43</f>
        <v>0.13050836400000002</v>
      </c>
      <c r="O46" s="788" t="s">
        <v>56</v>
      </c>
      <c r="P46" s="789">
        <f>P42+P43+P14</f>
        <v>6.311151999999999E-2</v>
      </c>
      <c r="Q46" s="787">
        <f>R14+Q42+Q43</f>
        <v>0.12650780719999999</v>
      </c>
      <c r="R46" s="788" t="s">
        <v>56</v>
      </c>
      <c r="S46" s="789">
        <f>S42+S43+S14</f>
        <v>6.3104095999999998E-2</v>
      </c>
      <c r="T46" s="787">
        <f>U14+T42+T43</f>
        <v>0.12850808320000001</v>
      </c>
      <c r="U46" s="788" t="s">
        <v>56</v>
      </c>
      <c r="V46" s="789">
        <f>V42+V43+V14</f>
        <v>6.310777599999999E-2</v>
      </c>
      <c r="W46" s="787">
        <f>X14+W42+W43</f>
        <v>0.12650780719999999</v>
      </c>
      <c r="X46" s="788" t="s">
        <v>56</v>
      </c>
      <c r="Y46" s="789">
        <f>Y42+Y43+Y14</f>
        <v>6.3104095999999998E-2</v>
      </c>
      <c r="Z46" s="787">
        <f>AA14+Z42+Z43</f>
        <v>0.1225072696</v>
      </c>
      <c r="AA46" s="788" t="s">
        <v>56</v>
      </c>
      <c r="AB46" s="789">
        <f>AB42+AB43+AB14</f>
        <v>6.3096927999999997E-2</v>
      </c>
      <c r="AC46" s="787">
        <f>AD14+AC42+AC43</f>
        <v>0.1225072624</v>
      </c>
      <c r="AD46" s="788" t="s">
        <v>56</v>
      </c>
      <c r="AE46" s="789">
        <f>AE42+AE43+AE14</f>
        <v>6.1096831999999997E-2</v>
      </c>
      <c r="AF46" s="787">
        <f>AG14+AF42+AF43</f>
        <v>0.1225072696</v>
      </c>
      <c r="AG46" s="788" t="s">
        <v>56</v>
      </c>
      <c r="AH46" s="789">
        <f>AH42+AH43+AH14</f>
        <v>6.3096927999999997E-2</v>
      </c>
      <c r="AI46" s="787">
        <f>AJ14+AI42+AI43</f>
        <v>0.1225072816</v>
      </c>
      <c r="AJ46" s="788" t="s">
        <v>56</v>
      </c>
      <c r="AK46" s="789">
        <f>AK42+AK43+AK14</f>
        <v>6.5097087999999997E-2</v>
      </c>
      <c r="AL46" s="787">
        <f>AM14+AL42+AL43</f>
        <v>0.1225072816</v>
      </c>
      <c r="AM46" s="788" t="s">
        <v>56</v>
      </c>
      <c r="AN46" s="789">
        <f>AN42+AN43+AN14</f>
        <v>6.5097087999999997E-2</v>
      </c>
      <c r="AO46" s="787">
        <f>AP14+AO42+AO43</f>
        <v>0.1225072816</v>
      </c>
      <c r="AP46" s="788" t="s">
        <v>56</v>
      </c>
      <c r="AQ46" s="789">
        <f>AQ42+AQ43+AQ14</f>
        <v>6.5097087999999997E-2</v>
      </c>
      <c r="CC46" s="791"/>
    </row>
    <row r="47" spans="1:81" s="665" customFormat="1" ht="16.5" customHeight="1" x14ac:dyDescent="0.25">
      <c r="A47" s="1681" t="s">
        <v>64</v>
      </c>
      <c r="B47" s="1682"/>
      <c r="C47" s="1682"/>
      <c r="D47" s="1682"/>
      <c r="E47" s="1682"/>
      <c r="F47" s="1682"/>
      <c r="G47" s="1683"/>
      <c r="H47" s="792"/>
      <c r="I47" s="793"/>
      <c r="J47" s="928"/>
      <c r="K47" s="792"/>
      <c r="L47" s="793"/>
      <c r="M47" s="928"/>
      <c r="N47" s="792"/>
      <c r="O47" s="793"/>
      <c r="P47" s="928"/>
      <c r="Q47" s="792"/>
      <c r="R47" s="793"/>
      <c r="S47" s="928"/>
      <c r="T47" s="792"/>
      <c r="U47" s="793"/>
      <c r="V47" s="928"/>
      <c r="W47" s="792"/>
      <c r="X47" s="793"/>
      <c r="Y47" s="928"/>
      <c r="Z47" s="792"/>
      <c r="AA47" s="793"/>
      <c r="AB47" s="928"/>
      <c r="AC47" s="792"/>
      <c r="AD47" s="793"/>
      <c r="AE47" s="928"/>
      <c r="AF47" s="792"/>
      <c r="AG47" s="793"/>
      <c r="AH47" s="928"/>
      <c r="AI47" s="792"/>
      <c r="AJ47" s="793"/>
      <c r="AK47" s="928"/>
      <c r="AL47" s="792"/>
      <c r="AM47" s="793"/>
      <c r="AN47" s="928"/>
      <c r="AO47" s="792"/>
      <c r="AP47" s="793"/>
      <c r="AQ47" s="928"/>
    </row>
    <row r="48" spans="1:81" s="665" customFormat="1" ht="16.5" customHeight="1" thickBot="1" x14ac:dyDescent="0.3">
      <c r="A48" s="794" t="s">
        <v>65</v>
      </c>
      <c r="B48" s="795"/>
      <c r="C48" s="796"/>
      <c r="D48" s="795"/>
      <c r="E48" s="698"/>
      <c r="F48" s="795" t="s">
        <v>66</v>
      </c>
      <c r="G48" s="697"/>
      <c r="H48" s="797">
        <f>SUM(H41,H46)</f>
        <v>1.4861229288</v>
      </c>
      <c r="I48" s="798" t="s">
        <v>56</v>
      </c>
      <c r="J48" s="799">
        <f>SUM(J41,J46)</f>
        <v>0.37497238399999999</v>
      </c>
      <c r="K48" s="797">
        <f>SUM(K41,K46)</f>
        <v>1.4881296728000002</v>
      </c>
      <c r="L48" s="798" t="s">
        <v>56</v>
      </c>
      <c r="M48" s="799">
        <f>SUM(M41,M46)</f>
        <v>0.37706230400000001</v>
      </c>
      <c r="N48" s="797">
        <f>SUM(N41,N46)</f>
        <v>1.4520671768</v>
      </c>
      <c r="O48" s="798" t="s">
        <v>56</v>
      </c>
      <c r="P48" s="799">
        <f>SUM(P41,P46)</f>
        <v>0.36822902400000002</v>
      </c>
      <c r="Q48" s="797">
        <f>SUM(Q41,Q46)</f>
        <v>1.4520723536000002</v>
      </c>
      <c r="R48" s="798" t="s">
        <v>56</v>
      </c>
      <c r="S48" s="799">
        <f>SUM(S41,S46)</f>
        <v>0.36629804800000004</v>
      </c>
      <c r="T48" s="797">
        <f>SUM(T41,T46)</f>
        <v>1.5001485680000002</v>
      </c>
      <c r="U48" s="798" t="s">
        <v>56</v>
      </c>
      <c r="V48" s="799">
        <f>SUM(V41,V46)</f>
        <v>0.37531423999999997</v>
      </c>
      <c r="W48" s="797">
        <f>SUM(W41,W46)</f>
        <v>1.4821218032000001</v>
      </c>
      <c r="X48" s="798" t="s">
        <v>56</v>
      </c>
      <c r="Y48" s="799">
        <f>SUM(Y41,Y46)</f>
        <v>0.37295737600000001</v>
      </c>
      <c r="Z48" s="797">
        <f>SUM(Z41,Z46)</f>
        <v>1.5001564208</v>
      </c>
      <c r="AA48" s="798" t="s">
        <v>56</v>
      </c>
      <c r="AB48" s="799">
        <f>SUM(AB41,AB46)</f>
        <v>0.37141894400000003</v>
      </c>
      <c r="AC48" s="797">
        <f>SUM(AC41,AC46)</f>
        <v>1.516185624</v>
      </c>
      <c r="AD48" s="798" t="s">
        <v>56</v>
      </c>
      <c r="AE48" s="799">
        <f>SUM(AE41,AE46)</f>
        <v>0.37980831999999998</v>
      </c>
      <c r="AF48" s="797">
        <f>SUM(AF41,AF46)</f>
        <v>1.5001575536</v>
      </c>
      <c r="AG48" s="798" t="s">
        <v>56</v>
      </c>
      <c r="AH48" s="799">
        <f>SUM(AH41,AH46)</f>
        <v>0.37543404799999996</v>
      </c>
      <c r="AI48" s="797">
        <f>SUM(AI41,AI46)</f>
        <v>1.4861359199999999</v>
      </c>
      <c r="AJ48" s="798" t="s">
        <v>56</v>
      </c>
      <c r="AK48" s="799">
        <f>SUM(AK41,AK46)</f>
        <v>0.38114559999999997</v>
      </c>
      <c r="AL48" s="797">
        <f>SUM(AL41,AL46)</f>
        <v>1.4841332655999999</v>
      </c>
      <c r="AM48" s="798" t="s">
        <v>56</v>
      </c>
      <c r="AN48" s="799">
        <f>SUM(AN41,AN46)</f>
        <v>0.38311020799999995</v>
      </c>
      <c r="AO48" s="797">
        <f>SUM(AO41,AO46)</f>
        <v>1.4821306208</v>
      </c>
      <c r="AP48" s="798" t="s">
        <v>56</v>
      </c>
      <c r="AQ48" s="799">
        <f>SUM(AQ41,AQ46)</f>
        <v>0.38507494399999997</v>
      </c>
    </row>
    <row r="49" spans="1:78" s="665" customFormat="1" ht="16.5" customHeight="1" x14ac:dyDescent="0.25">
      <c r="A49" s="800" t="s">
        <v>67</v>
      </c>
      <c r="B49" s="790"/>
      <c r="C49" s="790"/>
      <c r="D49" s="790"/>
      <c r="E49" s="790"/>
      <c r="F49" s="790"/>
      <c r="G49" s="790"/>
      <c r="H49" s="790"/>
      <c r="I49" s="801">
        <f>J48/H48</f>
        <v>0.25231585943080698</v>
      </c>
      <c r="J49" s="790"/>
      <c r="K49" s="790"/>
      <c r="L49" s="801">
        <f>M48/K48</f>
        <v>0.25338000504387226</v>
      </c>
      <c r="M49" s="790"/>
      <c r="N49" s="790"/>
      <c r="O49" s="801">
        <f>P48/N48</f>
        <v>0.25358952387553207</v>
      </c>
      <c r="P49" s="790"/>
      <c r="Q49" s="790"/>
      <c r="R49" s="801">
        <f>S48/Q48</f>
        <v>0.25225881278702694</v>
      </c>
      <c r="S49" s="790"/>
      <c r="T49" s="790"/>
      <c r="U49" s="801">
        <f>V48/T48</f>
        <v>0.25018471370496947</v>
      </c>
      <c r="V49" s="790"/>
      <c r="W49" s="790"/>
      <c r="X49" s="801">
        <f>Y48/W48</f>
        <v>0.25163746676876358</v>
      </c>
      <c r="Y49" s="790"/>
      <c r="Z49" s="790"/>
      <c r="AA49" s="801">
        <f>AB48/Z48</f>
        <v>0.24758681084865175</v>
      </c>
      <c r="AB49" s="790"/>
      <c r="AC49" s="790"/>
      <c r="AD49" s="801">
        <f>AE48/AC48</f>
        <v>0.25050252026396996</v>
      </c>
      <c r="AE49" s="790"/>
      <c r="AF49" s="790"/>
      <c r="AG49" s="801">
        <f>AH48/AF48</f>
        <v>0.25026307876732873</v>
      </c>
      <c r="AH49" s="790"/>
      <c r="AI49" s="790"/>
      <c r="AJ49" s="801">
        <f>AK48/AI48</f>
        <v>0.25646752418177199</v>
      </c>
      <c r="AK49" s="790"/>
      <c r="AL49" s="790"/>
      <c r="AM49" s="801">
        <f>AN48/AL48</f>
        <v>0.2581373363699368</v>
      </c>
      <c r="AN49" s="790"/>
      <c r="AO49" s="790"/>
      <c r="AP49" s="801">
        <f>AQ48/AO48</f>
        <v>0.25981174573678978</v>
      </c>
      <c r="AQ49" s="790"/>
    </row>
    <row r="50" spans="1:78" s="802" customFormat="1" ht="16.5" customHeight="1" x14ac:dyDescent="0.25">
      <c r="A50" s="800" t="s">
        <v>166</v>
      </c>
      <c r="C50" s="800"/>
      <c r="D50" s="800"/>
      <c r="E50" s="800"/>
      <c r="F50" s="800"/>
      <c r="T50" s="803"/>
      <c r="U50" s="804"/>
    </row>
    <row r="51" spans="1:78" s="546" customFormat="1" ht="30" customHeight="1" thickBot="1" x14ac:dyDescent="0.25">
      <c r="I51" s="549"/>
      <c r="L51" s="549"/>
      <c r="O51" s="549"/>
      <c r="R51" s="549"/>
      <c r="U51" s="549"/>
      <c r="X51" s="549"/>
      <c r="AA51" s="549"/>
      <c r="AD51" s="549"/>
      <c r="AG51" s="549"/>
      <c r="AJ51" s="549"/>
      <c r="AM51" s="549"/>
      <c r="AP51" s="549"/>
      <c r="AS51" s="549"/>
      <c r="AV51" s="549"/>
      <c r="AY51" s="549"/>
      <c r="BB51" s="549"/>
      <c r="BE51" s="549"/>
      <c r="BH51" s="549"/>
      <c r="BK51" s="549"/>
      <c r="BN51" s="549"/>
      <c r="BQ51" s="549"/>
      <c r="BT51" s="549"/>
      <c r="BW51" s="549"/>
      <c r="BZ51" s="549"/>
    </row>
    <row r="52" spans="1:78" s="546" customFormat="1" ht="17.25" thickBot="1" x14ac:dyDescent="0.3">
      <c r="A52" s="1794" t="s">
        <v>5</v>
      </c>
      <c r="B52" s="1795"/>
      <c r="C52" s="1795"/>
      <c r="D52" s="1795"/>
      <c r="E52" s="1795"/>
      <c r="F52" s="1795"/>
      <c r="G52" s="1796"/>
      <c r="H52" s="1779" t="s">
        <v>154</v>
      </c>
      <c r="I52" s="1780"/>
      <c r="J52" s="1781"/>
      <c r="K52" s="1779" t="s">
        <v>155</v>
      </c>
      <c r="L52" s="1780"/>
      <c r="M52" s="1781"/>
      <c r="N52" s="1779" t="s">
        <v>156</v>
      </c>
      <c r="O52" s="1780"/>
      <c r="P52" s="1781"/>
      <c r="Q52" s="1779" t="s">
        <v>157</v>
      </c>
      <c r="R52" s="1780"/>
      <c r="S52" s="1781"/>
      <c r="T52" s="1779" t="s">
        <v>158</v>
      </c>
      <c r="U52" s="1780"/>
      <c r="V52" s="1781"/>
      <c r="W52" s="1779" t="s">
        <v>159</v>
      </c>
      <c r="X52" s="1780"/>
      <c r="Y52" s="1781"/>
      <c r="Z52" s="1779" t="s">
        <v>160</v>
      </c>
      <c r="AA52" s="1780"/>
      <c r="AB52" s="1781"/>
      <c r="AC52" s="1779" t="s">
        <v>161</v>
      </c>
      <c r="AD52" s="1780"/>
      <c r="AE52" s="1781"/>
      <c r="AF52" s="1779" t="s">
        <v>162</v>
      </c>
      <c r="AG52" s="1780"/>
      <c r="AH52" s="1781"/>
      <c r="AI52" s="1779" t="s">
        <v>163</v>
      </c>
      <c r="AJ52" s="1780"/>
      <c r="AK52" s="1781"/>
      <c r="AL52" s="1779" t="s">
        <v>164</v>
      </c>
      <c r="AM52" s="1780"/>
      <c r="AN52" s="1781"/>
      <c r="AO52" s="1779" t="s">
        <v>165</v>
      </c>
      <c r="AP52" s="1780"/>
      <c r="AQ52" s="1781"/>
    </row>
    <row r="53" spans="1:78" s="546" customFormat="1" ht="16.5" x14ac:dyDescent="0.25">
      <c r="A53" s="1782" t="s">
        <v>142</v>
      </c>
      <c r="B53" s="1783"/>
      <c r="C53" s="1786" t="s">
        <v>143</v>
      </c>
      <c r="D53" s="1788"/>
      <c r="E53" s="1789"/>
      <c r="F53" s="1789"/>
      <c r="G53" s="1790"/>
      <c r="H53" s="675" t="s">
        <v>9</v>
      </c>
      <c r="I53" s="676" t="s">
        <v>10</v>
      </c>
      <c r="J53" s="677" t="s">
        <v>11</v>
      </c>
      <c r="K53" s="675" t="s">
        <v>9</v>
      </c>
      <c r="L53" s="676" t="s">
        <v>10</v>
      </c>
      <c r="M53" s="677" t="s">
        <v>11</v>
      </c>
      <c r="N53" s="675" t="s">
        <v>9</v>
      </c>
      <c r="O53" s="676" t="s">
        <v>10</v>
      </c>
      <c r="P53" s="677" t="s">
        <v>11</v>
      </c>
      <c r="Q53" s="675" t="s">
        <v>9</v>
      </c>
      <c r="R53" s="676" t="s">
        <v>10</v>
      </c>
      <c r="S53" s="677" t="s">
        <v>11</v>
      </c>
      <c r="T53" s="675" t="s">
        <v>9</v>
      </c>
      <c r="U53" s="676" t="s">
        <v>10</v>
      </c>
      <c r="V53" s="677" t="s">
        <v>11</v>
      </c>
      <c r="W53" s="675" t="s">
        <v>9</v>
      </c>
      <c r="X53" s="676" t="s">
        <v>10</v>
      </c>
      <c r="Y53" s="677" t="s">
        <v>11</v>
      </c>
      <c r="Z53" s="675" t="s">
        <v>9</v>
      </c>
      <c r="AA53" s="676" t="s">
        <v>10</v>
      </c>
      <c r="AB53" s="677" t="s">
        <v>11</v>
      </c>
      <c r="AC53" s="675" t="s">
        <v>9</v>
      </c>
      <c r="AD53" s="676" t="s">
        <v>10</v>
      </c>
      <c r="AE53" s="677" t="s">
        <v>11</v>
      </c>
      <c r="AF53" s="675" t="s">
        <v>9</v>
      </c>
      <c r="AG53" s="676" t="s">
        <v>10</v>
      </c>
      <c r="AH53" s="677" t="s">
        <v>11</v>
      </c>
      <c r="AI53" s="675" t="s">
        <v>9</v>
      </c>
      <c r="AJ53" s="676" t="s">
        <v>10</v>
      </c>
      <c r="AK53" s="677" t="s">
        <v>11</v>
      </c>
      <c r="AL53" s="675" t="s">
        <v>9</v>
      </c>
      <c r="AM53" s="676" t="s">
        <v>10</v>
      </c>
      <c r="AN53" s="677" t="s">
        <v>11</v>
      </c>
      <c r="AO53" s="675" t="s">
        <v>9</v>
      </c>
      <c r="AP53" s="676" t="s">
        <v>10</v>
      </c>
      <c r="AQ53" s="677" t="s">
        <v>11</v>
      </c>
      <c r="BN53" s="805"/>
      <c r="BO53" s="805"/>
      <c r="BP53" s="806">
        <v>0</v>
      </c>
      <c r="BQ53" s="806"/>
      <c r="BR53" s="805"/>
      <c r="BS53" s="805"/>
    </row>
    <row r="54" spans="1:78" ht="17.25" thickBot="1" x14ac:dyDescent="0.3">
      <c r="A54" s="1784"/>
      <c r="B54" s="1785"/>
      <c r="C54" s="1787"/>
      <c r="D54" s="1791"/>
      <c r="E54" s="1792"/>
      <c r="F54" s="1792"/>
      <c r="G54" s="1793"/>
      <c r="H54" s="681" t="s">
        <v>14</v>
      </c>
      <c r="I54" s="682" t="s">
        <v>15</v>
      </c>
      <c r="J54" s="683" t="s">
        <v>69</v>
      </c>
      <c r="K54" s="681" t="s">
        <v>14</v>
      </c>
      <c r="L54" s="682" t="s">
        <v>15</v>
      </c>
      <c r="M54" s="683" t="s">
        <v>69</v>
      </c>
      <c r="N54" s="681" t="s">
        <v>14</v>
      </c>
      <c r="O54" s="682" t="s">
        <v>15</v>
      </c>
      <c r="P54" s="683" t="s">
        <v>69</v>
      </c>
      <c r="Q54" s="681" t="s">
        <v>14</v>
      </c>
      <c r="R54" s="682" t="s">
        <v>15</v>
      </c>
      <c r="S54" s="683" t="s">
        <v>69</v>
      </c>
      <c r="T54" s="681" t="s">
        <v>14</v>
      </c>
      <c r="U54" s="682" t="s">
        <v>15</v>
      </c>
      <c r="V54" s="683" t="s">
        <v>69</v>
      </c>
      <c r="W54" s="681" t="s">
        <v>14</v>
      </c>
      <c r="X54" s="682" t="s">
        <v>15</v>
      </c>
      <c r="Y54" s="683" t="s">
        <v>69</v>
      </c>
      <c r="Z54" s="681" t="s">
        <v>14</v>
      </c>
      <c r="AA54" s="682" t="s">
        <v>15</v>
      </c>
      <c r="AB54" s="683" t="s">
        <v>69</v>
      </c>
      <c r="AC54" s="681" t="s">
        <v>14</v>
      </c>
      <c r="AD54" s="682" t="s">
        <v>15</v>
      </c>
      <c r="AE54" s="683" t="s">
        <v>69</v>
      </c>
      <c r="AF54" s="681" t="s">
        <v>14</v>
      </c>
      <c r="AG54" s="682" t="s">
        <v>15</v>
      </c>
      <c r="AH54" s="683" t="s">
        <v>69</v>
      </c>
      <c r="AI54" s="681" t="s">
        <v>14</v>
      </c>
      <c r="AJ54" s="682" t="s">
        <v>15</v>
      </c>
      <c r="AK54" s="683" t="s">
        <v>69</v>
      </c>
      <c r="AL54" s="681" t="s">
        <v>14</v>
      </c>
      <c r="AM54" s="682" t="s">
        <v>15</v>
      </c>
      <c r="AN54" s="683" t="s">
        <v>69</v>
      </c>
      <c r="AO54" s="681" t="s">
        <v>14</v>
      </c>
      <c r="AP54" s="682" t="s">
        <v>15</v>
      </c>
      <c r="AQ54" s="683" t="s">
        <v>69</v>
      </c>
      <c r="BN54" s="805"/>
      <c r="BO54" s="805"/>
      <c r="BP54" s="806">
        <v>0</v>
      </c>
      <c r="BR54" s="805"/>
      <c r="BS54" s="805"/>
    </row>
    <row r="55" spans="1:78" ht="16.5" x14ac:dyDescent="0.25">
      <c r="A55" s="1765" t="s">
        <v>20</v>
      </c>
      <c r="B55" s="1726"/>
      <c r="C55" s="1692">
        <v>10</v>
      </c>
      <c r="D55" s="1767" t="s">
        <v>18</v>
      </c>
      <c r="E55" s="1768"/>
      <c r="F55" s="1735" t="s">
        <v>144</v>
      </c>
      <c r="G55" s="1826"/>
      <c r="H55" s="1004">
        <f>SQRT(I55^2+J55^2)*1000/(SQRT(3)*I58)</f>
        <v>22.330487380858187</v>
      </c>
      <c r="I55" s="812">
        <v>1.3453999999999999</v>
      </c>
      <c r="J55" s="813">
        <v>0.14979999999999999</v>
      </c>
      <c r="K55" s="1004">
        <f>SQRT(L55^2+M55^2)*1000/(SQRT(3)*L58)</f>
        <v>22.210640092832385</v>
      </c>
      <c r="L55" s="812">
        <v>1.3384</v>
      </c>
      <c r="M55" s="813">
        <v>0.14699999999999999</v>
      </c>
      <c r="N55" s="1004">
        <f>SQRT(O55^2+P55^2)*1000/(SQRT(3)*O58)</f>
        <v>22.682457244898906</v>
      </c>
      <c r="O55" s="812">
        <v>1.3664000000000001</v>
      </c>
      <c r="P55" s="813">
        <v>0.154</v>
      </c>
      <c r="Q55" s="1004">
        <f t="shared" ref="Q55:Q56" si="16">SQRT(R55^2+S55^2)*1000/(SQRT(3)*R58)</f>
        <v>22.864388613445726</v>
      </c>
      <c r="R55" s="812">
        <v>1.3762000000000001</v>
      </c>
      <c r="S55" s="813">
        <v>0.16520000000000001</v>
      </c>
      <c r="T55" s="1004">
        <f t="shared" ref="T55:T56" si="17">SQRT(U55^2+V55^2)*1000/(SQRT(3)*U58)</f>
        <v>23.333420952216446</v>
      </c>
      <c r="U55" s="812">
        <v>1.407</v>
      </c>
      <c r="V55" s="813">
        <v>0.14560000000000001</v>
      </c>
      <c r="W55" s="1004">
        <f t="shared" ref="W55:W56" si="18">SQRT(X55^2+Y55^2)*1000/(SQRT(3)*X58)</f>
        <v>23.163235237476364</v>
      </c>
      <c r="X55" s="812">
        <v>1.3972</v>
      </c>
      <c r="Y55" s="813">
        <v>0.14000000000000001</v>
      </c>
      <c r="Z55" s="1004">
        <f t="shared" ref="Z55:Z56" si="19">SQRT(AA55^2+AB55^2)*1000/(SQRT(3)*AA58)</f>
        <v>22.993297574148283</v>
      </c>
      <c r="AA55" s="812">
        <v>1.3874</v>
      </c>
      <c r="AB55" s="813">
        <v>0.13439999999999999</v>
      </c>
      <c r="AC55" s="1004">
        <f t="shared" ref="AC55:AC56" si="20">SQRT(AD55^2+AE55^2)*1000/(SQRT(3)*AD58)</f>
        <v>23.791959320021544</v>
      </c>
      <c r="AD55" s="812">
        <v>1.4112</v>
      </c>
      <c r="AE55" s="813">
        <v>0.13439999999999999</v>
      </c>
      <c r="AF55" s="1004">
        <f t="shared" ref="AF55:AF56" si="21">SQRT(AG55^2+AH55^2)*1000/(SQRT(3)*AG58)</f>
        <v>23.671090666324044</v>
      </c>
      <c r="AG55" s="812">
        <v>1.4279999999999999</v>
      </c>
      <c r="AH55" s="813">
        <v>0.1414</v>
      </c>
      <c r="AI55" s="1004">
        <f t="shared" ref="AI55:AI56" si="22">SQRT(AJ55^2+AK55^2)*1000/(SQRT(3)*AJ58)</f>
        <v>23.576892642302692</v>
      </c>
      <c r="AJ55" s="812">
        <v>1.4224000000000001</v>
      </c>
      <c r="AK55" s="813">
        <v>0.14000000000000001</v>
      </c>
      <c r="AL55" s="1004">
        <f t="shared" ref="AL55:AL56" si="23">SQRT(AM55^2+AN55^2)*1000/(SQRT(3)*AM58)</f>
        <v>23.236809878581298</v>
      </c>
      <c r="AM55" s="812">
        <v>1.4014</v>
      </c>
      <c r="AN55" s="813">
        <v>0.14280000000000001</v>
      </c>
      <c r="AO55" s="1004">
        <f t="shared" ref="AO55:AO56" si="24">SQRT(AP55^2+AQ55^2)*1000/(SQRT(3)*AP58)</f>
        <v>23.030044145275394</v>
      </c>
      <c r="AP55" s="812">
        <v>1.3888</v>
      </c>
      <c r="AQ55" s="813">
        <v>0.14280000000000001</v>
      </c>
      <c r="AR55" s="674"/>
      <c r="AS55" s="684"/>
      <c r="AT55" s="807"/>
      <c r="AU55" s="807"/>
      <c r="BN55" s="805"/>
      <c r="BO55" s="805"/>
      <c r="BP55" s="806">
        <v>0</v>
      </c>
      <c r="BR55" s="805"/>
      <c r="BS55" s="805"/>
    </row>
    <row r="56" spans="1:78" ht="17.25" thickBot="1" x14ac:dyDescent="0.3">
      <c r="A56" s="1727"/>
      <c r="B56" s="1729"/>
      <c r="C56" s="1693"/>
      <c r="D56" s="1771"/>
      <c r="E56" s="1772"/>
      <c r="F56" s="1739" t="s">
        <v>109</v>
      </c>
      <c r="G56" s="1827"/>
      <c r="H56" s="1005">
        <f>SQRT(I56^2+J56^2)*1000/(SQRT(3)*I59)</f>
        <v>73.967981469625443</v>
      </c>
      <c r="I56" s="814">
        <v>1.3240000000000001</v>
      </c>
      <c r="J56" s="815">
        <v>0.23799999999999999</v>
      </c>
      <c r="K56" s="1005">
        <f>SQRT(L56^2+M56^2)*1000/(SQRT(3)*L59)</f>
        <v>73.515584703214316</v>
      </c>
      <c r="L56" s="814">
        <v>1.3160000000000001</v>
      </c>
      <c r="M56" s="815">
        <v>0.23599999999999999</v>
      </c>
      <c r="N56" s="1005">
        <f>SQRT(O56^2+P56^2)*1000/(SQRT(3)*O59)</f>
        <v>75.217035429118553</v>
      </c>
      <c r="O56" s="814">
        <v>1.3460000000000001</v>
      </c>
      <c r="P56" s="815">
        <v>0.24399999999999999</v>
      </c>
      <c r="Q56" s="1005">
        <f t="shared" si="16"/>
        <v>75.689224164163164</v>
      </c>
      <c r="R56" s="814">
        <v>1.3540000000000001</v>
      </c>
      <c r="S56" s="815">
        <v>0.248</v>
      </c>
      <c r="T56" s="1005">
        <f t="shared" si="17"/>
        <v>81.117610089712755</v>
      </c>
      <c r="U56" s="814">
        <v>1.3839999999999999</v>
      </c>
      <c r="V56" s="815">
        <v>0.24199999999999999</v>
      </c>
      <c r="W56" s="1005">
        <f t="shared" si="18"/>
        <v>80.375784081193686</v>
      </c>
      <c r="X56" s="814">
        <v>1.3720000000000001</v>
      </c>
      <c r="Y56" s="815">
        <v>0.23599999999999999</v>
      </c>
      <c r="Z56" s="1005">
        <f t="shared" si="19"/>
        <v>80.014831958414661</v>
      </c>
      <c r="AA56" s="814">
        <v>1.3660000000000001</v>
      </c>
      <c r="AB56" s="815">
        <v>0.23400000000000001</v>
      </c>
      <c r="AC56" s="1005">
        <f t="shared" si="20"/>
        <v>81.305760353536243</v>
      </c>
      <c r="AD56" s="814">
        <v>1.3879999999999999</v>
      </c>
      <c r="AE56" s="815">
        <v>0.23799999999999999</v>
      </c>
      <c r="AF56" s="1005">
        <f t="shared" si="21"/>
        <v>82.369088052901645</v>
      </c>
      <c r="AG56" s="814">
        <v>1.4059999999999999</v>
      </c>
      <c r="AH56" s="815">
        <v>0.24199999999999999</v>
      </c>
      <c r="AI56" s="1005">
        <f t="shared" si="22"/>
        <v>82.027718892254128</v>
      </c>
      <c r="AJ56" s="814">
        <v>1.4</v>
      </c>
      <c r="AK56" s="815">
        <v>0.24199999999999999</v>
      </c>
      <c r="AL56" s="1005">
        <f t="shared" si="23"/>
        <v>80.870266476622916</v>
      </c>
      <c r="AM56" s="814">
        <v>1.38</v>
      </c>
      <c r="AN56" s="815">
        <v>0.24</v>
      </c>
      <c r="AO56" s="1005">
        <f t="shared" si="24"/>
        <v>80.207813418228369</v>
      </c>
      <c r="AP56" s="814">
        <v>1.3680000000000001</v>
      </c>
      <c r="AQ56" s="815">
        <v>0.24199999999999999</v>
      </c>
      <c r="AR56" s="684"/>
      <c r="AS56" s="684"/>
      <c r="AT56" s="807"/>
      <c r="AU56" s="807"/>
      <c r="BN56" s="805"/>
      <c r="BO56" s="805"/>
      <c r="BP56" s="806">
        <v>0</v>
      </c>
      <c r="BR56" s="805"/>
      <c r="BS56" s="805"/>
    </row>
    <row r="57" spans="1:78" ht="17.25" thickBot="1" x14ac:dyDescent="0.3">
      <c r="A57" s="1727"/>
      <c r="B57" s="1729"/>
      <c r="C57" s="1693"/>
      <c r="D57" s="1744" t="s">
        <v>21</v>
      </c>
      <c r="E57" s="1745"/>
      <c r="F57" s="1745"/>
      <c r="G57" s="1746"/>
      <c r="H57" s="2714"/>
      <c r="I57" s="1113" t="s">
        <v>663</v>
      </c>
      <c r="J57" s="642"/>
      <c r="K57" s="2714"/>
      <c r="L57" s="1113" t="s">
        <v>663</v>
      </c>
      <c r="M57" s="642"/>
      <c r="N57" s="2714"/>
      <c r="O57" s="1113" t="s">
        <v>663</v>
      </c>
      <c r="P57" s="642"/>
      <c r="Q57" s="2714"/>
      <c r="R57" s="1113" t="s">
        <v>663</v>
      </c>
      <c r="S57" s="642"/>
      <c r="T57" s="2714"/>
      <c r="U57" s="1113" t="s">
        <v>663</v>
      </c>
      <c r="V57" s="642"/>
      <c r="W57" s="2714"/>
      <c r="X57" s="1113" t="s">
        <v>663</v>
      </c>
      <c r="Y57" s="642"/>
      <c r="Z57" s="2714"/>
      <c r="AA57" s="1113" t="s">
        <v>663</v>
      </c>
      <c r="AB57" s="642"/>
      <c r="AC57" s="2714"/>
      <c r="AD57" s="1113" t="s">
        <v>663</v>
      </c>
      <c r="AE57" s="642"/>
      <c r="AF57" s="2714"/>
      <c r="AG57" s="1113" t="s">
        <v>663</v>
      </c>
      <c r="AH57" s="642"/>
      <c r="AI57" s="2714"/>
      <c r="AJ57" s="1113" t="s">
        <v>663</v>
      </c>
      <c r="AK57" s="642"/>
      <c r="AL57" s="2714"/>
      <c r="AM57" s="1113" t="s">
        <v>663</v>
      </c>
      <c r="AN57" s="642"/>
      <c r="AO57" s="2714"/>
      <c r="AP57" s="1113" t="s">
        <v>663</v>
      </c>
      <c r="AQ57" s="642"/>
      <c r="AR57" s="665"/>
      <c r="AS57" s="665"/>
      <c r="BN57" s="805"/>
      <c r="BO57" s="805"/>
      <c r="BP57" s="806">
        <v>0</v>
      </c>
      <c r="BR57" s="805"/>
      <c r="BS57" s="805"/>
    </row>
    <row r="58" spans="1:78" ht="16.5" x14ac:dyDescent="0.25">
      <c r="A58" s="1727"/>
      <c r="B58" s="1729"/>
      <c r="C58" s="1693"/>
      <c r="D58" s="1724" t="s">
        <v>22</v>
      </c>
      <c r="E58" s="1726"/>
      <c r="F58" s="1735" t="s">
        <v>144</v>
      </c>
      <c r="G58" s="1826"/>
      <c r="H58" s="1112"/>
      <c r="I58" s="1113">
        <v>35</v>
      </c>
      <c r="J58" s="1114"/>
      <c r="K58" s="1112"/>
      <c r="L58" s="1113">
        <v>35</v>
      </c>
      <c r="M58" s="1114"/>
      <c r="N58" s="1112"/>
      <c r="O58" s="1113">
        <v>35</v>
      </c>
      <c r="P58" s="1114"/>
      <c r="Q58" s="1112"/>
      <c r="R58" s="1113">
        <v>35</v>
      </c>
      <c r="S58" s="1114"/>
      <c r="T58" s="1112"/>
      <c r="U58" s="1113">
        <v>35</v>
      </c>
      <c r="V58" s="1114"/>
      <c r="W58" s="1112"/>
      <c r="X58" s="1113">
        <v>35</v>
      </c>
      <c r="Y58" s="1114"/>
      <c r="Z58" s="1112"/>
      <c r="AA58" s="1113">
        <v>35</v>
      </c>
      <c r="AB58" s="1114"/>
      <c r="AC58" s="1112"/>
      <c r="AD58" s="1113">
        <v>34.4</v>
      </c>
      <c r="AE58" s="1114"/>
      <c r="AF58" s="1112"/>
      <c r="AG58" s="1113">
        <v>35</v>
      </c>
      <c r="AH58" s="1114"/>
      <c r="AI58" s="1112"/>
      <c r="AJ58" s="1113">
        <v>35</v>
      </c>
      <c r="AK58" s="1114"/>
      <c r="AL58" s="1112"/>
      <c r="AM58" s="1113">
        <v>35</v>
      </c>
      <c r="AN58" s="1114"/>
      <c r="AO58" s="1112"/>
      <c r="AP58" s="1113">
        <v>35</v>
      </c>
      <c r="AQ58" s="1114"/>
      <c r="AR58" s="684"/>
      <c r="AS58" s="665"/>
      <c r="BN58" s="805"/>
      <c r="BO58" s="805"/>
      <c r="BP58" s="806">
        <v>0</v>
      </c>
      <c r="BR58" s="805"/>
      <c r="BS58" s="805"/>
    </row>
    <row r="59" spans="1:78" ht="17.25" thickBot="1" x14ac:dyDescent="0.3">
      <c r="A59" s="1727"/>
      <c r="B59" s="1729"/>
      <c r="C59" s="1693"/>
      <c r="D59" s="1730"/>
      <c r="E59" s="1732"/>
      <c r="F59" s="1739" t="s">
        <v>109</v>
      </c>
      <c r="G59" s="1827"/>
      <c r="H59" s="1115"/>
      <c r="I59" s="1116">
        <v>10.5</v>
      </c>
      <c r="J59" s="1117"/>
      <c r="K59" s="1115"/>
      <c r="L59" s="1116">
        <v>10.5</v>
      </c>
      <c r="M59" s="1117"/>
      <c r="N59" s="1115"/>
      <c r="O59" s="1116">
        <v>10.5</v>
      </c>
      <c r="P59" s="1117"/>
      <c r="Q59" s="1115"/>
      <c r="R59" s="1116">
        <v>10.5</v>
      </c>
      <c r="S59" s="1117"/>
      <c r="T59" s="1115"/>
      <c r="U59" s="1116">
        <v>10</v>
      </c>
      <c r="V59" s="1117"/>
      <c r="W59" s="1115"/>
      <c r="X59" s="1116">
        <v>10</v>
      </c>
      <c r="Y59" s="1117"/>
      <c r="Z59" s="1115"/>
      <c r="AA59" s="1116">
        <v>10</v>
      </c>
      <c r="AB59" s="1117"/>
      <c r="AC59" s="1115"/>
      <c r="AD59" s="1116">
        <v>10</v>
      </c>
      <c r="AE59" s="1117"/>
      <c r="AF59" s="1115"/>
      <c r="AG59" s="1116">
        <v>10</v>
      </c>
      <c r="AH59" s="1117"/>
      <c r="AI59" s="1115"/>
      <c r="AJ59" s="1116">
        <v>10</v>
      </c>
      <c r="AK59" s="1117"/>
      <c r="AL59" s="1115"/>
      <c r="AM59" s="1116">
        <v>10</v>
      </c>
      <c r="AN59" s="1117"/>
      <c r="AO59" s="1115"/>
      <c r="AP59" s="1116">
        <v>10</v>
      </c>
      <c r="AQ59" s="1117"/>
      <c r="AR59" s="684"/>
      <c r="AS59" s="665"/>
      <c r="AX59" s="805"/>
      <c r="AY59" s="805"/>
      <c r="AZ59" s="806">
        <v>0</v>
      </c>
      <c r="BB59" s="805"/>
      <c r="BC59" s="805"/>
      <c r="BN59" s="805"/>
      <c r="BO59" s="805"/>
      <c r="BP59" s="806">
        <v>0</v>
      </c>
      <c r="BR59" s="805"/>
      <c r="BS59" s="805"/>
    </row>
    <row r="60" spans="1:78" ht="17.25" thickBot="1" x14ac:dyDescent="0.3">
      <c r="A60" s="1730"/>
      <c r="B60" s="1732"/>
      <c r="C60" s="1694"/>
      <c r="D60" s="1744" t="s">
        <v>23</v>
      </c>
      <c r="E60" s="1745"/>
      <c r="F60" s="1745"/>
      <c r="G60" s="1746"/>
      <c r="H60" s="1721" t="s">
        <v>128</v>
      </c>
      <c r="I60" s="1722"/>
      <c r="J60" s="1723"/>
      <c r="K60" s="1762" t="s">
        <v>128</v>
      </c>
      <c r="L60" s="1763"/>
      <c r="M60" s="1764"/>
      <c r="N60" s="1762" t="s">
        <v>128</v>
      </c>
      <c r="O60" s="1763"/>
      <c r="P60" s="1764"/>
      <c r="Q60" s="1762" t="s">
        <v>128</v>
      </c>
      <c r="R60" s="1763"/>
      <c r="S60" s="1764"/>
      <c r="T60" s="1762" t="s">
        <v>128</v>
      </c>
      <c r="U60" s="1763"/>
      <c r="V60" s="1764"/>
      <c r="W60" s="1762" t="s">
        <v>128</v>
      </c>
      <c r="X60" s="1763"/>
      <c r="Y60" s="1764"/>
      <c r="Z60" s="1762" t="s">
        <v>128</v>
      </c>
      <c r="AA60" s="1763"/>
      <c r="AB60" s="1764"/>
      <c r="AC60" s="1762" t="s">
        <v>128</v>
      </c>
      <c r="AD60" s="1763"/>
      <c r="AE60" s="1764"/>
      <c r="AF60" s="1762" t="s">
        <v>128</v>
      </c>
      <c r="AG60" s="1763"/>
      <c r="AH60" s="1764"/>
      <c r="AI60" s="1762" t="s">
        <v>128</v>
      </c>
      <c r="AJ60" s="1763"/>
      <c r="AK60" s="1764"/>
      <c r="AL60" s="1762" t="s">
        <v>128</v>
      </c>
      <c r="AM60" s="1763"/>
      <c r="AN60" s="1764"/>
      <c r="AO60" s="1762" t="s">
        <v>128</v>
      </c>
      <c r="AP60" s="1763"/>
      <c r="AQ60" s="1764"/>
      <c r="AR60" s="665"/>
      <c r="AS60" s="665"/>
      <c r="AX60" s="805"/>
      <c r="AY60" s="805"/>
      <c r="AZ60" s="806">
        <v>0</v>
      </c>
      <c r="BB60" s="805"/>
      <c r="BC60" s="805"/>
      <c r="BN60" s="805"/>
      <c r="BO60" s="805"/>
      <c r="BP60" s="806">
        <v>0</v>
      </c>
      <c r="BR60" s="805"/>
      <c r="BS60" s="805"/>
    </row>
    <row r="61" spans="1:78" ht="16.5" x14ac:dyDescent="0.25">
      <c r="A61" s="1765" t="s">
        <v>145</v>
      </c>
      <c r="B61" s="1726"/>
      <c r="C61" s="1692">
        <v>10</v>
      </c>
      <c r="D61" s="1767" t="s">
        <v>18</v>
      </c>
      <c r="E61" s="1768"/>
      <c r="F61" s="1735" t="s">
        <v>144</v>
      </c>
      <c r="G61" s="1826"/>
      <c r="H61" s="1004">
        <f>SQRT(I61^2+J61^2)*1000/(SQRT(3)*I64)</f>
        <v>1.9969309786102607</v>
      </c>
      <c r="I61" s="812">
        <v>0.12039999999999999</v>
      </c>
      <c r="J61" s="813">
        <v>1.26E-2</v>
      </c>
      <c r="K61" s="1004">
        <f>SQRT(L61^2+M61^2)*1000/(SQRT(3)*L64)</f>
        <v>1.9994665955365862</v>
      </c>
      <c r="L61" s="812">
        <v>0.12039999999999999</v>
      </c>
      <c r="M61" s="813">
        <v>1.4E-2</v>
      </c>
      <c r="N61" s="1004">
        <f>SQRT(O61^2+P61^2)*1000/(SQRT(3)*O64)</f>
        <v>2.0480885397527784</v>
      </c>
      <c r="O61" s="812">
        <v>0.1232</v>
      </c>
      <c r="P61" s="813">
        <v>1.54E-2</v>
      </c>
      <c r="Q61" s="1004">
        <f t="shared" ref="Q61:Q62" si="25">SQRT(R61^2+S61^2)*1000/(SQRT(3)*R64)</f>
        <v>2.1118080720873604</v>
      </c>
      <c r="R61" s="812">
        <v>0.12740000000000001</v>
      </c>
      <c r="S61" s="813">
        <v>1.26E-2</v>
      </c>
      <c r="T61" s="1004">
        <f t="shared" ref="T61:T62" si="26">SQRT(U61^2+V61^2)*1000/(SQRT(3)*U64)</f>
        <v>2.0847381929953057</v>
      </c>
      <c r="U61" s="812">
        <v>0.126</v>
      </c>
      <c r="V61" s="813">
        <v>9.7999999999999997E-3</v>
      </c>
      <c r="W61" s="1004">
        <f t="shared" ref="W61:W62" si="27">SQRT(X61^2+Y61^2)*1000/(SQRT(3)*X64)</f>
        <v>2.1807643919812461</v>
      </c>
      <c r="X61" s="812">
        <v>0.13159999999999999</v>
      </c>
      <c r="Y61" s="813">
        <v>1.26E-2</v>
      </c>
      <c r="Z61" s="1004">
        <f t="shared" ref="Z61:Z62" si="28">SQRT(AA61^2+AB61^2)*1000/(SQRT(3)*AA64)</f>
        <v>2.1096603202095516</v>
      </c>
      <c r="AA61" s="812">
        <v>0.12740000000000001</v>
      </c>
      <c r="AB61" s="813">
        <v>1.12E-2</v>
      </c>
      <c r="AC61" s="1004">
        <f t="shared" ref="AC61:AC62" si="29">SQRT(AD61^2+AE61^2)*1000/(SQRT(3)*AD64)</f>
        <v>2.1077634275854273</v>
      </c>
      <c r="AD61" s="812">
        <v>0.12740000000000001</v>
      </c>
      <c r="AE61" s="813">
        <v>9.7999999999999997E-3</v>
      </c>
      <c r="AF61" s="1004">
        <f t="shared" ref="AF61:AF62" si="30">SQRT(AG61^2+AH61^2)*1000/(SQRT(3)*AG64)</f>
        <v>2.0156719309781876</v>
      </c>
      <c r="AG61" s="812">
        <v>0.12180000000000001</v>
      </c>
      <c r="AH61" s="813">
        <v>9.7999999999999997E-3</v>
      </c>
      <c r="AI61" s="1004">
        <f t="shared" ref="AI61:AI62" si="31">SQRT(AJ61^2+AK61^2)*1000/(SQRT(3)*AJ64)</f>
        <v>2.0617144968852181</v>
      </c>
      <c r="AJ61" s="812">
        <v>0.1246</v>
      </c>
      <c r="AK61" s="813">
        <v>9.7999999999999997E-3</v>
      </c>
      <c r="AL61" s="1004">
        <f t="shared" ref="AL61:AL62" si="32">SQRT(AM61^2+AN61^2)*1000/(SQRT(3)*AM64)</f>
        <v>2.0156719309781876</v>
      </c>
      <c r="AM61" s="812">
        <v>0.12180000000000001</v>
      </c>
      <c r="AN61" s="813">
        <v>9.7999999999999997E-3</v>
      </c>
      <c r="AO61" s="1004">
        <f t="shared" ref="AO61:AO62" si="33">SQRT(AP61^2+AQ61^2)*1000/(SQRT(3)*AP64)</f>
        <v>1.9946595365291457</v>
      </c>
      <c r="AP61" s="812">
        <v>0.12039999999999999</v>
      </c>
      <c r="AQ61" s="813">
        <v>1.12E-2</v>
      </c>
      <c r="AR61" s="684"/>
      <c r="AS61" s="684"/>
      <c r="AT61" s="807"/>
      <c r="AU61" s="807"/>
      <c r="AX61" s="805"/>
      <c r="AY61" s="805"/>
      <c r="AZ61" s="806">
        <v>0</v>
      </c>
      <c r="BB61" s="805"/>
      <c r="BC61" s="805"/>
    </row>
    <row r="62" spans="1:78" ht="17.25" thickBot="1" x14ac:dyDescent="0.3">
      <c r="A62" s="1727"/>
      <c r="B62" s="1729"/>
      <c r="C62" s="1693"/>
      <c r="D62" s="1771"/>
      <c r="E62" s="1772"/>
      <c r="F62" s="1739" t="s">
        <v>109</v>
      </c>
      <c r="G62" s="1827"/>
      <c r="H62" s="1005">
        <f>SQRT(I62^2+J62^2)*1000/(SQRT(3)*I65)</f>
        <v>6.070355514663226</v>
      </c>
      <c r="I62" s="814">
        <v>0.108</v>
      </c>
      <c r="J62" s="815">
        <v>8.0000000000000002E-3</v>
      </c>
      <c r="K62" s="1005">
        <f>SQRT(L62^2+M62^2)*1000/(SQRT(3)*L65)</f>
        <v>6.070355514663226</v>
      </c>
      <c r="L62" s="814">
        <v>0.108</v>
      </c>
      <c r="M62" s="815">
        <v>8.0000000000000002E-3</v>
      </c>
      <c r="N62" s="1005">
        <f>SQRT(O62^2+P62^2)*1000/(SQRT(3)*O65)</f>
        <v>6.3029576853746976</v>
      </c>
      <c r="O62" s="814">
        <v>0.112</v>
      </c>
      <c r="P62" s="815">
        <v>0.01</v>
      </c>
      <c r="Q62" s="1005">
        <f t="shared" si="25"/>
        <v>6.5060618113289657</v>
      </c>
      <c r="R62" s="814">
        <v>0.11600000000000001</v>
      </c>
      <c r="S62" s="815">
        <v>4.0000000000000001E-3</v>
      </c>
      <c r="T62" s="1005">
        <f t="shared" si="26"/>
        <v>6.5108893417188964</v>
      </c>
      <c r="U62" s="814">
        <v>0.11600000000000001</v>
      </c>
      <c r="V62" s="815">
        <v>6.0000000000000001E-3</v>
      </c>
      <c r="W62" s="1005">
        <f t="shared" si="27"/>
        <v>6.7348136683590774</v>
      </c>
      <c r="X62" s="814">
        <v>0.12</v>
      </c>
      <c r="Y62" s="815">
        <v>6.0000000000000001E-3</v>
      </c>
      <c r="Z62" s="1005">
        <f t="shared" si="28"/>
        <v>6.5060618113289657</v>
      </c>
      <c r="AA62" s="814">
        <v>0.11600000000000001</v>
      </c>
      <c r="AB62" s="815">
        <v>4.0000000000000001E-3</v>
      </c>
      <c r="AC62" s="1005">
        <f t="shared" si="29"/>
        <v>6.3940227216905257</v>
      </c>
      <c r="AD62" s="814">
        <v>0.114</v>
      </c>
      <c r="AE62" s="815">
        <v>4.0000000000000001E-3</v>
      </c>
      <c r="AF62" s="1005">
        <f t="shared" si="30"/>
        <v>6.2789843838554953</v>
      </c>
      <c r="AG62" s="814">
        <v>0.112</v>
      </c>
      <c r="AH62" s="815">
        <v>2E-3</v>
      </c>
      <c r="AI62" s="1005">
        <f t="shared" si="31"/>
        <v>6.2819860497351092</v>
      </c>
      <c r="AJ62" s="814">
        <v>0.112</v>
      </c>
      <c r="AK62" s="815">
        <v>4.0000000000000001E-3</v>
      </c>
      <c r="AL62" s="1005">
        <f t="shared" si="32"/>
        <v>6.16995192716674</v>
      </c>
      <c r="AM62" s="814">
        <v>0.11</v>
      </c>
      <c r="AN62" s="815">
        <v>4.0000000000000001E-3</v>
      </c>
      <c r="AO62" s="1005">
        <f t="shared" si="33"/>
        <v>6.166895730201964</v>
      </c>
      <c r="AP62" s="814">
        <v>0.11</v>
      </c>
      <c r="AQ62" s="815">
        <v>2E-3</v>
      </c>
      <c r="AR62" s="684"/>
      <c r="AS62" s="684"/>
      <c r="AT62" s="807"/>
      <c r="AU62" s="807"/>
      <c r="AX62" s="805"/>
      <c r="AY62" s="805"/>
      <c r="AZ62" s="806">
        <v>0</v>
      </c>
      <c r="BB62" s="805"/>
      <c r="BC62" s="805"/>
    </row>
    <row r="63" spans="1:78" ht="17.25" thickBot="1" x14ac:dyDescent="0.3">
      <c r="A63" s="1727"/>
      <c r="B63" s="1729"/>
      <c r="C63" s="1693"/>
      <c r="D63" s="1744" t="s">
        <v>21</v>
      </c>
      <c r="E63" s="1745"/>
      <c r="F63" s="1745"/>
      <c r="G63" s="1746"/>
      <c r="H63" s="2714"/>
      <c r="I63" s="1113" t="s">
        <v>663</v>
      </c>
      <c r="J63" s="642"/>
      <c r="K63" s="2714"/>
      <c r="L63" s="1113" t="s">
        <v>663</v>
      </c>
      <c r="M63" s="642"/>
      <c r="N63" s="2714"/>
      <c r="O63" s="1113" t="s">
        <v>663</v>
      </c>
      <c r="P63" s="642"/>
      <c r="Q63" s="2714"/>
      <c r="R63" s="1113" t="s">
        <v>663</v>
      </c>
      <c r="S63" s="642"/>
      <c r="T63" s="2714"/>
      <c r="U63" s="1113" t="s">
        <v>663</v>
      </c>
      <c r="V63" s="642"/>
      <c r="W63" s="2714"/>
      <c r="X63" s="1113" t="s">
        <v>663</v>
      </c>
      <c r="Y63" s="642"/>
      <c r="Z63" s="2714"/>
      <c r="AA63" s="1113" t="s">
        <v>663</v>
      </c>
      <c r="AB63" s="642"/>
      <c r="AC63" s="2714"/>
      <c r="AD63" s="1113" t="s">
        <v>663</v>
      </c>
      <c r="AE63" s="642"/>
      <c r="AF63" s="2714"/>
      <c r="AG63" s="1113" t="s">
        <v>663</v>
      </c>
      <c r="AH63" s="642"/>
      <c r="AI63" s="2714"/>
      <c r="AJ63" s="1113" t="s">
        <v>663</v>
      </c>
      <c r="AK63" s="642"/>
      <c r="AL63" s="2714"/>
      <c r="AM63" s="1113" t="s">
        <v>663</v>
      </c>
      <c r="AN63" s="642"/>
      <c r="AO63" s="2714"/>
      <c r="AP63" s="1113" t="s">
        <v>663</v>
      </c>
      <c r="AQ63" s="642"/>
      <c r="AR63" s="665"/>
      <c r="AX63" s="805"/>
      <c r="AY63" s="805"/>
      <c r="AZ63" s="806">
        <v>0</v>
      </c>
      <c r="BB63" s="805"/>
      <c r="BC63" s="805"/>
    </row>
    <row r="64" spans="1:78" ht="16.5" x14ac:dyDescent="0.25">
      <c r="A64" s="1727"/>
      <c r="B64" s="1729"/>
      <c r="C64" s="1693"/>
      <c r="D64" s="1724" t="s">
        <v>22</v>
      </c>
      <c r="E64" s="1726"/>
      <c r="F64" s="1735" t="s">
        <v>144</v>
      </c>
      <c r="G64" s="1826"/>
      <c r="H64" s="1112"/>
      <c r="I64" s="1113">
        <v>35</v>
      </c>
      <c r="J64" s="1114"/>
      <c r="K64" s="1112"/>
      <c r="L64" s="1113">
        <v>35</v>
      </c>
      <c r="M64" s="1114"/>
      <c r="N64" s="1112"/>
      <c r="O64" s="1113">
        <v>35</v>
      </c>
      <c r="P64" s="1114"/>
      <c r="Q64" s="1112"/>
      <c r="R64" s="1113">
        <v>35</v>
      </c>
      <c r="S64" s="1114"/>
      <c r="T64" s="1112"/>
      <c r="U64" s="1113">
        <v>35</v>
      </c>
      <c r="V64" s="1114"/>
      <c r="W64" s="1112"/>
      <c r="X64" s="1113">
        <v>35</v>
      </c>
      <c r="Y64" s="1114"/>
      <c r="Z64" s="1112"/>
      <c r="AA64" s="1113">
        <v>35</v>
      </c>
      <c r="AB64" s="1114"/>
      <c r="AC64" s="1112"/>
      <c r="AD64" s="1113">
        <v>35</v>
      </c>
      <c r="AE64" s="1114"/>
      <c r="AF64" s="1112"/>
      <c r="AG64" s="1113">
        <v>35</v>
      </c>
      <c r="AH64" s="1114"/>
      <c r="AI64" s="1112"/>
      <c r="AJ64" s="1113">
        <v>35</v>
      </c>
      <c r="AK64" s="1114"/>
      <c r="AL64" s="1112"/>
      <c r="AM64" s="1113">
        <v>35</v>
      </c>
      <c r="AN64" s="1114"/>
      <c r="AO64" s="1112"/>
      <c r="AP64" s="1113">
        <v>35</v>
      </c>
      <c r="AQ64" s="1114"/>
      <c r="AR64" s="684"/>
      <c r="AS64" s="807"/>
      <c r="AX64" s="805"/>
      <c r="AY64" s="805"/>
      <c r="AZ64" s="806">
        <v>0</v>
      </c>
      <c r="BB64" s="805"/>
      <c r="BC64" s="805"/>
    </row>
    <row r="65" spans="1:55" ht="17.25" thickBot="1" x14ac:dyDescent="0.3">
      <c r="A65" s="1727"/>
      <c r="B65" s="1729"/>
      <c r="C65" s="1693"/>
      <c r="D65" s="1730"/>
      <c r="E65" s="1732"/>
      <c r="F65" s="1739" t="s">
        <v>109</v>
      </c>
      <c r="G65" s="1827"/>
      <c r="H65" s="1115"/>
      <c r="I65" s="1116">
        <v>10.3</v>
      </c>
      <c r="J65" s="1117"/>
      <c r="K65" s="1115"/>
      <c r="L65" s="1116">
        <v>10.3</v>
      </c>
      <c r="M65" s="1117"/>
      <c r="N65" s="1115"/>
      <c r="O65" s="1116">
        <v>10.3</v>
      </c>
      <c r="P65" s="1117"/>
      <c r="Q65" s="1115"/>
      <c r="R65" s="1116">
        <v>10.3</v>
      </c>
      <c r="S65" s="1117"/>
      <c r="T65" s="1115"/>
      <c r="U65" s="1116">
        <v>10.3</v>
      </c>
      <c r="V65" s="1117"/>
      <c r="W65" s="1115"/>
      <c r="X65" s="1116">
        <v>10.3</v>
      </c>
      <c r="Y65" s="1117"/>
      <c r="Z65" s="1115"/>
      <c r="AA65" s="1116">
        <v>10.3</v>
      </c>
      <c r="AB65" s="1117"/>
      <c r="AC65" s="1115"/>
      <c r="AD65" s="1116">
        <v>10.3</v>
      </c>
      <c r="AE65" s="1117"/>
      <c r="AF65" s="1115"/>
      <c r="AG65" s="1116">
        <v>10.3</v>
      </c>
      <c r="AH65" s="1117"/>
      <c r="AI65" s="1115"/>
      <c r="AJ65" s="1116">
        <v>10.3</v>
      </c>
      <c r="AK65" s="1117"/>
      <c r="AL65" s="1115"/>
      <c r="AM65" s="1116">
        <v>10.3</v>
      </c>
      <c r="AN65" s="1117"/>
      <c r="AO65" s="1115"/>
      <c r="AP65" s="1116">
        <v>10.3</v>
      </c>
      <c r="AQ65" s="1117"/>
      <c r="AR65" s="684"/>
      <c r="AS65" s="807"/>
      <c r="AX65" s="805"/>
      <c r="AY65" s="805"/>
      <c r="AZ65" s="806">
        <v>0</v>
      </c>
      <c r="BB65" s="805"/>
      <c r="BC65" s="805"/>
    </row>
    <row r="66" spans="1:55" ht="17.25" thickBot="1" x14ac:dyDescent="0.3">
      <c r="A66" s="1727"/>
      <c r="B66" s="1729"/>
      <c r="C66" s="1693"/>
      <c r="D66" s="1744" t="s">
        <v>23</v>
      </c>
      <c r="E66" s="1745"/>
      <c r="F66" s="1745"/>
      <c r="G66" s="1746"/>
      <c r="H66" s="1762" t="s">
        <v>128</v>
      </c>
      <c r="I66" s="1763"/>
      <c r="J66" s="1764"/>
      <c r="K66" s="1762" t="s">
        <v>128</v>
      </c>
      <c r="L66" s="1763"/>
      <c r="M66" s="1764"/>
      <c r="N66" s="1762" t="s">
        <v>128</v>
      </c>
      <c r="O66" s="1763"/>
      <c r="P66" s="1764"/>
      <c r="Q66" s="1762" t="s">
        <v>128</v>
      </c>
      <c r="R66" s="1763"/>
      <c r="S66" s="1764"/>
      <c r="T66" s="1762" t="s">
        <v>128</v>
      </c>
      <c r="U66" s="1763"/>
      <c r="V66" s="1764"/>
      <c r="W66" s="1762" t="s">
        <v>128</v>
      </c>
      <c r="X66" s="1763"/>
      <c r="Y66" s="1764"/>
      <c r="Z66" s="1762" t="s">
        <v>128</v>
      </c>
      <c r="AA66" s="1763"/>
      <c r="AB66" s="1764"/>
      <c r="AC66" s="1762" t="s">
        <v>128</v>
      </c>
      <c r="AD66" s="1763"/>
      <c r="AE66" s="1764"/>
      <c r="AF66" s="1762" t="s">
        <v>128</v>
      </c>
      <c r="AG66" s="1763"/>
      <c r="AH66" s="1764"/>
      <c r="AI66" s="1762" t="s">
        <v>128</v>
      </c>
      <c r="AJ66" s="1763"/>
      <c r="AK66" s="1764"/>
      <c r="AL66" s="1762" t="s">
        <v>128</v>
      </c>
      <c r="AM66" s="1763"/>
      <c r="AN66" s="1764"/>
      <c r="AO66" s="1762" t="s">
        <v>128</v>
      </c>
      <c r="AP66" s="1763"/>
      <c r="AQ66" s="1764"/>
      <c r="AR66" s="807"/>
      <c r="AS66" s="807"/>
      <c r="AX66" s="805"/>
      <c r="AY66" s="805"/>
      <c r="AZ66" s="806">
        <v>0</v>
      </c>
      <c r="BB66" s="805"/>
      <c r="BC66" s="805"/>
    </row>
    <row r="67" spans="1:55" ht="16.5" x14ac:dyDescent="0.25">
      <c r="A67" s="1724" t="s">
        <v>146</v>
      </c>
      <c r="B67" s="1725"/>
      <c r="C67" s="1726"/>
      <c r="D67" s="1699"/>
      <c r="E67" s="1701"/>
      <c r="F67" s="1735" t="s">
        <v>144</v>
      </c>
      <c r="G67" s="1826"/>
      <c r="H67" s="1004">
        <f>H55+H61+H78</f>
        <v>33.934589292335907</v>
      </c>
      <c r="I67" s="686">
        <f>I55+I61</f>
        <v>1.4658</v>
      </c>
      <c r="J67" s="687">
        <f>J55+J61</f>
        <v>0.16239999999999999</v>
      </c>
      <c r="K67" s="1004">
        <f>K55+K61+K78</f>
        <v>33.811217735187114</v>
      </c>
      <c r="L67" s="686">
        <f>L55+L61</f>
        <v>1.4588000000000001</v>
      </c>
      <c r="M67" s="687">
        <f>M55+M61</f>
        <v>0.161</v>
      </c>
      <c r="N67" s="1004">
        <f>N55+N61+N78</f>
        <v>34.331656831469829</v>
      </c>
      <c r="O67" s="686">
        <f>O55+O61</f>
        <v>1.4896</v>
      </c>
      <c r="P67" s="687">
        <f>P55+P61</f>
        <v>0.1694</v>
      </c>
      <c r="Q67" s="1004">
        <f>Q55+Q61+Q78</f>
        <v>36.032760346996803</v>
      </c>
      <c r="R67" s="686">
        <f>R55+R61</f>
        <v>1.5036</v>
      </c>
      <c r="S67" s="687">
        <f>S55+S61</f>
        <v>0.17780000000000001</v>
      </c>
      <c r="T67" s="1004">
        <f>T55+T61+T78</f>
        <v>38.18362297018367</v>
      </c>
      <c r="U67" s="686">
        <f>U55+U61</f>
        <v>1.5329999999999999</v>
      </c>
      <c r="V67" s="687">
        <f>V55+V61</f>
        <v>0.15540000000000001</v>
      </c>
      <c r="W67" s="1004">
        <f>W55+W61+W78</f>
        <v>38.212369119541947</v>
      </c>
      <c r="X67" s="686">
        <f>X55+X61</f>
        <v>1.5287999999999999</v>
      </c>
      <c r="Y67" s="687">
        <f>Y55+Y61</f>
        <v>0.15260000000000001</v>
      </c>
      <c r="Z67" s="1004">
        <f>Z55+Z61+Z78</f>
        <v>35.652681429440008</v>
      </c>
      <c r="AA67" s="686">
        <f>AA55+AA61</f>
        <v>1.5147999999999999</v>
      </c>
      <c r="AB67" s="687">
        <f>AB55+AB61</f>
        <v>0.14559999999999998</v>
      </c>
      <c r="AC67" s="1004">
        <f>AC55+AC61+AC78</f>
        <v>35.465285982461467</v>
      </c>
      <c r="AD67" s="686">
        <f>AD55+AD61</f>
        <v>1.5386</v>
      </c>
      <c r="AE67" s="687">
        <f>AE55+AE61</f>
        <v>0.14419999999999999</v>
      </c>
      <c r="AF67" s="1004">
        <f>AF55+AF61+AF78</f>
        <v>35.287873644120367</v>
      </c>
      <c r="AG67" s="686">
        <f>AG55+AG61</f>
        <v>1.5497999999999998</v>
      </c>
      <c r="AH67" s="687">
        <f>AH55+AH61</f>
        <v>0.1512</v>
      </c>
      <c r="AI67" s="1004">
        <f>AI55+AI61+AI78</f>
        <v>35.239718186006051</v>
      </c>
      <c r="AJ67" s="686">
        <f>AJ55+AJ61</f>
        <v>1.5470000000000002</v>
      </c>
      <c r="AK67" s="687">
        <f>AK55+AK61</f>
        <v>0.14980000000000002</v>
      </c>
      <c r="AL67" s="1004">
        <f>AL55+AL61+AL78</f>
        <v>34.869480648421153</v>
      </c>
      <c r="AM67" s="686">
        <f>AM55+AM61</f>
        <v>1.5231999999999999</v>
      </c>
      <c r="AN67" s="687">
        <f>AN55+AN61</f>
        <v>0.15260000000000001</v>
      </c>
      <c r="AO67" s="1004">
        <f>AO55+AO61+AO78</f>
        <v>34.70297487728844</v>
      </c>
      <c r="AP67" s="686">
        <f>AP55+AP61</f>
        <v>1.5092000000000001</v>
      </c>
      <c r="AQ67" s="687">
        <f>AQ55+AQ61</f>
        <v>0.154</v>
      </c>
      <c r="AR67" s="684"/>
      <c r="AS67" s="684"/>
      <c r="AT67" s="674"/>
      <c r="AU67" s="674"/>
    </row>
    <row r="68" spans="1:55" ht="17.25" thickBot="1" x14ac:dyDescent="0.3">
      <c r="A68" s="1730"/>
      <c r="B68" s="1731"/>
      <c r="C68" s="1732"/>
      <c r="D68" s="1702"/>
      <c r="E68" s="1704"/>
      <c r="F68" s="1739" t="s">
        <v>109</v>
      </c>
      <c r="G68" s="1827"/>
      <c r="H68" s="1005">
        <f>H56+H62+H79</f>
        <v>86.258101181319503</v>
      </c>
      <c r="I68" s="688">
        <f>I56+I62+I78+I79</f>
        <v>1.4375280000000001</v>
      </c>
      <c r="J68" s="689">
        <f>J56+J62+J78+J79</f>
        <v>0.25546400000000002</v>
      </c>
      <c r="K68" s="1005">
        <f>K56+K62+K79</f>
        <v>85.82679486020551</v>
      </c>
      <c r="L68" s="688">
        <f>L56+L62+L78+L79</f>
        <v>1.4295360000000001</v>
      </c>
      <c r="M68" s="689">
        <f>M56+M62+M78+M79</f>
        <v>0.25347199999999998</v>
      </c>
      <c r="N68" s="1005">
        <f>N56+N62+N79</f>
        <v>87.879720571966033</v>
      </c>
      <c r="O68" s="688">
        <f>O56+O62+O78+O79</f>
        <v>1.4635760000000002</v>
      </c>
      <c r="P68" s="689">
        <f>P56+P62+P78+P79</f>
        <v>0.263544</v>
      </c>
      <c r="Q68" s="1005">
        <f>Q56+Q62+Q79</f>
        <v>88.648078652568728</v>
      </c>
      <c r="R68" s="688">
        <f>R56+R62+R78+R79</f>
        <v>1.4761280000000001</v>
      </c>
      <c r="S68" s="689">
        <f>S56+S62+S78+S79</f>
        <v>0.26246399999999998</v>
      </c>
      <c r="T68" s="1005">
        <f>T56+T62+T79</f>
        <v>93.936610612020232</v>
      </c>
      <c r="U68" s="688">
        <f>U56+U62+U78+U79</f>
        <v>1.506688</v>
      </c>
      <c r="V68" s="689">
        <f>V56+V62+V78+V79</f>
        <v>0.25939200000000001</v>
      </c>
      <c r="W68" s="1005">
        <f>W56+W62+W79</f>
        <v>93.36709304111443</v>
      </c>
      <c r="X68" s="688">
        <f>X56+X62+X78+X79</f>
        <v>1.498704</v>
      </c>
      <c r="Y68" s="689">
        <f>Y56+Y62+Y78+Y79</f>
        <v>0.25342399999999998</v>
      </c>
      <c r="Z68" s="1005">
        <f>Z56+Z62+Z79</f>
        <v>92.777389061305286</v>
      </c>
      <c r="AA68" s="688">
        <f>AA56+AA62+AA78+AA79</f>
        <v>1.4878880000000003</v>
      </c>
      <c r="AB68" s="689">
        <f>AB56+AB62+AB78+AB79</f>
        <v>0.24804000000000004</v>
      </c>
      <c r="AC68" s="1005">
        <f>AC56+AC62+AC79</f>
        <v>94.090797600845278</v>
      </c>
      <c r="AD68" s="688">
        <f>AD56+AD62+AD78+AD79</f>
        <v>1.507584</v>
      </c>
      <c r="AE68" s="689">
        <f>AE56+AE62+AE78+AE79</f>
        <v>0.25153599999999998</v>
      </c>
      <c r="AF68" s="1005">
        <f>AF56+AF62+AF79</f>
        <v>95.049249411866228</v>
      </c>
      <c r="AG68" s="688">
        <f>AG56+AG62+AG78+AG79</f>
        <v>1.5235920000000001</v>
      </c>
      <c r="AH68" s="689">
        <f>AH56+AH62+AH78+AH79</f>
        <v>0.25356800000000002</v>
      </c>
      <c r="AI68" s="1005">
        <f>AI56+AI62+AI79</f>
        <v>94.607651697347947</v>
      </c>
      <c r="AJ68" s="688">
        <f>AJ56+AJ62+AJ78+AJ79</f>
        <v>1.51756</v>
      </c>
      <c r="AK68" s="689">
        <f>AK56+AK62+AK78+AK79</f>
        <v>0.25550400000000001</v>
      </c>
      <c r="AL68" s="1005">
        <f>AL56+AL62+AL79</f>
        <v>93.342863351217147</v>
      </c>
      <c r="AM68" s="688">
        <f>AM56+AM62+AM78+AM79</f>
        <v>1.49556</v>
      </c>
      <c r="AN68" s="689">
        <f>AN56+AN62+AN78+AN79</f>
        <v>0.25352000000000002</v>
      </c>
      <c r="AO68" s="1005">
        <f>AO56+AO62+AO79</f>
        <v>92.734436605903113</v>
      </c>
      <c r="AP68" s="688">
        <f>AP56+AP62+AP78+AP79</f>
        <v>1.4836000000000003</v>
      </c>
      <c r="AQ68" s="689">
        <f>AQ56+AQ62+AQ78+AQ79</f>
        <v>0.25359199999999998</v>
      </c>
      <c r="AR68" s="684"/>
      <c r="AS68" s="684"/>
      <c r="AT68" s="674"/>
      <c r="AU68" s="674"/>
    </row>
    <row r="69" spans="1:55" ht="16.5" x14ac:dyDescent="0.25">
      <c r="A69" s="690"/>
      <c r="B69" s="691"/>
      <c r="C69" s="692"/>
      <c r="D69" s="854"/>
      <c r="E69" s="1719"/>
      <c r="F69" s="1719"/>
      <c r="G69" s="693"/>
      <c r="H69" s="666"/>
      <c r="I69" s="694"/>
      <c r="J69" s="666"/>
      <c r="K69" s="666"/>
      <c r="L69" s="694"/>
      <c r="M69" s="666"/>
      <c r="N69" s="808"/>
      <c r="O69" s="694"/>
      <c r="P69" s="666"/>
      <c r="Q69" s="666"/>
      <c r="R69" s="694"/>
      <c r="S69" s="666"/>
      <c r="T69" s="666"/>
      <c r="U69" s="694"/>
      <c r="V69" s="666"/>
      <c r="W69" s="666"/>
      <c r="X69" s="694"/>
      <c r="Y69" s="666"/>
      <c r="Z69" s="666"/>
      <c r="AA69" s="694"/>
      <c r="AB69" s="666"/>
      <c r="AC69" s="666"/>
      <c r="AD69" s="694"/>
      <c r="AE69" s="666"/>
      <c r="AF69" s="666"/>
      <c r="AG69" s="694"/>
      <c r="AH69" s="666"/>
      <c r="AI69" s="666"/>
      <c r="AJ69" s="694"/>
      <c r="AK69" s="666"/>
      <c r="AL69" s="694"/>
      <c r="AM69" s="694"/>
      <c r="AN69" s="666"/>
      <c r="AO69" s="666"/>
      <c r="AP69" s="694"/>
      <c r="AQ69" s="666"/>
    </row>
    <row r="70" spans="1:55" ht="17.25" thickBot="1" x14ac:dyDescent="0.3">
      <c r="A70" s="830"/>
      <c r="B70" s="695"/>
      <c r="C70" s="696"/>
      <c r="D70" s="831"/>
      <c r="E70" s="1720"/>
      <c r="F70" s="1720"/>
      <c r="G70" s="697"/>
      <c r="H70" s="698"/>
      <c r="I70" s="698"/>
      <c r="J70" s="698"/>
      <c r="K70" s="698"/>
      <c r="L70" s="698"/>
      <c r="M70" s="697"/>
      <c r="N70" s="809"/>
      <c r="O70" s="698"/>
      <c r="P70" s="698"/>
      <c r="Q70" s="698"/>
      <c r="R70" s="698"/>
      <c r="S70" s="698"/>
      <c r="T70" s="698"/>
      <c r="U70" s="698"/>
      <c r="V70" s="698"/>
      <c r="W70" s="698"/>
      <c r="X70" s="698"/>
      <c r="Y70" s="698"/>
      <c r="Z70" s="698"/>
      <c r="AA70" s="698"/>
      <c r="AB70" s="698"/>
      <c r="AC70" s="698"/>
      <c r="AD70" s="698"/>
      <c r="AE70" s="698"/>
      <c r="AF70" s="698"/>
      <c r="AG70" s="698"/>
      <c r="AH70" s="698"/>
      <c r="AI70" s="698"/>
      <c r="AJ70" s="698"/>
      <c r="AK70" s="698"/>
      <c r="AL70" s="698"/>
      <c r="AM70" s="698"/>
      <c r="AN70" s="698"/>
      <c r="AO70" s="698"/>
      <c r="AP70" s="698"/>
      <c r="AQ70" s="698"/>
    </row>
    <row r="71" spans="1:55" ht="17.25" thickBot="1" x14ac:dyDescent="0.3">
      <c r="A71" s="699"/>
      <c r="B71" s="700"/>
      <c r="C71" s="700"/>
      <c r="D71" s="701"/>
      <c r="E71" s="702"/>
      <c r="F71" s="701"/>
      <c r="G71" s="702"/>
      <c r="H71" s="703"/>
      <c r="I71" s="701"/>
      <c r="J71" s="701"/>
      <c r="K71" s="703"/>
      <c r="L71" s="701"/>
      <c r="M71" s="701"/>
      <c r="N71" s="703"/>
      <c r="O71" s="701"/>
      <c r="P71" s="701"/>
      <c r="Q71" s="703"/>
      <c r="R71" s="701"/>
      <c r="S71" s="701"/>
      <c r="T71" s="703"/>
      <c r="U71" s="701"/>
      <c r="V71" s="701"/>
      <c r="W71" s="703"/>
      <c r="X71" s="701"/>
      <c r="Y71" s="701"/>
      <c r="Z71" s="703"/>
      <c r="AA71" s="701"/>
      <c r="AB71" s="701"/>
      <c r="AC71" s="703"/>
      <c r="AD71" s="701"/>
      <c r="AE71" s="701"/>
      <c r="AF71" s="703"/>
      <c r="AG71" s="701"/>
      <c r="AH71" s="701"/>
      <c r="AI71" s="703"/>
      <c r="AJ71" s="701"/>
      <c r="AK71" s="701"/>
      <c r="AL71" s="703"/>
      <c r="AM71" s="701"/>
      <c r="AN71" s="701"/>
      <c r="AO71" s="703"/>
      <c r="AP71" s="701"/>
      <c r="AQ71" s="701"/>
    </row>
    <row r="72" spans="1:55" s="665" customFormat="1" ht="16.5" customHeight="1" x14ac:dyDescent="0.25">
      <c r="A72" s="1681" t="s">
        <v>28</v>
      </c>
      <c r="B72" s="1682"/>
      <c r="C72" s="1682"/>
      <c r="D72" s="1715" t="s">
        <v>29</v>
      </c>
      <c r="E72" s="1716"/>
      <c r="F72" s="1716" t="s">
        <v>30</v>
      </c>
      <c r="G72" s="1717"/>
      <c r="H72" s="1810" t="s">
        <v>154</v>
      </c>
      <c r="I72" s="1811"/>
      <c r="J72" s="1812"/>
      <c r="K72" s="1810" t="s">
        <v>155</v>
      </c>
      <c r="L72" s="1811"/>
      <c r="M72" s="1812"/>
      <c r="N72" s="1810" t="s">
        <v>156</v>
      </c>
      <c r="O72" s="1811"/>
      <c r="P72" s="1812"/>
      <c r="Q72" s="1810" t="s">
        <v>157</v>
      </c>
      <c r="R72" s="1811"/>
      <c r="S72" s="1812"/>
      <c r="T72" s="1810" t="s">
        <v>158</v>
      </c>
      <c r="U72" s="1811"/>
      <c r="V72" s="1812"/>
      <c r="W72" s="1810" t="s">
        <v>159</v>
      </c>
      <c r="X72" s="1811"/>
      <c r="Y72" s="1812"/>
      <c r="Z72" s="1810" t="s">
        <v>160</v>
      </c>
      <c r="AA72" s="1811"/>
      <c r="AB72" s="1812"/>
      <c r="AC72" s="1810" t="s">
        <v>161</v>
      </c>
      <c r="AD72" s="1811"/>
      <c r="AE72" s="1812"/>
      <c r="AF72" s="1810" t="s">
        <v>162</v>
      </c>
      <c r="AG72" s="1811"/>
      <c r="AH72" s="1812"/>
      <c r="AI72" s="1810" t="s">
        <v>163</v>
      </c>
      <c r="AJ72" s="1811"/>
      <c r="AK72" s="1812"/>
      <c r="AL72" s="1810" t="s">
        <v>164</v>
      </c>
      <c r="AM72" s="1811"/>
      <c r="AN72" s="1812"/>
      <c r="AO72" s="1810" t="s">
        <v>165</v>
      </c>
      <c r="AP72" s="1811"/>
      <c r="AQ72" s="1812"/>
    </row>
    <row r="73" spans="1:55" s="665" customFormat="1" ht="16.5" customHeight="1" thickBot="1" x14ac:dyDescent="0.3">
      <c r="A73" s="1705" t="s">
        <v>31</v>
      </c>
      <c r="B73" s="1706"/>
      <c r="C73" s="1706"/>
      <c r="D73" s="704" t="s">
        <v>32</v>
      </c>
      <c r="E73" s="705" t="s">
        <v>33</v>
      </c>
      <c r="F73" s="706" t="s">
        <v>32</v>
      </c>
      <c r="G73" s="707" t="s">
        <v>33</v>
      </c>
      <c r="H73" s="1816"/>
      <c r="I73" s="1817"/>
      <c r="J73" s="1818"/>
      <c r="K73" s="1813"/>
      <c r="L73" s="1814"/>
      <c r="M73" s="1815"/>
      <c r="N73" s="1813"/>
      <c r="O73" s="1814"/>
      <c r="P73" s="1815"/>
      <c r="Q73" s="1813"/>
      <c r="R73" s="1814"/>
      <c r="S73" s="1815"/>
      <c r="T73" s="1813"/>
      <c r="U73" s="1814"/>
      <c r="V73" s="1815"/>
      <c r="W73" s="1813"/>
      <c r="X73" s="1814"/>
      <c r="Y73" s="1815"/>
      <c r="Z73" s="1813"/>
      <c r="AA73" s="1814"/>
      <c r="AB73" s="1815"/>
      <c r="AC73" s="1813"/>
      <c r="AD73" s="1814"/>
      <c r="AE73" s="1815"/>
      <c r="AF73" s="1813"/>
      <c r="AG73" s="1814"/>
      <c r="AH73" s="1815"/>
      <c r="AI73" s="1813"/>
      <c r="AJ73" s="1814"/>
      <c r="AK73" s="1815"/>
      <c r="AL73" s="1813"/>
      <c r="AM73" s="1814"/>
      <c r="AN73" s="1815"/>
      <c r="AO73" s="1813"/>
      <c r="AP73" s="1814"/>
      <c r="AQ73" s="1815"/>
    </row>
    <row r="74" spans="1:55" s="665" customFormat="1" ht="16.5" customHeight="1" x14ac:dyDescent="0.25">
      <c r="A74" s="828" t="s">
        <v>147</v>
      </c>
      <c r="B74" s="708" t="s">
        <v>148</v>
      </c>
      <c r="C74" s="709"/>
      <c r="D74" s="710"/>
      <c r="E74" s="711"/>
      <c r="F74" s="712"/>
      <c r="G74" s="713"/>
      <c r="H74" s="714">
        <f>SQRT(I74^2+J74^2)*1000/(SQRT(3)*I59)</f>
        <v>24.530752600139518</v>
      </c>
      <c r="I74" s="749">
        <v>0.43619999999999998</v>
      </c>
      <c r="J74" s="750">
        <v>9.3600000000000003E-2</v>
      </c>
      <c r="K74" s="714">
        <f>SQRT(L74^2+M74^2)*1000/(SQRT(3)*L59)</f>
        <v>24.74296711731856</v>
      </c>
      <c r="L74" s="749">
        <v>0.44040000000000001</v>
      </c>
      <c r="M74" s="750">
        <v>9.2399999999999996E-2</v>
      </c>
      <c r="N74" s="714">
        <f>SQRT(O74^2+P74^2)*1000/(SQRT(3)*O59)</f>
        <v>25.786586187607003</v>
      </c>
      <c r="O74" s="749">
        <v>0.45839999999999997</v>
      </c>
      <c r="P74" s="750">
        <v>9.9000000000000005E-2</v>
      </c>
      <c r="Q74" s="714">
        <f t="shared" ref="Q74" si="34">SQRT(R74^2+S74^2)*1000/(SQRT(3)*R59)</f>
        <v>26.666884352852986</v>
      </c>
      <c r="R74" s="749">
        <v>0.4728</v>
      </c>
      <c r="S74" s="750">
        <v>0.108</v>
      </c>
      <c r="T74" s="714">
        <f t="shared" ref="T74" si="35">SQRT(U74^2+V74^2)*1000/(SQRT(3)*U59)</f>
        <v>27.460036416581826</v>
      </c>
      <c r="U74" s="749">
        <v>0.4662</v>
      </c>
      <c r="V74" s="750">
        <v>9.4200000000000006E-2</v>
      </c>
      <c r="W74" s="714">
        <f t="shared" ref="W74" si="36">SQRT(X74^2+Y74^2)*1000/(SQRT(3)*X59)</f>
        <v>25.36074920028981</v>
      </c>
      <c r="X74" s="749">
        <v>0.43080000000000002</v>
      </c>
      <c r="Y74" s="750">
        <v>8.5800000000000001E-2</v>
      </c>
      <c r="Z74" s="714">
        <f t="shared" ref="Z74" si="37">SQRT(AA74^2+AB74^2)*1000/(SQRT(3)*AA59)</f>
        <v>24.505893168786972</v>
      </c>
      <c r="AA74" s="749">
        <v>0.41699999999999998</v>
      </c>
      <c r="AB74" s="750">
        <v>7.9200000000000007E-2</v>
      </c>
      <c r="AC74" s="714">
        <f t="shared" ref="AC74" si="38">SQRT(AD74^2+AE74^2)*1000/(SQRT(3)*AD59)</f>
        <v>25.85299208989165</v>
      </c>
      <c r="AD74" s="749">
        <v>0.44040000000000001</v>
      </c>
      <c r="AE74" s="750">
        <v>8.1000000000000003E-2</v>
      </c>
      <c r="AF74" s="714">
        <f t="shared" ref="AF74" si="39">SQRT(AG74^2+AH74^2)*1000/(SQRT(3)*AG59)</f>
        <v>27.7257353374081</v>
      </c>
      <c r="AG74" s="749">
        <v>0.47160000000000002</v>
      </c>
      <c r="AH74" s="750">
        <v>9.06E-2</v>
      </c>
      <c r="AI74" s="714">
        <f t="shared" ref="AI74" si="40">SQRT(AJ74^2+AK74^2)*1000/(SQRT(3)*AJ59)</f>
        <v>27.204117335432887</v>
      </c>
      <c r="AJ74" s="749">
        <v>0.4632</v>
      </c>
      <c r="AK74" s="750">
        <v>8.6400000000000005E-2</v>
      </c>
      <c r="AL74" s="714">
        <f t="shared" ref="AL74" si="41">SQRT(AM74^2+AN74^2)*1000/(SQRT(3)*AM59)</f>
        <v>26.71309791094998</v>
      </c>
      <c r="AM74" s="749">
        <v>0.45419999999999999</v>
      </c>
      <c r="AN74" s="750">
        <v>8.8200000000000001E-2</v>
      </c>
      <c r="AO74" s="714">
        <f t="shared" ref="AO74" si="42">SQRT(AP74^2+AQ74^2)*1000/(SQRT(3)*AP59)</f>
        <v>25.300039525660825</v>
      </c>
      <c r="AP74" s="749">
        <v>0.43020000000000003</v>
      </c>
      <c r="AQ74" s="750">
        <v>8.3400000000000002E-2</v>
      </c>
      <c r="AR74" s="674"/>
      <c r="AS74" s="674"/>
      <c r="AT74" s="674"/>
      <c r="AU74" s="674"/>
    </row>
    <row r="75" spans="1:55" s="665" customFormat="1" ht="16.5" customHeight="1" x14ac:dyDescent="0.25">
      <c r="A75" s="929" t="s">
        <v>147</v>
      </c>
      <c r="B75" s="715" t="s">
        <v>149</v>
      </c>
      <c r="C75" s="716"/>
      <c r="D75" s="717"/>
      <c r="E75" s="718"/>
      <c r="F75" s="719"/>
      <c r="G75" s="720"/>
      <c r="H75" s="721">
        <f>SQRT(I75^2+J75^2)*1000/(SQRT(3)*I65)</f>
        <v>6.1343244816421389</v>
      </c>
      <c r="I75" s="816">
        <v>0.10920000000000001</v>
      </c>
      <c r="J75" s="817">
        <v>7.1999999999999998E-3</v>
      </c>
      <c r="K75" s="721">
        <f>SQRT(L75^2+M75^2)*1000/(SQRT(3)*L65)</f>
        <v>6.1082699997972609</v>
      </c>
      <c r="L75" s="816">
        <v>0.1086</v>
      </c>
      <c r="M75" s="817">
        <v>8.9999999999999993E-3</v>
      </c>
      <c r="N75" s="721">
        <f>SQRT(O75^2+P75^2)*1000/(SQRT(3)*O65)</f>
        <v>6.3093949401875316</v>
      </c>
      <c r="O75" s="816">
        <v>0.11219999999999999</v>
      </c>
      <c r="P75" s="817">
        <v>8.9999999999999993E-3</v>
      </c>
      <c r="Q75" s="721">
        <f t="shared" ref="Q75" si="43">SQRT(R75^2+S75^2)*1000/(SQRT(3)*R65)</f>
        <v>6.4343666789619949</v>
      </c>
      <c r="R75" s="816">
        <v>0.11459999999999999</v>
      </c>
      <c r="S75" s="817">
        <v>6.6E-3</v>
      </c>
      <c r="T75" s="721">
        <f t="shared" ref="T75" si="44">SQRT(U75^2+V75^2)*1000/(SQRT(3)*U65)</f>
        <v>6.5301637750680541</v>
      </c>
      <c r="U75" s="816">
        <v>0.1164</v>
      </c>
      <c r="V75" s="817">
        <v>4.7999999999999996E-3</v>
      </c>
      <c r="W75" s="721">
        <f t="shared" ref="W75" si="45">SQRT(X75^2+Y75^2)*1000/(SQRT(3)*X65)</f>
        <v>6.7365769174282004</v>
      </c>
      <c r="X75" s="816">
        <v>0.12</v>
      </c>
      <c r="Y75" s="817">
        <v>6.6E-3</v>
      </c>
      <c r="Z75" s="721">
        <f t="shared" ref="Z75" si="46">SQRT(AA75^2+AB75^2)*1000/(SQRT(3)*AA65)</f>
        <v>6.4952544725087504</v>
      </c>
      <c r="AA75" s="816">
        <v>0.1158</v>
      </c>
      <c r="AB75" s="817">
        <v>4.1999999999999997E-3</v>
      </c>
      <c r="AC75" s="721">
        <f t="shared" ref="AC75" si="47">SQRT(AD75^2+AE75^2)*1000/(SQRT(3)*AD65)</f>
        <v>6.4965604275654467</v>
      </c>
      <c r="AD75" s="816">
        <v>0.1158</v>
      </c>
      <c r="AE75" s="817">
        <v>4.7999999999999996E-3</v>
      </c>
      <c r="AF75" s="721">
        <f t="shared" ref="AF75" si="48">SQRT(AG75^2+AH75^2)*1000/(SQRT(3)*AG65)</f>
        <v>6.1905823956097121</v>
      </c>
      <c r="AG75" s="816">
        <v>0.1104</v>
      </c>
      <c r="AH75" s="817">
        <v>3.0000000000000001E-3</v>
      </c>
      <c r="AI75" s="721">
        <f t="shared" ref="AI75" si="49">SQRT(AJ75^2+AK75^2)*1000/(SQRT(3)*AJ65)</f>
        <v>6.3272076316780659</v>
      </c>
      <c r="AJ75" s="816">
        <v>0.1128</v>
      </c>
      <c r="AK75" s="817">
        <v>4.1999999999999997E-3</v>
      </c>
      <c r="AL75" s="721">
        <f t="shared" ref="AL75" si="50">SQRT(AM75^2+AN75^2)*1000/(SQRT(3)*AM65)</f>
        <v>6.1915872490689692</v>
      </c>
      <c r="AM75" s="816">
        <v>0.1104</v>
      </c>
      <c r="AN75" s="817">
        <v>3.5999999999999999E-3</v>
      </c>
      <c r="AO75" s="721">
        <f t="shared" ref="AO75" si="51">SQRT(AP75^2+AQ75^2)*1000/(SQRT(3)*AP65)</f>
        <v>6.1591669826879532</v>
      </c>
      <c r="AP75" s="816">
        <v>0.10979999999999999</v>
      </c>
      <c r="AQ75" s="817">
        <v>4.1999999999999997E-3</v>
      </c>
      <c r="AR75" s="674"/>
      <c r="AS75" s="674"/>
      <c r="AT75" s="674"/>
      <c r="AU75" s="674"/>
    </row>
    <row r="76" spans="1:55" s="665" customFormat="1" ht="16.5" customHeight="1" x14ac:dyDescent="0.25">
      <c r="A76" s="929" t="s">
        <v>147</v>
      </c>
      <c r="B76" s="715" t="s">
        <v>150</v>
      </c>
      <c r="C76" s="716"/>
      <c r="D76" s="717"/>
      <c r="E76" s="718"/>
      <c r="F76" s="719"/>
      <c r="G76" s="720"/>
      <c r="H76" s="722">
        <f>SQRT(I76^2+J76^2)*1000/(SQRT(3)*I59)</f>
        <v>12.574815561055273</v>
      </c>
      <c r="I76" s="818">
        <v>0.22409999999999999</v>
      </c>
      <c r="J76" s="819">
        <v>4.5600000000000002E-2</v>
      </c>
      <c r="K76" s="722">
        <f>SQRT(L76^2+M76^2)*1000/(SQRT(3)*L59)</f>
        <v>12.386964352312365</v>
      </c>
      <c r="L76" s="818">
        <v>0.22220000000000001</v>
      </c>
      <c r="M76" s="819">
        <v>3.7100000000000001E-2</v>
      </c>
      <c r="N76" s="722">
        <f>SQRT(O76^2+P76^2)*1000/(SQRT(3)*O59)</f>
        <v>12.546966339458601</v>
      </c>
      <c r="O76" s="818">
        <v>0.22509999999999999</v>
      </c>
      <c r="P76" s="819">
        <v>3.7400000000000003E-2</v>
      </c>
      <c r="Q76" s="722">
        <f t="shared" ref="Q76" si="52">SQRT(R76^2+S76^2)*1000/(SQRT(3)*R59)</f>
        <v>13.113039559933386</v>
      </c>
      <c r="R76" s="818">
        <v>0.2341</v>
      </c>
      <c r="S76" s="819">
        <v>4.5499999999999999E-2</v>
      </c>
      <c r="T76" s="722">
        <f t="shared" ref="T76" si="53">SQRT(U76^2+V76^2)*1000/(SQRT(3)*U59)</f>
        <v>14.937850135366425</v>
      </c>
      <c r="U76" s="818">
        <v>0.2545</v>
      </c>
      <c r="V76" s="819">
        <v>4.6600000000000003E-2</v>
      </c>
      <c r="W76" s="722">
        <f t="shared" ref="W76" si="54">SQRT(X76^2+Y76^2)*1000/(SQRT(3)*X59)</f>
        <v>14.845031716593493</v>
      </c>
      <c r="X76" s="818">
        <v>0.25430000000000003</v>
      </c>
      <c r="Y76" s="819">
        <v>3.7999999999999999E-2</v>
      </c>
      <c r="Z76" s="722">
        <f t="shared" ref="Z76" si="55">SQRT(AA76^2+AB76^2)*1000/(SQRT(3)*AA59)</f>
        <v>14.336876693803758</v>
      </c>
      <c r="AA76" s="818">
        <v>0.2445</v>
      </c>
      <c r="AB76" s="819">
        <v>4.3400000000000001E-2</v>
      </c>
      <c r="AC76" s="722">
        <f t="shared" ref="AC76" si="56">SQRT(AD76^2+AE76^2)*1000/(SQRT(3)*AD59)</f>
        <v>14.39516701304064</v>
      </c>
      <c r="AD76" s="818">
        <v>0.2457</v>
      </c>
      <c r="AE76" s="819">
        <v>4.24E-2</v>
      </c>
      <c r="AF76" s="722">
        <f t="shared" ref="AF76" si="57">SQRT(AG76^2+AH76^2)*1000/(SQRT(3)*AG59)</f>
        <v>14.167502720427951</v>
      </c>
      <c r="AG76" s="818">
        <v>0.24099999999999999</v>
      </c>
      <c r="AH76" s="819">
        <v>4.6199999999999998E-2</v>
      </c>
      <c r="AI76" s="722">
        <f t="shared" ref="AI76" si="58">SQRT(AJ76^2+AK76^2)*1000/(SQRT(3)*AJ59)</f>
        <v>14.480239408702241</v>
      </c>
      <c r="AJ76" s="818">
        <v>0.24640000000000001</v>
      </c>
      <c r="AK76" s="819">
        <v>4.6800000000000001E-2</v>
      </c>
      <c r="AL76" s="722">
        <f t="shared" ref="AL76" si="59">SQRT(AM76^2+AN76^2)*1000/(SQRT(3)*AM59)</f>
        <v>14.051307175253601</v>
      </c>
      <c r="AM76" s="818">
        <v>0.23810000000000001</v>
      </c>
      <c r="AN76" s="819">
        <v>5.04E-2</v>
      </c>
      <c r="AO76" s="722">
        <f t="shared" ref="AO76" si="60">SQRT(AP76^2+AQ76^2)*1000/(SQRT(3)*AP59)</f>
        <v>13.319191667164592</v>
      </c>
      <c r="AP76" s="818">
        <v>0.22509999999999999</v>
      </c>
      <c r="AQ76" s="819">
        <v>5.0500000000000003E-2</v>
      </c>
      <c r="AR76" s="674"/>
      <c r="AS76" s="674"/>
      <c r="AT76" s="674"/>
      <c r="AU76" s="674"/>
    </row>
    <row r="77" spans="1:55" s="665" customFormat="1" ht="16.5" customHeight="1" thickBot="1" x14ac:dyDescent="0.3">
      <c r="A77" s="723" t="s">
        <v>147</v>
      </c>
      <c r="B77" s="724" t="s">
        <v>151</v>
      </c>
      <c r="C77" s="725"/>
      <c r="D77" s="726"/>
      <c r="E77" s="727"/>
      <c r="F77" s="728"/>
      <c r="G77" s="729"/>
      <c r="H77" s="722">
        <f>SQRT(I77^2+J77^2)*1000/(SQRT(3)*I59)</f>
        <v>36.841886838900358</v>
      </c>
      <c r="I77" s="818">
        <v>0.66539999999999999</v>
      </c>
      <c r="J77" s="819">
        <v>7.8600000000000003E-2</v>
      </c>
      <c r="K77" s="722">
        <f>SQRT(L77^2+M77^2)*1000/(SQRT(3)*L59)</f>
        <v>36.225401693993071</v>
      </c>
      <c r="L77" s="818">
        <v>0.65459999999999996</v>
      </c>
      <c r="M77" s="819">
        <v>7.4399999999999994E-2</v>
      </c>
      <c r="N77" s="722">
        <f>SQRT(O77^2+P77^2)*1000/(SQRT(3)*O59)</f>
        <v>36.659328888535633</v>
      </c>
      <c r="O77" s="818">
        <v>0.66300000000000003</v>
      </c>
      <c r="P77" s="819">
        <v>7.0199999999999999E-2</v>
      </c>
      <c r="Q77" s="722">
        <f t="shared" ref="Q77" si="61">SQRT(R77^2+S77^2)*1000/(SQRT(3)*R59)</f>
        <v>35.813606656810023</v>
      </c>
      <c r="R77" s="818">
        <v>0.64739999999999998</v>
      </c>
      <c r="S77" s="819">
        <v>7.1400000000000005E-2</v>
      </c>
      <c r="T77" s="722">
        <f t="shared" ref="T77" si="62">SQRT(U77^2+V77^2)*1000/(SQRT(3)*U59)</f>
        <v>38.645341245743971</v>
      </c>
      <c r="U77" s="818">
        <v>0.66359999999999997</v>
      </c>
      <c r="V77" s="819">
        <v>8.7599999999999997E-2</v>
      </c>
      <c r="W77" s="722">
        <f t="shared" ref="W77" si="63">SQRT(X77^2+Y77^2)*1000/(SQRT(3)*X59)</f>
        <v>39.968497594980981</v>
      </c>
      <c r="X77" s="818">
        <v>0.68820000000000003</v>
      </c>
      <c r="Y77" s="819">
        <v>7.4999999999999997E-2</v>
      </c>
      <c r="Z77" s="722">
        <f t="shared" ref="Z77" si="64">SQRT(AA77^2+AB77^2)*1000/(SQRT(3)*AA59)</f>
        <v>40.906112012754285</v>
      </c>
      <c r="AA77" s="818">
        <v>0.7056</v>
      </c>
      <c r="AB77" s="819">
        <v>6.4199999999999993E-2</v>
      </c>
      <c r="AC77" s="722">
        <f t="shared" ref="AC77" si="65">SQRT(AD77^2+AE77^2)*1000/(SQRT(3)*AD59)</f>
        <v>40.917375282390736</v>
      </c>
      <c r="AD77" s="818">
        <v>0.70320000000000005</v>
      </c>
      <c r="AE77" s="819">
        <v>8.8200000000000001E-2</v>
      </c>
      <c r="AF77" s="722">
        <f t="shared" ref="AF77" si="66">SQRT(AG77^2+AH77^2)*1000/(SQRT(3)*AG59)</f>
        <v>40.285178415888893</v>
      </c>
      <c r="AG77" s="818">
        <v>0.69479999999999997</v>
      </c>
      <c r="AH77" s="819">
        <v>6.4199999999999993E-2</v>
      </c>
      <c r="AI77" s="722">
        <f t="shared" ref="AI77" si="67">SQRT(AJ77^2+AK77^2)*1000/(SQRT(3)*AJ59)</f>
        <v>40.05463269086362</v>
      </c>
      <c r="AJ77" s="818">
        <v>0.69179999999999997</v>
      </c>
      <c r="AK77" s="819">
        <v>5.2200000000000003E-2</v>
      </c>
      <c r="AL77" s="722">
        <f t="shared" ref="AL77" si="68">SQRT(AM77^2+AN77^2)*1000/(SQRT(3)*AM59)</f>
        <v>40.06264594357193</v>
      </c>
      <c r="AM77" s="818">
        <v>0.68820000000000003</v>
      </c>
      <c r="AN77" s="819">
        <v>8.8800000000000004E-2</v>
      </c>
      <c r="AO77" s="722">
        <f t="shared" ref="AO77" si="69">SQRT(AP77^2+AQ77^2)*1000/(SQRT(3)*AP59)</f>
        <v>41.495397335126228</v>
      </c>
      <c r="AP77" s="818">
        <v>0.71220000000000006</v>
      </c>
      <c r="AQ77" s="819">
        <v>9.6600000000000005E-2</v>
      </c>
      <c r="AR77" s="674"/>
      <c r="AS77" s="674"/>
      <c r="AT77" s="674"/>
      <c r="AU77" s="674"/>
    </row>
    <row r="78" spans="1:55" s="665" customFormat="1" ht="16.5" customHeight="1" x14ac:dyDescent="0.25">
      <c r="A78" s="730"/>
      <c r="B78" s="731" t="s">
        <v>87</v>
      </c>
      <c r="C78" s="732"/>
      <c r="D78" s="733"/>
      <c r="E78" s="734"/>
      <c r="F78" s="735"/>
      <c r="G78" s="736"/>
      <c r="H78" s="737">
        <f t="shared" ref="H78:H79" si="70">SQRT(I78^2+J78^2)*1000/(SQRT(3)*0.4)</f>
        <v>9.6071709328674562</v>
      </c>
      <c r="I78" s="738">
        <v>3.496E-3</v>
      </c>
      <c r="J78" s="739">
        <v>5.6639999999999998E-3</v>
      </c>
      <c r="K78" s="737">
        <f t="shared" ref="K78:K79" si="71">SQRT(L78^2+M78^2)*1000/(SQRT(3)*0.4)</f>
        <v>9.60111104681814</v>
      </c>
      <c r="L78" s="738">
        <v>3.4880000000000002E-3</v>
      </c>
      <c r="M78" s="739">
        <v>5.6639999999999998E-3</v>
      </c>
      <c r="N78" s="737">
        <f>SQRT(O78^2+P78^2)*1000/(SQRT(3)*0.4)</f>
        <v>9.60111104681814</v>
      </c>
      <c r="O78" s="738">
        <v>3.4880000000000002E-3</v>
      </c>
      <c r="P78" s="739">
        <v>5.6639999999999998E-3</v>
      </c>
      <c r="Q78" s="737">
        <f t="shared" ref="Q78:Q79" si="72">SQRT(R78^2+S78^2)*1000/(SQRT(3)*0.4)</f>
        <v>11.056563661463718</v>
      </c>
      <c r="R78" s="738">
        <v>4.0080000000000003E-3</v>
      </c>
      <c r="S78" s="739">
        <v>6.5279999999999999E-3</v>
      </c>
      <c r="T78" s="737">
        <f t="shared" ref="T78:T79" si="73">SQRT(U78^2+V78^2)*1000/(SQRT(3)*0.4)</f>
        <v>12.765463824971917</v>
      </c>
      <c r="U78" s="738">
        <v>4.6160000000000003E-3</v>
      </c>
      <c r="V78" s="739">
        <v>7.5440000000000004E-3</v>
      </c>
      <c r="W78" s="737">
        <f t="shared" ref="W78:W79" si="74">SQRT(X78^2+Y78^2)*1000/(SQRT(3)*0.4)</f>
        <v>12.868369490084335</v>
      </c>
      <c r="X78" s="738">
        <v>4.6480000000000002E-3</v>
      </c>
      <c r="Y78" s="739">
        <v>7.6080000000000002E-3</v>
      </c>
      <c r="Z78" s="737">
        <f t="shared" ref="Z78:Z79" si="75">SQRT(AA78^2+AB78^2)*1000/(SQRT(3)*0.4)</f>
        <v>10.549723535082173</v>
      </c>
      <c r="AA78" s="738">
        <v>3.8319999999999999E-3</v>
      </c>
      <c r="AB78" s="739">
        <v>6.2240000000000004E-3</v>
      </c>
      <c r="AC78" s="737">
        <f t="shared" ref="AC78:AC79" si="76">SQRT(AD78^2+AE78^2)*1000/(SQRT(3)*0.4)</f>
        <v>9.5655632348544941</v>
      </c>
      <c r="AD78" s="738">
        <v>3.48E-3</v>
      </c>
      <c r="AE78" s="739">
        <v>5.64E-3</v>
      </c>
      <c r="AF78" s="737">
        <f t="shared" ref="AF78:AF79" si="77">SQRT(AG78^2+AH78^2)*1000/(SQRT(3)*0.4)</f>
        <v>9.60111104681814</v>
      </c>
      <c r="AG78" s="738">
        <v>3.4880000000000002E-3</v>
      </c>
      <c r="AH78" s="739">
        <v>5.6639999999999998E-3</v>
      </c>
      <c r="AI78" s="737">
        <f t="shared" ref="AI78:AI79" si="78">SQRT(AJ78^2+AK78^2)*1000/(SQRT(3)*0.4)</f>
        <v>9.60111104681814</v>
      </c>
      <c r="AJ78" s="738">
        <v>3.4880000000000002E-3</v>
      </c>
      <c r="AK78" s="739">
        <v>5.6639999999999998E-3</v>
      </c>
      <c r="AL78" s="737">
        <f t="shared" ref="AL78:AL79" si="79">SQRT(AM78^2+AN78^2)*1000/(SQRT(3)*0.4)</f>
        <v>9.616998838861667</v>
      </c>
      <c r="AM78" s="738">
        <v>3.496E-3</v>
      </c>
      <c r="AN78" s="739">
        <v>5.672E-3</v>
      </c>
      <c r="AO78" s="737">
        <f t="shared" ref="AO78:AO79" si="80">SQRT(AP78^2+AQ78^2)*1000/(SQRT(3)*0.4)</f>
        <v>9.678271195483898</v>
      </c>
      <c r="AP78" s="738">
        <v>3.5119999999999999E-3</v>
      </c>
      <c r="AQ78" s="739">
        <v>5.7120000000000001E-3</v>
      </c>
      <c r="AR78" s="674"/>
      <c r="AS78" s="674"/>
      <c r="AT78" s="674"/>
      <c r="AU78" s="674"/>
    </row>
    <row r="79" spans="1:55" s="665" customFormat="1" ht="16.5" customHeight="1" thickBot="1" x14ac:dyDescent="0.3">
      <c r="A79" s="829"/>
      <c r="B79" s="740" t="s">
        <v>88</v>
      </c>
      <c r="C79" s="741"/>
      <c r="D79" s="742"/>
      <c r="E79" s="743"/>
      <c r="F79" s="744"/>
      <c r="G79" s="745"/>
      <c r="H79" s="746">
        <f t="shared" si="70"/>
        <v>6.2197641970308384</v>
      </c>
      <c r="I79" s="747">
        <v>2.032E-3</v>
      </c>
      <c r="J79" s="748">
        <v>3.8E-3</v>
      </c>
      <c r="K79" s="746">
        <f t="shared" si="71"/>
        <v>6.2408546423279772</v>
      </c>
      <c r="L79" s="747">
        <v>2.0479999999999999E-3</v>
      </c>
      <c r="M79" s="748">
        <v>3.8080000000000002E-3</v>
      </c>
      <c r="N79" s="746">
        <f>SQRT(O79^2+P79^2)*1000/(SQRT(3)*0.4)</f>
        <v>6.3597274574727916</v>
      </c>
      <c r="O79" s="747">
        <v>2.088E-3</v>
      </c>
      <c r="P79" s="748">
        <v>3.8800000000000002E-3</v>
      </c>
      <c r="Q79" s="746">
        <f t="shared" si="72"/>
        <v>6.4527926770765953</v>
      </c>
      <c r="R79" s="747">
        <v>2.1199999999999999E-3</v>
      </c>
      <c r="S79" s="748">
        <v>3.9360000000000003E-3</v>
      </c>
      <c r="T79" s="746">
        <f t="shared" si="73"/>
        <v>6.3081111805885808</v>
      </c>
      <c r="U79" s="747">
        <v>2.0720000000000001E-3</v>
      </c>
      <c r="V79" s="748">
        <v>3.8479999999999999E-3</v>
      </c>
      <c r="W79" s="746">
        <f t="shared" si="74"/>
        <v>6.2564952915616692</v>
      </c>
      <c r="X79" s="747">
        <v>2.0560000000000001E-3</v>
      </c>
      <c r="Y79" s="748">
        <v>3.8159999999999999E-3</v>
      </c>
      <c r="Z79" s="746">
        <f t="shared" si="75"/>
        <v>6.2564952915616692</v>
      </c>
      <c r="AA79" s="747">
        <v>2.0560000000000001E-3</v>
      </c>
      <c r="AB79" s="748">
        <v>3.8159999999999999E-3</v>
      </c>
      <c r="AC79" s="746">
        <f t="shared" si="76"/>
        <v>6.3910145256185009</v>
      </c>
      <c r="AD79" s="747">
        <v>2.104E-3</v>
      </c>
      <c r="AE79" s="748">
        <v>3.8960000000000002E-3</v>
      </c>
      <c r="AF79" s="746">
        <f t="shared" si="77"/>
        <v>6.4011769751090828</v>
      </c>
      <c r="AG79" s="747">
        <v>2.104E-3</v>
      </c>
      <c r="AH79" s="748">
        <v>3.9039999999999999E-3</v>
      </c>
      <c r="AI79" s="746">
        <f t="shared" si="78"/>
        <v>6.2979467553587121</v>
      </c>
      <c r="AJ79" s="747">
        <v>2.0720000000000001E-3</v>
      </c>
      <c r="AK79" s="748">
        <v>3.8400000000000001E-3</v>
      </c>
      <c r="AL79" s="746">
        <f t="shared" si="79"/>
        <v>6.3026449474274946</v>
      </c>
      <c r="AM79" s="747">
        <v>2.0639999999999999E-3</v>
      </c>
      <c r="AN79" s="748">
        <v>3.8479999999999999E-3</v>
      </c>
      <c r="AO79" s="746">
        <f t="shared" si="80"/>
        <v>6.3597274574727916</v>
      </c>
      <c r="AP79" s="747">
        <v>2.088E-3</v>
      </c>
      <c r="AQ79" s="748">
        <v>3.8800000000000002E-3</v>
      </c>
      <c r="AR79" s="674"/>
      <c r="AS79" s="674"/>
      <c r="AT79" s="674"/>
      <c r="AU79" s="674"/>
    </row>
    <row r="80" spans="1:55" ht="16.5" x14ac:dyDescent="0.25">
      <c r="A80" s="1707" t="s">
        <v>50</v>
      </c>
      <c r="B80" s="1708"/>
      <c r="C80" s="1708"/>
      <c r="D80" s="1708"/>
      <c r="E80" s="1708"/>
      <c r="F80" s="1708"/>
      <c r="G80" s="1808"/>
      <c r="H80" s="714">
        <f t="shared" ref="H80:M80" si="81">H74+H76+H77</f>
        <v>73.947455000095147</v>
      </c>
      <c r="I80" s="749">
        <f t="shared" si="81"/>
        <v>1.3256999999999999</v>
      </c>
      <c r="J80" s="750">
        <f t="shared" si="81"/>
        <v>0.21779999999999999</v>
      </c>
      <c r="K80" s="714">
        <f t="shared" si="81"/>
        <v>73.355333163623996</v>
      </c>
      <c r="L80" s="749">
        <f>L74+L76+L77</f>
        <v>1.3172000000000001</v>
      </c>
      <c r="M80" s="750">
        <f t="shared" si="81"/>
        <v>0.2039</v>
      </c>
      <c r="N80" s="714">
        <f t="shared" ref="N80:AQ80" si="82">N74+N76+N77</f>
        <v>74.992881415601232</v>
      </c>
      <c r="O80" s="749">
        <f t="shared" si="82"/>
        <v>1.3465</v>
      </c>
      <c r="P80" s="750">
        <f t="shared" si="82"/>
        <v>0.20660000000000001</v>
      </c>
      <c r="Q80" s="714">
        <f t="shared" si="82"/>
        <v>75.593530569596396</v>
      </c>
      <c r="R80" s="749">
        <f t="shared" si="82"/>
        <v>1.3542999999999998</v>
      </c>
      <c r="S80" s="750">
        <f t="shared" si="82"/>
        <v>0.22489999999999999</v>
      </c>
      <c r="T80" s="714">
        <f t="shared" si="82"/>
        <v>81.043227797692225</v>
      </c>
      <c r="U80" s="749">
        <f t="shared" si="82"/>
        <v>1.3843000000000001</v>
      </c>
      <c r="V80" s="750">
        <f t="shared" si="82"/>
        <v>0.22839999999999999</v>
      </c>
      <c r="W80" s="714">
        <f t="shared" si="82"/>
        <v>80.174278511864287</v>
      </c>
      <c r="X80" s="749">
        <f t="shared" si="82"/>
        <v>1.3733</v>
      </c>
      <c r="Y80" s="750">
        <f t="shared" si="82"/>
        <v>0.19879999999999998</v>
      </c>
      <c r="Z80" s="714">
        <f t="shared" si="82"/>
        <v>79.748881875345006</v>
      </c>
      <c r="AA80" s="749">
        <f t="shared" si="82"/>
        <v>1.3671</v>
      </c>
      <c r="AB80" s="750">
        <f t="shared" si="82"/>
        <v>0.18680000000000002</v>
      </c>
      <c r="AC80" s="714">
        <f t="shared" si="82"/>
        <v>81.165534385323028</v>
      </c>
      <c r="AD80" s="749">
        <f t="shared" si="82"/>
        <v>1.3893</v>
      </c>
      <c r="AE80" s="750">
        <f t="shared" si="82"/>
        <v>0.21160000000000001</v>
      </c>
      <c r="AF80" s="714">
        <f t="shared" si="82"/>
        <v>82.178416473724951</v>
      </c>
      <c r="AG80" s="749">
        <f t="shared" si="82"/>
        <v>1.4074</v>
      </c>
      <c r="AH80" s="750">
        <f t="shared" si="82"/>
        <v>0.20100000000000001</v>
      </c>
      <c r="AI80" s="714">
        <f t="shared" si="82"/>
        <v>81.738989434998757</v>
      </c>
      <c r="AJ80" s="749">
        <f t="shared" si="82"/>
        <v>1.4014</v>
      </c>
      <c r="AK80" s="750">
        <f t="shared" si="82"/>
        <v>0.18540000000000001</v>
      </c>
      <c r="AL80" s="714">
        <f t="shared" si="82"/>
        <v>80.827051029775504</v>
      </c>
      <c r="AM80" s="749">
        <f t="shared" si="82"/>
        <v>1.3805000000000001</v>
      </c>
      <c r="AN80" s="750">
        <f t="shared" si="82"/>
        <v>0.22739999999999999</v>
      </c>
      <c r="AO80" s="714">
        <f t="shared" si="82"/>
        <v>80.114628527951652</v>
      </c>
      <c r="AP80" s="749">
        <f t="shared" si="82"/>
        <v>1.3675000000000002</v>
      </c>
      <c r="AQ80" s="750">
        <f t="shared" si="82"/>
        <v>0.23050000000000004</v>
      </c>
      <c r="AR80" s="674"/>
      <c r="AS80" s="684"/>
      <c r="AT80" s="807"/>
      <c r="AU80" s="807"/>
    </row>
    <row r="81" spans="1:81" ht="17.25" thickBot="1" x14ac:dyDescent="0.3">
      <c r="A81" s="1710" t="s">
        <v>51</v>
      </c>
      <c r="B81" s="1711"/>
      <c r="C81" s="1711"/>
      <c r="D81" s="1711"/>
      <c r="E81" s="1711"/>
      <c r="F81" s="1711"/>
      <c r="G81" s="1809"/>
      <c r="H81" s="746">
        <f t="shared" ref="H81:M81" si="83">H75</f>
        <v>6.1343244816421389</v>
      </c>
      <c r="I81" s="747">
        <f t="shared" si="83"/>
        <v>0.10920000000000001</v>
      </c>
      <c r="J81" s="748">
        <f t="shared" si="83"/>
        <v>7.1999999999999998E-3</v>
      </c>
      <c r="K81" s="746">
        <f t="shared" si="83"/>
        <v>6.1082699997972609</v>
      </c>
      <c r="L81" s="747">
        <f t="shared" si="83"/>
        <v>0.1086</v>
      </c>
      <c r="M81" s="748">
        <f t="shared" si="83"/>
        <v>8.9999999999999993E-3</v>
      </c>
      <c r="N81" s="746">
        <f t="shared" ref="N81:AQ81" si="84">N75</f>
        <v>6.3093949401875316</v>
      </c>
      <c r="O81" s="747">
        <f t="shared" si="84"/>
        <v>0.11219999999999999</v>
      </c>
      <c r="P81" s="748">
        <f t="shared" si="84"/>
        <v>8.9999999999999993E-3</v>
      </c>
      <c r="Q81" s="746">
        <f t="shared" si="84"/>
        <v>6.4343666789619949</v>
      </c>
      <c r="R81" s="747">
        <f t="shared" si="84"/>
        <v>0.11459999999999999</v>
      </c>
      <c r="S81" s="748">
        <f t="shared" si="84"/>
        <v>6.6E-3</v>
      </c>
      <c r="T81" s="746">
        <f t="shared" si="84"/>
        <v>6.5301637750680541</v>
      </c>
      <c r="U81" s="747">
        <f t="shared" si="84"/>
        <v>0.1164</v>
      </c>
      <c r="V81" s="748">
        <f t="shared" si="84"/>
        <v>4.7999999999999996E-3</v>
      </c>
      <c r="W81" s="746">
        <f t="shared" si="84"/>
        <v>6.7365769174282004</v>
      </c>
      <c r="X81" s="747">
        <f t="shared" si="84"/>
        <v>0.12</v>
      </c>
      <c r="Y81" s="748">
        <f t="shared" si="84"/>
        <v>6.6E-3</v>
      </c>
      <c r="Z81" s="746">
        <f t="shared" si="84"/>
        <v>6.4952544725087504</v>
      </c>
      <c r="AA81" s="747">
        <f t="shared" si="84"/>
        <v>0.1158</v>
      </c>
      <c r="AB81" s="748">
        <f t="shared" si="84"/>
        <v>4.1999999999999997E-3</v>
      </c>
      <c r="AC81" s="746">
        <f t="shared" si="84"/>
        <v>6.4965604275654467</v>
      </c>
      <c r="AD81" s="747">
        <f t="shared" si="84"/>
        <v>0.1158</v>
      </c>
      <c r="AE81" s="748">
        <f t="shared" si="84"/>
        <v>4.7999999999999996E-3</v>
      </c>
      <c r="AF81" s="746">
        <f t="shared" si="84"/>
        <v>6.1905823956097121</v>
      </c>
      <c r="AG81" s="747">
        <f t="shared" si="84"/>
        <v>0.1104</v>
      </c>
      <c r="AH81" s="748">
        <f t="shared" si="84"/>
        <v>3.0000000000000001E-3</v>
      </c>
      <c r="AI81" s="746">
        <f t="shared" si="84"/>
        <v>6.3272076316780659</v>
      </c>
      <c r="AJ81" s="747">
        <f t="shared" si="84"/>
        <v>0.1128</v>
      </c>
      <c r="AK81" s="748">
        <f t="shared" si="84"/>
        <v>4.1999999999999997E-3</v>
      </c>
      <c r="AL81" s="746">
        <f t="shared" si="84"/>
        <v>6.1915872490689692</v>
      </c>
      <c r="AM81" s="747">
        <f t="shared" si="84"/>
        <v>0.1104</v>
      </c>
      <c r="AN81" s="748">
        <f t="shared" si="84"/>
        <v>3.5999999999999999E-3</v>
      </c>
      <c r="AO81" s="746">
        <f t="shared" si="84"/>
        <v>6.1591669826879532</v>
      </c>
      <c r="AP81" s="747">
        <f t="shared" si="84"/>
        <v>0.10979999999999999</v>
      </c>
      <c r="AQ81" s="748">
        <f t="shared" si="84"/>
        <v>4.1999999999999997E-3</v>
      </c>
      <c r="AR81" s="684"/>
      <c r="AS81" s="684"/>
      <c r="AT81" s="807"/>
      <c r="AU81" s="807"/>
    </row>
    <row r="82" spans="1:81" ht="17.25" thickBot="1" x14ac:dyDescent="0.3">
      <c r="A82" s="1713" t="s">
        <v>52</v>
      </c>
      <c r="B82" s="1714"/>
      <c r="C82" s="1714"/>
      <c r="D82" s="1714"/>
      <c r="E82" s="1714"/>
      <c r="F82" s="1714"/>
      <c r="G82" s="1714"/>
      <c r="H82" s="751">
        <f t="shared" ref="H82:M82" si="85">H80+H81</f>
        <v>80.081779481737286</v>
      </c>
      <c r="I82" s="752">
        <f t="shared" si="85"/>
        <v>1.4348999999999998</v>
      </c>
      <c r="J82" s="753">
        <f t="shared" si="85"/>
        <v>0.22500000000000001</v>
      </c>
      <c r="K82" s="751">
        <f t="shared" si="85"/>
        <v>79.463603163421254</v>
      </c>
      <c r="L82" s="752">
        <f t="shared" si="85"/>
        <v>1.4258000000000002</v>
      </c>
      <c r="M82" s="753">
        <f t="shared" si="85"/>
        <v>0.21290000000000001</v>
      </c>
      <c r="N82" s="751">
        <f t="shared" ref="N82:AQ82" si="86">N80+N81</f>
        <v>81.302276355788763</v>
      </c>
      <c r="O82" s="752">
        <f t="shared" si="86"/>
        <v>1.4587000000000001</v>
      </c>
      <c r="P82" s="753">
        <f t="shared" si="86"/>
        <v>0.21560000000000001</v>
      </c>
      <c r="Q82" s="751">
        <f t="shared" si="86"/>
        <v>82.027897248558389</v>
      </c>
      <c r="R82" s="752">
        <f t="shared" si="86"/>
        <v>1.4688999999999999</v>
      </c>
      <c r="S82" s="753">
        <f t="shared" si="86"/>
        <v>0.23149999999999998</v>
      </c>
      <c r="T82" s="751">
        <f t="shared" si="86"/>
        <v>87.573391572760272</v>
      </c>
      <c r="U82" s="752">
        <f t="shared" si="86"/>
        <v>1.5007000000000001</v>
      </c>
      <c r="V82" s="753">
        <f t="shared" si="86"/>
        <v>0.23319999999999999</v>
      </c>
      <c r="W82" s="751">
        <f t="shared" si="86"/>
        <v>86.910855429292482</v>
      </c>
      <c r="X82" s="752">
        <f t="shared" si="86"/>
        <v>1.4933000000000001</v>
      </c>
      <c r="Y82" s="753">
        <f t="shared" si="86"/>
        <v>0.20539999999999997</v>
      </c>
      <c r="Z82" s="751">
        <f t="shared" si="86"/>
        <v>86.244136347853754</v>
      </c>
      <c r="AA82" s="752">
        <f t="shared" si="86"/>
        <v>1.4828999999999999</v>
      </c>
      <c r="AB82" s="753">
        <f t="shared" si="86"/>
        <v>0.19100000000000003</v>
      </c>
      <c r="AC82" s="751">
        <f t="shared" si="86"/>
        <v>87.662094812888469</v>
      </c>
      <c r="AD82" s="752">
        <f t="shared" si="86"/>
        <v>1.5050999999999999</v>
      </c>
      <c r="AE82" s="753">
        <f t="shared" si="86"/>
        <v>0.21640000000000001</v>
      </c>
      <c r="AF82" s="751">
        <f t="shared" si="86"/>
        <v>88.368998869334661</v>
      </c>
      <c r="AG82" s="752">
        <f t="shared" si="86"/>
        <v>1.5178</v>
      </c>
      <c r="AH82" s="753">
        <f t="shared" si="86"/>
        <v>0.20400000000000001</v>
      </c>
      <c r="AI82" s="751">
        <f t="shared" si="86"/>
        <v>88.066197066676821</v>
      </c>
      <c r="AJ82" s="752">
        <f t="shared" si="86"/>
        <v>1.5142</v>
      </c>
      <c r="AK82" s="753">
        <f t="shared" si="86"/>
        <v>0.18960000000000002</v>
      </c>
      <c r="AL82" s="751">
        <f t="shared" si="86"/>
        <v>87.018638278844477</v>
      </c>
      <c r="AM82" s="752">
        <f t="shared" si="86"/>
        <v>1.4909000000000001</v>
      </c>
      <c r="AN82" s="753">
        <f t="shared" si="86"/>
        <v>0.23099999999999998</v>
      </c>
      <c r="AO82" s="751">
        <f t="shared" si="86"/>
        <v>86.273795510639602</v>
      </c>
      <c r="AP82" s="752">
        <f t="shared" si="86"/>
        <v>1.4773000000000001</v>
      </c>
      <c r="AQ82" s="753">
        <f t="shared" si="86"/>
        <v>0.23470000000000005</v>
      </c>
      <c r="AR82" s="674"/>
      <c r="AS82" s="674"/>
    </row>
    <row r="83" spans="1:81" ht="16.5" x14ac:dyDescent="0.25">
      <c r="A83" s="754"/>
      <c r="B83" s="666"/>
      <c r="C83" s="699"/>
      <c r="D83" s="701"/>
      <c r="E83" s="702"/>
      <c r="F83" s="701"/>
      <c r="G83" s="702"/>
      <c r="H83" s="703"/>
      <c r="I83" s="701"/>
      <c r="J83" s="701"/>
      <c r="K83" s="703"/>
      <c r="L83" s="701"/>
      <c r="M83" s="701"/>
      <c r="N83" s="703"/>
      <c r="O83" s="701"/>
      <c r="P83" s="701"/>
      <c r="Q83" s="703"/>
      <c r="R83" s="701"/>
      <c r="S83" s="701"/>
      <c r="T83" s="703"/>
      <c r="U83" s="701"/>
      <c r="V83" s="701"/>
      <c r="W83" s="703"/>
      <c r="X83" s="701"/>
      <c r="Y83" s="701"/>
      <c r="Z83" s="703"/>
      <c r="AA83" s="701"/>
      <c r="AB83" s="701"/>
      <c r="AC83" s="703"/>
      <c r="AD83" s="701"/>
      <c r="AE83" s="701"/>
      <c r="AF83" s="703"/>
      <c r="AG83" s="701"/>
      <c r="AH83" s="701"/>
      <c r="AI83" s="703"/>
      <c r="AJ83" s="701"/>
      <c r="AK83" s="701"/>
      <c r="AL83" s="703"/>
      <c r="AM83" s="701"/>
      <c r="AN83" s="701"/>
      <c r="AO83" s="703"/>
      <c r="AP83" s="701"/>
      <c r="AQ83" s="701"/>
    </row>
    <row r="84" spans="1:81" s="665" customFormat="1" ht="16.5" customHeight="1" thickBot="1" x14ac:dyDescent="0.3">
      <c r="A84" s="755" t="s">
        <v>53</v>
      </c>
      <c r="B84" s="666"/>
      <c r="C84" s="666"/>
      <c r="D84" s="666"/>
      <c r="E84" s="666"/>
      <c r="F84" s="666"/>
      <c r="G84" s="666"/>
      <c r="H84" s="756"/>
      <c r="I84" s="757"/>
      <c r="J84" s="701"/>
      <c r="K84" s="758"/>
      <c r="L84" s="758"/>
      <c r="M84" s="758"/>
      <c r="N84" s="758"/>
      <c r="O84" s="758"/>
      <c r="P84" s="758"/>
      <c r="Q84" s="758"/>
      <c r="R84" s="758"/>
      <c r="S84" s="758"/>
      <c r="T84" s="758"/>
      <c r="U84" s="758"/>
      <c r="V84" s="758"/>
      <c r="W84" s="758"/>
      <c r="X84" s="758"/>
      <c r="Y84" s="758"/>
      <c r="Z84" s="758"/>
      <c r="AA84" s="758"/>
      <c r="AB84" s="758"/>
      <c r="AC84" s="758"/>
      <c r="AD84" s="758"/>
      <c r="AE84" s="758"/>
      <c r="AF84" s="758"/>
      <c r="AG84" s="758"/>
      <c r="AH84" s="758"/>
      <c r="AI84" s="758"/>
      <c r="AJ84" s="758"/>
      <c r="AK84" s="758"/>
      <c r="AL84" s="758"/>
      <c r="AM84" s="758"/>
      <c r="AN84" s="758"/>
      <c r="AO84" s="758"/>
      <c r="AP84" s="758"/>
      <c r="AQ84" s="758"/>
    </row>
    <row r="85" spans="1:81" s="665" customFormat="1" ht="16.5" customHeight="1" x14ac:dyDescent="0.25">
      <c r="A85" s="1692" t="s">
        <v>20</v>
      </c>
      <c r="B85" s="759" t="s">
        <v>54</v>
      </c>
      <c r="C85" s="760"/>
      <c r="D85" s="760" t="s">
        <v>55</v>
      </c>
      <c r="E85" s="760"/>
      <c r="F85" s="760"/>
      <c r="G85" s="761"/>
      <c r="H85" s="762">
        <f>$C$39/1000</f>
        <v>1.2500000000000001E-2</v>
      </c>
      <c r="I85" s="763" t="s">
        <v>56</v>
      </c>
      <c r="J85" s="764">
        <f>$G$39/1000</f>
        <v>5.8999999999999997E-2</v>
      </c>
      <c r="K85" s="762">
        <f>$C$39/1000</f>
        <v>1.2500000000000001E-2</v>
      </c>
      <c r="L85" s="763" t="s">
        <v>56</v>
      </c>
      <c r="M85" s="764">
        <f>$G$39/1000</f>
        <v>5.8999999999999997E-2</v>
      </c>
      <c r="N85" s="762">
        <f>$C$39/1000</f>
        <v>1.2500000000000001E-2</v>
      </c>
      <c r="O85" s="763" t="s">
        <v>56</v>
      </c>
      <c r="P85" s="764">
        <f>$G$39/1000</f>
        <v>5.8999999999999997E-2</v>
      </c>
      <c r="Q85" s="762">
        <f>$C$39/1000</f>
        <v>1.2500000000000001E-2</v>
      </c>
      <c r="R85" s="763" t="s">
        <v>56</v>
      </c>
      <c r="S85" s="764">
        <f>$G$39/1000</f>
        <v>5.8999999999999997E-2</v>
      </c>
      <c r="T85" s="762">
        <f>$C$39/1000</f>
        <v>1.2500000000000001E-2</v>
      </c>
      <c r="U85" s="763" t="s">
        <v>56</v>
      </c>
      <c r="V85" s="764">
        <f>$G$39/1000</f>
        <v>5.8999999999999997E-2</v>
      </c>
      <c r="W85" s="762">
        <f>$C$39/1000</f>
        <v>1.2500000000000001E-2</v>
      </c>
      <c r="X85" s="763" t="s">
        <v>56</v>
      </c>
      <c r="Y85" s="764">
        <f>$G$39/1000</f>
        <v>5.8999999999999997E-2</v>
      </c>
      <c r="Z85" s="762">
        <f>$C$39/1000</f>
        <v>1.2500000000000001E-2</v>
      </c>
      <c r="AA85" s="763" t="s">
        <v>56</v>
      </c>
      <c r="AB85" s="764">
        <f>$G$39/1000</f>
        <v>5.8999999999999997E-2</v>
      </c>
      <c r="AC85" s="762">
        <f>$C$39/1000</f>
        <v>1.2500000000000001E-2</v>
      </c>
      <c r="AD85" s="763" t="s">
        <v>56</v>
      </c>
      <c r="AE85" s="764">
        <f>$G$39/1000</f>
        <v>5.8999999999999997E-2</v>
      </c>
      <c r="AF85" s="762">
        <f>$C$39/1000</f>
        <v>1.2500000000000001E-2</v>
      </c>
      <c r="AG85" s="763" t="s">
        <v>56</v>
      </c>
      <c r="AH85" s="764">
        <f>$G$39/1000</f>
        <v>5.8999999999999997E-2</v>
      </c>
      <c r="AI85" s="762">
        <f>$C$39/1000</f>
        <v>1.2500000000000001E-2</v>
      </c>
      <c r="AJ85" s="763" t="s">
        <v>56</v>
      </c>
      <c r="AK85" s="764">
        <f>$G$39/1000</f>
        <v>5.8999999999999997E-2</v>
      </c>
      <c r="AL85" s="762">
        <f>$C$39/1000</f>
        <v>1.2500000000000001E-2</v>
      </c>
      <c r="AM85" s="763" t="s">
        <v>56</v>
      </c>
      <c r="AN85" s="764">
        <f>$G$39/1000</f>
        <v>5.8999999999999997E-2</v>
      </c>
      <c r="AO85" s="762">
        <f>$C$39/1000</f>
        <v>1.2500000000000001E-2</v>
      </c>
      <c r="AP85" s="763" t="s">
        <v>56</v>
      </c>
      <c r="AQ85" s="764">
        <f>$G$39/1000</f>
        <v>5.8999999999999997E-2</v>
      </c>
    </row>
    <row r="86" spans="1:81" s="665" customFormat="1" ht="16.5" customHeight="1" thickBot="1" x14ac:dyDescent="0.3">
      <c r="A86" s="1693"/>
      <c r="B86" s="765" t="s">
        <v>57</v>
      </c>
      <c r="C86" s="766"/>
      <c r="D86" s="766" t="s">
        <v>58</v>
      </c>
      <c r="E86" s="766"/>
      <c r="F86" s="766"/>
      <c r="G86" s="767"/>
      <c r="H86" s="768">
        <f>((I56^2+J56^2)*$G$40/1000)/($C$7*$C$7)</f>
        <v>1.085772E-3</v>
      </c>
      <c r="I86" s="769" t="s">
        <v>56</v>
      </c>
      <c r="J86" s="770">
        <f>((I56^2+J56^2)*$J$40)/(100*$C$7)</f>
        <v>1.4476960000000001E-2</v>
      </c>
      <c r="K86" s="768">
        <f>((L56^2+M56^2)*$G$40/1000)/($C$7*$C$7)</f>
        <v>1.0725311999999999E-3</v>
      </c>
      <c r="L86" s="769" t="s">
        <v>56</v>
      </c>
      <c r="M86" s="770">
        <f>((L56^2+M56^2)*$J$40)/(100*$C$7)</f>
        <v>1.4300416E-2</v>
      </c>
      <c r="N86" s="768">
        <f>((O56^2+P56^2)*$G$40/1000)/($C$7*$C$7)</f>
        <v>1.1227512000000002E-3</v>
      </c>
      <c r="O86" s="769" t="s">
        <v>56</v>
      </c>
      <c r="P86" s="770">
        <f>((O56^2+P56^2)*$J$40)/(100*$C$7)</f>
        <v>1.4970016000000003E-2</v>
      </c>
      <c r="Q86" s="768">
        <f>((R56^2+S56^2)*$G$40/1000)/($C$7*$C$7)</f>
        <v>1.1368920000000002E-3</v>
      </c>
      <c r="R86" s="769" t="s">
        <v>56</v>
      </c>
      <c r="S86" s="770">
        <f>((R56^2+S56^2)*$J$40)/(100*$C$7)</f>
        <v>1.5158560000000001E-2</v>
      </c>
      <c r="T86" s="768">
        <f>((U56^2+V56^2)*$G$40/1000)/($C$7*$C$7)</f>
        <v>1.1844119999999999E-3</v>
      </c>
      <c r="U86" s="769" t="s">
        <v>56</v>
      </c>
      <c r="V86" s="770">
        <f>((U56^2+V56^2)*$J$40)/(100*$C$7)</f>
        <v>1.579216E-2</v>
      </c>
      <c r="W86" s="768">
        <f>((X56^2+Y56^2)*$G$40/1000)/($C$7*$C$7)</f>
        <v>1.1628480000000002E-3</v>
      </c>
      <c r="X86" s="769" t="s">
        <v>56</v>
      </c>
      <c r="Y86" s="770">
        <f>((X56^2+Y56^2)*$J$40)/(100*$C$7)</f>
        <v>1.5504640000000002E-2</v>
      </c>
      <c r="Z86" s="768">
        <f>((AA56^2+AB56^2)*$G$40/1000)/($C$7*$C$7)</f>
        <v>1.1524272000000002E-3</v>
      </c>
      <c r="AA86" s="769" t="s">
        <v>56</v>
      </c>
      <c r="AB86" s="770">
        <f>((AA56^2+AB56^2)*$J$40)/(100*$C$7)</f>
        <v>1.5365696000000003E-2</v>
      </c>
      <c r="AC86" s="768">
        <f>((AD56^2+AE56^2)*$G$40/1000)/($C$7*$C$7)</f>
        <v>1.1899127999999998E-3</v>
      </c>
      <c r="AD86" s="769" t="s">
        <v>56</v>
      </c>
      <c r="AE86" s="770">
        <f>((AD56^2+AE56^2)*$J$40)/(100*$C$7)</f>
        <v>1.5865503999999999E-2</v>
      </c>
      <c r="AF86" s="768">
        <f>((AG56^2+AH56^2)*$G$40/1000)/($C$7*$C$7)</f>
        <v>1.2212399999999997E-3</v>
      </c>
      <c r="AG86" s="769" t="s">
        <v>56</v>
      </c>
      <c r="AH86" s="770">
        <f>((AG56^2+AH56^2)*$J$40)/(100*$C$7)</f>
        <v>1.6283199999999998E-2</v>
      </c>
      <c r="AI86" s="768">
        <f>((AJ56^2+AK56^2)*$G$40/1000)/($C$7*$C$7)</f>
        <v>1.2111383999999998E-3</v>
      </c>
      <c r="AJ86" s="769" t="s">
        <v>56</v>
      </c>
      <c r="AK86" s="770">
        <f>((AJ56^2+AK56^2)*$J$40)/(100*$C$7)</f>
        <v>1.6148511999999997E-2</v>
      </c>
      <c r="AL86" s="768">
        <f>((AM56^2+AN56^2)*$G$40/1000)/($C$7*$C$7)</f>
        <v>1.1772E-3</v>
      </c>
      <c r="AM86" s="769" t="s">
        <v>56</v>
      </c>
      <c r="AN86" s="770">
        <f>((AM56^2+AN56^2)*$J$40)/(100*$C$7)</f>
        <v>1.5695999999999998E-2</v>
      </c>
      <c r="AO86" s="768">
        <f>((AP56^2+AQ56^2)*$G$40/1000)/($C$7*$C$7)</f>
        <v>1.1579928000000001E-3</v>
      </c>
      <c r="AP86" s="769" t="s">
        <v>56</v>
      </c>
      <c r="AQ86" s="770">
        <f>((AP56^2+AQ56^2)*$J$40)/(100*$C$7)</f>
        <v>1.5439904000000003E-2</v>
      </c>
    </row>
    <row r="87" spans="1:81" s="665" customFormat="1" ht="16.5" customHeight="1" x14ac:dyDescent="0.25">
      <c r="A87" s="1693"/>
      <c r="B87" s="771" t="s">
        <v>152</v>
      </c>
      <c r="C87" s="772">
        <v>12.5</v>
      </c>
      <c r="D87" s="773"/>
      <c r="E87" s="1695" t="s">
        <v>153</v>
      </c>
      <c r="F87" s="1695"/>
      <c r="G87" s="774">
        <v>59</v>
      </c>
      <c r="H87" s="775"/>
      <c r="I87" s="776"/>
      <c r="J87" s="928"/>
      <c r="K87" s="1699"/>
      <c r="L87" s="1700"/>
      <c r="M87" s="1701"/>
      <c r="N87" s="1699"/>
      <c r="O87" s="1700"/>
      <c r="P87" s="1701"/>
      <c r="Q87" s="1699"/>
      <c r="R87" s="1700"/>
      <c r="S87" s="1701"/>
      <c r="T87" s="1699"/>
      <c r="U87" s="1700"/>
      <c r="V87" s="1701"/>
      <c r="W87" s="1699"/>
      <c r="X87" s="1700"/>
      <c r="Y87" s="1701"/>
      <c r="Z87" s="1699"/>
      <c r="AA87" s="1700"/>
      <c r="AB87" s="1701"/>
      <c r="AC87" s="1699"/>
      <c r="AD87" s="1700"/>
      <c r="AE87" s="1701"/>
      <c r="AF87" s="1699"/>
      <c r="AG87" s="1700"/>
      <c r="AH87" s="1701"/>
      <c r="AI87" s="1699"/>
      <c r="AJ87" s="1700"/>
      <c r="AK87" s="1701"/>
      <c r="AL87" s="1699"/>
      <c r="AM87" s="1700"/>
      <c r="AN87" s="1701"/>
      <c r="AO87" s="1699"/>
      <c r="AP87" s="1700"/>
      <c r="AQ87" s="1701"/>
    </row>
    <row r="88" spans="1:81" s="665" customFormat="1" ht="16.5" customHeight="1" thickBot="1" x14ac:dyDescent="0.3">
      <c r="A88" s="1693"/>
      <c r="B88" s="830"/>
      <c r="C88" s="831"/>
      <c r="D88" s="698"/>
      <c r="E88" s="777"/>
      <c r="F88" s="777" t="s">
        <v>61</v>
      </c>
      <c r="G88" s="695">
        <v>60</v>
      </c>
      <c r="H88" s="1690" t="s">
        <v>62</v>
      </c>
      <c r="I88" s="1691"/>
      <c r="J88" s="930">
        <v>8</v>
      </c>
      <c r="K88" s="1702"/>
      <c r="L88" s="1703"/>
      <c r="M88" s="1704"/>
      <c r="N88" s="1702"/>
      <c r="O88" s="1703"/>
      <c r="P88" s="1704"/>
      <c r="Q88" s="1702"/>
      <c r="R88" s="1703"/>
      <c r="S88" s="1704"/>
      <c r="T88" s="1702"/>
      <c r="U88" s="1703"/>
      <c r="V88" s="1704"/>
      <c r="W88" s="1702"/>
      <c r="X88" s="1703"/>
      <c r="Y88" s="1704"/>
      <c r="Z88" s="1702"/>
      <c r="AA88" s="1703"/>
      <c r="AB88" s="1704"/>
      <c r="AC88" s="1702"/>
      <c r="AD88" s="1703"/>
      <c r="AE88" s="1704"/>
      <c r="AF88" s="1702"/>
      <c r="AG88" s="1703"/>
      <c r="AH88" s="1704"/>
      <c r="AI88" s="1702"/>
      <c r="AJ88" s="1703"/>
      <c r="AK88" s="1704"/>
      <c r="AL88" s="1702"/>
      <c r="AM88" s="1703"/>
      <c r="AN88" s="1704"/>
      <c r="AO88" s="1702"/>
      <c r="AP88" s="1703"/>
      <c r="AQ88" s="1704"/>
    </row>
    <row r="89" spans="1:81" s="665" customFormat="1" ht="16.5" customHeight="1" thickBot="1" x14ac:dyDescent="0.3">
      <c r="A89" s="1694"/>
      <c r="B89" s="1696" t="s">
        <v>63</v>
      </c>
      <c r="C89" s="1697"/>
      <c r="D89" s="1697"/>
      <c r="E89" s="1697"/>
      <c r="F89" s="1697"/>
      <c r="G89" s="1698"/>
      <c r="H89" s="778">
        <f>I56+H85+H86</f>
        <v>1.337585772</v>
      </c>
      <c r="I89" s="779" t="s">
        <v>56</v>
      </c>
      <c r="J89" s="780">
        <f>J56+J85+J86</f>
        <v>0.31147695999999997</v>
      </c>
      <c r="K89" s="778">
        <f>L56+K85+K86</f>
        <v>1.3295725312</v>
      </c>
      <c r="L89" s="779" t="s">
        <v>56</v>
      </c>
      <c r="M89" s="780">
        <f>M56+M85+M86</f>
        <v>0.30930041599999997</v>
      </c>
      <c r="N89" s="778">
        <f>O56+N85+N86</f>
        <v>1.3596227512000001</v>
      </c>
      <c r="O89" s="779" t="s">
        <v>56</v>
      </c>
      <c r="P89" s="780">
        <f>P56+P85+P86</f>
        <v>0.31797001599999997</v>
      </c>
      <c r="Q89" s="778">
        <f>R56+Q85+Q86</f>
        <v>1.3676368919999999</v>
      </c>
      <c r="R89" s="779" t="s">
        <v>56</v>
      </c>
      <c r="S89" s="780">
        <f>S56+S85+S86</f>
        <v>0.32215855999999998</v>
      </c>
      <c r="T89" s="778">
        <f>U56+T85+T86</f>
        <v>1.3976844119999998</v>
      </c>
      <c r="U89" s="779" t="s">
        <v>56</v>
      </c>
      <c r="V89" s="780">
        <f>V56+V85+V86</f>
        <v>0.31679215999999999</v>
      </c>
      <c r="W89" s="778">
        <f>X56+W85+W86</f>
        <v>1.3856628480000002</v>
      </c>
      <c r="X89" s="779" t="s">
        <v>56</v>
      </c>
      <c r="Y89" s="780">
        <f>Y56+Y85+Y86</f>
        <v>0.31050464</v>
      </c>
      <c r="Z89" s="778">
        <f>AA56+Z85+Z86</f>
        <v>1.3796524272000001</v>
      </c>
      <c r="AA89" s="779" t="s">
        <v>56</v>
      </c>
      <c r="AB89" s="780">
        <f>AB56+AB85+AB86</f>
        <v>0.30836569600000002</v>
      </c>
      <c r="AC89" s="778">
        <f>AD56+AC85+AC86</f>
        <v>1.4016899127999998</v>
      </c>
      <c r="AD89" s="779" t="s">
        <v>56</v>
      </c>
      <c r="AE89" s="780">
        <f>AE56+AE85+AE86</f>
        <v>0.31286550399999996</v>
      </c>
      <c r="AF89" s="778">
        <f>AG56+AF85+AF86</f>
        <v>1.4197212399999999</v>
      </c>
      <c r="AG89" s="779" t="s">
        <v>56</v>
      </c>
      <c r="AH89" s="780">
        <f>AH56+AH85+AH86</f>
        <v>0.31728319999999999</v>
      </c>
      <c r="AI89" s="778">
        <f>AJ56+AI85+AI86</f>
        <v>1.4137111383999998</v>
      </c>
      <c r="AJ89" s="779" t="s">
        <v>56</v>
      </c>
      <c r="AK89" s="780">
        <f>AK56+AK85+AK86</f>
        <v>0.31714851199999999</v>
      </c>
      <c r="AL89" s="778">
        <f>AM56+AL85+AL86</f>
        <v>1.3936771999999999</v>
      </c>
      <c r="AM89" s="779" t="s">
        <v>56</v>
      </c>
      <c r="AN89" s="780">
        <f>AN56+AN85+AN86</f>
        <v>0.31469599999999998</v>
      </c>
      <c r="AO89" s="778">
        <f>AP56+AO85+AO86</f>
        <v>1.3816579928000001</v>
      </c>
      <c r="AP89" s="779" t="s">
        <v>56</v>
      </c>
      <c r="AQ89" s="780">
        <f>AQ56+AQ85+AQ86</f>
        <v>0.31643990399999999</v>
      </c>
    </row>
    <row r="90" spans="1:81" s="665" customFormat="1" ht="16.5" customHeight="1" x14ac:dyDescent="0.25">
      <c r="A90" s="1692" t="s">
        <v>24</v>
      </c>
      <c r="B90" s="759" t="s">
        <v>54</v>
      </c>
      <c r="C90" s="760"/>
      <c r="D90" s="760" t="s">
        <v>55</v>
      </c>
      <c r="E90" s="760"/>
      <c r="F90" s="760"/>
      <c r="G90" s="760"/>
      <c r="H90" s="762">
        <f>$C$44/1000</f>
        <v>1.2500000000000001E-2</v>
      </c>
      <c r="I90" s="763" t="s">
        <v>56</v>
      </c>
      <c r="J90" s="764">
        <f>$G$44/1000</f>
        <v>5.8999999999999997E-2</v>
      </c>
      <c r="K90" s="762">
        <f>$C$44/1000</f>
        <v>1.2500000000000001E-2</v>
      </c>
      <c r="L90" s="763" t="s">
        <v>56</v>
      </c>
      <c r="M90" s="764">
        <f>$G$44/1000</f>
        <v>5.8999999999999997E-2</v>
      </c>
      <c r="N90" s="762">
        <f>$C$44/1000</f>
        <v>1.2500000000000001E-2</v>
      </c>
      <c r="O90" s="763" t="s">
        <v>56</v>
      </c>
      <c r="P90" s="764">
        <f>$G$44/1000</f>
        <v>5.8999999999999997E-2</v>
      </c>
      <c r="Q90" s="762">
        <f>$C$44/1000</f>
        <v>1.2500000000000001E-2</v>
      </c>
      <c r="R90" s="763" t="s">
        <v>56</v>
      </c>
      <c r="S90" s="764">
        <f>$G$44/1000</f>
        <v>5.8999999999999997E-2</v>
      </c>
      <c r="T90" s="762">
        <f>$C$44/1000</f>
        <v>1.2500000000000001E-2</v>
      </c>
      <c r="U90" s="763" t="s">
        <v>56</v>
      </c>
      <c r="V90" s="764">
        <f>$G$44/1000</f>
        <v>5.8999999999999997E-2</v>
      </c>
      <c r="W90" s="762">
        <f>$C$44/1000</f>
        <v>1.2500000000000001E-2</v>
      </c>
      <c r="X90" s="763" t="s">
        <v>56</v>
      </c>
      <c r="Y90" s="764">
        <f>$G$44/1000</f>
        <v>5.8999999999999997E-2</v>
      </c>
      <c r="Z90" s="762">
        <f>$C$44/1000</f>
        <v>1.2500000000000001E-2</v>
      </c>
      <c r="AA90" s="763" t="s">
        <v>56</v>
      </c>
      <c r="AB90" s="764">
        <f>$G$44/1000</f>
        <v>5.8999999999999997E-2</v>
      </c>
      <c r="AC90" s="762">
        <f>$C$44/1000</f>
        <v>1.2500000000000001E-2</v>
      </c>
      <c r="AD90" s="763" t="s">
        <v>56</v>
      </c>
      <c r="AE90" s="764">
        <f>$G$44/1000</f>
        <v>5.8999999999999997E-2</v>
      </c>
      <c r="AF90" s="762">
        <f>$C$44/1000</f>
        <v>1.2500000000000001E-2</v>
      </c>
      <c r="AG90" s="763" t="s">
        <v>56</v>
      </c>
      <c r="AH90" s="764">
        <f>$G$44/1000</f>
        <v>5.8999999999999997E-2</v>
      </c>
      <c r="AI90" s="762">
        <f>$C$44/1000</f>
        <v>1.2500000000000001E-2</v>
      </c>
      <c r="AJ90" s="763" t="s">
        <v>56</v>
      </c>
      <c r="AK90" s="764">
        <f>$G$44/1000</f>
        <v>5.8999999999999997E-2</v>
      </c>
      <c r="AL90" s="762">
        <f>$C$44/1000</f>
        <v>1.2500000000000001E-2</v>
      </c>
      <c r="AM90" s="763" t="s">
        <v>56</v>
      </c>
      <c r="AN90" s="764">
        <f>$G$44/1000</f>
        <v>5.8999999999999997E-2</v>
      </c>
      <c r="AO90" s="762">
        <f>$C$44/1000</f>
        <v>1.2500000000000001E-2</v>
      </c>
      <c r="AP90" s="763" t="s">
        <v>56</v>
      </c>
      <c r="AQ90" s="764">
        <f>$G$44/1000</f>
        <v>5.8999999999999997E-2</v>
      </c>
    </row>
    <row r="91" spans="1:81" s="665" customFormat="1" ht="16.5" customHeight="1" thickBot="1" x14ac:dyDescent="0.3">
      <c r="A91" s="1693"/>
      <c r="B91" s="765" t="s">
        <v>57</v>
      </c>
      <c r="C91" s="766"/>
      <c r="D91" s="766" t="s">
        <v>58</v>
      </c>
      <c r="E91" s="766"/>
      <c r="F91" s="766"/>
      <c r="G91" s="781"/>
      <c r="H91" s="768">
        <f>((I62^2+J62^2)*$G$45/1000)/($C$13*$C$7)</f>
        <v>7.0367999999999993E-6</v>
      </c>
      <c r="I91" s="769" t="s">
        <v>56</v>
      </c>
      <c r="J91" s="770">
        <f>((I62^2+J62^2)*$J$45)/(100*$C$13)</f>
        <v>9.3823999999999988E-5</v>
      </c>
      <c r="K91" s="768">
        <f>((L62^2+M62^2)*$G$45/1000)/($C$13*$C$7)</f>
        <v>7.0367999999999993E-6</v>
      </c>
      <c r="L91" s="769" t="s">
        <v>56</v>
      </c>
      <c r="M91" s="770">
        <f>((L62^2+M62^2)*$J$45)/(100*$C$13)</f>
        <v>9.3823999999999988E-5</v>
      </c>
      <c r="N91" s="768">
        <f>((O62^2+P62^2)*$G$45/1000)/($C$13*$C$7)</f>
        <v>7.5864000000000008E-6</v>
      </c>
      <c r="O91" s="769" t="s">
        <v>56</v>
      </c>
      <c r="P91" s="770">
        <f>((O62^2+P62^2)*$J$45)/(100*$C$13)</f>
        <v>1.0115200000000001E-4</v>
      </c>
      <c r="Q91" s="768">
        <f>((R62^2+S62^2)*$G$45/1000)/($C$13*$C$7)</f>
        <v>8.0832000000000008E-6</v>
      </c>
      <c r="R91" s="769" t="s">
        <v>56</v>
      </c>
      <c r="S91" s="770">
        <f>((R62^2+S62^2)*$J$45)/(100*$C$13)</f>
        <v>1.0777600000000001E-4</v>
      </c>
      <c r="T91" s="768">
        <f>((U62^2+V62^2)*$G$45/1000)/($C$13*$C$7)</f>
        <v>8.0952E-6</v>
      </c>
      <c r="U91" s="769" t="s">
        <v>56</v>
      </c>
      <c r="V91" s="770">
        <f>((U62^2+V62^2)*$J$45)/(100*$C$13)</f>
        <v>1.07936E-4</v>
      </c>
      <c r="W91" s="768">
        <f>((X62^2+Y62^2)*$G$45/1000)/($C$13*$C$7)</f>
        <v>8.6615999999999985E-6</v>
      </c>
      <c r="X91" s="769" t="s">
        <v>56</v>
      </c>
      <c r="Y91" s="770">
        <f>((X62^2+Y62^2)*$J$45)/(100*$C$13)</f>
        <v>1.1548799999999999E-4</v>
      </c>
      <c r="Z91" s="768">
        <f>((AA62^2+AB62^2)*$G$45/1000)/($C$13*$C$7)</f>
        <v>8.0832000000000008E-6</v>
      </c>
      <c r="AA91" s="769" t="s">
        <v>56</v>
      </c>
      <c r="AB91" s="770">
        <f>((AA62^2+AB62^2)*$J$45)/(100*$C$13)</f>
        <v>1.0777600000000001E-4</v>
      </c>
      <c r="AC91" s="768">
        <f>((AD62^2+AE62^2)*$G$45/1000)/($C$13*$C$7)</f>
        <v>7.8072000000000004E-6</v>
      </c>
      <c r="AD91" s="769" t="s">
        <v>56</v>
      </c>
      <c r="AE91" s="770">
        <f>((AD62^2+AE62^2)*$J$45)/(100*$C$13)</f>
        <v>1.0409600000000001E-4</v>
      </c>
      <c r="AF91" s="768">
        <f>((AG62^2+AH62^2)*$G$45/1000)/($C$13*$C$7)</f>
        <v>7.5288000000000015E-6</v>
      </c>
      <c r="AG91" s="769" t="s">
        <v>56</v>
      </c>
      <c r="AH91" s="770">
        <f>((AG62^2+AH62^2)*$J$45)/(100*$C$13)</f>
        <v>1.0038400000000002E-4</v>
      </c>
      <c r="AI91" s="768">
        <f>((AJ62^2+AK62^2)*$G$45/1000)/($C$13*$C$7)</f>
        <v>7.5360000000000004E-6</v>
      </c>
      <c r="AJ91" s="769" t="s">
        <v>56</v>
      </c>
      <c r="AK91" s="770">
        <f>((AJ62^2+AK62^2)*$J$45)/(100*$C$13)</f>
        <v>1.0048000000000001E-4</v>
      </c>
      <c r="AL91" s="768">
        <f>((AM62^2+AN62^2)*$G$45/1000)/($C$13*$C$7)</f>
        <v>7.2695999999999998E-6</v>
      </c>
      <c r="AM91" s="769" t="s">
        <v>56</v>
      </c>
      <c r="AN91" s="770">
        <f>((AM62^2+AN62^2)*$J$45)/(100*$C$13)</f>
        <v>9.6928000000000004E-5</v>
      </c>
      <c r="AO91" s="768">
        <f>((AP62^2+AQ62^2)*$G$45/1000)/($C$13*$C$7)</f>
        <v>7.2623999999999993E-6</v>
      </c>
      <c r="AP91" s="769" t="s">
        <v>56</v>
      </c>
      <c r="AQ91" s="770">
        <f>((AP62^2+AQ62^2)*$J$45)/(100*$C$13)</f>
        <v>9.6831999999999997E-5</v>
      </c>
    </row>
    <row r="92" spans="1:81" s="665" customFormat="1" ht="16.5" customHeight="1" x14ac:dyDescent="0.25">
      <c r="A92" s="1693"/>
      <c r="B92" s="771" t="s">
        <v>152</v>
      </c>
      <c r="C92" s="782">
        <v>12.5</v>
      </c>
      <c r="D92" s="773"/>
      <c r="E92" s="1695" t="s">
        <v>153</v>
      </c>
      <c r="F92" s="1695"/>
      <c r="G92" s="783">
        <v>59</v>
      </c>
      <c r="H92" s="775"/>
      <c r="I92" s="776"/>
      <c r="J92" s="784"/>
      <c r="K92" s="1684"/>
      <c r="L92" s="1685"/>
      <c r="M92" s="1686"/>
      <c r="N92" s="1684"/>
      <c r="O92" s="1685"/>
      <c r="P92" s="1686"/>
      <c r="Q92" s="1684"/>
      <c r="R92" s="1685"/>
      <c r="S92" s="1686"/>
      <c r="T92" s="1684"/>
      <c r="U92" s="1685"/>
      <c r="V92" s="1686"/>
      <c r="W92" s="1684"/>
      <c r="X92" s="1685"/>
      <c r="Y92" s="1686"/>
      <c r="Z92" s="1684"/>
      <c r="AA92" s="1685"/>
      <c r="AB92" s="1686"/>
      <c r="AC92" s="1684"/>
      <c r="AD92" s="1685"/>
      <c r="AE92" s="1686"/>
      <c r="AF92" s="1684"/>
      <c r="AG92" s="1685"/>
      <c r="AH92" s="1686"/>
      <c r="AI92" s="1684"/>
      <c r="AJ92" s="1685"/>
      <c r="AK92" s="1686"/>
      <c r="AL92" s="1684"/>
      <c r="AM92" s="1685"/>
      <c r="AN92" s="1686"/>
      <c r="AO92" s="1684"/>
      <c r="AP92" s="1685"/>
      <c r="AQ92" s="1686"/>
    </row>
    <row r="93" spans="1:81" s="665" customFormat="1" ht="16.5" customHeight="1" thickBot="1" x14ac:dyDescent="0.3">
      <c r="A93" s="1693"/>
      <c r="B93" s="785"/>
      <c r="C93" s="758"/>
      <c r="D93" s="666"/>
      <c r="E93" s="777"/>
      <c r="F93" s="777" t="s">
        <v>61</v>
      </c>
      <c r="G93" s="786">
        <v>60</v>
      </c>
      <c r="H93" s="1690" t="s">
        <v>62</v>
      </c>
      <c r="I93" s="1691"/>
      <c r="J93" s="930">
        <v>8</v>
      </c>
      <c r="K93" s="1687"/>
      <c r="L93" s="1688"/>
      <c r="M93" s="1689"/>
      <c r="N93" s="1687"/>
      <c r="O93" s="1688"/>
      <c r="P93" s="1689"/>
      <c r="Q93" s="1687"/>
      <c r="R93" s="1688"/>
      <c r="S93" s="1689"/>
      <c r="T93" s="1687"/>
      <c r="U93" s="1688"/>
      <c r="V93" s="1689"/>
      <c r="W93" s="1687"/>
      <c r="X93" s="1688"/>
      <c r="Y93" s="1689"/>
      <c r="Z93" s="1687"/>
      <c r="AA93" s="1688"/>
      <c r="AB93" s="1689"/>
      <c r="AC93" s="1687"/>
      <c r="AD93" s="1688"/>
      <c r="AE93" s="1689"/>
      <c r="AF93" s="1687"/>
      <c r="AG93" s="1688"/>
      <c r="AH93" s="1689"/>
      <c r="AI93" s="1687"/>
      <c r="AJ93" s="1688"/>
      <c r="AK93" s="1689"/>
      <c r="AL93" s="1687"/>
      <c r="AM93" s="1688"/>
      <c r="AN93" s="1689"/>
      <c r="AO93" s="1687"/>
      <c r="AP93" s="1688"/>
      <c r="AQ93" s="1689"/>
    </row>
    <row r="94" spans="1:81" s="790" customFormat="1" ht="16.5" customHeight="1" thickBot="1" x14ac:dyDescent="0.3">
      <c r="A94" s="1694"/>
      <c r="B94" s="1696" t="s">
        <v>63</v>
      </c>
      <c r="C94" s="1697"/>
      <c r="D94" s="1697"/>
      <c r="E94" s="1697"/>
      <c r="F94" s="1697"/>
      <c r="G94" s="1698"/>
      <c r="H94" s="787">
        <f>I62+H90+H91</f>
        <v>0.12050703679999999</v>
      </c>
      <c r="I94" s="788" t="s">
        <v>56</v>
      </c>
      <c r="J94" s="789">
        <f>J90+J91+J62</f>
        <v>6.7093823999999996E-2</v>
      </c>
      <c r="K94" s="787">
        <f>L62+K90+K91</f>
        <v>0.12050703679999999</v>
      </c>
      <c r="L94" s="788" t="s">
        <v>56</v>
      </c>
      <c r="M94" s="789">
        <f>M90+M91+M62</f>
        <v>6.7093823999999996E-2</v>
      </c>
      <c r="N94" s="787">
        <f>O62+N90+N91</f>
        <v>0.12450758639999999</v>
      </c>
      <c r="O94" s="788" t="s">
        <v>56</v>
      </c>
      <c r="P94" s="789">
        <f>P90+P91+P62</f>
        <v>6.9101151999999999E-2</v>
      </c>
      <c r="Q94" s="787">
        <f>R62+Q90+Q91</f>
        <v>0.12850808320000001</v>
      </c>
      <c r="R94" s="788" t="s">
        <v>56</v>
      </c>
      <c r="S94" s="789">
        <f>S90+S91+S62</f>
        <v>6.310777599999999E-2</v>
      </c>
      <c r="T94" s="787">
        <f>U62+T90+T91</f>
        <v>0.12850809520000001</v>
      </c>
      <c r="U94" s="788" t="s">
        <v>56</v>
      </c>
      <c r="V94" s="789">
        <f>V90+V91+V62</f>
        <v>6.5107936000000005E-2</v>
      </c>
      <c r="W94" s="787">
        <f>X62+W90+W91</f>
        <v>0.13250866159999999</v>
      </c>
      <c r="X94" s="788" t="s">
        <v>56</v>
      </c>
      <c r="Y94" s="789">
        <f>Y90+Y91+Y62</f>
        <v>6.5115487999999999E-2</v>
      </c>
      <c r="Z94" s="787">
        <f>AA62+Z90+Z91</f>
        <v>0.12850808320000001</v>
      </c>
      <c r="AA94" s="788" t="s">
        <v>56</v>
      </c>
      <c r="AB94" s="789">
        <f>AB90+AB91+AB62</f>
        <v>6.310777599999999E-2</v>
      </c>
      <c r="AC94" s="787">
        <f>AD62+AC90+AC91</f>
        <v>0.12650780719999999</v>
      </c>
      <c r="AD94" s="788" t="s">
        <v>56</v>
      </c>
      <c r="AE94" s="789">
        <f>AE90+AE91+AE62</f>
        <v>6.3104095999999998E-2</v>
      </c>
      <c r="AF94" s="787">
        <f>AG62+AF90+AF91</f>
        <v>0.1245075288</v>
      </c>
      <c r="AG94" s="788" t="s">
        <v>56</v>
      </c>
      <c r="AH94" s="789">
        <f>AH90+AH91+AH62</f>
        <v>6.1100384000000001E-2</v>
      </c>
      <c r="AI94" s="787">
        <f>AJ62+AI90+AI91</f>
        <v>0.124507536</v>
      </c>
      <c r="AJ94" s="788" t="s">
        <v>56</v>
      </c>
      <c r="AK94" s="789">
        <f>AK90+AK91+AK62</f>
        <v>6.310048E-2</v>
      </c>
      <c r="AL94" s="787">
        <f>AM62+AL90+AL91</f>
        <v>0.1225072696</v>
      </c>
      <c r="AM94" s="788" t="s">
        <v>56</v>
      </c>
      <c r="AN94" s="789">
        <f>AN90+AN91+AN62</f>
        <v>6.3096927999999997E-2</v>
      </c>
      <c r="AO94" s="787">
        <f>AP62+AO90+AO91</f>
        <v>0.1225072624</v>
      </c>
      <c r="AP94" s="788" t="s">
        <v>56</v>
      </c>
      <c r="AQ94" s="789">
        <f>AQ90+AQ91+AQ62</f>
        <v>6.1096831999999997E-2</v>
      </c>
      <c r="CC94" s="791"/>
    </row>
    <row r="95" spans="1:81" s="665" customFormat="1" ht="16.5" customHeight="1" x14ac:dyDescent="0.25">
      <c r="A95" s="1681" t="s">
        <v>64</v>
      </c>
      <c r="B95" s="1682"/>
      <c r="C95" s="1682"/>
      <c r="D95" s="1682"/>
      <c r="E95" s="1682"/>
      <c r="F95" s="1682"/>
      <c r="G95" s="1683"/>
      <c r="H95" s="792"/>
      <c r="I95" s="793"/>
      <c r="J95" s="928"/>
      <c r="K95" s="792"/>
      <c r="L95" s="793"/>
      <c r="M95" s="928"/>
      <c r="N95" s="792"/>
      <c r="O95" s="793"/>
      <c r="P95" s="928"/>
      <c r="Q95" s="792"/>
      <c r="R95" s="793"/>
      <c r="S95" s="928"/>
      <c r="T95" s="792"/>
      <c r="U95" s="793"/>
      <c r="V95" s="928"/>
      <c r="W95" s="792"/>
      <c r="X95" s="793"/>
      <c r="Y95" s="928"/>
      <c r="Z95" s="792"/>
      <c r="AA95" s="793"/>
      <c r="AB95" s="928"/>
      <c r="AC95" s="792"/>
      <c r="AD95" s="793"/>
      <c r="AE95" s="928"/>
      <c r="AF95" s="792"/>
      <c r="AG95" s="793"/>
      <c r="AH95" s="928"/>
      <c r="AI95" s="792"/>
      <c r="AJ95" s="793"/>
      <c r="AK95" s="928"/>
      <c r="AL95" s="792"/>
      <c r="AM95" s="793"/>
      <c r="AN95" s="928"/>
      <c r="AO95" s="792"/>
      <c r="AP95" s="793"/>
      <c r="AQ95" s="928"/>
    </row>
    <row r="96" spans="1:81" s="665" customFormat="1" ht="16.5" customHeight="1" thickBot="1" x14ac:dyDescent="0.3">
      <c r="A96" s="794" t="s">
        <v>65</v>
      </c>
      <c r="B96" s="795"/>
      <c r="C96" s="796"/>
      <c r="D96" s="795"/>
      <c r="E96" s="698"/>
      <c r="F96" s="795" t="s">
        <v>66</v>
      </c>
      <c r="G96" s="697"/>
      <c r="H96" s="797">
        <f>SUM(H89,H94)</f>
        <v>1.4580928088</v>
      </c>
      <c r="I96" s="798" t="s">
        <v>56</v>
      </c>
      <c r="J96" s="799">
        <f>SUM(J89,J94)</f>
        <v>0.37857078399999999</v>
      </c>
      <c r="K96" s="797">
        <f>SUM(K89,K94)</f>
        <v>1.450079568</v>
      </c>
      <c r="L96" s="798" t="s">
        <v>56</v>
      </c>
      <c r="M96" s="799">
        <f>SUM(M89,M94)</f>
        <v>0.37639423999999999</v>
      </c>
      <c r="N96" s="797">
        <f>SUM(N89,N94)</f>
        <v>1.4841303376000001</v>
      </c>
      <c r="O96" s="798" t="s">
        <v>56</v>
      </c>
      <c r="P96" s="799">
        <f>SUM(P89,P94)</f>
        <v>0.38707116799999997</v>
      </c>
      <c r="Q96" s="797">
        <f>SUM(Q89,Q94)</f>
        <v>1.4961449752</v>
      </c>
      <c r="R96" s="798" t="s">
        <v>56</v>
      </c>
      <c r="S96" s="799">
        <f>SUM(S89,S94)</f>
        <v>0.38526633599999999</v>
      </c>
      <c r="T96" s="797">
        <f>SUM(T89,T94)</f>
        <v>1.5261925071999998</v>
      </c>
      <c r="U96" s="798" t="s">
        <v>56</v>
      </c>
      <c r="V96" s="799">
        <f>SUM(V89,V94)</f>
        <v>0.38190009599999997</v>
      </c>
      <c r="W96" s="797">
        <f>SUM(W89,W94)</f>
        <v>1.5181715096000001</v>
      </c>
      <c r="X96" s="798" t="s">
        <v>56</v>
      </c>
      <c r="Y96" s="799">
        <f>SUM(Y89,Y94)</f>
        <v>0.375620128</v>
      </c>
      <c r="Z96" s="797">
        <f>SUM(Z89,Z94)</f>
        <v>1.5081605104000002</v>
      </c>
      <c r="AA96" s="798" t="s">
        <v>56</v>
      </c>
      <c r="AB96" s="799">
        <f>SUM(AB89,AB94)</f>
        <v>0.37147347200000003</v>
      </c>
      <c r="AC96" s="797">
        <f>SUM(AC89,AC94)</f>
        <v>1.5281977199999996</v>
      </c>
      <c r="AD96" s="798" t="s">
        <v>56</v>
      </c>
      <c r="AE96" s="799">
        <f>SUM(AE89,AE94)</f>
        <v>0.37596959999999996</v>
      </c>
      <c r="AF96" s="797">
        <f>SUM(AF89,AF94)</f>
        <v>1.5442287687999998</v>
      </c>
      <c r="AG96" s="798" t="s">
        <v>56</v>
      </c>
      <c r="AH96" s="799">
        <f>SUM(AH89,AH94)</f>
        <v>0.378383584</v>
      </c>
      <c r="AI96" s="797">
        <f>SUM(AI89,AI94)</f>
        <v>1.5382186743999999</v>
      </c>
      <c r="AJ96" s="798" t="s">
        <v>56</v>
      </c>
      <c r="AK96" s="799">
        <f>SUM(AK89,AK94)</f>
        <v>0.38024899200000001</v>
      </c>
      <c r="AL96" s="797">
        <f>SUM(AL89,AL94)</f>
        <v>1.5161844696</v>
      </c>
      <c r="AM96" s="798" t="s">
        <v>56</v>
      </c>
      <c r="AN96" s="799">
        <f>SUM(AN89,AN94)</f>
        <v>0.37779292799999997</v>
      </c>
      <c r="AO96" s="797">
        <f>SUM(AO89,AO94)</f>
        <v>1.5041652552000002</v>
      </c>
      <c r="AP96" s="798" t="s">
        <v>56</v>
      </c>
      <c r="AQ96" s="799">
        <f>SUM(AQ89,AQ94)</f>
        <v>0.37753673599999998</v>
      </c>
    </row>
    <row r="97" spans="1:43" ht="16.5" x14ac:dyDescent="0.25">
      <c r="A97" s="800" t="s">
        <v>67</v>
      </c>
      <c r="B97" s="790"/>
      <c r="C97" s="790"/>
      <c r="D97" s="790"/>
      <c r="E97" s="790"/>
      <c r="F97" s="790"/>
      <c r="H97" s="790"/>
      <c r="I97" s="801">
        <f>J96/H96</f>
        <v>0.25963421650200791</v>
      </c>
      <c r="J97" s="790"/>
      <c r="K97" s="790"/>
      <c r="L97" s="801">
        <f>M96/K96</f>
        <v>0.2595679908235215</v>
      </c>
      <c r="M97" s="790"/>
      <c r="N97" s="790"/>
      <c r="O97" s="801">
        <f>P96/N96</f>
        <v>0.26080672175055464</v>
      </c>
      <c r="P97" s="790"/>
      <c r="Q97" s="790"/>
      <c r="R97" s="801">
        <f>S96/Q96</f>
        <v>0.25750601872555751</v>
      </c>
      <c r="S97" s="790"/>
      <c r="T97" s="790"/>
      <c r="U97" s="801">
        <f>V96/T96</f>
        <v>0.2502306191377166</v>
      </c>
      <c r="V97" s="790"/>
      <c r="W97" s="790"/>
      <c r="X97" s="801">
        <f>Y96/W96</f>
        <v>0.24741613554516406</v>
      </c>
      <c r="Y97" s="790"/>
      <c r="Z97" s="790"/>
      <c r="AA97" s="801">
        <f>AB96/Z96</f>
        <v>0.24630897668940846</v>
      </c>
      <c r="AB97" s="790"/>
      <c r="AC97" s="790"/>
      <c r="AD97" s="801">
        <f>AE96/AC96</f>
        <v>0.24602156846563025</v>
      </c>
      <c r="AE97" s="790"/>
      <c r="AF97" s="790"/>
      <c r="AG97" s="801">
        <f>AH96/AF96</f>
        <v>0.24503078277322665</v>
      </c>
      <c r="AH97" s="790"/>
      <c r="AI97" s="790"/>
      <c r="AJ97" s="801">
        <f>AK96/AI96</f>
        <v>0.24720086833448474</v>
      </c>
      <c r="AK97" s="790"/>
      <c r="AL97" s="790"/>
      <c r="AM97" s="801">
        <f>AN96/AL96</f>
        <v>0.24917345849062111</v>
      </c>
      <c r="AN97" s="790"/>
      <c r="AO97" s="790"/>
      <c r="AP97" s="801">
        <f>AQ96/AO96</f>
        <v>0.25099418743707191</v>
      </c>
      <c r="AQ97" s="790"/>
    </row>
    <row r="98" spans="1:43" ht="16.5" x14ac:dyDescent="0.25">
      <c r="A98" s="800" t="s">
        <v>166</v>
      </c>
      <c r="B98" s="800"/>
      <c r="C98" s="800"/>
      <c r="D98" s="800"/>
      <c r="E98" s="800"/>
      <c r="F98" s="800"/>
      <c r="G98" s="802"/>
      <c r="H98" s="802"/>
      <c r="I98" s="802"/>
      <c r="J98" s="802"/>
      <c r="K98" s="802"/>
      <c r="L98" s="802"/>
      <c r="M98" s="802"/>
      <c r="N98" s="802"/>
      <c r="O98" s="802"/>
      <c r="P98" s="802"/>
      <c r="Q98" s="802"/>
      <c r="R98" s="802"/>
      <c r="S98" s="802"/>
      <c r="T98" s="802"/>
      <c r="U98" s="802"/>
      <c r="V98" s="802"/>
      <c r="W98" s="802"/>
      <c r="X98" s="802"/>
      <c r="Y98" s="802"/>
      <c r="Z98" s="802"/>
      <c r="AA98" s="802"/>
      <c r="AB98" s="802"/>
      <c r="AC98" s="802"/>
      <c r="AD98" s="802"/>
      <c r="AE98" s="802"/>
      <c r="AF98" s="802"/>
      <c r="AG98" s="802"/>
      <c r="AH98" s="802"/>
      <c r="AI98" s="802"/>
      <c r="AJ98" s="802"/>
      <c r="AK98" s="802"/>
      <c r="AL98" s="802"/>
      <c r="AM98" s="802"/>
      <c r="AN98" s="802"/>
      <c r="AO98" s="802"/>
      <c r="AP98" s="802"/>
      <c r="AQ98" s="802"/>
    </row>
    <row r="108" spans="1:43" x14ac:dyDescent="0.2">
      <c r="D108" s="811"/>
      <c r="E108" s="810"/>
      <c r="I108" s="806">
        <v>0</v>
      </c>
      <c r="J108" s="806">
        <v>0</v>
      </c>
      <c r="K108" s="806">
        <v>0</v>
      </c>
      <c r="L108" s="806">
        <v>0</v>
      </c>
      <c r="M108" s="806">
        <v>0</v>
      </c>
      <c r="N108" s="806">
        <v>0</v>
      </c>
      <c r="O108" s="806">
        <v>0</v>
      </c>
      <c r="P108" s="806">
        <v>0</v>
      </c>
      <c r="Q108" s="806">
        <v>0</v>
      </c>
      <c r="R108" s="806">
        <v>0</v>
      </c>
      <c r="S108" s="806">
        <v>0</v>
      </c>
      <c r="T108" s="806">
        <v>0</v>
      </c>
      <c r="U108" s="806">
        <v>0</v>
      </c>
      <c r="V108" s="806">
        <v>0</v>
      </c>
      <c r="W108" s="806">
        <v>0</v>
      </c>
      <c r="X108" s="806">
        <v>0</v>
      </c>
      <c r="Y108" s="806">
        <v>0</v>
      </c>
      <c r="Z108" s="806">
        <v>0</v>
      </c>
      <c r="AA108" s="806">
        <v>0</v>
      </c>
      <c r="AB108" s="806">
        <v>0</v>
      </c>
      <c r="AC108" s="806">
        <v>0</v>
      </c>
    </row>
    <row r="109" spans="1:43" x14ac:dyDescent="0.2">
      <c r="E109" s="810"/>
    </row>
    <row r="110" spans="1:43" x14ac:dyDescent="0.2">
      <c r="E110" s="810"/>
    </row>
    <row r="111" spans="1:43" x14ac:dyDescent="0.2">
      <c r="F111" s="810"/>
      <c r="I111" s="806">
        <v>0</v>
      </c>
      <c r="J111" s="806">
        <v>0</v>
      </c>
      <c r="K111" s="806">
        <v>0</v>
      </c>
      <c r="L111" s="806">
        <v>0</v>
      </c>
      <c r="M111" s="806">
        <v>0</v>
      </c>
      <c r="N111" s="806">
        <v>0</v>
      </c>
      <c r="O111" s="806">
        <v>0</v>
      </c>
      <c r="P111" s="806">
        <v>0</v>
      </c>
      <c r="Q111" s="806">
        <v>0</v>
      </c>
      <c r="R111" s="806">
        <v>0</v>
      </c>
      <c r="T111" s="806">
        <v>0</v>
      </c>
      <c r="U111" s="806">
        <v>0</v>
      </c>
      <c r="V111" s="806">
        <v>0</v>
      </c>
      <c r="W111" s="806">
        <v>0</v>
      </c>
      <c r="X111" s="806">
        <v>0</v>
      </c>
      <c r="Y111" s="806">
        <v>0</v>
      </c>
      <c r="Z111" s="806">
        <v>0</v>
      </c>
      <c r="AA111" s="806">
        <v>0</v>
      </c>
      <c r="AB111" s="806">
        <v>0</v>
      </c>
      <c r="AC111" s="806">
        <v>0</v>
      </c>
    </row>
    <row r="112" spans="1:43" x14ac:dyDescent="0.2">
      <c r="E112" s="810"/>
    </row>
    <row r="113" spans="4:19" x14ac:dyDescent="0.2">
      <c r="E113" s="810"/>
    </row>
    <row r="116" spans="4:19" x14ac:dyDescent="0.2">
      <c r="D116" s="811"/>
    </row>
    <row r="119" spans="4:19" x14ac:dyDescent="0.2">
      <c r="E119" s="810"/>
    </row>
    <row r="120" spans="4:19" x14ac:dyDescent="0.2">
      <c r="D120" s="811"/>
      <c r="E120" s="810"/>
    </row>
    <row r="121" spans="4:19" x14ac:dyDescent="0.2">
      <c r="E121" s="810"/>
    </row>
    <row r="122" spans="4:19" x14ac:dyDescent="0.2">
      <c r="E122" s="810"/>
    </row>
    <row r="123" spans="4:19" x14ac:dyDescent="0.2">
      <c r="E123" s="810"/>
    </row>
    <row r="124" spans="4:19" x14ac:dyDescent="0.2">
      <c r="E124" s="810"/>
    </row>
    <row r="125" spans="4:19" x14ac:dyDescent="0.2">
      <c r="E125" s="810"/>
    </row>
    <row r="127" spans="4:19" x14ac:dyDescent="0.2">
      <c r="I127" s="806">
        <v>0</v>
      </c>
      <c r="J127" s="806">
        <v>0</v>
      </c>
      <c r="K127" s="806">
        <v>0</v>
      </c>
      <c r="L127" s="806">
        <v>0</v>
      </c>
      <c r="M127" s="806">
        <v>0</v>
      </c>
      <c r="N127" s="806">
        <v>0</v>
      </c>
      <c r="O127" s="806">
        <v>0</v>
      </c>
      <c r="P127" s="806">
        <v>0</v>
      </c>
      <c r="Q127" s="806">
        <v>0</v>
      </c>
      <c r="R127" s="806">
        <v>0</v>
      </c>
      <c r="S127" s="806">
        <v>0</v>
      </c>
    </row>
  </sheetData>
  <mergeCells count="236">
    <mergeCell ref="A1:AQ1"/>
    <mergeCell ref="AN2:AQ2"/>
    <mergeCell ref="BX2:CA2"/>
    <mergeCell ref="BZ3:CA3"/>
    <mergeCell ref="A4:G4"/>
    <mergeCell ref="H4:J4"/>
    <mergeCell ref="K4:M4"/>
    <mergeCell ref="N4:P4"/>
    <mergeCell ref="Q4:S4"/>
    <mergeCell ref="T4:V4"/>
    <mergeCell ref="AO4:AQ4"/>
    <mergeCell ref="W4:Y4"/>
    <mergeCell ref="Z4:AB4"/>
    <mergeCell ref="AC4:AE4"/>
    <mergeCell ref="AF4:AH4"/>
    <mergeCell ref="AI4:AK4"/>
    <mergeCell ref="AL4:AN4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D10:E11"/>
    <mergeCell ref="F10:G10"/>
    <mergeCell ref="F11:G11"/>
    <mergeCell ref="D12:G12"/>
    <mergeCell ref="AO12:AQ12"/>
    <mergeCell ref="W12:Y12"/>
    <mergeCell ref="Z12:AB12"/>
    <mergeCell ref="AC12:AE12"/>
    <mergeCell ref="N12:P12"/>
    <mergeCell ref="Q12:S12"/>
    <mergeCell ref="T12:V12"/>
    <mergeCell ref="H12:J12"/>
    <mergeCell ref="K12:M12"/>
    <mergeCell ref="AF12:AH12"/>
    <mergeCell ref="AI12:AK12"/>
    <mergeCell ref="AL12:AN12"/>
    <mergeCell ref="D16:E17"/>
    <mergeCell ref="F16:G16"/>
    <mergeCell ref="F17:G17"/>
    <mergeCell ref="D18:G18"/>
    <mergeCell ref="H18:J18"/>
    <mergeCell ref="K18:M18"/>
    <mergeCell ref="AO18:AQ18"/>
    <mergeCell ref="A19:C20"/>
    <mergeCell ref="D19:E20"/>
    <mergeCell ref="F19:G19"/>
    <mergeCell ref="F20:G20"/>
    <mergeCell ref="N18:P18"/>
    <mergeCell ref="Q18:S18"/>
    <mergeCell ref="T18:V18"/>
    <mergeCell ref="W18:Y18"/>
    <mergeCell ref="Z18:AB18"/>
    <mergeCell ref="AC18:AE18"/>
    <mergeCell ref="A13:B18"/>
    <mergeCell ref="C13:C18"/>
    <mergeCell ref="D13:E14"/>
    <mergeCell ref="F13:G13"/>
    <mergeCell ref="F14:G14"/>
    <mergeCell ref="D15:G15"/>
    <mergeCell ref="E21:F21"/>
    <mergeCell ref="E22:F22"/>
    <mergeCell ref="A24:C24"/>
    <mergeCell ref="D24:E24"/>
    <mergeCell ref="F24:G24"/>
    <mergeCell ref="H24:J25"/>
    <mergeCell ref="AF18:AH18"/>
    <mergeCell ref="AI18:AK18"/>
    <mergeCell ref="AL18:AN18"/>
    <mergeCell ref="AL24:AN25"/>
    <mergeCell ref="AO24:AQ25"/>
    <mergeCell ref="A25:C25"/>
    <mergeCell ref="K24:M25"/>
    <mergeCell ref="N24:P25"/>
    <mergeCell ref="Q24:S25"/>
    <mergeCell ref="T24:V25"/>
    <mergeCell ref="W24:Y25"/>
    <mergeCell ref="Z24:AB25"/>
    <mergeCell ref="A32:G32"/>
    <mergeCell ref="A33:G33"/>
    <mergeCell ref="A34:G34"/>
    <mergeCell ref="A37:A41"/>
    <mergeCell ref="E39:F39"/>
    <mergeCell ref="K39:M40"/>
    <mergeCell ref="AC24:AE25"/>
    <mergeCell ref="AF24:AH25"/>
    <mergeCell ref="AI24:AK25"/>
    <mergeCell ref="AF39:AH40"/>
    <mergeCell ref="AI39:AK40"/>
    <mergeCell ref="AL39:AN40"/>
    <mergeCell ref="AO39:AQ40"/>
    <mergeCell ref="H40:I40"/>
    <mergeCell ref="B41:G41"/>
    <mergeCell ref="N39:P40"/>
    <mergeCell ref="Q39:S40"/>
    <mergeCell ref="T39:V40"/>
    <mergeCell ref="W39:Y40"/>
    <mergeCell ref="Z39:AB40"/>
    <mergeCell ref="AC39:AE40"/>
    <mergeCell ref="AO44:AQ45"/>
    <mergeCell ref="H45:I45"/>
    <mergeCell ref="B46:G46"/>
    <mergeCell ref="A47:G47"/>
    <mergeCell ref="A52:G52"/>
    <mergeCell ref="H52:J52"/>
    <mergeCell ref="K52:M52"/>
    <mergeCell ref="N52:P52"/>
    <mergeCell ref="Q52:S52"/>
    <mergeCell ref="T52:V52"/>
    <mergeCell ref="W44:Y45"/>
    <mergeCell ref="Z44:AB45"/>
    <mergeCell ref="AC44:AE45"/>
    <mergeCell ref="AF44:AH45"/>
    <mergeCell ref="AI44:AK45"/>
    <mergeCell ref="AL44:AN45"/>
    <mergeCell ref="A42:A46"/>
    <mergeCell ref="E44:F44"/>
    <mergeCell ref="K44:M45"/>
    <mergeCell ref="N44:P45"/>
    <mergeCell ref="Q44:S45"/>
    <mergeCell ref="T44:V45"/>
    <mergeCell ref="AO52:AQ52"/>
    <mergeCell ref="W52:Y52"/>
    <mergeCell ref="A53:B54"/>
    <mergeCell ref="C53:C54"/>
    <mergeCell ref="D53:G54"/>
    <mergeCell ref="A55:B60"/>
    <mergeCell ref="C55:C60"/>
    <mergeCell ref="D55:E56"/>
    <mergeCell ref="F55:G55"/>
    <mergeCell ref="F56:G56"/>
    <mergeCell ref="D57:G57"/>
    <mergeCell ref="D58:E59"/>
    <mergeCell ref="F58:G58"/>
    <mergeCell ref="F59:G59"/>
    <mergeCell ref="D60:G60"/>
    <mergeCell ref="Z52:AB52"/>
    <mergeCell ref="AC52:AE52"/>
    <mergeCell ref="AF52:AH52"/>
    <mergeCell ref="AI52:AK52"/>
    <mergeCell ref="AL52:AN52"/>
    <mergeCell ref="H60:J60"/>
    <mergeCell ref="K60:M60"/>
    <mergeCell ref="AF60:AH60"/>
    <mergeCell ref="AI60:AK60"/>
    <mergeCell ref="AL60:AN60"/>
    <mergeCell ref="AO60:AQ60"/>
    <mergeCell ref="W60:Y60"/>
    <mergeCell ref="Z60:AB60"/>
    <mergeCell ref="AC60:AE60"/>
    <mergeCell ref="N60:P60"/>
    <mergeCell ref="Q60:S60"/>
    <mergeCell ref="T60:V60"/>
    <mergeCell ref="D64:E65"/>
    <mergeCell ref="F64:G64"/>
    <mergeCell ref="F65:G65"/>
    <mergeCell ref="D66:G66"/>
    <mergeCell ref="H66:J66"/>
    <mergeCell ref="K66:M66"/>
    <mergeCell ref="AO66:AQ66"/>
    <mergeCell ref="A67:C68"/>
    <mergeCell ref="D67:E68"/>
    <mergeCell ref="F67:G67"/>
    <mergeCell ref="F68:G68"/>
    <mergeCell ref="N66:P66"/>
    <mergeCell ref="Q66:S66"/>
    <mergeCell ref="T66:V66"/>
    <mergeCell ref="W66:Y66"/>
    <mergeCell ref="Z66:AB66"/>
    <mergeCell ref="AC66:AE66"/>
    <mergeCell ref="A61:B66"/>
    <mergeCell ref="C61:C66"/>
    <mergeCell ref="D61:E62"/>
    <mergeCell ref="F61:G61"/>
    <mergeCell ref="F62:G62"/>
    <mergeCell ref="D63:G63"/>
    <mergeCell ref="E69:F69"/>
    <mergeCell ref="E70:F70"/>
    <mergeCell ref="A72:C72"/>
    <mergeCell ref="D72:E72"/>
    <mergeCell ref="F72:G72"/>
    <mergeCell ref="H72:J73"/>
    <mergeCell ref="AF66:AH66"/>
    <mergeCell ref="AI66:AK66"/>
    <mergeCell ref="AL66:AN66"/>
    <mergeCell ref="AL72:AN73"/>
    <mergeCell ref="AO72:AQ73"/>
    <mergeCell ref="A73:C73"/>
    <mergeCell ref="K72:M73"/>
    <mergeCell ref="N72:P73"/>
    <mergeCell ref="Q72:S73"/>
    <mergeCell ref="T72:V73"/>
    <mergeCell ref="W72:Y73"/>
    <mergeCell ref="Z72:AB73"/>
    <mergeCell ref="A80:G80"/>
    <mergeCell ref="A81:G81"/>
    <mergeCell ref="A82:G82"/>
    <mergeCell ref="A85:A89"/>
    <mergeCell ref="E87:F87"/>
    <mergeCell ref="K87:M88"/>
    <mergeCell ref="AC72:AE73"/>
    <mergeCell ref="AF72:AH73"/>
    <mergeCell ref="AI72:AK73"/>
    <mergeCell ref="AF87:AH88"/>
    <mergeCell ref="AI87:AK88"/>
    <mergeCell ref="AL87:AN88"/>
    <mergeCell ref="AO87:AQ88"/>
    <mergeCell ref="H88:I88"/>
    <mergeCell ref="B89:G89"/>
    <mergeCell ref="N87:P88"/>
    <mergeCell ref="Q87:S88"/>
    <mergeCell ref="T87:V88"/>
    <mergeCell ref="W87:Y88"/>
    <mergeCell ref="Z87:AB88"/>
    <mergeCell ref="AC87:AE88"/>
    <mergeCell ref="AO92:AQ93"/>
    <mergeCell ref="H93:I93"/>
    <mergeCell ref="B94:G94"/>
    <mergeCell ref="A95:G95"/>
    <mergeCell ref="W92:Y93"/>
    <mergeCell ref="Z92:AB93"/>
    <mergeCell ref="AC92:AE93"/>
    <mergeCell ref="AF92:AH93"/>
    <mergeCell ref="AI92:AK93"/>
    <mergeCell ref="AL92:AN93"/>
    <mergeCell ref="A90:A94"/>
    <mergeCell ref="E92:F92"/>
    <mergeCell ref="K92:M93"/>
    <mergeCell ref="N92:P93"/>
    <mergeCell ref="Q92:S93"/>
    <mergeCell ref="T92:V93"/>
  </mergeCells>
  <pageMargins left="0.7" right="0.7" top="0.75" bottom="0.75" header="0.3" footer="0.3"/>
  <pageSetup paperSize="8" scale="50" fitToHeight="0" orientation="landscape" horizontalDpi="120" verticalDpi="144" r:id="rId1"/>
  <headerFooter alignWithMargins="0">
    <oddFooter xml:space="preserve">&amp;R
</oddFooter>
  </headerFooter>
  <rowBreaks count="1" manualBreakCount="1">
    <brk id="50" max="4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201"/>
  <sheetViews>
    <sheetView zoomScale="55" zoomScaleNormal="55" zoomScaleSheetLayoutView="66" workbookViewId="0">
      <pane xSplit="8" ySplit="7" topLeftCell="I8" activePane="bottomRight" state="frozen"/>
      <selection activeCell="O37" sqref="O37"/>
      <selection pane="topRight" activeCell="O37" sqref="O37"/>
      <selection pane="bottomLeft" activeCell="O37" sqref="O37"/>
      <selection pane="bottomRight" sqref="A1:XFD1048576"/>
    </sheetView>
  </sheetViews>
  <sheetFormatPr defaultRowHeight="12.75" x14ac:dyDescent="0.2"/>
  <cols>
    <col min="1" max="2" width="3.28515625" style="1147" customWidth="1"/>
    <col min="3" max="3" width="7" style="1147" customWidth="1"/>
    <col min="4" max="4" width="21.5703125" style="1147" customWidth="1"/>
    <col min="5" max="5" width="5.85546875" style="1147" customWidth="1"/>
    <col min="6" max="6" width="9.140625" style="1147" customWidth="1"/>
    <col min="7" max="8" width="5.85546875" style="1147" customWidth="1"/>
    <col min="9" max="10" width="8.7109375" style="1147" customWidth="1"/>
    <col min="11" max="11" width="8.7109375" style="1269" customWidth="1"/>
    <col min="12" max="20" width="8.7109375" style="1147" customWidth="1"/>
    <col min="21" max="21" width="9" style="1147" customWidth="1"/>
    <col min="22" max="22" width="10" style="1147" customWidth="1"/>
    <col min="23" max="256" width="9.140625" style="1147"/>
    <col min="257" max="258" width="3.28515625" style="1147" customWidth="1"/>
    <col min="259" max="259" width="5.85546875" style="1147" customWidth="1"/>
    <col min="260" max="260" width="18" style="1147" customWidth="1"/>
    <col min="261" max="264" width="5.85546875" style="1147" customWidth="1"/>
    <col min="265" max="276" width="7.42578125" style="1147" customWidth="1"/>
    <col min="277" max="278" width="8" style="1147" customWidth="1"/>
    <col min="279" max="512" width="9.140625" style="1147"/>
    <col min="513" max="514" width="3.28515625" style="1147" customWidth="1"/>
    <col min="515" max="515" width="5.85546875" style="1147" customWidth="1"/>
    <col min="516" max="516" width="18" style="1147" customWidth="1"/>
    <col min="517" max="520" width="5.85546875" style="1147" customWidth="1"/>
    <col min="521" max="532" width="7.42578125" style="1147" customWidth="1"/>
    <col min="533" max="534" width="8" style="1147" customWidth="1"/>
    <col min="535" max="768" width="9.140625" style="1147"/>
    <col min="769" max="770" width="3.28515625" style="1147" customWidth="1"/>
    <col min="771" max="771" width="5.85546875" style="1147" customWidth="1"/>
    <col min="772" max="772" width="18" style="1147" customWidth="1"/>
    <col min="773" max="776" width="5.85546875" style="1147" customWidth="1"/>
    <col min="777" max="788" width="7.42578125" style="1147" customWidth="1"/>
    <col min="789" max="790" width="8" style="1147" customWidth="1"/>
    <col min="791" max="1024" width="9.140625" style="1147"/>
    <col min="1025" max="1026" width="3.28515625" style="1147" customWidth="1"/>
    <col min="1027" max="1027" width="5.85546875" style="1147" customWidth="1"/>
    <col min="1028" max="1028" width="18" style="1147" customWidth="1"/>
    <col min="1029" max="1032" width="5.85546875" style="1147" customWidth="1"/>
    <col min="1033" max="1044" width="7.42578125" style="1147" customWidth="1"/>
    <col min="1045" max="1046" width="8" style="1147" customWidth="1"/>
    <col min="1047" max="1280" width="9.140625" style="1147"/>
    <col min="1281" max="1282" width="3.28515625" style="1147" customWidth="1"/>
    <col min="1283" max="1283" width="5.85546875" style="1147" customWidth="1"/>
    <col min="1284" max="1284" width="18" style="1147" customWidth="1"/>
    <col min="1285" max="1288" width="5.85546875" style="1147" customWidth="1"/>
    <col min="1289" max="1300" width="7.42578125" style="1147" customWidth="1"/>
    <col min="1301" max="1302" width="8" style="1147" customWidth="1"/>
    <col min="1303" max="1536" width="9.140625" style="1147"/>
    <col min="1537" max="1538" width="3.28515625" style="1147" customWidth="1"/>
    <col min="1539" max="1539" width="5.85546875" style="1147" customWidth="1"/>
    <col min="1540" max="1540" width="18" style="1147" customWidth="1"/>
    <col min="1541" max="1544" width="5.85546875" style="1147" customWidth="1"/>
    <col min="1545" max="1556" width="7.42578125" style="1147" customWidth="1"/>
    <col min="1557" max="1558" width="8" style="1147" customWidth="1"/>
    <col min="1559" max="1792" width="9.140625" style="1147"/>
    <col min="1793" max="1794" width="3.28515625" style="1147" customWidth="1"/>
    <col min="1795" max="1795" width="5.85546875" style="1147" customWidth="1"/>
    <col min="1796" max="1796" width="18" style="1147" customWidth="1"/>
    <col min="1797" max="1800" width="5.85546875" style="1147" customWidth="1"/>
    <col min="1801" max="1812" width="7.42578125" style="1147" customWidth="1"/>
    <col min="1813" max="1814" width="8" style="1147" customWidth="1"/>
    <col min="1815" max="2048" width="9.140625" style="1147"/>
    <col min="2049" max="2050" width="3.28515625" style="1147" customWidth="1"/>
    <col min="2051" max="2051" width="5.85546875" style="1147" customWidth="1"/>
    <col min="2052" max="2052" width="18" style="1147" customWidth="1"/>
    <col min="2053" max="2056" width="5.85546875" style="1147" customWidth="1"/>
    <col min="2057" max="2068" width="7.42578125" style="1147" customWidth="1"/>
    <col min="2069" max="2070" width="8" style="1147" customWidth="1"/>
    <col min="2071" max="2304" width="9.140625" style="1147"/>
    <col min="2305" max="2306" width="3.28515625" style="1147" customWidth="1"/>
    <col min="2307" max="2307" width="5.85546875" style="1147" customWidth="1"/>
    <col min="2308" max="2308" width="18" style="1147" customWidth="1"/>
    <col min="2309" max="2312" width="5.85546875" style="1147" customWidth="1"/>
    <col min="2313" max="2324" width="7.42578125" style="1147" customWidth="1"/>
    <col min="2325" max="2326" width="8" style="1147" customWidth="1"/>
    <col min="2327" max="2560" width="9.140625" style="1147"/>
    <col min="2561" max="2562" width="3.28515625" style="1147" customWidth="1"/>
    <col min="2563" max="2563" width="5.85546875" style="1147" customWidth="1"/>
    <col min="2564" max="2564" width="18" style="1147" customWidth="1"/>
    <col min="2565" max="2568" width="5.85546875" style="1147" customWidth="1"/>
    <col min="2569" max="2580" width="7.42578125" style="1147" customWidth="1"/>
    <col min="2581" max="2582" width="8" style="1147" customWidth="1"/>
    <col min="2583" max="2816" width="9.140625" style="1147"/>
    <col min="2817" max="2818" width="3.28515625" style="1147" customWidth="1"/>
    <col min="2819" max="2819" width="5.85546875" style="1147" customWidth="1"/>
    <col min="2820" max="2820" width="18" style="1147" customWidth="1"/>
    <col min="2821" max="2824" width="5.85546875" style="1147" customWidth="1"/>
    <col min="2825" max="2836" width="7.42578125" style="1147" customWidth="1"/>
    <col min="2837" max="2838" width="8" style="1147" customWidth="1"/>
    <col min="2839" max="3072" width="9.140625" style="1147"/>
    <col min="3073" max="3074" width="3.28515625" style="1147" customWidth="1"/>
    <col min="3075" max="3075" width="5.85546875" style="1147" customWidth="1"/>
    <col min="3076" max="3076" width="18" style="1147" customWidth="1"/>
    <col min="3077" max="3080" width="5.85546875" style="1147" customWidth="1"/>
    <col min="3081" max="3092" width="7.42578125" style="1147" customWidth="1"/>
    <col min="3093" max="3094" width="8" style="1147" customWidth="1"/>
    <col min="3095" max="3328" width="9.140625" style="1147"/>
    <col min="3329" max="3330" width="3.28515625" style="1147" customWidth="1"/>
    <col min="3331" max="3331" width="5.85546875" style="1147" customWidth="1"/>
    <col min="3332" max="3332" width="18" style="1147" customWidth="1"/>
    <col min="3333" max="3336" width="5.85546875" style="1147" customWidth="1"/>
    <col min="3337" max="3348" width="7.42578125" style="1147" customWidth="1"/>
    <col min="3349" max="3350" width="8" style="1147" customWidth="1"/>
    <col min="3351" max="3584" width="9.140625" style="1147"/>
    <col min="3585" max="3586" width="3.28515625" style="1147" customWidth="1"/>
    <col min="3587" max="3587" width="5.85546875" style="1147" customWidth="1"/>
    <col min="3588" max="3588" width="18" style="1147" customWidth="1"/>
    <col min="3589" max="3592" width="5.85546875" style="1147" customWidth="1"/>
    <col min="3593" max="3604" width="7.42578125" style="1147" customWidth="1"/>
    <col min="3605" max="3606" width="8" style="1147" customWidth="1"/>
    <col min="3607" max="3840" width="9.140625" style="1147"/>
    <col min="3841" max="3842" width="3.28515625" style="1147" customWidth="1"/>
    <col min="3843" max="3843" width="5.85546875" style="1147" customWidth="1"/>
    <col min="3844" max="3844" width="18" style="1147" customWidth="1"/>
    <col min="3845" max="3848" width="5.85546875" style="1147" customWidth="1"/>
    <col min="3849" max="3860" width="7.42578125" style="1147" customWidth="1"/>
    <col min="3861" max="3862" width="8" style="1147" customWidth="1"/>
    <col min="3863" max="4096" width="9.140625" style="1147"/>
    <col min="4097" max="4098" width="3.28515625" style="1147" customWidth="1"/>
    <col min="4099" max="4099" width="5.85546875" style="1147" customWidth="1"/>
    <col min="4100" max="4100" width="18" style="1147" customWidth="1"/>
    <col min="4101" max="4104" width="5.85546875" style="1147" customWidth="1"/>
    <col min="4105" max="4116" width="7.42578125" style="1147" customWidth="1"/>
    <col min="4117" max="4118" width="8" style="1147" customWidth="1"/>
    <col min="4119" max="4352" width="9.140625" style="1147"/>
    <col min="4353" max="4354" width="3.28515625" style="1147" customWidth="1"/>
    <col min="4355" max="4355" width="5.85546875" style="1147" customWidth="1"/>
    <col min="4356" max="4356" width="18" style="1147" customWidth="1"/>
    <col min="4357" max="4360" width="5.85546875" style="1147" customWidth="1"/>
    <col min="4361" max="4372" width="7.42578125" style="1147" customWidth="1"/>
    <col min="4373" max="4374" width="8" style="1147" customWidth="1"/>
    <col min="4375" max="4608" width="9.140625" style="1147"/>
    <col min="4609" max="4610" width="3.28515625" style="1147" customWidth="1"/>
    <col min="4611" max="4611" width="5.85546875" style="1147" customWidth="1"/>
    <col min="4612" max="4612" width="18" style="1147" customWidth="1"/>
    <col min="4613" max="4616" width="5.85546875" style="1147" customWidth="1"/>
    <col min="4617" max="4628" width="7.42578125" style="1147" customWidth="1"/>
    <col min="4629" max="4630" width="8" style="1147" customWidth="1"/>
    <col min="4631" max="4864" width="9.140625" style="1147"/>
    <col min="4865" max="4866" width="3.28515625" style="1147" customWidth="1"/>
    <col min="4867" max="4867" width="5.85546875" style="1147" customWidth="1"/>
    <col min="4868" max="4868" width="18" style="1147" customWidth="1"/>
    <col min="4869" max="4872" width="5.85546875" style="1147" customWidth="1"/>
    <col min="4873" max="4884" width="7.42578125" style="1147" customWidth="1"/>
    <col min="4885" max="4886" width="8" style="1147" customWidth="1"/>
    <col min="4887" max="5120" width="9.140625" style="1147"/>
    <col min="5121" max="5122" width="3.28515625" style="1147" customWidth="1"/>
    <col min="5123" max="5123" width="5.85546875" style="1147" customWidth="1"/>
    <col min="5124" max="5124" width="18" style="1147" customWidth="1"/>
    <col min="5125" max="5128" width="5.85546875" style="1147" customWidth="1"/>
    <col min="5129" max="5140" width="7.42578125" style="1147" customWidth="1"/>
    <col min="5141" max="5142" width="8" style="1147" customWidth="1"/>
    <col min="5143" max="5376" width="9.140625" style="1147"/>
    <col min="5377" max="5378" width="3.28515625" style="1147" customWidth="1"/>
    <col min="5379" max="5379" width="5.85546875" style="1147" customWidth="1"/>
    <col min="5380" max="5380" width="18" style="1147" customWidth="1"/>
    <col min="5381" max="5384" width="5.85546875" style="1147" customWidth="1"/>
    <col min="5385" max="5396" width="7.42578125" style="1147" customWidth="1"/>
    <col min="5397" max="5398" width="8" style="1147" customWidth="1"/>
    <col min="5399" max="5632" width="9.140625" style="1147"/>
    <col min="5633" max="5634" width="3.28515625" style="1147" customWidth="1"/>
    <col min="5635" max="5635" width="5.85546875" style="1147" customWidth="1"/>
    <col min="5636" max="5636" width="18" style="1147" customWidth="1"/>
    <col min="5637" max="5640" width="5.85546875" style="1147" customWidth="1"/>
    <col min="5641" max="5652" width="7.42578125" style="1147" customWidth="1"/>
    <col min="5653" max="5654" width="8" style="1147" customWidth="1"/>
    <col min="5655" max="5888" width="9.140625" style="1147"/>
    <col min="5889" max="5890" width="3.28515625" style="1147" customWidth="1"/>
    <col min="5891" max="5891" width="5.85546875" style="1147" customWidth="1"/>
    <col min="5892" max="5892" width="18" style="1147" customWidth="1"/>
    <col min="5893" max="5896" width="5.85546875" style="1147" customWidth="1"/>
    <col min="5897" max="5908" width="7.42578125" style="1147" customWidth="1"/>
    <col min="5909" max="5910" width="8" style="1147" customWidth="1"/>
    <col min="5911" max="6144" width="9.140625" style="1147"/>
    <col min="6145" max="6146" width="3.28515625" style="1147" customWidth="1"/>
    <col min="6147" max="6147" width="5.85546875" style="1147" customWidth="1"/>
    <col min="6148" max="6148" width="18" style="1147" customWidth="1"/>
    <col min="6149" max="6152" width="5.85546875" style="1147" customWidth="1"/>
    <col min="6153" max="6164" width="7.42578125" style="1147" customWidth="1"/>
    <col min="6165" max="6166" width="8" style="1147" customWidth="1"/>
    <col min="6167" max="6400" width="9.140625" style="1147"/>
    <col min="6401" max="6402" width="3.28515625" style="1147" customWidth="1"/>
    <col min="6403" max="6403" width="5.85546875" style="1147" customWidth="1"/>
    <col min="6404" max="6404" width="18" style="1147" customWidth="1"/>
    <col min="6405" max="6408" width="5.85546875" style="1147" customWidth="1"/>
    <col min="6409" max="6420" width="7.42578125" style="1147" customWidth="1"/>
    <col min="6421" max="6422" width="8" style="1147" customWidth="1"/>
    <col min="6423" max="6656" width="9.140625" style="1147"/>
    <col min="6657" max="6658" width="3.28515625" style="1147" customWidth="1"/>
    <col min="6659" max="6659" width="5.85546875" style="1147" customWidth="1"/>
    <col min="6660" max="6660" width="18" style="1147" customWidth="1"/>
    <col min="6661" max="6664" width="5.85546875" style="1147" customWidth="1"/>
    <col min="6665" max="6676" width="7.42578125" style="1147" customWidth="1"/>
    <col min="6677" max="6678" width="8" style="1147" customWidth="1"/>
    <col min="6679" max="6912" width="9.140625" style="1147"/>
    <col min="6913" max="6914" width="3.28515625" style="1147" customWidth="1"/>
    <col min="6915" max="6915" width="5.85546875" style="1147" customWidth="1"/>
    <col min="6916" max="6916" width="18" style="1147" customWidth="1"/>
    <col min="6917" max="6920" width="5.85546875" style="1147" customWidth="1"/>
    <col min="6921" max="6932" width="7.42578125" style="1147" customWidth="1"/>
    <col min="6933" max="6934" width="8" style="1147" customWidth="1"/>
    <col min="6935" max="7168" width="9.140625" style="1147"/>
    <col min="7169" max="7170" width="3.28515625" style="1147" customWidth="1"/>
    <col min="7171" max="7171" width="5.85546875" style="1147" customWidth="1"/>
    <col min="7172" max="7172" width="18" style="1147" customWidth="1"/>
    <col min="7173" max="7176" width="5.85546875" style="1147" customWidth="1"/>
    <col min="7177" max="7188" width="7.42578125" style="1147" customWidth="1"/>
    <col min="7189" max="7190" width="8" style="1147" customWidth="1"/>
    <col min="7191" max="7424" width="9.140625" style="1147"/>
    <col min="7425" max="7426" width="3.28515625" style="1147" customWidth="1"/>
    <col min="7427" max="7427" width="5.85546875" style="1147" customWidth="1"/>
    <col min="7428" max="7428" width="18" style="1147" customWidth="1"/>
    <col min="7429" max="7432" width="5.85546875" style="1147" customWidth="1"/>
    <col min="7433" max="7444" width="7.42578125" style="1147" customWidth="1"/>
    <col min="7445" max="7446" width="8" style="1147" customWidth="1"/>
    <col min="7447" max="7680" width="9.140625" style="1147"/>
    <col min="7681" max="7682" width="3.28515625" style="1147" customWidth="1"/>
    <col min="7683" max="7683" width="5.85546875" style="1147" customWidth="1"/>
    <col min="7684" max="7684" width="18" style="1147" customWidth="1"/>
    <col min="7685" max="7688" width="5.85546875" style="1147" customWidth="1"/>
    <col min="7689" max="7700" width="7.42578125" style="1147" customWidth="1"/>
    <col min="7701" max="7702" width="8" style="1147" customWidth="1"/>
    <col min="7703" max="7936" width="9.140625" style="1147"/>
    <col min="7937" max="7938" width="3.28515625" style="1147" customWidth="1"/>
    <col min="7939" max="7939" width="5.85546875" style="1147" customWidth="1"/>
    <col min="7940" max="7940" width="18" style="1147" customWidth="1"/>
    <col min="7941" max="7944" width="5.85546875" style="1147" customWidth="1"/>
    <col min="7945" max="7956" width="7.42578125" style="1147" customWidth="1"/>
    <col min="7957" max="7958" width="8" style="1147" customWidth="1"/>
    <col min="7959" max="8192" width="9.140625" style="1147"/>
    <col min="8193" max="8194" width="3.28515625" style="1147" customWidth="1"/>
    <col min="8195" max="8195" width="5.85546875" style="1147" customWidth="1"/>
    <col min="8196" max="8196" width="18" style="1147" customWidth="1"/>
    <col min="8197" max="8200" width="5.85546875" style="1147" customWidth="1"/>
    <col min="8201" max="8212" width="7.42578125" style="1147" customWidth="1"/>
    <col min="8213" max="8214" width="8" style="1147" customWidth="1"/>
    <col min="8215" max="8448" width="9.140625" style="1147"/>
    <col min="8449" max="8450" width="3.28515625" style="1147" customWidth="1"/>
    <col min="8451" max="8451" width="5.85546875" style="1147" customWidth="1"/>
    <col min="8452" max="8452" width="18" style="1147" customWidth="1"/>
    <col min="8453" max="8456" width="5.85546875" style="1147" customWidth="1"/>
    <col min="8457" max="8468" width="7.42578125" style="1147" customWidth="1"/>
    <col min="8469" max="8470" width="8" style="1147" customWidth="1"/>
    <col min="8471" max="8704" width="9.140625" style="1147"/>
    <col min="8705" max="8706" width="3.28515625" style="1147" customWidth="1"/>
    <col min="8707" max="8707" width="5.85546875" style="1147" customWidth="1"/>
    <col min="8708" max="8708" width="18" style="1147" customWidth="1"/>
    <col min="8709" max="8712" width="5.85546875" style="1147" customWidth="1"/>
    <col min="8713" max="8724" width="7.42578125" style="1147" customWidth="1"/>
    <col min="8725" max="8726" width="8" style="1147" customWidth="1"/>
    <col min="8727" max="8960" width="9.140625" style="1147"/>
    <col min="8961" max="8962" width="3.28515625" style="1147" customWidth="1"/>
    <col min="8963" max="8963" width="5.85546875" style="1147" customWidth="1"/>
    <col min="8964" max="8964" width="18" style="1147" customWidth="1"/>
    <col min="8965" max="8968" width="5.85546875" style="1147" customWidth="1"/>
    <col min="8969" max="8980" width="7.42578125" style="1147" customWidth="1"/>
    <col min="8981" max="8982" width="8" style="1147" customWidth="1"/>
    <col min="8983" max="9216" width="9.140625" style="1147"/>
    <col min="9217" max="9218" width="3.28515625" style="1147" customWidth="1"/>
    <col min="9219" max="9219" width="5.85546875" style="1147" customWidth="1"/>
    <col min="9220" max="9220" width="18" style="1147" customWidth="1"/>
    <col min="9221" max="9224" width="5.85546875" style="1147" customWidth="1"/>
    <col min="9225" max="9236" width="7.42578125" style="1147" customWidth="1"/>
    <col min="9237" max="9238" width="8" style="1147" customWidth="1"/>
    <col min="9239" max="9472" width="9.140625" style="1147"/>
    <col min="9473" max="9474" width="3.28515625" style="1147" customWidth="1"/>
    <col min="9475" max="9475" width="5.85546875" style="1147" customWidth="1"/>
    <col min="9476" max="9476" width="18" style="1147" customWidth="1"/>
    <col min="9477" max="9480" width="5.85546875" style="1147" customWidth="1"/>
    <col min="9481" max="9492" width="7.42578125" style="1147" customWidth="1"/>
    <col min="9493" max="9494" width="8" style="1147" customWidth="1"/>
    <col min="9495" max="9728" width="9.140625" style="1147"/>
    <col min="9729" max="9730" width="3.28515625" style="1147" customWidth="1"/>
    <col min="9731" max="9731" width="5.85546875" style="1147" customWidth="1"/>
    <col min="9732" max="9732" width="18" style="1147" customWidth="1"/>
    <col min="9733" max="9736" width="5.85546875" style="1147" customWidth="1"/>
    <col min="9737" max="9748" width="7.42578125" style="1147" customWidth="1"/>
    <col min="9749" max="9750" width="8" style="1147" customWidth="1"/>
    <col min="9751" max="9984" width="9.140625" style="1147"/>
    <col min="9985" max="9986" width="3.28515625" style="1147" customWidth="1"/>
    <col min="9987" max="9987" width="5.85546875" style="1147" customWidth="1"/>
    <col min="9988" max="9988" width="18" style="1147" customWidth="1"/>
    <col min="9989" max="9992" width="5.85546875" style="1147" customWidth="1"/>
    <col min="9993" max="10004" width="7.42578125" style="1147" customWidth="1"/>
    <col min="10005" max="10006" width="8" style="1147" customWidth="1"/>
    <col min="10007" max="10240" width="9.140625" style="1147"/>
    <col min="10241" max="10242" width="3.28515625" style="1147" customWidth="1"/>
    <col min="10243" max="10243" width="5.85546875" style="1147" customWidth="1"/>
    <col min="10244" max="10244" width="18" style="1147" customWidth="1"/>
    <col min="10245" max="10248" width="5.85546875" style="1147" customWidth="1"/>
    <col min="10249" max="10260" width="7.42578125" style="1147" customWidth="1"/>
    <col min="10261" max="10262" width="8" style="1147" customWidth="1"/>
    <col min="10263" max="10496" width="9.140625" style="1147"/>
    <col min="10497" max="10498" width="3.28515625" style="1147" customWidth="1"/>
    <col min="10499" max="10499" width="5.85546875" style="1147" customWidth="1"/>
    <col min="10500" max="10500" width="18" style="1147" customWidth="1"/>
    <col min="10501" max="10504" width="5.85546875" style="1147" customWidth="1"/>
    <col min="10505" max="10516" width="7.42578125" style="1147" customWidth="1"/>
    <col min="10517" max="10518" width="8" style="1147" customWidth="1"/>
    <col min="10519" max="10752" width="9.140625" style="1147"/>
    <col min="10753" max="10754" width="3.28515625" style="1147" customWidth="1"/>
    <col min="10755" max="10755" width="5.85546875" style="1147" customWidth="1"/>
    <col min="10756" max="10756" width="18" style="1147" customWidth="1"/>
    <col min="10757" max="10760" width="5.85546875" style="1147" customWidth="1"/>
    <col min="10761" max="10772" width="7.42578125" style="1147" customWidth="1"/>
    <col min="10773" max="10774" width="8" style="1147" customWidth="1"/>
    <col min="10775" max="11008" width="9.140625" style="1147"/>
    <col min="11009" max="11010" width="3.28515625" style="1147" customWidth="1"/>
    <col min="11011" max="11011" width="5.85546875" style="1147" customWidth="1"/>
    <col min="11012" max="11012" width="18" style="1147" customWidth="1"/>
    <col min="11013" max="11016" width="5.85546875" style="1147" customWidth="1"/>
    <col min="11017" max="11028" width="7.42578125" style="1147" customWidth="1"/>
    <col min="11029" max="11030" width="8" style="1147" customWidth="1"/>
    <col min="11031" max="11264" width="9.140625" style="1147"/>
    <col min="11265" max="11266" width="3.28515625" style="1147" customWidth="1"/>
    <col min="11267" max="11267" width="5.85546875" style="1147" customWidth="1"/>
    <col min="11268" max="11268" width="18" style="1147" customWidth="1"/>
    <col min="11269" max="11272" width="5.85546875" style="1147" customWidth="1"/>
    <col min="11273" max="11284" width="7.42578125" style="1147" customWidth="1"/>
    <col min="11285" max="11286" width="8" style="1147" customWidth="1"/>
    <col min="11287" max="11520" width="9.140625" style="1147"/>
    <col min="11521" max="11522" width="3.28515625" style="1147" customWidth="1"/>
    <col min="11523" max="11523" width="5.85546875" style="1147" customWidth="1"/>
    <col min="11524" max="11524" width="18" style="1147" customWidth="1"/>
    <col min="11525" max="11528" width="5.85546875" style="1147" customWidth="1"/>
    <col min="11529" max="11540" width="7.42578125" style="1147" customWidth="1"/>
    <col min="11541" max="11542" width="8" style="1147" customWidth="1"/>
    <col min="11543" max="11776" width="9.140625" style="1147"/>
    <col min="11777" max="11778" width="3.28515625" style="1147" customWidth="1"/>
    <col min="11779" max="11779" width="5.85546875" style="1147" customWidth="1"/>
    <col min="11780" max="11780" width="18" style="1147" customWidth="1"/>
    <col min="11781" max="11784" width="5.85546875" style="1147" customWidth="1"/>
    <col min="11785" max="11796" width="7.42578125" style="1147" customWidth="1"/>
    <col min="11797" max="11798" width="8" style="1147" customWidth="1"/>
    <col min="11799" max="12032" width="9.140625" style="1147"/>
    <col min="12033" max="12034" width="3.28515625" style="1147" customWidth="1"/>
    <col min="12035" max="12035" width="5.85546875" style="1147" customWidth="1"/>
    <col min="12036" max="12036" width="18" style="1147" customWidth="1"/>
    <col min="12037" max="12040" width="5.85546875" style="1147" customWidth="1"/>
    <col min="12041" max="12052" width="7.42578125" style="1147" customWidth="1"/>
    <col min="12053" max="12054" width="8" style="1147" customWidth="1"/>
    <col min="12055" max="12288" width="9.140625" style="1147"/>
    <col min="12289" max="12290" width="3.28515625" style="1147" customWidth="1"/>
    <col min="12291" max="12291" width="5.85546875" style="1147" customWidth="1"/>
    <col min="12292" max="12292" width="18" style="1147" customWidth="1"/>
    <col min="12293" max="12296" width="5.85546875" style="1147" customWidth="1"/>
    <col min="12297" max="12308" width="7.42578125" style="1147" customWidth="1"/>
    <col min="12309" max="12310" width="8" style="1147" customWidth="1"/>
    <col min="12311" max="12544" width="9.140625" style="1147"/>
    <col min="12545" max="12546" width="3.28515625" style="1147" customWidth="1"/>
    <col min="12547" max="12547" width="5.85546875" style="1147" customWidth="1"/>
    <col min="12548" max="12548" width="18" style="1147" customWidth="1"/>
    <col min="12549" max="12552" width="5.85546875" style="1147" customWidth="1"/>
    <col min="12553" max="12564" width="7.42578125" style="1147" customWidth="1"/>
    <col min="12565" max="12566" width="8" style="1147" customWidth="1"/>
    <col min="12567" max="12800" width="9.140625" style="1147"/>
    <col min="12801" max="12802" width="3.28515625" style="1147" customWidth="1"/>
    <col min="12803" max="12803" width="5.85546875" style="1147" customWidth="1"/>
    <col min="12804" max="12804" width="18" style="1147" customWidth="1"/>
    <col min="12805" max="12808" width="5.85546875" style="1147" customWidth="1"/>
    <col min="12809" max="12820" width="7.42578125" style="1147" customWidth="1"/>
    <col min="12821" max="12822" width="8" style="1147" customWidth="1"/>
    <col min="12823" max="13056" width="9.140625" style="1147"/>
    <col min="13057" max="13058" width="3.28515625" style="1147" customWidth="1"/>
    <col min="13059" max="13059" width="5.85546875" style="1147" customWidth="1"/>
    <col min="13060" max="13060" width="18" style="1147" customWidth="1"/>
    <col min="13061" max="13064" width="5.85546875" style="1147" customWidth="1"/>
    <col min="13065" max="13076" width="7.42578125" style="1147" customWidth="1"/>
    <col min="13077" max="13078" width="8" style="1147" customWidth="1"/>
    <col min="13079" max="13312" width="9.140625" style="1147"/>
    <col min="13313" max="13314" width="3.28515625" style="1147" customWidth="1"/>
    <col min="13315" max="13315" width="5.85546875" style="1147" customWidth="1"/>
    <col min="13316" max="13316" width="18" style="1147" customWidth="1"/>
    <col min="13317" max="13320" width="5.85546875" style="1147" customWidth="1"/>
    <col min="13321" max="13332" width="7.42578125" style="1147" customWidth="1"/>
    <col min="13333" max="13334" width="8" style="1147" customWidth="1"/>
    <col min="13335" max="13568" width="9.140625" style="1147"/>
    <col min="13569" max="13570" width="3.28515625" style="1147" customWidth="1"/>
    <col min="13571" max="13571" width="5.85546875" style="1147" customWidth="1"/>
    <col min="13572" max="13572" width="18" style="1147" customWidth="1"/>
    <col min="13573" max="13576" width="5.85546875" style="1147" customWidth="1"/>
    <col min="13577" max="13588" width="7.42578125" style="1147" customWidth="1"/>
    <col min="13589" max="13590" width="8" style="1147" customWidth="1"/>
    <col min="13591" max="13824" width="9.140625" style="1147"/>
    <col min="13825" max="13826" width="3.28515625" style="1147" customWidth="1"/>
    <col min="13827" max="13827" width="5.85546875" style="1147" customWidth="1"/>
    <col min="13828" max="13828" width="18" style="1147" customWidth="1"/>
    <col min="13829" max="13832" width="5.85546875" style="1147" customWidth="1"/>
    <col min="13833" max="13844" width="7.42578125" style="1147" customWidth="1"/>
    <col min="13845" max="13846" width="8" style="1147" customWidth="1"/>
    <col min="13847" max="14080" width="9.140625" style="1147"/>
    <col min="14081" max="14082" width="3.28515625" style="1147" customWidth="1"/>
    <col min="14083" max="14083" width="5.85546875" style="1147" customWidth="1"/>
    <col min="14084" max="14084" width="18" style="1147" customWidth="1"/>
    <col min="14085" max="14088" width="5.85546875" style="1147" customWidth="1"/>
    <col min="14089" max="14100" width="7.42578125" style="1147" customWidth="1"/>
    <col min="14101" max="14102" width="8" style="1147" customWidth="1"/>
    <col min="14103" max="14336" width="9.140625" style="1147"/>
    <col min="14337" max="14338" width="3.28515625" style="1147" customWidth="1"/>
    <col min="14339" max="14339" width="5.85546875" style="1147" customWidth="1"/>
    <col min="14340" max="14340" width="18" style="1147" customWidth="1"/>
    <col min="14341" max="14344" width="5.85546875" style="1147" customWidth="1"/>
    <col min="14345" max="14356" width="7.42578125" style="1147" customWidth="1"/>
    <col min="14357" max="14358" width="8" style="1147" customWidth="1"/>
    <col min="14359" max="14592" width="9.140625" style="1147"/>
    <col min="14593" max="14594" width="3.28515625" style="1147" customWidth="1"/>
    <col min="14595" max="14595" width="5.85546875" style="1147" customWidth="1"/>
    <col min="14596" max="14596" width="18" style="1147" customWidth="1"/>
    <col min="14597" max="14600" width="5.85546875" style="1147" customWidth="1"/>
    <col min="14601" max="14612" width="7.42578125" style="1147" customWidth="1"/>
    <col min="14613" max="14614" width="8" style="1147" customWidth="1"/>
    <col min="14615" max="14848" width="9.140625" style="1147"/>
    <col min="14849" max="14850" width="3.28515625" style="1147" customWidth="1"/>
    <col min="14851" max="14851" width="5.85546875" style="1147" customWidth="1"/>
    <col min="14852" max="14852" width="18" style="1147" customWidth="1"/>
    <col min="14853" max="14856" width="5.85546875" style="1147" customWidth="1"/>
    <col min="14857" max="14868" width="7.42578125" style="1147" customWidth="1"/>
    <col min="14869" max="14870" width="8" style="1147" customWidth="1"/>
    <col min="14871" max="15104" width="9.140625" style="1147"/>
    <col min="15105" max="15106" width="3.28515625" style="1147" customWidth="1"/>
    <col min="15107" max="15107" width="5.85546875" style="1147" customWidth="1"/>
    <col min="15108" max="15108" width="18" style="1147" customWidth="1"/>
    <col min="15109" max="15112" width="5.85546875" style="1147" customWidth="1"/>
    <col min="15113" max="15124" width="7.42578125" style="1147" customWidth="1"/>
    <col min="15125" max="15126" width="8" style="1147" customWidth="1"/>
    <col min="15127" max="15360" width="9.140625" style="1147"/>
    <col min="15361" max="15362" width="3.28515625" style="1147" customWidth="1"/>
    <col min="15363" max="15363" width="5.85546875" style="1147" customWidth="1"/>
    <col min="15364" max="15364" width="18" style="1147" customWidth="1"/>
    <col min="15365" max="15368" width="5.85546875" style="1147" customWidth="1"/>
    <col min="15369" max="15380" width="7.42578125" style="1147" customWidth="1"/>
    <col min="15381" max="15382" width="8" style="1147" customWidth="1"/>
    <col min="15383" max="15616" width="9.140625" style="1147"/>
    <col min="15617" max="15618" width="3.28515625" style="1147" customWidth="1"/>
    <col min="15619" max="15619" width="5.85546875" style="1147" customWidth="1"/>
    <col min="15620" max="15620" width="18" style="1147" customWidth="1"/>
    <col min="15621" max="15624" width="5.85546875" style="1147" customWidth="1"/>
    <col min="15625" max="15636" width="7.42578125" style="1147" customWidth="1"/>
    <col min="15637" max="15638" width="8" style="1147" customWidth="1"/>
    <col min="15639" max="15872" width="9.140625" style="1147"/>
    <col min="15873" max="15874" width="3.28515625" style="1147" customWidth="1"/>
    <col min="15875" max="15875" width="5.85546875" style="1147" customWidth="1"/>
    <col min="15876" max="15876" width="18" style="1147" customWidth="1"/>
    <col min="15877" max="15880" width="5.85546875" style="1147" customWidth="1"/>
    <col min="15881" max="15892" width="7.42578125" style="1147" customWidth="1"/>
    <col min="15893" max="15894" width="8" style="1147" customWidth="1"/>
    <col min="15895" max="16128" width="9.140625" style="1147"/>
    <col min="16129" max="16130" width="3.28515625" style="1147" customWidth="1"/>
    <col min="16131" max="16131" width="5.85546875" style="1147" customWidth="1"/>
    <col min="16132" max="16132" width="18" style="1147" customWidth="1"/>
    <col min="16133" max="16136" width="5.85546875" style="1147" customWidth="1"/>
    <col min="16137" max="16148" width="7.42578125" style="1147" customWidth="1"/>
    <col min="16149" max="16150" width="8" style="1147" customWidth="1"/>
    <col min="16151" max="16384" width="9.140625" style="1147"/>
  </cols>
  <sheetData>
    <row r="1" spans="1:80" ht="18.75" x14ac:dyDescent="0.3">
      <c r="A1" s="1146"/>
      <c r="B1" s="1146"/>
      <c r="C1" s="1146"/>
      <c r="D1" s="1146"/>
      <c r="E1" s="1146"/>
      <c r="F1" s="1146"/>
      <c r="G1" s="1146"/>
      <c r="H1" s="1146"/>
      <c r="I1" s="1146"/>
      <c r="J1" s="1146"/>
      <c r="K1" s="1256"/>
      <c r="L1" s="1146"/>
      <c r="M1" s="1146"/>
      <c r="N1" s="1146"/>
      <c r="O1" s="1146"/>
      <c r="P1" s="1146"/>
      <c r="Q1" s="1572"/>
      <c r="R1" s="1572"/>
      <c r="S1" s="1572"/>
      <c r="T1" s="1572"/>
      <c r="BY1" s="1573" t="s">
        <v>624</v>
      </c>
      <c r="BZ1" s="1573"/>
      <c r="CA1" s="1573"/>
      <c r="CB1" s="1573"/>
    </row>
    <row r="2" spans="1:80" ht="16.5" x14ac:dyDescent="0.25">
      <c r="A2" s="1146"/>
      <c r="B2" s="1146"/>
      <c r="C2" s="1146"/>
      <c r="D2" s="1146"/>
      <c r="E2" s="1146"/>
      <c r="F2" s="1146"/>
      <c r="G2" s="1146"/>
      <c r="H2" s="1146"/>
      <c r="I2" s="1146"/>
      <c r="J2" s="1146"/>
      <c r="K2" s="1256"/>
      <c r="L2" s="1146"/>
      <c r="M2" s="1146"/>
      <c r="N2" s="1146"/>
      <c r="O2" s="1146"/>
      <c r="P2" s="1146"/>
      <c r="Q2" s="1574"/>
      <c r="R2" s="1574"/>
      <c r="S2" s="1574"/>
      <c r="T2" s="1574"/>
      <c r="BY2" s="1574" t="s">
        <v>492</v>
      </c>
      <c r="BZ2" s="1574"/>
      <c r="CA2" s="1574"/>
      <c r="CB2" s="1574"/>
    </row>
    <row r="3" spans="1:80" ht="16.5" customHeight="1" x14ac:dyDescent="0.25">
      <c r="A3" s="1626" t="s">
        <v>556</v>
      </c>
      <c r="B3" s="1626"/>
      <c r="C3" s="1626"/>
      <c r="D3" s="1626"/>
      <c r="E3" s="1626"/>
      <c r="F3" s="1626"/>
      <c r="G3" s="1626"/>
      <c r="H3" s="1626"/>
      <c r="I3" s="1626"/>
      <c r="J3" s="1626"/>
      <c r="K3" s="1626"/>
      <c r="L3" s="1626"/>
      <c r="M3" s="1626"/>
      <c r="N3" s="1626"/>
      <c r="O3" s="1626"/>
      <c r="P3" s="1626"/>
      <c r="Q3" s="1626"/>
      <c r="R3" s="1626"/>
      <c r="S3" s="1626"/>
      <c r="T3" s="1626"/>
      <c r="U3" s="1148"/>
    </row>
    <row r="4" spans="1:80" ht="15.75" thickBot="1" x14ac:dyDescent="0.3">
      <c r="A4" s="1627"/>
      <c r="B4" s="1627"/>
      <c r="C4" s="1627"/>
      <c r="D4" s="1627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148"/>
    </row>
    <row r="5" spans="1:80" s="1146" customFormat="1" ht="19.5" customHeight="1" thickBot="1" x14ac:dyDescent="0.3">
      <c r="A5" s="1577" t="s">
        <v>5</v>
      </c>
      <c r="B5" s="1578"/>
      <c r="C5" s="1578"/>
      <c r="D5" s="1578"/>
      <c r="E5" s="1578"/>
      <c r="F5" s="1578"/>
      <c r="G5" s="1578"/>
      <c r="H5" s="1579"/>
      <c r="I5" s="1414" t="s">
        <v>130</v>
      </c>
      <c r="J5" s="1415"/>
      <c r="K5" s="1416"/>
      <c r="L5" s="1414" t="s">
        <v>131</v>
      </c>
      <c r="M5" s="1415"/>
      <c r="N5" s="1416"/>
      <c r="O5" s="1414" t="s">
        <v>132</v>
      </c>
      <c r="P5" s="1415"/>
      <c r="Q5" s="1416"/>
      <c r="R5" s="1414" t="s">
        <v>133</v>
      </c>
      <c r="S5" s="1415"/>
      <c r="T5" s="1416"/>
      <c r="U5" s="1414" t="s">
        <v>134</v>
      </c>
      <c r="V5" s="1415"/>
      <c r="W5" s="1416"/>
      <c r="X5" s="1414" t="s">
        <v>135</v>
      </c>
      <c r="Y5" s="1415"/>
      <c r="Z5" s="1416"/>
      <c r="AA5" s="1414" t="s">
        <v>136</v>
      </c>
      <c r="AB5" s="1415"/>
      <c r="AC5" s="1416"/>
      <c r="AD5" s="1414" t="s">
        <v>137</v>
      </c>
      <c r="AE5" s="1415"/>
      <c r="AF5" s="1416"/>
      <c r="AG5" s="1414" t="s">
        <v>138</v>
      </c>
      <c r="AH5" s="1415"/>
      <c r="AI5" s="1416"/>
      <c r="AJ5" s="1414" t="s">
        <v>139</v>
      </c>
      <c r="AK5" s="1415"/>
      <c r="AL5" s="1416"/>
      <c r="AM5" s="1414" t="s">
        <v>140</v>
      </c>
      <c r="AN5" s="1415"/>
      <c r="AO5" s="1416"/>
      <c r="AP5" s="1414" t="s">
        <v>141</v>
      </c>
      <c r="AQ5" s="1415"/>
      <c r="AR5" s="1416"/>
      <c r="AS5" s="1414" t="s">
        <v>154</v>
      </c>
      <c r="AT5" s="1415"/>
      <c r="AU5" s="1416"/>
      <c r="AV5" s="1414" t="s">
        <v>155</v>
      </c>
      <c r="AW5" s="1415"/>
      <c r="AX5" s="1416"/>
      <c r="AY5" s="1414" t="s">
        <v>156</v>
      </c>
      <c r="AZ5" s="1415"/>
      <c r="BA5" s="1416"/>
      <c r="BB5" s="1414" t="s">
        <v>157</v>
      </c>
      <c r="BC5" s="1415"/>
      <c r="BD5" s="1416"/>
      <c r="BE5" s="1414" t="s">
        <v>158</v>
      </c>
      <c r="BF5" s="1415"/>
      <c r="BG5" s="1416"/>
      <c r="BH5" s="1414" t="s">
        <v>159</v>
      </c>
      <c r="BI5" s="1415"/>
      <c r="BJ5" s="1416"/>
      <c r="BK5" s="1414" t="s">
        <v>160</v>
      </c>
      <c r="BL5" s="1415"/>
      <c r="BM5" s="1416"/>
      <c r="BN5" s="1414" t="s">
        <v>161</v>
      </c>
      <c r="BO5" s="1415"/>
      <c r="BP5" s="1416"/>
      <c r="BQ5" s="1414" t="s">
        <v>494</v>
      </c>
      <c r="BR5" s="1415"/>
      <c r="BS5" s="1416"/>
      <c r="BT5" s="1414" t="s">
        <v>163</v>
      </c>
      <c r="BU5" s="1415"/>
      <c r="BV5" s="1416"/>
      <c r="BW5" s="1414" t="s">
        <v>164</v>
      </c>
      <c r="BX5" s="1415"/>
      <c r="BY5" s="1416"/>
      <c r="BZ5" s="1414" t="s">
        <v>165</v>
      </c>
      <c r="CA5" s="1415"/>
      <c r="CB5" s="1416"/>
    </row>
    <row r="6" spans="1:80" s="1146" customFormat="1" ht="12.75" customHeight="1" x14ac:dyDescent="0.25">
      <c r="A6" s="1564" t="s">
        <v>495</v>
      </c>
      <c r="B6" s="1565"/>
      <c r="C6" s="1566"/>
      <c r="D6" s="1570" t="s">
        <v>496</v>
      </c>
      <c r="E6" s="1564" t="s">
        <v>497</v>
      </c>
      <c r="F6" s="1565"/>
      <c r="G6" s="1565"/>
      <c r="H6" s="1566"/>
      <c r="I6" s="1557" t="s">
        <v>498</v>
      </c>
      <c r="J6" s="1559" t="s">
        <v>499</v>
      </c>
      <c r="K6" s="1410" t="s">
        <v>500</v>
      </c>
      <c r="L6" s="1557" t="s">
        <v>498</v>
      </c>
      <c r="M6" s="1559" t="s">
        <v>499</v>
      </c>
      <c r="N6" s="1559" t="s">
        <v>500</v>
      </c>
      <c r="O6" s="1557" t="s">
        <v>498</v>
      </c>
      <c r="P6" s="1559" t="s">
        <v>499</v>
      </c>
      <c r="Q6" s="1559" t="s">
        <v>500</v>
      </c>
      <c r="R6" s="1557" t="s">
        <v>498</v>
      </c>
      <c r="S6" s="1559" t="s">
        <v>499</v>
      </c>
      <c r="T6" s="1559" t="s">
        <v>500</v>
      </c>
      <c r="U6" s="1557" t="s">
        <v>498</v>
      </c>
      <c r="V6" s="1559" t="s">
        <v>499</v>
      </c>
      <c r="W6" s="1559" t="s">
        <v>500</v>
      </c>
      <c r="X6" s="1557" t="s">
        <v>498</v>
      </c>
      <c r="Y6" s="1559" t="s">
        <v>499</v>
      </c>
      <c r="Z6" s="1559" t="s">
        <v>500</v>
      </c>
      <c r="AA6" s="1557" t="s">
        <v>498</v>
      </c>
      <c r="AB6" s="1559" t="s">
        <v>499</v>
      </c>
      <c r="AC6" s="1559" t="s">
        <v>500</v>
      </c>
      <c r="AD6" s="1557" t="s">
        <v>498</v>
      </c>
      <c r="AE6" s="1559" t="s">
        <v>499</v>
      </c>
      <c r="AF6" s="1559" t="s">
        <v>500</v>
      </c>
      <c r="AG6" s="1557" t="s">
        <v>498</v>
      </c>
      <c r="AH6" s="1559" t="s">
        <v>499</v>
      </c>
      <c r="AI6" s="1559" t="s">
        <v>500</v>
      </c>
      <c r="AJ6" s="1557" t="s">
        <v>498</v>
      </c>
      <c r="AK6" s="1559" t="s">
        <v>499</v>
      </c>
      <c r="AL6" s="1559" t="s">
        <v>500</v>
      </c>
      <c r="AM6" s="1557" t="s">
        <v>498</v>
      </c>
      <c r="AN6" s="1559" t="s">
        <v>499</v>
      </c>
      <c r="AO6" s="1559" t="s">
        <v>500</v>
      </c>
      <c r="AP6" s="1557" t="s">
        <v>498</v>
      </c>
      <c r="AQ6" s="1559" t="s">
        <v>499</v>
      </c>
      <c r="AR6" s="1559" t="s">
        <v>500</v>
      </c>
      <c r="AS6" s="1557" t="s">
        <v>498</v>
      </c>
      <c r="AT6" s="1559" t="s">
        <v>499</v>
      </c>
      <c r="AU6" s="1559" t="s">
        <v>500</v>
      </c>
      <c r="AV6" s="1557" t="s">
        <v>498</v>
      </c>
      <c r="AW6" s="1559" t="s">
        <v>499</v>
      </c>
      <c r="AX6" s="1559" t="s">
        <v>500</v>
      </c>
      <c r="AY6" s="1557" t="s">
        <v>498</v>
      </c>
      <c r="AZ6" s="1559" t="s">
        <v>499</v>
      </c>
      <c r="BA6" s="1559" t="s">
        <v>500</v>
      </c>
      <c r="BB6" s="1557" t="s">
        <v>498</v>
      </c>
      <c r="BC6" s="1559" t="s">
        <v>499</v>
      </c>
      <c r="BD6" s="1559" t="s">
        <v>500</v>
      </c>
      <c r="BE6" s="1557" t="s">
        <v>498</v>
      </c>
      <c r="BF6" s="1559" t="s">
        <v>499</v>
      </c>
      <c r="BG6" s="1559" t="s">
        <v>500</v>
      </c>
      <c r="BH6" s="1557" t="s">
        <v>498</v>
      </c>
      <c r="BI6" s="1559" t="s">
        <v>499</v>
      </c>
      <c r="BJ6" s="1559" t="s">
        <v>500</v>
      </c>
      <c r="BK6" s="1557" t="s">
        <v>498</v>
      </c>
      <c r="BL6" s="1559" t="s">
        <v>499</v>
      </c>
      <c r="BM6" s="1554" t="s">
        <v>500</v>
      </c>
      <c r="BN6" s="1557" t="s">
        <v>498</v>
      </c>
      <c r="BO6" s="1559" t="s">
        <v>499</v>
      </c>
      <c r="BP6" s="1554" t="s">
        <v>500</v>
      </c>
      <c r="BQ6" s="1557" t="s">
        <v>498</v>
      </c>
      <c r="BR6" s="1559" t="s">
        <v>499</v>
      </c>
      <c r="BS6" s="1554" t="s">
        <v>500</v>
      </c>
      <c r="BT6" s="1557" t="s">
        <v>498</v>
      </c>
      <c r="BU6" s="1559" t="s">
        <v>499</v>
      </c>
      <c r="BV6" s="1554" t="s">
        <v>500</v>
      </c>
      <c r="BW6" s="1557" t="s">
        <v>498</v>
      </c>
      <c r="BX6" s="1559" t="s">
        <v>499</v>
      </c>
      <c r="BY6" s="1554" t="s">
        <v>500</v>
      </c>
      <c r="BZ6" s="1557" t="s">
        <v>498</v>
      </c>
      <c r="CA6" s="1559" t="s">
        <v>499</v>
      </c>
      <c r="CB6" s="1554" t="s">
        <v>500</v>
      </c>
    </row>
    <row r="7" spans="1:80" s="1146" customFormat="1" ht="23.25" customHeight="1" thickBot="1" x14ac:dyDescent="0.3">
      <c r="A7" s="1567"/>
      <c r="B7" s="1568"/>
      <c r="C7" s="1569"/>
      <c r="D7" s="1571"/>
      <c r="E7" s="1567"/>
      <c r="F7" s="1568"/>
      <c r="G7" s="1568"/>
      <c r="H7" s="1569"/>
      <c r="I7" s="1558"/>
      <c r="J7" s="1560"/>
      <c r="K7" s="1583"/>
      <c r="L7" s="1558"/>
      <c r="M7" s="1560"/>
      <c r="N7" s="1560"/>
      <c r="O7" s="1558"/>
      <c r="P7" s="1560"/>
      <c r="Q7" s="1560"/>
      <c r="R7" s="1558"/>
      <c r="S7" s="1560"/>
      <c r="T7" s="1560"/>
      <c r="U7" s="1558"/>
      <c r="V7" s="1560"/>
      <c r="W7" s="1560"/>
      <c r="X7" s="1558"/>
      <c r="Y7" s="1560"/>
      <c r="Z7" s="1560"/>
      <c r="AA7" s="1558"/>
      <c r="AB7" s="1560"/>
      <c r="AC7" s="1560"/>
      <c r="AD7" s="1558"/>
      <c r="AE7" s="1560"/>
      <c r="AF7" s="1560"/>
      <c r="AG7" s="1558"/>
      <c r="AH7" s="1560"/>
      <c r="AI7" s="1560"/>
      <c r="AJ7" s="1558"/>
      <c r="AK7" s="1560"/>
      <c r="AL7" s="1560"/>
      <c r="AM7" s="1558"/>
      <c r="AN7" s="1560"/>
      <c r="AO7" s="1560"/>
      <c r="AP7" s="1558"/>
      <c r="AQ7" s="1560"/>
      <c r="AR7" s="1560"/>
      <c r="AS7" s="1558"/>
      <c r="AT7" s="1560"/>
      <c r="AU7" s="1560"/>
      <c r="AV7" s="1558"/>
      <c r="AW7" s="1560"/>
      <c r="AX7" s="1560"/>
      <c r="AY7" s="1558"/>
      <c r="AZ7" s="1560"/>
      <c r="BA7" s="1560"/>
      <c r="BB7" s="1558"/>
      <c r="BC7" s="1560"/>
      <c r="BD7" s="1560"/>
      <c r="BE7" s="1558"/>
      <c r="BF7" s="1560"/>
      <c r="BG7" s="1560"/>
      <c r="BH7" s="1558"/>
      <c r="BI7" s="1560"/>
      <c r="BJ7" s="1560"/>
      <c r="BK7" s="1558"/>
      <c r="BL7" s="1560"/>
      <c r="BM7" s="1555"/>
      <c r="BN7" s="1558"/>
      <c r="BO7" s="1560"/>
      <c r="BP7" s="1555"/>
      <c r="BQ7" s="1558"/>
      <c r="BR7" s="1560"/>
      <c r="BS7" s="1555"/>
      <c r="BT7" s="1558"/>
      <c r="BU7" s="1560"/>
      <c r="BV7" s="1555"/>
      <c r="BW7" s="1558"/>
      <c r="BX7" s="1560"/>
      <c r="BY7" s="1555"/>
      <c r="BZ7" s="1558"/>
      <c r="CA7" s="1560"/>
      <c r="CB7" s="1555"/>
    </row>
    <row r="8" spans="1:80" s="1146" customFormat="1" ht="18" customHeight="1" thickBot="1" x14ac:dyDescent="0.3">
      <c r="A8" s="1480" t="s">
        <v>501</v>
      </c>
      <c r="B8" s="1481"/>
      <c r="C8" s="1482"/>
      <c r="D8" s="1489">
        <v>6.3</v>
      </c>
      <c r="E8" s="1395" t="s">
        <v>18</v>
      </c>
      <c r="F8" s="1459"/>
      <c r="G8" s="1444" t="s">
        <v>144</v>
      </c>
      <c r="H8" s="1445"/>
      <c r="I8" s="1917">
        <f>(SQRT(J8^2+K8^2))*1000/(J12*1.73)</f>
        <v>11.743200588675693</v>
      </c>
      <c r="J8" s="1289">
        <f>J9</f>
        <v>0.70400000000000007</v>
      </c>
      <c r="K8" s="1292">
        <f>K9</f>
        <v>0.189</v>
      </c>
      <c r="L8" s="1917">
        <f>(SQRT(M8^2+N8^2))*1000/(M12*1.73)</f>
        <v>11.584133277322529</v>
      </c>
      <c r="M8" s="1289">
        <f>M9</f>
        <v>0.69600000000000006</v>
      </c>
      <c r="N8" s="1292">
        <f>N9</f>
        <v>0.183</v>
      </c>
      <c r="O8" s="1917">
        <f>(SQRT(P8^2+Q8^2))*1000/(P12*1.73)</f>
        <v>11.413066014846153</v>
      </c>
      <c r="P8" s="1289">
        <f>P9</f>
        <v>0.67900000000000005</v>
      </c>
      <c r="Q8" s="1292">
        <f>Q9</f>
        <v>0.18099999999999999</v>
      </c>
      <c r="R8" s="1917">
        <f>(SQRT(S8^2+T8^2))*1000/(S12*1.73)</f>
        <v>11.286709632141275</v>
      </c>
      <c r="S8" s="1289">
        <f>S9</f>
        <v>0.67600000000000005</v>
      </c>
      <c r="T8" s="1292">
        <f>T9</f>
        <v>0.18099999999999999</v>
      </c>
      <c r="U8" s="1917">
        <f>(SQRT(V8^2+W8^2))*1000/(V12*1.73)</f>
        <v>11.325201588134529</v>
      </c>
      <c r="V8" s="1289">
        <f>V9</f>
        <v>0.67800000000000005</v>
      </c>
      <c r="W8" s="1292">
        <f>W9</f>
        <v>0.182</v>
      </c>
      <c r="X8" s="1917">
        <f>(SQRT(Y8^2+Z8^2))*1000/(Y12*1.73)</f>
        <v>11.375155442702452</v>
      </c>
      <c r="Y8" s="1289">
        <f>Y9</f>
        <v>0.68200000000000005</v>
      </c>
      <c r="Z8" s="1292">
        <f>Z9</f>
        <v>0.17899999999999999</v>
      </c>
      <c r="AA8" s="1917">
        <f>(SQRT(AB8^2+AC8^2))*1000/(AB12*1.73)</f>
        <v>12.009528540604492</v>
      </c>
      <c r="AB8" s="1289">
        <f>AB9</f>
        <v>0.70800000000000007</v>
      </c>
      <c r="AC8" s="1292">
        <f>AC9</f>
        <v>0.219</v>
      </c>
      <c r="AD8" s="1917">
        <f>(SQRT(AE8^2+AF8^2))*1000/(AE12*1.73)</f>
        <v>13.039099235996058</v>
      </c>
      <c r="AE8" s="1289">
        <f>AE9</f>
        <v>0.77200000000000002</v>
      </c>
      <c r="AF8" s="1292">
        <f>AF9</f>
        <v>0.23</v>
      </c>
      <c r="AG8" s="1917">
        <f>(SQRT(AH8^2+AI8^2))*1000/(AH12*1.73)</f>
        <v>13.820344092999548</v>
      </c>
      <c r="AH8" s="1289">
        <f>AH9</f>
        <v>0.81900000000000006</v>
      </c>
      <c r="AI8" s="1292">
        <f>AI9</f>
        <v>0.23700000000000002</v>
      </c>
      <c r="AJ8" s="1917">
        <f>(SQRT(AK8^2+AL8^2))*1000/(AK12*1.73)</f>
        <v>14.149126838008064</v>
      </c>
      <c r="AK8" s="1289">
        <f>AK9</f>
        <v>0.84499999999999997</v>
      </c>
      <c r="AL8" s="1292">
        <f>AL9</f>
        <v>0.23400000000000001</v>
      </c>
      <c r="AM8" s="1917">
        <f>(SQRT(AN8^2+AO8^2))*1000/(AN12*1.73)</f>
        <v>14.904173191772427</v>
      </c>
      <c r="AN8" s="1289">
        <f>AN9</f>
        <v>0.89400000000000002</v>
      </c>
      <c r="AO8" s="1292">
        <f>AO9</f>
        <v>0.23800000000000002</v>
      </c>
      <c r="AP8" s="1917">
        <f>(SQRT(AQ8^2+AR8^2))*1000/(AQ12*1.73)</f>
        <v>16.5163237195721</v>
      </c>
      <c r="AQ8" s="1289">
        <f>AQ9</f>
        <v>0.98199999999999998</v>
      </c>
      <c r="AR8" s="1292">
        <f>AR9</f>
        <v>0.27500000000000002</v>
      </c>
      <c r="AS8" s="1917">
        <f>(SQRT(AT8^2+AU8^2))*1000/(AT12*1.73)</f>
        <v>16.712970053009414</v>
      </c>
      <c r="AT8" s="1289">
        <f>AT9</f>
        <v>0.996</v>
      </c>
      <c r="AU8" s="1292">
        <f>AU9</f>
        <v>0.27100000000000002</v>
      </c>
      <c r="AV8" s="1917">
        <f>(SQRT(AW8^2+AX8^2))*1000/(AW12*1.73)</f>
        <v>16.594953038976183</v>
      </c>
      <c r="AW8" s="1289">
        <f>AW9</f>
        <v>0.99</v>
      </c>
      <c r="AX8" s="1292">
        <f>AX9</f>
        <v>0.27400000000000002</v>
      </c>
      <c r="AY8" s="1917">
        <f>(SQRT(AZ8^2+BA8^2))*1000/(AZ12*1.73)</f>
        <v>17.327569337392251</v>
      </c>
      <c r="AZ8" s="1289">
        <f>AZ9</f>
        <v>1.0289999999999999</v>
      </c>
      <c r="BA8" s="1292">
        <f>BA9</f>
        <v>0.27600000000000002</v>
      </c>
      <c r="BB8" s="1917">
        <f>(SQRT(BC8^2+BD8^2))*1000/(BC12*1.73)</f>
        <v>17.949846196758269</v>
      </c>
      <c r="BC8" s="1289">
        <f>BC9</f>
        <v>1.0669999999999999</v>
      </c>
      <c r="BD8" s="1292">
        <f>BD9</f>
        <v>0.28800000000000003</v>
      </c>
      <c r="BE8" s="1917">
        <f>(SQRT(BF8^2+BG8^2))*1000/(BF12*1.73)</f>
        <v>17.980101969252321</v>
      </c>
      <c r="BF8" s="1289">
        <f>BF9</f>
        <v>1.07</v>
      </c>
      <c r="BG8" s="1292">
        <f>BG9</f>
        <v>0.29000000000000004</v>
      </c>
      <c r="BH8" s="1917">
        <f>(SQRT(BI8^2+BJ8^2))*1000/(BI12*1.73)</f>
        <v>17.80151687694342</v>
      </c>
      <c r="BI8" s="1289">
        <f>BI9</f>
        <v>1.0609999999999999</v>
      </c>
      <c r="BJ8" s="1292">
        <f>BJ9</f>
        <v>0.28700000000000003</v>
      </c>
      <c r="BK8" s="1917">
        <f>(SQRT(BL8^2+BM8^2))*1000/(BL12*1.73)</f>
        <v>17.792308423578039</v>
      </c>
      <c r="BL8" s="1289">
        <f>BL9</f>
        <v>1.0610000000000002</v>
      </c>
      <c r="BM8" s="1292">
        <f>BM9</f>
        <v>0.28600000000000003</v>
      </c>
      <c r="BN8" s="1917">
        <f>(SQRT(BO8^2+BP8^2))*1000/(BO12*1.73)</f>
        <v>18.017938963671011</v>
      </c>
      <c r="BO8" s="1289">
        <f>BO9</f>
        <v>1.075</v>
      </c>
      <c r="BP8" s="1292">
        <f>BP9</f>
        <v>0.28999999999999998</v>
      </c>
      <c r="BQ8" s="1917">
        <f>(SQRT(BR8^2+BS8^2))*1000/(BR12*1.73)</f>
        <v>16.884087113660797</v>
      </c>
      <c r="BR8" s="1289">
        <f>BR9</f>
        <v>1.012</v>
      </c>
      <c r="BS8" s="1292">
        <f>BS9</f>
        <v>0.26100000000000001</v>
      </c>
      <c r="BT8" s="1917">
        <f>(SQRT(BU8^2+BV8^2))*1000/(BU12*1.73)</f>
        <v>14.525817299347784</v>
      </c>
      <c r="BU8" s="1289">
        <f>BU9</f>
        <v>0.871</v>
      </c>
      <c r="BV8" s="1292">
        <f>BV9</f>
        <v>0.23600000000000002</v>
      </c>
      <c r="BW8" s="1917">
        <f>(SQRT(BX8^2+BY8^2))*1000/(BX12*1.73)</f>
        <v>12.719458947545585</v>
      </c>
      <c r="BX8" s="1289">
        <f>BX9</f>
        <v>0.76200000000000001</v>
      </c>
      <c r="BY8" s="1292">
        <f>BY9</f>
        <v>0.21000000000000002</v>
      </c>
      <c r="BZ8" s="1917">
        <f>(SQRT(CA8^2+CB8^2))*1000/(CA12*1.73)</f>
        <v>11.886717343796324</v>
      </c>
      <c r="CA8" s="1289">
        <f>CA9</f>
        <v>0.71300000000000008</v>
      </c>
      <c r="CB8" s="1292">
        <f>CB9</f>
        <v>0.193</v>
      </c>
    </row>
    <row r="9" spans="1:80" s="1146" customFormat="1" ht="18" customHeight="1" thickBot="1" x14ac:dyDescent="0.3">
      <c r="A9" s="1483"/>
      <c r="B9" s="1484"/>
      <c r="C9" s="1485"/>
      <c r="D9" s="1490"/>
      <c r="E9" s="1397"/>
      <c r="F9" s="1460"/>
      <c r="G9" s="1444" t="s">
        <v>213</v>
      </c>
      <c r="H9" s="1445"/>
      <c r="I9" s="1918">
        <f>(SQRT(J9^2+K9^2))*1000/(J13*1.73)</f>
        <v>68.178969070907868</v>
      </c>
      <c r="J9" s="1290">
        <f>J46+J47+J48+J49</f>
        <v>0.70400000000000007</v>
      </c>
      <c r="K9" s="1290">
        <f>K46+K47+K48+K49</f>
        <v>0.189</v>
      </c>
      <c r="L9" s="1918">
        <f>(SQRT(M9^2+N9^2))*1000/(M13*1.73)</f>
        <v>67.202948694754951</v>
      </c>
      <c r="M9" s="1290">
        <f>M46+M47+M48+M49</f>
        <v>0.69600000000000006</v>
      </c>
      <c r="N9" s="1290">
        <f>N46+N47+N48+N49</f>
        <v>0.183</v>
      </c>
      <c r="O9" s="1918">
        <f>(SQRT(P9^2+Q9^2))*1000/(P13*1.73)</f>
        <v>66.698031368237167</v>
      </c>
      <c r="P9" s="1290">
        <f>P46+P47+P48+P49</f>
        <v>0.67900000000000005</v>
      </c>
      <c r="Q9" s="1290">
        <f>Q46+Q47+Q48+Q49</f>
        <v>0.18099999999999999</v>
      </c>
      <c r="R9" s="1918">
        <f>(SQRT(S9^2+T9^2))*1000/(S13*1.73)</f>
        <v>65.455607599142013</v>
      </c>
      <c r="S9" s="1290">
        <f>S46+S47+S48+S49</f>
        <v>0.67600000000000005</v>
      </c>
      <c r="T9" s="1290">
        <f>T46+T47+T48+T49</f>
        <v>0.18099999999999999</v>
      </c>
      <c r="U9" s="1918">
        <f>(SQRT(V9^2+W9^2))*1000/(V13*1.73)</f>
        <v>65.660513527820456</v>
      </c>
      <c r="V9" s="1290">
        <f>V46+V47+V48+V49</f>
        <v>0.67800000000000005</v>
      </c>
      <c r="W9" s="1290">
        <f>W46+W47+W48+W49</f>
        <v>0.182</v>
      </c>
      <c r="X9" s="1918">
        <f>(SQRT(Y9^2+Z9^2))*1000/(Y13*1.73)</f>
        <v>65.950132720741522</v>
      </c>
      <c r="Y9" s="1290">
        <f>Y46+Y47+Y48+Y49</f>
        <v>0.68200000000000005</v>
      </c>
      <c r="Z9" s="1290">
        <f>Z46+Z47+Z48+Z49</f>
        <v>0.17899999999999999</v>
      </c>
      <c r="AA9" s="1918">
        <f>(SQRT(AB9^2+AC9^2))*1000/(AB13*1.73)</f>
        <v>70.341518935960778</v>
      </c>
      <c r="AB9" s="1290">
        <f>AB46+AB47+AB48+AB49</f>
        <v>0.70800000000000007</v>
      </c>
      <c r="AC9" s="1290">
        <f>AC46+AC47+AC48+AC49</f>
        <v>0.219</v>
      </c>
      <c r="AD9" s="1918">
        <f>(SQRT(AE9^2+AF9^2))*1000/(AE13*1.73)</f>
        <v>76.4575057657282</v>
      </c>
      <c r="AE9" s="1290">
        <f>AE46+AE47+AE48+AE49</f>
        <v>0.77200000000000002</v>
      </c>
      <c r="AF9" s="1290">
        <f>AF46+AF47+AF48+AF49</f>
        <v>0.23</v>
      </c>
      <c r="AG9" s="1918">
        <f>(SQRT(AH9^2+AI9^2))*1000/(AH13*1.73)</f>
        <v>80.925033809420995</v>
      </c>
      <c r="AH9" s="1290">
        <f>AH46+AH47+AH48+AH49</f>
        <v>0.81900000000000006</v>
      </c>
      <c r="AI9" s="1290">
        <f>AI46+AI47+AI48+AI49</f>
        <v>0.23700000000000002</v>
      </c>
      <c r="AJ9" s="1918">
        <f>(SQRT(AK9^2+AL9^2))*1000/(AK13*1.73)</f>
        <v>82.009982846605823</v>
      </c>
      <c r="AK9" s="1290">
        <f>AK46+AK47+AK48+AK49</f>
        <v>0.84499999999999997</v>
      </c>
      <c r="AL9" s="1290">
        <f>AL46+AL47+AL48+AL49</f>
        <v>0.23400000000000001</v>
      </c>
      <c r="AM9" s="1918">
        <f>(SQRT(AN9^2+AO9^2))*1000/(AN13*1.73)</f>
        <v>86.531023241586325</v>
      </c>
      <c r="AN9" s="1290">
        <f>AN46+AN47+AN48+AN49</f>
        <v>0.89400000000000002</v>
      </c>
      <c r="AO9" s="1290">
        <f>AO46+AO47+AO48+AO49</f>
        <v>0.23800000000000002</v>
      </c>
      <c r="AP9" s="1918">
        <f>(SQRT(AQ9^2+AR9^2))*1000/(AQ13*1.73)</f>
        <v>96.792702151136893</v>
      </c>
      <c r="AQ9" s="1290">
        <f>AQ46+AQ47+AQ48+AQ49</f>
        <v>0.98199999999999998</v>
      </c>
      <c r="AR9" s="1290">
        <f>AR46+AR47+AR48+AR49</f>
        <v>0.27500000000000002</v>
      </c>
      <c r="AS9" s="1918">
        <f>(SQRT(AT9^2+AU9^2))*1000/(AT13*1.73)</f>
        <v>97.97258270837429</v>
      </c>
      <c r="AT9" s="1290">
        <f>AT46+AT47+AT48+AT49</f>
        <v>0.996</v>
      </c>
      <c r="AU9" s="1290">
        <f>AU46+AU47+AU48+AU49</f>
        <v>0.27100000000000002</v>
      </c>
      <c r="AV9" s="1918">
        <f>(SQRT(AW9^2+AX9^2))*1000/(AW13*1.73)</f>
        <v>97.498749523799205</v>
      </c>
      <c r="AW9" s="1290">
        <f>AW46+AW47+AW48+AW49</f>
        <v>0.99</v>
      </c>
      <c r="AX9" s="1290">
        <f>AX46+AX47+AX48+AX49</f>
        <v>0.27400000000000002</v>
      </c>
      <c r="AY9" s="1918">
        <f>(SQRT(AZ9^2+BA9^2))*1000/(AZ13*1.73)</f>
        <v>101.12016661495572</v>
      </c>
      <c r="AZ9" s="1290">
        <f>AZ46+AZ47+AZ48+AZ49</f>
        <v>1.0289999999999999</v>
      </c>
      <c r="BA9" s="1290">
        <f>BA46+BA47+BA48+BA49</f>
        <v>0.27600000000000002</v>
      </c>
      <c r="BB9" s="1918">
        <f>(SQRT(BC9^2+BD9^2))*1000/(BC13*1.73)</f>
        <v>104.89901689248698</v>
      </c>
      <c r="BC9" s="1290">
        <f>BC46+BC47+BC48+BC49</f>
        <v>1.0669999999999999</v>
      </c>
      <c r="BD9" s="1290">
        <f>BD46+BD47+BD48+BD49</f>
        <v>0.28800000000000003</v>
      </c>
      <c r="BE9" s="1918">
        <f>(SQRT(BF9^2+BG9^2))*1000/(BF13*1.73)</f>
        <v>105.22344945060011</v>
      </c>
      <c r="BF9" s="1290">
        <f>BF46+BF47+BF48+BF49</f>
        <v>1.07</v>
      </c>
      <c r="BG9" s="1290">
        <f>BG46+BG47+BG48+BG49</f>
        <v>0.29000000000000004</v>
      </c>
      <c r="BH9" s="1918">
        <f>(SQRT(BI9^2+BJ9^2))*1000/(BI13*1.73)</f>
        <v>104.3244822615442</v>
      </c>
      <c r="BI9" s="1290">
        <f>BI46+BI47+BI48+BI49</f>
        <v>1.0609999999999999</v>
      </c>
      <c r="BJ9" s="1290">
        <f>BJ46+BJ47+BJ48+BJ49</f>
        <v>0.28700000000000003</v>
      </c>
      <c r="BK9" s="1918">
        <f>(SQRT(BL9^2+BM9^2))*1000/(BL13*1.73)</f>
        <v>104.29973865046344</v>
      </c>
      <c r="BL9" s="1290">
        <f>BL46+BL47+BL48+BL49</f>
        <v>1.0610000000000002</v>
      </c>
      <c r="BM9" s="1290">
        <f>BM46+BM47+BM48+BM49</f>
        <v>0.28600000000000003</v>
      </c>
      <c r="BN9" s="1918">
        <f>(SQRT(BO9^2+BP9^2))*1000/(BO13*1.73)</f>
        <v>105.68157399854911</v>
      </c>
      <c r="BO9" s="1290">
        <f>BO46+BO47+BO48+BO49</f>
        <v>1.075</v>
      </c>
      <c r="BP9" s="1290">
        <f>BP46+BP47+BP48+BP49</f>
        <v>0.28999999999999998</v>
      </c>
      <c r="BQ9" s="1918">
        <f>(SQRT(BR9^2+BS9^2))*1000/(BR13*1.73)</f>
        <v>99.197471458128319</v>
      </c>
      <c r="BR9" s="1290">
        <f>BR46+BR47+BR48+BR49</f>
        <v>1.012</v>
      </c>
      <c r="BS9" s="1290">
        <f>BS46+BS47+BS48+BS49</f>
        <v>0.26100000000000001</v>
      </c>
      <c r="BT9" s="1918">
        <f>(SQRT(BU9^2+BV9^2))*1000/(BU13*1.73)</f>
        <v>84.404865897216993</v>
      </c>
      <c r="BU9" s="1290">
        <f>BU46+BU47+BU48+BU49</f>
        <v>0.871</v>
      </c>
      <c r="BV9" s="1290">
        <f>BV46+BV47+BV48+BV49</f>
        <v>0.23600000000000002</v>
      </c>
      <c r="BW9" s="1918">
        <f>(SQRT(BX9^2+BY9^2))*1000/(BX13*1.73)</f>
        <v>73.929275007183534</v>
      </c>
      <c r="BX9" s="1290">
        <f>BX46+BX47+BX48+BX49</f>
        <v>0.76200000000000001</v>
      </c>
      <c r="BY9" s="1290">
        <f>BY46+BY47+BY48+BY49</f>
        <v>0.21000000000000002</v>
      </c>
      <c r="BZ9" s="1918">
        <f>(SQRT(CA9^2+CB9^2))*1000/(CA13*1.73)</f>
        <v>69.089133355923906</v>
      </c>
      <c r="CA9" s="1290">
        <f>CA46+CA47+CA48+CA49</f>
        <v>0.71300000000000008</v>
      </c>
      <c r="CB9" s="1293">
        <f>CB46+CB47+CB48+CB49</f>
        <v>0.193</v>
      </c>
    </row>
    <row r="10" spans="1:80" s="1146" customFormat="1" ht="18" customHeight="1" thickBot="1" x14ac:dyDescent="0.3">
      <c r="A10" s="1483"/>
      <c r="B10" s="1484"/>
      <c r="C10" s="1485"/>
      <c r="D10" s="1490"/>
      <c r="E10" s="1397"/>
      <c r="F10" s="1460"/>
      <c r="G10" s="1395" t="s">
        <v>502</v>
      </c>
      <c r="H10" s="1396"/>
      <c r="I10" s="1270"/>
      <c r="J10" s="1271"/>
      <c r="K10" s="1272"/>
      <c r="L10" s="1273"/>
      <c r="M10" s="1271"/>
      <c r="N10" s="1274"/>
      <c r="O10" s="1270"/>
      <c r="P10" s="1271"/>
      <c r="Q10" s="1274"/>
      <c r="R10" s="1270"/>
      <c r="S10" s="1271"/>
      <c r="T10" s="1274"/>
      <c r="U10" s="1270"/>
      <c r="V10" s="1271"/>
      <c r="W10" s="1274"/>
      <c r="X10" s="1270"/>
      <c r="Y10" s="1271"/>
      <c r="Z10" s="1274"/>
      <c r="AA10" s="1270"/>
      <c r="AB10" s="1271"/>
      <c r="AC10" s="1274"/>
      <c r="AD10" s="1270"/>
      <c r="AE10" s="1271"/>
      <c r="AF10" s="1274"/>
      <c r="AG10" s="1270"/>
      <c r="AH10" s="1271"/>
      <c r="AI10" s="1274"/>
      <c r="AJ10" s="1270"/>
      <c r="AK10" s="1271"/>
      <c r="AL10" s="1274"/>
      <c r="AM10" s="1270"/>
      <c r="AN10" s="1271"/>
      <c r="AO10" s="1274"/>
      <c r="AP10" s="1270"/>
      <c r="AQ10" s="1271"/>
      <c r="AR10" s="1274"/>
      <c r="AS10" s="1270"/>
      <c r="AT10" s="1271"/>
      <c r="AU10" s="1274"/>
      <c r="AV10" s="1270"/>
      <c r="AW10" s="1271"/>
      <c r="AX10" s="1274"/>
      <c r="AY10" s="1270"/>
      <c r="AZ10" s="1271"/>
      <c r="BA10" s="1274"/>
      <c r="BB10" s="1270"/>
      <c r="BC10" s="1271"/>
      <c r="BD10" s="1274"/>
      <c r="BE10" s="1270"/>
      <c r="BF10" s="1271"/>
      <c r="BG10" s="1274"/>
      <c r="BH10" s="1270"/>
      <c r="BI10" s="1271"/>
      <c r="BJ10" s="1274"/>
      <c r="BK10" s="1270"/>
      <c r="BL10" s="1271"/>
      <c r="BM10" s="1274"/>
      <c r="BN10" s="1270"/>
      <c r="BO10" s="1271"/>
      <c r="BP10" s="1274"/>
      <c r="BQ10" s="1270"/>
      <c r="BR10" s="1271"/>
      <c r="BS10" s="1274"/>
      <c r="BT10" s="1270"/>
      <c r="BU10" s="1271"/>
      <c r="BV10" s="1274"/>
      <c r="BW10" s="1270"/>
      <c r="BX10" s="1271"/>
      <c r="BY10" s="1274"/>
      <c r="BZ10" s="1270"/>
      <c r="CA10" s="1271"/>
      <c r="CB10" s="1274"/>
    </row>
    <row r="11" spans="1:80" s="1146" customFormat="1" ht="18" customHeight="1" thickBot="1" x14ac:dyDescent="0.3">
      <c r="A11" s="1483"/>
      <c r="B11" s="1484"/>
      <c r="C11" s="1485"/>
      <c r="D11" s="1490"/>
      <c r="E11" s="1537" t="s">
        <v>224</v>
      </c>
      <c r="F11" s="1538"/>
      <c r="G11" s="1538"/>
      <c r="H11" s="1539"/>
      <c r="I11" s="1617">
        <v>1</v>
      </c>
      <c r="J11" s="1618"/>
      <c r="K11" s="1619"/>
      <c r="L11" s="1666">
        <v>1</v>
      </c>
      <c r="M11" s="1540"/>
      <c r="N11" s="1667"/>
      <c r="O11" s="1617">
        <v>1</v>
      </c>
      <c r="P11" s="1618"/>
      <c r="Q11" s="1619"/>
      <c r="R11" s="1666">
        <v>1</v>
      </c>
      <c r="S11" s="1540"/>
      <c r="T11" s="1667"/>
      <c r="U11" s="1666">
        <v>1</v>
      </c>
      <c r="V11" s="1540"/>
      <c r="W11" s="1667"/>
      <c r="X11" s="1666">
        <v>1</v>
      </c>
      <c r="Y11" s="1540"/>
      <c r="Z11" s="1667"/>
      <c r="AA11" s="1666">
        <v>1</v>
      </c>
      <c r="AB11" s="1540"/>
      <c r="AC11" s="1667"/>
      <c r="AD11" s="1666">
        <v>1</v>
      </c>
      <c r="AE11" s="1540"/>
      <c r="AF11" s="1667"/>
      <c r="AG11" s="1666">
        <v>1</v>
      </c>
      <c r="AH11" s="1540"/>
      <c r="AI11" s="1667"/>
      <c r="AJ11" s="1666">
        <v>1</v>
      </c>
      <c r="AK11" s="1540"/>
      <c r="AL11" s="1667"/>
      <c r="AM11" s="1666">
        <v>1</v>
      </c>
      <c r="AN11" s="1540"/>
      <c r="AO11" s="1667"/>
      <c r="AP11" s="1666">
        <v>1</v>
      </c>
      <c r="AQ11" s="1540"/>
      <c r="AR11" s="1667"/>
      <c r="AS11" s="1666">
        <v>1</v>
      </c>
      <c r="AT11" s="1540"/>
      <c r="AU11" s="1667"/>
      <c r="AV11" s="1666">
        <v>1</v>
      </c>
      <c r="AW11" s="1540"/>
      <c r="AX11" s="1667"/>
      <c r="AY11" s="1666">
        <v>1</v>
      </c>
      <c r="AZ11" s="1540"/>
      <c r="BA11" s="1667"/>
      <c r="BB11" s="1666">
        <v>1</v>
      </c>
      <c r="BC11" s="1540"/>
      <c r="BD11" s="1667"/>
      <c r="BE11" s="1666">
        <v>1</v>
      </c>
      <c r="BF11" s="1540"/>
      <c r="BG11" s="1667"/>
      <c r="BH11" s="1666">
        <v>1</v>
      </c>
      <c r="BI11" s="1540"/>
      <c r="BJ11" s="1667"/>
      <c r="BK11" s="1666">
        <v>1</v>
      </c>
      <c r="BL11" s="1540"/>
      <c r="BM11" s="1667"/>
      <c r="BN11" s="1666">
        <v>1</v>
      </c>
      <c r="BO11" s="1540"/>
      <c r="BP11" s="1667"/>
      <c r="BQ11" s="1666">
        <v>1</v>
      </c>
      <c r="BR11" s="1540"/>
      <c r="BS11" s="1667"/>
      <c r="BT11" s="1666">
        <v>1</v>
      </c>
      <c r="BU11" s="1540"/>
      <c r="BV11" s="1667"/>
      <c r="BW11" s="1666">
        <v>1</v>
      </c>
      <c r="BX11" s="1540"/>
      <c r="BY11" s="1667"/>
      <c r="BZ11" s="1666">
        <v>1</v>
      </c>
      <c r="CA11" s="1540"/>
      <c r="CB11" s="1667"/>
    </row>
    <row r="12" spans="1:80" s="1279" customFormat="1" ht="18" customHeight="1" thickBot="1" x14ac:dyDescent="0.3">
      <c r="A12" s="1483"/>
      <c r="B12" s="1484"/>
      <c r="C12" s="1485"/>
      <c r="D12" s="1490"/>
      <c r="E12" s="1395" t="s">
        <v>503</v>
      </c>
      <c r="F12" s="1459"/>
      <c r="G12" s="1444" t="s">
        <v>144</v>
      </c>
      <c r="H12" s="1446"/>
      <c r="I12" s="1275"/>
      <c r="J12" s="1276">
        <v>35.880001068115234</v>
      </c>
      <c r="K12" s="1277"/>
      <c r="L12" s="1242"/>
      <c r="M12" s="1278">
        <v>35.909999847412109</v>
      </c>
      <c r="N12" s="1244"/>
      <c r="O12" s="1242"/>
      <c r="P12" s="1278">
        <v>35.590000152587891</v>
      </c>
      <c r="Q12" s="1244"/>
      <c r="R12" s="1242"/>
      <c r="S12" s="1278">
        <v>35.840000152587891</v>
      </c>
      <c r="T12" s="1244"/>
      <c r="U12" s="1242"/>
      <c r="V12" s="1278">
        <v>35.830001831054688</v>
      </c>
      <c r="W12" s="1244"/>
      <c r="X12" s="1242"/>
      <c r="Y12" s="1278">
        <v>35.830001831054688</v>
      </c>
      <c r="Z12" s="1244"/>
      <c r="AA12" s="1242"/>
      <c r="AB12" s="1278">
        <v>35.669998168945312</v>
      </c>
      <c r="AC12" s="1244"/>
      <c r="AD12" s="1242"/>
      <c r="AE12" s="1278">
        <v>35.709999084472656</v>
      </c>
      <c r="AF12" s="1244"/>
      <c r="AG12" s="1242"/>
      <c r="AH12" s="1278">
        <v>35.659999847412109</v>
      </c>
      <c r="AI12" s="1244"/>
      <c r="AJ12" s="1242"/>
      <c r="AK12" s="1278">
        <v>35.819999694824219</v>
      </c>
      <c r="AL12" s="1244"/>
      <c r="AM12" s="1242"/>
      <c r="AN12" s="1278">
        <v>35.880001068115234</v>
      </c>
      <c r="AO12" s="1244"/>
      <c r="AP12" s="1242"/>
      <c r="AQ12" s="1278">
        <v>35.689998626708984</v>
      </c>
      <c r="AR12" s="1244"/>
      <c r="AS12" s="1242"/>
      <c r="AT12" s="1278">
        <v>35.700000762939453</v>
      </c>
      <c r="AU12" s="1244"/>
      <c r="AV12" s="1242"/>
      <c r="AW12" s="1278">
        <v>35.779998779296875</v>
      </c>
      <c r="AX12" s="1244"/>
      <c r="AY12" s="1242"/>
      <c r="AZ12" s="1278">
        <v>35.540000915527344</v>
      </c>
      <c r="BA12" s="1244"/>
      <c r="BB12" s="1242"/>
      <c r="BC12" s="1278">
        <v>35.590000152587891</v>
      </c>
      <c r="BD12" s="1244"/>
      <c r="BE12" s="1242"/>
      <c r="BF12" s="1278">
        <v>35.639999389648438</v>
      </c>
      <c r="BG12" s="1244"/>
      <c r="BH12" s="1242"/>
      <c r="BI12" s="1278">
        <v>35.689998626708984</v>
      </c>
      <c r="BJ12" s="1244"/>
      <c r="BK12" s="1242"/>
      <c r="BL12" s="1278">
        <v>35.700000762939453</v>
      </c>
      <c r="BM12" s="1244"/>
      <c r="BN12" s="1242"/>
      <c r="BO12" s="1278">
        <v>35.720001220703125</v>
      </c>
      <c r="BP12" s="1244"/>
      <c r="BQ12" s="1242"/>
      <c r="BR12" s="1278">
        <v>35.779998779296875</v>
      </c>
      <c r="BS12" s="1244"/>
      <c r="BT12" s="1242"/>
      <c r="BU12" s="1278">
        <v>35.909999847412109</v>
      </c>
      <c r="BV12" s="1244"/>
      <c r="BW12" s="1242"/>
      <c r="BX12" s="1278">
        <v>35.919998168945313</v>
      </c>
      <c r="BY12" s="1244"/>
      <c r="BZ12" s="1242"/>
      <c r="CA12" s="1278">
        <v>35.919998168945313</v>
      </c>
      <c r="CB12" s="1244"/>
    </row>
    <row r="13" spans="1:80" s="1279" customFormat="1" ht="18" customHeight="1" thickBot="1" x14ac:dyDescent="0.3">
      <c r="A13" s="1483"/>
      <c r="B13" s="1484"/>
      <c r="C13" s="1485"/>
      <c r="D13" s="1490"/>
      <c r="E13" s="1397"/>
      <c r="F13" s="1460"/>
      <c r="G13" s="1444" t="s">
        <v>213</v>
      </c>
      <c r="H13" s="1446"/>
      <c r="I13" s="1275"/>
      <c r="J13" s="1249">
        <v>6.1800003051757004</v>
      </c>
      <c r="K13" s="1277"/>
      <c r="L13" s="1248"/>
      <c r="M13" s="1249">
        <v>6.1899995803832999</v>
      </c>
      <c r="N13" s="1250"/>
      <c r="O13" s="1248"/>
      <c r="P13" s="1249">
        <v>6.0900001525878</v>
      </c>
      <c r="Q13" s="1250"/>
      <c r="R13" s="1248"/>
      <c r="S13" s="1249">
        <v>6.1800003051757004</v>
      </c>
      <c r="T13" s="1250"/>
      <c r="U13" s="1248"/>
      <c r="V13" s="1249">
        <v>6.1800003051757004</v>
      </c>
      <c r="W13" s="1250"/>
      <c r="X13" s="1248"/>
      <c r="Y13" s="1249">
        <v>6.1800003051757004</v>
      </c>
      <c r="Z13" s="1250"/>
      <c r="AA13" s="1248"/>
      <c r="AB13" s="1249">
        <v>6.0900001525878</v>
      </c>
      <c r="AC13" s="1250"/>
      <c r="AD13" s="1248"/>
      <c r="AE13" s="1249">
        <v>6.0900001525878</v>
      </c>
      <c r="AF13" s="1250"/>
      <c r="AG13" s="1248"/>
      <c r="AH13" s="1249">
        <v>6.0900001525878</v>
      </c>
      <c r="AI13" s="1250"/>
      <c r="AJ13" s="1248"/>
      <c r="AK13" s="1249">
        <v>6.1800003051757004</v>
      </c>
      <c r="AL13" s="1250"/>
      <c r="AM13" s="1248"/>
      <c r="AN13" s="1249">
        <v>6.1800003051757004</v>
      </c>
      <c r="AO13" s="1250"/>
      <c r="AP13" s="1248"/>
      <c r="AQ13" s="1249">
        <v>6.0900001525878</v>
      </c>
      <c r="AR13" s="1250"/>
      <c r="AS13" s="1248"/>
      <c r="AT13" s="1249">
        <v>6.0900001525878</v>
      </c>
      <c r="AU13" s="1250"/>
      <c r="AV13" s="1248"/>
      <c r="AW13" s="1249">
        <v>6.0900001525878</v>
      </c>
      <c r="AX13" s="1250"/>
      <c r="AY13" s="1248"/>
      <c r="AZ13" s="1249">
        <v>6.0900001525878</v>
      </c>
      <c r="BA13" s="1250"/>
      <c r="BB13" s="1248"/>
      <c r="BC13" s="1249">
        <v>6.0900001525878</v>
      </c>
      <c r="BD13" s="1250"/>
      <c r="BE13" s="1248"/>
      <c r="BF13" s="1249">
        <v>6.0900001525878</v>
      </c>
      <c r="BG13" s="1250"/>
      <c r="BH13" s="1248"/>
      <c r="BI13" s="1249">
        <v>6.0900001525878</v>
      </c>
      <c r="BJ13" s="1250"/>
      <c r="BK13" s="1248"/>
      <c r="BL13" s="1249">
        <v>6.0900001525878</v>
      </c>
      <c r="BM13" s="1250"/>
      <c r="BN13" s="1248"/>
      <c r="BO13" s="1249">
        <v>6.0900001525878</v>
      </c>
      <c r="BP13" s="1250"/>
      <c r="BQ13" s="1248"/>
      <c r="BR13" s="1249">
        <v>6.0900001525878</v>
      </c>
      <c r="BS13" s="1250"/>
      <c r="BT13" s="1248"/>
      <c r="BU13" s="1249">
        <v>6.1800003051757004</v>
      </c>
      <c r="BV13" s="1250"/>
      <c r="BW13" s="1248"/>
      <c r="BX13" s="1249">
        <v>6.1800003051757004</v>
      </c>
      <c r="BY13" s="1250"/>
      <c r="BZ13" s="1248"/>
      <c r="CA13" s="1249">
        <v>6.1800003051757004</v>
      </c>
      <c r="CB13" s="1250"/>
    </row>
    <row r="14" spans="1:80" s="1146" customFormat="1" ht="18" customHeight="1" thickBot="1" x14ac:dyDescent="0.3">
      <c r="A14" s="1483"/>
      <c r="B14" s="1484"/>
      <c r="C14" s="1485"/>
      <c r="D14" s="1490"/>
      <c r="E14" s="1397"/>
      <c r="F14" s="1460"/>
      <c r="G14" s="1395" t="s">
        <v>502</v>
      </c>
      <c r="H14" s="1459"/>
      <c r="I14" s="1670"/>
      <c r="J14" s="1671"/>
      <c r="K14" s="1672"/>
      <c r="L14" s="1670"/>
      <c r="M14" s="1671"/>
      <c r="N14" s="1672"/>
      <c r="O14" s="1251"/>
      <c r="P14" s="1241"/>
      <c r="Q14" s="1253"/>
      <c r="R14" s="1670"/>
      <c r="S14" s="1671"/>
      <c r="T14" s="1672"/>
      <c r="U14" s="1614"/>
      <c r="V14" s="1618"/>
      <c r="W14" s="1616"/>
      <c r="X14" s="1670"/>
      <c r="Y14" s="1671"/>
      <c r="Z14" s="1672"/>
      <c r="AA14" s="1251"/>
      <c r="AB14" s="1241"/>
      <c r="AC14" s="1253"/>
      <c r="AD14" s="1251"/>
      <c r="AE14" s="1241"/>
      <c r="AF14" s="1253"/>
      <c r="AG14" s="1251"/>
      <c r="AH14" s="1241"/>
      <c r="AI14" s="1253"/>
      <c r="AJ14" s="1251"/>
      <c r="AK14" s="1241"/>
      <c r="AL14" s="1253"/>
      <c r="AM14" s="1251"/>
      <c r="AN14" s="1241"/>
      <c r="AO14" s="1253"/>
      <c r="AP14" s="1251"/>
      <c r="AQ14" s="1241"/>
      <c r="AR14" s="1253"/>
      <c r="AS14" s="1251"/>
      <c r="AT14" s="1241"/>
      <c r="AU14" s="1253"/>
      <c r="AV14" s="1251"/>
      <c r="AW14" s="1241"/>
      <c r="AX14" s="1253"/>
      <c r="AY14" s="1251"/>
      <c r="AZ14" s="1241"/>
      <c r="BA14" s="1253"/>
      <c r="BB14" s="1251"/>
      <c r="BC14" s="1241"/>
      <c r="BD14" s="1253"/>
      <c r="BE14" s="1251"/>
      <c r="BF14" s="1241"/>
      <c r="BG14" s="1253"/>
      <c r="BH14" s="1251"/>
      <c r="BI14" s="1241"/>
      <c r="BJ14" s="1253"/>
      <c r="BK14" s="1251"/>
      <c r="BL14" s="1241"/>
      <c r="BM14" s="1253"/>
      <c r="BN14" s="1251"/>
      <c r="BO14" s="1241"/>
      <c r="BP14" s="1253"/>
      <c r="BQ14" s="1251"/>
      <c r="BR14" s="1241"/>
      <c r="BS14" s="1253"/>
      <c r="BT14" s="1251"/>
      <c r="BU14" s="1241"/>
      <c r="BV14" s="1253"/>
      <c r="BW14" s="1251"/>
      <c r="BX14" s="1241"/>
      <c r="BY14" s="1253"/>
      <c r="BZ14" s="1251"/>
      <c r="CA14" s="1241"/>
      <c r="CB14" s="1253"/>
    </row>
    <row r="15" spans="1:80" s="1146" customFormat="1" ht="18" customHeight="1" thickBot="1" x14ac:dyDescent="0.3">
      <c r="A15" s="1486"/>
      <c r="B15" s="1487"/>
      <c r="C15" s="1488"/>
      <c r="D15" s="1491"/>
      <c r="E15" s="1537" t="s">
        <v>23</v>
      </c>
      <c r="F15" s="1538"/>
      <c r="G15" s="1538"/>
      <c r="H15" s="1539"/>
      <c r="I15" s="1666"/>
      <c r="J15" s="1540"/>
      <c r="K15" s="1667"/>
      <c r="L15" s="1666"/>
      <c r="M15" s="1540"/>
      <c r="N15" s="1667"/>
      <c r="O15" s="1666"/>
      <c r="P15" s="1540"/>
      <c r="Q15" s="1667"/>
      <c r="R15" s="1437"/>
      <c r="S15" s="1438"/>
      <c r="T15" s="1439"/>
      <c r="U15" s="1666"/>
      <c r="V15" s="1540"/>
      <c r="W15" s="1667"/>
      <c r="X15" s="1666"/>
      <c r="Y15" s="1540"/>
      <c r="Z15" s="1667"/>
      <c r="AA15" s="1666"/>
      <c r="AB15" s="1540"/>
      <c r="AC15" s="1667"/>
      <c r="AD15" s="1666"/>
      <c r="AE15" s="1540"/>
      <c r="AF15" s="1667"/>
      <c r="AG15" s="1666"/>
      <c r="AH15" s="1540"/>
      <c r="AI15" s="1667"/>
      <c r="AJ15" s="1666"/>
      <c r="AK15" s="1540"/>
      <c r="AL15" s="1667"/>
      <c r="AM15" s="1666"/>
      <c r="AN15" s="1540"/>
      <c r="AO15" s="1667"/>
      <c r="AP15" s="1666"/>
      <c r="AQ15" s="1540"/>
      <c r="AR15" s="1667"/>
      <c r="AS15" s="1666"/>
      <c r="AT15" s="1540"/>
      <c r="AU15" s="1667"/>
      <c r="AV15" s="1666"/>
      <c r="AW15" s="1540"/>
      <c r="AX15" s="1667"/>
      <c r="AY15" s="1666"/>
      <c r="AZ15" s="1540"/>
      <c r="BA15" s="1667"/>
      <c r="BB15" s="1666"/>
      <c r="BC15" s="1540"/>
      <c r="BD15" s="1667"/>
      <c r="BE15" s="1666"/>
      <c r="BF15" s="1540"/>
      <c r="BG15" s="1667"/>
      <c r="BH15" s="1666"/>
      <c r="BI15" s="1540"/>
      <c r="BJ15" s="1667"/>
      <c r="BK15" s="1666"/>
      <c r="BL15" s="1540"/>
      <c r="BM15" s="1667"/>
      <c r="BN15" s="1666"/>
      <c r="BO15" s="1540"/>
      <c r="BP15" s="1667"/>
      <c r="BQ15" s="1666"/>
      <c r="BR15" s="1540"/>
      <c r="BS15" s="1667"/>
      <c r="BT15" s="1666"/>
      <c r="BU15" s="1540"/>
      <c r="BV15" s="1667"/>
      <c r="BW15" s="1666"/>
      <c r="BX15" s="1540"/>
      <c r="BY15" s="1667"/>
      <c r="BZ15" s="1666"/>
      <c r="CA15" s="1540"/>
      <c r="CB15" s="1667"/>
    </row>
    <row r="16" spans="1:80" s="1146" customFormat="1" ht="18" customHeight="1" thickBot="1" x14ac:dyDescent="0.3">
      <c r="A16" s="1480" t="s">
        <v>504</v>
      </c>
      <c r="B16" s="1481"/>
      <c r="C16" s="1482"/>
      <c r="D16" s="1489">
        <v>6.3</v>
      </c>
      <c r="E16" s="1395" t="s">
        <v>18</v>
      </c>
      <c r="F16" s="1459"/>
      <c r="G16" s="1444" t="s">
        <v>144</v>
      </c>
      <c r="H16" s="1445"/>
      <c r="I16" s="1917">
        <f>(SQRT(J16^2+K16^2))*1000/(J20*1.73)</f>
        <v>0.22598394970095562</v>
      </c>
      <c r="J16" s="1289">
        <f>J17</f>
        <v>1.4E-2</v>
      </c>
      <c r="K16" s="1292">
        <f>K17</f>
        <v>0</v>
      </c>
      <c r="L16" s="1917">
        <f>(SQRT(M16^2+N16^2))*1000/(M20*1.73)</f>
        <v>0.24212566039388103</v>
      </c>
      <c r="M16" s="1289">
        <f>M17</f>
        <v>1.4999999999999999E-2</v>
      </c>
      <c r="N16" s="1280">
        <f>N17</f>
        <v>0</v>
      </c>
      <c r="O16" s="1917">
        <f>(SQRT(P16^2+Q16^2))*1000/(P20*1.73)</f>
        <v>0.24479166232187446</v>
      </c>
      <c r="P16" s="1289">
        <f>P17</f>
        <v>1.4999999999999999E-2</v>
      </c>
      <c r="Q16" s="1280">
        <f>Q17</f>
        <v>0</v>
      </c>
      <c r="R16" s="1917">
        <f>(SQRT(S16^2+T16^2))*1000/(S20*1.73)</f>
        <v>0.22674378987162111</v>
      </c>
      <c r="S16" s="1289">
        <f>S17</f>
        <v>1.4E-2</v>
      </c>
      <c r="T16" s="1280">
        <f>T17</f>
        <v>0</v>
      </c>
      <c r="U16" s="1917">
        <f>(SQRT(V16^2+W16^2))*1000/(V20*1.73)</f>
        <v>0.24259988315663192</v>
      </c>
      <c r="V16" s="1289">
        <f>V17</f>
        <v>1.4999999999999999E-2</v>
      </c>
      <c r="W16" s="1280">
        <f>W17</f>
        <v>0</v>
      </c>
      <c r="X16" s="1917">
        <f>(SQRT(Y16^2+Z16^2))*1000/(Y20*1.73)</f>
        <v>0.2761171251820535</v>
      </c>
      <c r="Y16" s="1289">
        <f>Y17</f>
        <v>1.7000000000000001E-2</v>
      </c>
      <c r="Z16" s="1280">
        <f>Z17</f>
        <v>1E-3</v>
      </c>
      <c r="AA16" s="1917">
        <f>(SQRT(AB16^2+AC16^2))*1000/(AB20*1.73)</f>
        <v>0.24458448644882139</v>
      </c>
      <c r="AB16" s="1289">
        <f>AB17</f>
        <v>1.4999999999999999E-2</v>
      </c>
      <c r="AC16" s="1280">
        <f>AC17</f>
        <v>0</v>
      </c>
      <c r="AD16" s="1917">
        <f>(SQRT(AE16^2+AF16^2))*1000/(AE20*1.73)</f>
        <v>0.24417123742740601</v>
      </c>
      <c r="AE16" s="1289">
        <f>AE17</f>
        <v>1.4999999999999999E-2</v>
      </c>
      <c r="AF16" s="1280">
        <f>AF17</f>
        <v>0</v>
      </c>
      <c r="AG16" s="1917">
        <f>(SQRT(AH16^2+AI16^2))*1000/(AH20*1.73)</f>
        <v>0.27775328203999977</v>
      </c>
      <c r="AH16" s="1289">
        <f>AH17</f>
        <v>1.7000000000000001E-2</v>
      </c>
      <c r="AI16" s="1280">
        <f>AI17</f>
        <v>1E-3</v>
      </c>
      <c r="AJ16" s="1917">
        <f>(SQRT(AK16^2+AL16^2))*1000/(AK20*1.73)</f>
        <v>0.2761171251820535</v>
      </c>
      <c r="AK16" s="1289">
        <f>AK17</f>
        <v>1.7000000000000001E-2</v>
      </c>
      <c r="AL16" s="1280">
        <f>AL17</f>
        <v>1E-3</v>
      </c>
      <c r="AM16" s="1917">
        <f>(SQRT(AN16^2+AO16^2))*1000/(AN20*1.73)</f>
        <v>0.27565321160542028</v>
      </c>
      <c r="AN16" s="1289">
        <f>AN17</f>
        <v>1.7000000000000001E-2</v>
      </c>
      <c r="AO16" s="1280">
        <f>AO17</f>
        <v>1E-3</v>
      </c>
      <c r="AP16" s="1917">
        <f>(SQRT(AQ16^2+AR16^2))*1000/(AQ20*1.73)</f>
        <v>0.2605173171426623</v>
      </c>
      <c r="AQ16" s="1289">
        <f>AQ17</f>
        <v>1.6E-2</v>
      </c>
      <c r="AR16" s="1280">
        <f>AR17</f>
        <v>1E-3</v>
      </c>
      <c r="AS16" s="1917">
        <f>(SQRT(AT16^2+AU16^2))*1000/(AT20*1.73)</f>
        <v>0.24430044327398598</v>
      </c>
      <c r="AT16" s="1289">
        <f>AT17</f>
        <v>1.4999999999999999E-2</v>
      </c>
      <c r="AU16" s="1280">
        <f>AU17</f>
        <v>1E-3</v>
      </c>
      <c r="AV16" s="1917">
        <f>(SQRT(AW16^2+AX16^2))*1000/(AW20*1.73)</f>
        <v>0.24328059426769258</v>
      </c>
      <c r="AW16" s="1289">
        <f>AW17</f>
        <v>1.4999999999999999E-2</v>
      </c>
      <c r="AX16" s="1280">
        <f>AX17</f>
        <v>0</v>
      </c>
      <c r="AY16" s="1917">
        <f>(SQRT(AZ16^2+BA16^2))*1000/(AZ20*1.73)</f>
        <v>0.22853672928565055</v>
      </c>
      <c r="AZ16" s="1289">
        <f>AZ17</f>
        <v>1.4E-2</v>
      </c>
      <c r="BA16" s="1280">
        <f>BA17</f>
        <v>0</v>
      </c>
      <c r="BB16" s="1917">
        <f>(SQRT(BC16^2+BD16^2))*1000/(BC20*1.73)</f>
        <v>0.29555770412392735</v>
      </c>
      <c r="BC16" s="1289">
        <f>BC17</f>
        <v>1.7999999999999999E-2</v>
      </c>
      <c r="BD16" s="1280">
        <f>BD17</f>
        <v>2E-3</v>
      </c>
      <c r="BE16" s="1917">
        <f>(SQRT(BF16^2+BG16^2))*1000/(BF20*1.73)</f>
        <v>0.31195866155650581</v>
      </c>
      <c r="BF16" s="1289">
        <f>BF17</f>
        <v>1.9E-2</v>
      </c>
      <c r="BG16" s="1280">
        <f>BG17</f>
        <v>2E-3</v>
      </c>
      <c r="BH16" s="1917">
        <f>(SQRT(BI16^2+BJ16^2))*1000/(BI20*1.73)</f>
        <v>0.31081726638128498</v>
      </c>
      <c r="BI16" s="1289">
        <f>BI17</f>
        <v>1.9E-2</v>
      </c>
      <c r="BJ16" s="1280">
        <f>BJ17</f>
        <v>2E-3</v>
      </c>
      <c r="BK16" s="1917">
        <f>(SQRT(BL16^2+BM16^2))*1000/(BL20*1.73)</f>
        <v>0.31046773094907731</v>
      </c>
      <c r="BL16" s="1289">
        <f>BL17</f>
        <v>1.9E-2</v>
      </c>
      <c r="BM16" s="1280">
        <f>BM17</f>
        <v>2E-3</v>
      </c>
      <c r="BN16" s="1917">
        <f>(SQRT(BO16^2+BP16^2))*1000/(BO20*1.73)</f>
        <v>0.31223585847287399</v>
      </c>
      <c r="BO16" s="1289">
        <f>BO17</f>
        <v>1.9E-2</v>
      </c>
      <c r="BP16" s="1280">
        <f>BP17</f>
        <v>3.0000000000000001E-3</v>
      </c>
      <c r="BQ16" s="1917">
        <f>(SQRT(BR16^2+BS16^2))*1000/(BR20*1.73)</f>
        <v>0.29571470865135641</v>
      </c>
      <c r="BR16" s="1289">
        <f>BR17</f>
        <v>1.7999999999999999E-2</v>
      </c>
      <c r="BS16" s="1280">
        <f>BS17</f>
        <v>3.0000000000000001E-3</v>
      </c>
      <c r="BT16" s="1917">
        <f>(SQRT(BU16^2+BV16^2))*1000/(BU20*1.73)</f>
        <v>0.29747229567168443</v>
      </c>
      <c r="BU16" s="1289">
        <f>BU17</f>
        <v>1.7999999999999999E-2</v>
      </c>
      <c r="BV16" s="1280">
        <f>BV17</f>
        <v>4.0000000000000001E-3</v>
      </c>
      <c r="BW16" s="1917">
        <f>(SQRT(BX16^2+BY16^2))*1000/(BX20*1.73)</f>
        <v>0.29788801739064641</v>
      </c>
      <c r="BX16" s="1289">
        <f>BX17</f>
        <v>1.7999999999999999E-2</v>
      </c>
      <c r="BY16" s="1280">
        <f>BY17</f>
        <v>4.0000000000000001E-3</v>
      </c>
      <c r="BZ16" s="1917">
        <f>(SQRT(CA16^2+CB16^2))*1000/(CA20*1.73)</f>
        <v>0.29722344442815674</v>
      </c>
      <c r="CA16" s="1289">
        <f>CA17</f>
        <v>1.7999999999999999E-2</v>
      </c>
      <c r="CB16" s="1280">
        <f>CB17</f>
        <v>4.0000000000000001E-3</v>
      </c>
    </row>
    <row r="17" spans="1:82" s="1146" customFormat="1" ht="18" customHeight="1" thickBot="1" x14ac:dyDescent="0.3">
      <c r="A17" s="1483"/>
      <c r="B17" s="1484"/>
      <c r="C17" s="1485"/>
      <c r="D17" s="1490"/>
      <c r="E17" s="1397"/>
      <c r="F17" s="1460"/>
      <c r="G17" s="1444" t="s">
        <v>213</v>
      </c>
      <c r="H17" s="1445"/>
      <c r="I17" s="1918">
        <f>(SQRT(J17^2+K17^2))*1000/(J21*1.73)</f>
        <v>1.3094636164266136</v>
      </c>
      <c r="J17" s="1290">
        <f>J52+J53</f>
        <v>1.4E-2</v>
      </c>
      <c r="K17" s="1293">
        <f>K52+K53</f>
        <v>0</v>
      </c>
      <c r="L17" s="1918">
        <f>(SQRT(M17^2+N17^2))*1000/(M21*1.73)</f>
        <v>1.4029967318856573</v>
      </c>
      <c r="M17" s="1290">
        <f>M52+M53</f>
        <v>1.4999999999999999E-2</v>
      </c>
      <c r="N17" s="1281">
        <f>N52+N53</f>
        <v>0</v>
      </c>
      <c r="O17" s="1918">
        <f>(SQRT(P17^2+Q17^2))*1000/(P21*1.73)</f>
        <v>1.4237307083694477</v>
      </c>
      <c r="P17" s="1290">
        <f>P52+P53</f>
        <v>1.4999999999999999E-2</v>
      </c>
      <c r="Q17" s="1281">
        <f>Q52+Q53</f>
        <v>0</v>
      </c>
      <c r="R17" s="1918">
        <f>(SQRT(S17^2+T17^2))*1000/(S21*1.73)</f>
        <v>1.3094636164266136</v>
      </c>
      <c r="S17" s="1290">
        <f>S52+S53</f>
        <v>1.4E-2</v>
      </c>
      <c r="T17" s="1281">
        <f>T52+T53</f>
        <v>0</v>
      </c>
      <c r="U17" s="1918">
        <f>(SQRT(V17^2+W17^2))*1000/(V21*1.73)</f>
        <v>1.4029967318856573</v>
      </c>
      <c r="V17" s="1290">
        <f>V52+V53</f>
        <v>1.4999999999999999E-2</v>
      </c>
      <c r="W17" s="1281">
        <f>W52+W53</f>
        <v>0</v>
      </c>
      <c r="X17" s="1918">
        <f>(SQRT(Y17^2+Z17^2))*1000/(Y21*1.73)</f>
        <v>1.5928115611608611</v>
      </c>
      <c r="Y17" s="1290">
        <f>Y52+Y53</f>
        <v>1.7000000000000001E-2</v>
      </c>
      <c r="Z17" s="1281">
        <f>Z52+Z53</f>
        <v>1E-3</v>
      </c>
      <c r="AA17" s="1918">
        <f>(SQRT(AB17^2+AC17^2))*1000/(AB21*1.73)</f>
        <v>1.4237307083694477</v>
      </c>
      <c r="AB17" s="1290">
        <f>AB52+AB53</f>
        <v>1.4999999999999999E-2</v>
      </c>
      <c r="AC17" s="1281">
        <f>AC52+AC53</f>
        <v>0</v>
      </c>
      <c r="AD17" s="1918">
        <f>(SQRT(AE17^2+AF17^2))*1000/(AE21*1.73)</f>
        <v>1.4237307083694477</v>
      </c>
      <c r="AE17" s="1290">
        <f>AE52+AE53</f>
        <v>1.4999999999999999E-2</v>
      </c>
      <c r="AF17" s="1281">
        <f>AF52+AF53</f>
        <v>0</v>
      </c>
      <c r="AG17" s="1918">
        <f>(SQRT(AH17^2+AI17^2))*1000/(AH21*1.73)</f>
        <v>1.6163506875904941</v>
      </c>
      <c r="AH17" s="1290">
        <f>AH52+AH53</f>
        <v>1.7000000000000001E-2</v>
      </c>
      <c r="AI17" s="1281">
        <f>AI52+AI53</f>
        <v>1E-3</v>
      </c>
      <c r="AJ17" s="1918">
        <f>(SQRT(AK17^2+AL17^2))*1000/(AK21*1.73)</f>
        <v>1.5928115611608611</v>
      </c>
      <c r="AK17" s="1290">
        <f>AK52+AK53</f>
        <v>1.7000000000000001E-2</v>
      </c>
      <c r="AL17" s="1281">
        <f>AL52+AL53</f>
        <v>1E-3</v>
      </c>
      <c r="AM17" s="1918">
        <f>(SQRT(AN17^2+AO17^2))*1000/(AN21*1.73)</f>
        <v>1.5928115611608611</v>
      </c>
      <c r="AN17" s="1290">
        <f>AN52+AN53</f>
        <v>1.7000000000000001E-2</v>
      </c>
      <c r="AO17" s="1281">
        <f>AO52+AO53</f>
        <v>1E-3</v>
      </c>
      <c r="AP17" s="1918">
        <f>(SQRT(AQ17^2+AR17^2))*1000/(AQ21*1.73)</f>
        <v>1.5216093036259286</v>
      </c>
      <c r="AQ17" s="1290">
        <f>AQ52+AQ53</f>
        <v>1.6E-2</v>
      </c>
      <c r="AR17" s="1281">
        <f>AR52+AR53</f>
        <v>1E-3</v>
      </c>
      <c r="AS17" s="1918">
        <f>(SQRT(AT17^2+AU17^2))*1000/(AT21*1.73)</f>
        <v>1.4268910467939142</v>
      </c>
      <c r="AT17" s="1290">
        <f>AT52+AT53</f>
        <v>1.4999999999999999E-2</v>
      </c>
      <c r="AU17" s="1281">
        <f>AU52+AU53</f>
        <v>1E-3</v>
      </c>
      <c r="AV17" s="1918">
        <f>(SQRT(AW17^2+AX17^2))*1000/(AW21*1.73)</f>
        <v>1.4237307083694477</v>
      </c>
      <c r="AW17" s="1290">
        <f>AW52+AW53</f>
        <v>1.4999999999999999E-2</v>
      </c>
      <c r="AX17" s="1281">
        <f>AX52+AX53</f>
        <v>0</v>
      </c>
      <c r="AY17" s="1918">
        <f>(SQRT(AZ17^2+BA17^2))*1000/(AZ21*1.73)</f>
        <v>1.3288153278114845</v>
      </c>
      <c r="AZ17" s="1290">
        <f>AZ52+AZ53</f>
        <v>1.4E-2</v>
      </c>
      <c r="BA17" s="1281">
        <f>BA52+BA53</f>
        <v>0</v>
      </c>
      <c r="BB17" s="1918">
        <f>(SQRT(BC17^2+BD17^2))*1000/(BC21*1.73)</f>
        <v>1.7189906529704735</v>
      </c>
      <c r="BC17" s="1290">
        <f>BC52+BC53</f>
        <v>1.7999999999999999E-2</v>
      </c>
      <c r="BD17" s="1281">
        <f>BD52+BD53</f>
        <v>2E-3</v>
      </c>
      <c r="BE17" s="1918">
        <f>(SQRT(BF17^2+BG17^2))*1000/(BF21*1.73)</f>
        <v>1.813355799411408</v>
      </c>
      <c r="BF17" s="1290">
        <f>BF52+BF53</f>
        <v>1.9E-2</v>
      </c>
      <c r="BG17" s="1281">
        <f>BG52+BG53</f>
        <v>2E-3</v>
      </c>
      <c r="BH17" s="1918">
        <f>(SQRT(BI17^2+BJ17^2))*1000/(BI21*1.73)</f>
        <v>1.813355799411408</v>
      </c>
      <c r="BI17" s="1290">
        <f>BI52+BI53</f>
        <v>1.9E-2</v>
      </c>
      <c r="BJ17" s="1281">
        <f>BJ52+BJ53</f>
        <v>2E-3</v>
      </c>
      <c r="BK17" s="1918">
        <f>(SQRT(BL17^2+BM17^2))*1000/(BL21*1.73)</f>
        <v>1.813355799411408</v>
      </c>
      <c r="BL17" s="1290">
        <f>BL52+BL53</f>
        <v>1.9E-2</v>
      </c>
      <c r="BM17" s="1281">
        <f>BM52+BM53</f>
        <v>2E-3</v>
      </c>
      <c r="BN17" s="1918">
        <f>(SQRT(BO17^2+BP17^2))*1000/(BO21*1.73)</f>
        <v>1.8257337983921154</v>
      </c>
      <c r="BO17" s="1290">
        <f>BO52+BO53</f>
        <v>1.9E-2</v>
      </c>
      <c r="BP17" s="1281">
        <f>BP52+BP53</f>
        <v>3.0000000000000001E-3</v>
      </c>
      <c r="BQ17" s="1918">
        <f>(SQRT(BR17^2+BS17^2))*1000/(BR21*1.73)</f>
        <v>1.7068191901689869</v>
      </c>
      <c r="BR17" s="1290">
        <f>BR52+BR53</f>
        <v>1.7999999999999999E-2</v>
      </c>
      <c r="BS17" s="1281">
        <f>BS52+BS53</f>
        <v>3.0000000000000001E-3</v>
      </c>
      <c r="BT17" s="1918">
        <f>(SQRT(BU17^2+BV17^2))*1000/(BU21*1.73)</f>
        <v>1.7246654324075263</v>
      </c>
      <c r="BU17" s="1290">
        <f>BU52+BU53</f>
        <v>1.7999999999999999E-2</v>
      </c>
      <c r="BV17" s="1281">
        <f>BV52+BV53</f>
        <v>4.0000000000000001E-3</v>
      </c>
      <c r="BW17" s="1918">
        <f>(SQRT(BX17^2+BY17^2))*1000/(BX21*1.73)</f>
        <v>1.7246654324075263</v>
      </c>
      <c r="BX17" s="1290">
        <f>BX52+BX53</f>
        <v>1.7999999999999999E-2</v>
      </c>
      <c r="BY17" s="1281">
        <f>BY52+BY53</f>
        <v>4.0000000000000001E-3</v>
      </c>
      <c r="BZ17" s="1918">
        <f>(SQRT(CA17^2+CB17^2))*1000/(CA21*1.73)</f>
        <v>1.7246654324075263</v>
      </c>
      <c r="CA17" s="1290">
        <f>CA52+CA53</f>
        <v>1.7999999999999999E-2</v>
      </c>
      <c r="CB17" s="1281">
        <f>CB52+CB53</f>
        <v>4.0000000000000001E-3</v>
      </c>
    </row>
    <row r="18" spans="1:82" s="1146" customFormat="1" ht="18" customHeight="1" thickBot="1" x14ac:dyDescent="0.3">
      <c r="A18" s="1483"/>
      <c r="B18" s="1484"/>
      <c r="C18" s="1485"/>
      <c r="D18" s="1490"/>
      <c r="E18" s="1399"/>
      <c r="F18" s="1461"/>
      <c r="G18" s="1444" t="s">
        <v>502</v>
      </c>
      <c r="H18" s="1445"/>
      <c r="I18" s="1270"/>
      <c r="J18" s="1271"/>
      <c r="K18" s="1272"/>
      <c r="L18" s="1282"/>
      <c r="M18" s="1283"/>
      <c r="N18" s="1284"/>
      <c r="O18" s="1282"/>
      <c r="P18" s="1283"/>
      <c r="Q18" s="1285"/>
      <c r="R18" s="1282"/>
      <c r="S18" s="1283"/>
      <c r="T18" s="1285"/>
      <c r="U18" s="1282"/>
      <c r="V18" s="1283"/>
      <c r="W18" s="1285"/>
      <c r="X18" s="1282"/>
      <c r="Y18" s="1283"/>
      <c r="Z18" s="1285"/>
      <c r="AA18" s="1282"/>
      <c r="AB18" s="1283"/>
      <c r="AC18" s="1285"/>
      <c r="AD18" s="1282"/>
      <c r="AE18" s="1283"/>
      <c r="AF18" s="1286"/>
      <c r="AG18" s="1282"/>
      <c r="AH18" s="1283"/>
      <c r="AI18" s="1285"/>
      <c r="AJ18" s="1948"/>
      <c r="AK18" s="1283"/>
      <c r="AL18" s="1285"/>
      <c r="AM18" s="1282"/>
      <c r="AN18" s="1283"/>
      <c r="AO18" s="1285"/>
      <c r="AP18" s="1282"/>
      <c r="AQ18" s="1283"/>
      <c r="AR18" s="1285"/>
      <c r="AS18" s="1282"/>
      <c r="AT18" s="1283"/>
      <c r="AU18" s="1285"/>
      <c r="AV18" s="1282"/>
      <c r="AW18" s="1283"/>
      <c r="AX18" s="1285"/>
      <c r="AY18" s="1282"/>
      <c r="AZ18" s="1283"/>
      <c r="BA18" s="1285"/>
      <c r="BB18" s="1282"/>
      <c r="BC18" s="1283"/>
      <c r="BD18" s="1285"/>
      <c r="BE18" s="1282"/>
      <c r="BF18" s="1283"/>
      <c r="BG18" s="1285"/>
      <c r="BH18" s="1282"/>
      <c r="BI18" s="1283"/>
      <c r="BJ18" s="1285"/>
      <c r="BK18" s="1282"/>
      <c r="BL18" s="1283"/>
      <c r="BM18" s="1285"/>
      <c r="BN18" s="1282"/>
      <c r="BO18" s="1283"/>
      <c r="BP18" s="1285"/>
      <c r="BQ18" s="1282"/>
      <c r="BR18" s="1283"/>
      <c r="BS18" s="1285"/>
      <c r="BT18" s="1282"/>
      <c r="BU18" s="1283"/>
      <c r="BV18" s="1285"/>
      <c r="BW18" s="1282"/>
      <c r="BX18" s="1283"/>
      <c r="BY18" s="1285"/>
      <c r="BZ18" s="1282"/>
      <c r="CA18" s="1283"/>
      <c r="CB18" s="1285"/>
    </row>
    <row r="19" spans="1:82" s="1146" customFormat="1" ht="18" customHeight="1" thickBot="1" x14ac:dyDescent="0.3">
      <c r="A19" s="1483"/>
      <c r="B19" s="1484"/>
      <c r="C19" s="1485"/>
      <c r="D19" s="1490"/>
      <c r="E19" s="1537" t="s">
        <v>224</v>
      </c>
      <c r="F19" s="1538"/>
      <c r="G19" s="1538"/>
      <c r="H19" s="1539"/>
      <c r="I19" s="1519">
        <v>1</v>
      </c>
      <c r="J19" s="1540"/>
      <c r="K19" s="1521"/>
      <c r="L19" s="1519">
        <v>1</v>
      </c>
      <c r="M19" s="1540"/>
      <c r="N19" s="1520"/>
      <c r="O19" s="1617">
        <v>1</v>
      </c>
      <c r="P19" s="1618"/>
      <c r="Q19" s="1619"/>
      <c r="R19" s="1520">
        <v>1</v>
      </c>
      <c r="S19" s="1540"/>
      <c r="T19" s="1521"/>
      <c r="U19" s="1519">
        <v>1</v>
      </c>
      <c r="V19" s="1540"/>
      <c r="W19" s="1521"/>
      <c r="X19" s="1519">
        <v>1</v>
      </c>
      <c r="Y19" s="1540"/>
      <c r="Z19" s="1521"/>
      <c r="AA19" s="1519">
        <v>1</v>
      </c>
      <c r="AB19" s="1540"/>
      <c r="AC19" s="1521"/>
      <c r="AD19" s="1666">
        <v>1</v>
      </c>
      <c r="AE19" s="1540"/>
      <c r="AF19" s="1667"/>
      <c r="AG19" s="1519">
        <v>1</v>
      </c>
      <c r="AH19" s="1540"/>
      <c r="AI19" s="1521"/>
      <c r="AJ19" s="1519">
        <v>1</v>
      </c>
      <c r="AK19" s="1540"/>
      <c r="AL19" s="1521"/>
      <c r="AM19" s="1519">
        <v>1</v>
      </c>
      <c r="AN19" s="1540"/>
      <c r="AO19" s="1521"/>
      <c r="AP19" s="1519">
        <v>1</v>
      </c>
      <c r="AQ19" s="1540"/>
      <c r="AR19" s="1521"/>
      <c r="AS19" s="1519">
        <v>1</v>
      </c>
      <c r="AT19" s="1540"/>
      <c r="AU19" s="1521"/>
      <c r="AV19" s="1519">
        <v>1</v>
      </c>
      <c r="AW19" s="1540"/>
      <c r="AX19" s="1521"/>
      <c r="AY19" s="1519">
        <v>1</v>
      </c>
      <c r="AZ19" s="1540"/>
      <c r="BA19" s="1521"/>
      <c r="BB19" s="1519">
        <v>1</v>
      </c>
      <c r="BC19" s="1540"/>
      <c r="BD19" s="1521"/>
      <c r="BE19" s="1519">
        <v>1</v>
      </c>
      <c r="BF19" s="1540"/>
      <c r="BG19" s="1521"/>
      <c r="BH19" s="1519">
        <v>1</v>
      </c>
      <c r="BI19" s="1540"/>
      <c r="BJ19" s="1521"/>
      <c r="BK19" s="1519">
        <v>1</v>
      </c>
      <c r="BL19" s="1540"/>
      <c r="BM19" s="1521"/>
      <c r="BN19" s="1519">
        <v>1</v>
      </c>
      <c r="BO19" s="1540"/>
      <c r="BP19" s="1521"/>
      <c r="BQ19" s="1519">
        <v>1</v>
      </c>
      <c r="BR19" s="1540"/>
      <c r="BS19" s="1521"/>
      <c r="BT19" s="1519">
        <v>1</v>
      </c>
      <c r="BU19" s="1540"/>
      <c r="BV19" s="1521"/>
      <c r="BW19" s="1519">
        <v>1</v>
      </c>
      <c r="BX19" s="1540"/>
      <c r="BY19" s="1521"/>
      <c r="BZ19" s="1519">
        <v>1</v>
      </c>
      <c r="CA19" s="1540"/>
      <c r="CB19" s="1521"/>
    </row>
    <row r="20" spans="1:82" s="1279" customFormat="1" ht="18" customHeight="1" thickBot="1" x14ac:dyDescent="0.3">
      <c r="A20" s="1483"/>
      <c r="B20" s="1484"/>
      <c r="C20" s="1485"/>
      <c r="D20" s="1490"/>
      <c r="E20" s="1395" t="s">
        <v>503</v>
      </c>
      <c r="F20" s="1459"/>
      <c r="G20" s="1668" t="s">
        <v>144</v>
      </c>
      <c r="H20" s="1669"/>
      <c r="I20" s="1242"/>
      <c r="J20" s="1278">
        <v>35.810001373291016</v>
      </c>
      <c r="K20" s="1244"/>
      <c r="L20" s="1242"/>
      <c r="M20" s="1278">
        <v>35.810001373291016</v>
      </c>
      <c r="N20" s="1244"/>
      <c r="O20" s="1242"/>
      <c r="P20" s="1278">
        <v>35.419998168945313</v>
      </c>
      <c r="Q20" s="1244"/>
      <c r="R20" s="1242"/>
      <c r="S20" s="1278">
        <v>35.689998626708984</v>
      </c>
      <c r="T20" s="1244"/>
      <c r="U20" s="1242"/>
      <c r="V20" s="1278">
        <v>35.740001678466797</v>
      </c>
      <c r="W20" s="1244"/>
      <c r="X20" s="1242"/>
      <c r="Y20" s="1278">
        <v>35.650001525878906</v>
      </c>
      <c r="Z20" s="1244"/>
      <c r="AA20" s="1242"/>
      <c r="AB20" s="1278">
        <v>35.450000762939453</v>
      </c>
      <c r="AC20" s="1244"/>
      <c r="AD20" s="1242"/>
      <c r="AE20" s="1243">
        <v>35.509998321533203</v>
      </c>
      <c r="AF20" s="1244"/>
      <c r="AG20" s="1242"/>
      <c r="AH20" s="1278">
        <v>35.439998626708984</v>
      </c>
      <c r="AI20" s="1244"/>
      <c r="AJ20" s="1242"/>
      <c r="AK20" s="1278">
        <v>35.650001525878906</v>
      </c>
      <c r="AL20" s="1244"/>
      <c r="AM20" s="1242"/>
      <c r="AN20" s="1278">
        <v>35.709999084472656</v>
      </c>
      <c r="AO20" s="1244"/>
      <c r="AP20" s="1242"/>
      <c r="AQ20" s="1278">
        <v>35.569999694824219</v>
      </c>
      <c r="AR20" s="1244"/>
      <c r="AS20" s="1242"/>
      <c r="AT20" s="1278">
        <v>35.569999694824219</v>
      </c>
      <c r="AU20" s="1244"/>
      <c r="AV20" s="1242"/>
      <c r="AW20" s="1278">
        <v>35.639999389648438</v>
      </c>
      <c r="AX20" s="1244"/>
      <c r="AY20" s="1242"/>
      <c r="AZ20" s="1278">
        <v>35.409999847412109</v>
      </c>
      <c r="BA20" s="1244"/>
      <c r="BB20" s="1242"/>
      <c r="BC20" s="1278">
        <v>35.419998168945313</v>
      </c>
      <c r="BD20" s="1244"/>
      <c r="BE20" s="1242"/>
      <c r="BF20" s="1278">
        <v>35.400001525878906</v>
      </c>
      <c r="BG20" s="1244"/>
      <c r="BH20" s="1242"/>
      <c r="BI20" s="1278">
        <v>35.529998779296875</v>
      </c>
      <c r="BJ20" s="1244"/>
      <c r="BK20" s="1242"/>
      <c r="BL20" s="1278">
        <v>35.569999694824219</v>
      </c>
      <c r="BM20" s="1244"/>
      <c r="BN20" s="1242"/>
      <c r="BO20" s="1278">
        <v>35.610000610351563</v>
      </c>
      <c r="BP20" s="1244"/>
      <c r="BQ20" s="1242"/>
      <c r="BR20" s="1278">
        <v>35.669998168945312</v>
      </c>
      <c r="BS20" s="1244"/>
      <c r="BT20" s="1242"/>
      <c r="BU20" s="1278">
        <v>35.830001831054688</v>
      </c>
      <c r="BV20" s="1244"/>
      <c r="BW20" s="1242"/>
      <c r="BX20" s="1278">
        <v>35.779998779296875</v>
      </c>
      <c r="BY20" s="1244"/>
      <c r="BZ20" s="1242"/>
      <c r="CA20" s="1278">
        <v>35.860000610351563</v>
      </c>
      <c r="CB20" s="1244"/>
      <c r="CD20" s="1287"/>
    </row>
    <row r="21" spans="1:82" s="1279" customFormat="1" ht="18" customHeight="1" thickBot="1" x14ac:dyDescent="0.3">
      <c r="A21" s="1483"/>
      <c r="B21" s="1484"/>
      <c r="C21" s="1485"/>
      <c r="D21" s="1490"/>
      <c r="E21" s="1397"/>
      <c r="F21" s="1460"/>
      <c r="G21" s="1668" t="s">
        <v>213</v>
      </c>
      <c r="H21" s="1669"/>
      <c r="I21" s="1248"/>
      <c r="J21" s="1249">
        <v>6.1800003051757004</v>
      </c>
      <c r="K21" s="1250"/>
      <c r="L21" s="1248"/>
      <c r="M21" s="1249">
        <v>6.1800003051757004</v>
      </c>
      <c r="N21" s="1250"/>
      <c r="O21" s="1248"/>
      <c r="P21" s="1249">
        <v>6.0900001525878</v>
      </c>
      <c r="Q21" s="1250"/>
      <c r="R21" s="1248"/>
      <c r="S21" s="1249">
        <v>6.1800003051757004</v>
      </c>
      <c r="T21" s="1250"/>
      <c r="U21" s="1248"/>
      <c r="V21" s="1249">
        <v>6.1800003051757004</v>
      </c>
      <c r="W21" s="1250"/>
      <c r="X21" s="1248"/>
      <c r="Y21" s="1249">
        <v>6.1800003051757004</v>
      </c>
      <c r="Z21" s="1250"/>
      <c r="AA21" s="1248"/>
      <c r="AB21" s="1249">
        <v>6.0900001525878</v>
      </c>
      <c r="AC21" s="1250"/>
      <c r="AD21" s="1248"/>
      <c r="AE21" s="1288">
        <v>6.0900001525878</v>
      </c>
      <c r="AF21" s="1250"/>
      <c r="AG21" s="1248"/>
      <c r="AH21" s="1249">
        <v>6.0900001525878</v>
      </c>
      <c r="AI21" s="1250"/>
      <c r="AJ21" s="1248"/>
      <c r="AK21" s="1249">
        <v>6.1800003051757004</v>
      </c>
      <c r="AL21" s="1250"/>
      <c r="AM21" s="1248"/>
      <c r="AN21" s="1249">
        <v>6.1800003051757004</v>
      </c>
      <c r="AO21" s="1250"/>
      <c r="AP21" s="1248"/>
      <c r="AQ21" s="1249">
        <v>6.0900001525878</v>
      </c>
      <c r="AR21" s="1250"/>
      <c r="AS21" s="1248"/>
      <c r="AT21" s="1249">
        <v>6.0900001525878</v>
      </c>
      <c r="AU21" s="1250"/>
      <c r="AV21" s="1248"/>
      <c r="AW21" s="1249">
        <v>6.0900001525878</v>
      </c>
      <c r="AX21" s="1250"/>
      <c r="AY21" s="1248"/>
      <c r="AZ21" s="1249">
        <v>6.0900001525878</v>
      </c>
      <c r="BA21" s="1250"/>
      <c r="BB21" s="1248"/>
      <c r="BC21" s="1249">
        <v>6.0900001525878</v>
      </c>
      <c r="BD21" s="1250"/>
      <c r="BE21" s="1248"/>
      <c r="BF21" s="1249">
        <v>6.0900001525878</v>
      </c>
      <c r="BG21" s="1250"/>
      <c r="BH21" s="1248"/>
      <c r="BI21" s="1249">
        <v>6.0900001525878</v>
      </c>
      <c r="BJ21" s="1250"/>
      <c r="BK21" s="1248"/>
      <c r="BL21" s="1249">
        <v>6.0900001525878</v>
      </c>
      <c r="BM21" s="1250"/>
      <c r="BN21" s="1248"/>
      <c r="BO21" s="1249">
        <v>6.0900001525878</v>
      </c>
      <c r="BP21" s="1250"/>
      <c r="BQ21" s="1248"/>
      <c r="BR21" s="1249">
        <v>6.1800003051757004</v>
      </c>
      <c r="BS21" s="1250"/>
      <c r="BT21" s="1248"/>
      <c r="BU21" s="1249">
        <v>6.1800003051757004</v>
      </c>
      <c r="BV21" s="1250"/>
      <c r="BW21" s="1248"/>
      <c r="BX21" s="1249">
        <v>6.1800003051757004</v>
      </c>
      <c r="BY21" s="1250"/>
      <c r="BZ21" s="1248"/>
      <c r="CA21" s="1249">
        <v>6.1800003051757004</v>
      </c>
      <c r="CB21" s="1250"/>
    </row>
    <row r="22" spans="1:82" s="1146" customFormat="1" ht="18" customHeight="1" thickBot="1" x14ac:dyDescent="0.3">
      <c r="A22" s="1483"/>
      <c r="B22" s="1484"/>
      <c r="C22" s="1485"/>
      <c r="D22" s="1490"/>
      <c r="E22" s="1399"/>
      <c r="F22" s="1461"/>
      <c r="G22" s="1444" t="s">
        <v>502</v>
      </c>
      <c r="H22" s="1446"/>
      <c r="I22" s="1251"/>
      <c r="J22" s="1241"/>
      <c r="K22" s="1253"/>
      <c r="L22" s="1251"/>
      <c r="M22" s="1241"/>
      <c r="N22" s="1253"/>
      <c r="O22" s="1251"/>
      <c r="P22" s="1241"/>
      <c r="Q22" s="1253"/>
      <c r="R22" s="1251"/>
      <c r="S22" s="1241"/>
      <c r="T22" s="1253"/>
      <c r="U22" s="1251"/>
      <c r="V22" s="1241"/>
      <c r="W22" s="1253"/>
      <c r="X22" s="1251"/>
      <c r="Y22" s="1241"/>
      <c r="Z22" s="1253"/>
      <c r="AA22" s="1251"/>
      <c r="AB22" s="1241"/>
      <c r="AC22" s="1253"/>
      <c r="AD22" s="1251"/>
      <c r="AE22" s="1241"/>
      <c r="AF22" s="1253"/>
      <c r="AG22" s="1251"/>
      <c r="AH22" s="1241"/>
      <c r="AI22" s="1253"/>
      <c r="AJ22" s="1251"/>
      <c r="AK22" s="1241"/>
      <c r="AL22" s="1253"/>
      <c r="AM22" s="1251"/>
      <c r="AN22" s="1241"/>
      <c r="AO22" s="1253"/>
      <c r="AP22" s="1251"/>
      <c r="AQ22" s="1241"/>
      <c r="AR22" s="1253"/>
      <c r="AS22" s="1251"/>
      <c r="AT22" s="1241"/>
      <c r="AU22" s="1253"/>
      <c r="AV22" s="1251"/>
      <c r="AW22" s="1241"/>
      <c r="AX22" s="1253"/>
      <c r="AY22" s="1251"/>
      <c r="AZ22" s="1241"/>
      <c r="BA22" s="1253"/>
      <c r="BB22" s="1251"/>
      <c r="BC22" s="1241"/>
      <c r="BD22" s="1253"/>
      <c r="BE22" s="1251"/>
      <c r="BF22" s="1241"/>
      <c r="BG22" s="1253"/>
      <c r="BH22" s="1251"/>
      <c r="BI22" s="1241"/>
      <c r="BJ22" s="1253"/>
      <c r="BK22" s="1251"/>
      <c r="BL22" s="1241"/>
      <c r="BM22" s="1253"/>
      <c r="BN22" s="1251"/>
      <c r="BO22" s="1241"/>
      <c r="BP22" s="1253"/>
      <c r="BQ22" s="1251"/>
      <c r="BR22" s="1241"/>
      <c r="BS22" s="1253"/>
      <c r="BT22" s="1251"/>
      <c r="BU22" s="1241"/>
      <c r="BV22" s="1253"/>
      <c r="BW22" s="1251"/>
      <c r="BX22" s="1241"/>
      <c r="BY22" s="1253"/>
      <c r="BZ22" s="1251"/>
      <c r="CA22" s="1241"/>
      <c r="CB22" s="1253"/>
    </row>
    <row r="23" spans="1:82" s="1146" customFormat="1" ht="18" customHeight="1" thickBot="1" x14ac:dyDescent="0.3">
      <c r="A23" s="1486"/>
      <c r="B23" s="1487"/>
      <c r="C23" s="1488"/>
      <c r="D23" s="1491"/>
      <c r="E23" s="1537" t="s">
        <v>23</v>
      </c>
      <c r="F23" s="1538"/>
      <c r="G23" s="1538"/>
      <c r="H23" s="1539"/>
      <c r="I23" s="1519"/>
      <c r="J23" s="1520"/>
      <c r="K23" s="1521"/>
      <c r="L23" s="1519"/>
      <c r="M23" s="1520"/>
      <c r="N23" s="1521"/>
      <c r="O23" s="1519"/>
      <c r="P23" s="1520"/>
      <c r="Q23" s="1521"/>
      <c r="R23" s="1519"/>
      <c r="S23" s="1520"/>
      <c r="T23" s="1521"/>
      <c r="U23" s="1519"/>
      <c r="V23" s="1520"/>
      <c r="W23" s="1521"/>
      <c r="X23" s="1519"/>
      <c r="Y23" s="1520"/>
      <c r="Z23" s="1521"/>
      <c r="AA23" s="1519"/>
      <c r="AB23" s="1520"/>
      <c r="AC23" s="1521"/>
      <c r="AD23" s="1519"/>
      <c r="AE23" s="1520"/>
      <c r="AF23" s="1521"/>
      <c r="AG23" s="1519"/>
      <c r="AH23" s="1520"/>
      <c r="AI23" s="1521"/>
      <c r="AJ23" s="1519"/>
      <c r="AK23" s="1520"/>
      <c r="AL23" s="1521"/>
      <c r="AM23" s="1519"/>
      <c r="AN23" s="1520"/>
      <c r="AO23" s="1521"/>
      <c r="AP23" s="1519"/>
      <c r="AQ23" s="1520"/>
      <c r="AR23" s="1521"/>
      <c r="AS23" s="1519"/>
      <c r="AT23" s="1520"/>
      <c r="AU23" s="1521"/>
      <c r="AV23" s="1519"/>
      <c r="AW23" s="1520"/>
      <c r="AX23" s="1521"/>
      <c r="AY23" s="1519"/>
      <c r="AZ23" s="1520"/>
      <c r="BA23" s="1521"/>
      <c r="BB23" s="1519"/>
      <c r="BC23" s="1520"/>
      <c r="BD23" s="1521"/>
      <c r="BE23" s="1519"/>
      <c r="BF23" s="1520"/>
      <c r="BG23" s="1521"/>
      <c r="BH23" s="1519"/>
      <c r="BI23" s="1520"/>
      <c r="BJ23" s="1521"/>
      <c r="BK23" s="1519"/>
      <c r="BL23" s="1520"/>
      <c r="BM23" s="1521"/>
      <c r="BN23" s="1519"/>
      <c r="BO23" s="1520"/>
      <c r="BP23" s="1521"/>
      <c r="BQ23" s="1519"/>
      <c r="BR23" s="1520"/>
      <c r="BS23" s="1521"/>
      <c r="BT23" s="1519"/>
      <c r="BU23" s="1520"/>
      <c r="BV23" s="1521"/>
      <c r="BW23" s="1519"/>
      <c r="BX23" s="1520"/>
      <c r="BY23" s="1521"/>
      <c r="BZ23" s="1519"/>
      <c r="CA23" s="1520"/>
      <c r="CB23" s="1521"/>
    </row>
    <row r="24" spans="1:82" s="1146" customFormat="1" ht="6.75" customHeight="1" x14ac:dyDescent="0.25">
      <c r="A24" s="1480" t="s">
        <v>557</v>
      </c>
      <c r="B24" s="1481"/>
      <c r="C24" s="1482"/>
      <c r="D24" s="1489">
        <v>6.3E-2</v>
      </c>
      <c r="E24" s="1395" t="s">
        <v>18</v>
      </c>
      <c r="F24" s="1459"/>
      <c r="G24" s="1395" t="s">
        <v>213</v>
      </c>
      <c r="H24" s="1459"/>
      <c r="I24" s="1596"/>
      <c r="J24" s="1657"/>
      <c r="K24" s="1602"/>
      <c r="L24" s="1596"/>
      <c r="M24" s="1657"/>
      <c r="N24" s="1602"/>
      <c r="O24" s="1596"/>
      <c r="P24" s="1599"/>
      <c r="Q24" s="1602"/>
      <c r="R24" s="1596"/>
      <c r="S24" s="1599"/>
      <c r="T24" s="1602"/>
      <c r="U24" s="1596"/>
      <c r="V24" s="1599"/>
      <c r="W24" s="1602"/>
      <c r="X24" s="1596"/>
      <c r="Y24" s="1599"/>
      <c r="Z24" s="1602"/>
      <c r="AA24" s="1596"/>
      <c r="AB24" s="1599"/>
      <c r="AC24" s="1602"/>
      <c r="AD24" s="1596"/>
      <c r="AE24" s="1599"/>
      <c r="AF24" s="1602"/>
      <c r="AG24" s="1596"/>
      <c r="AH24" s="1599"/>
      <c r="AI24" s="1602"/>
      <c r="AJ24" s="1596"/>
      <c r="AK24" s="1599"/>
      <c r="AL24" s="1602"/>
      <c r="AM24" s="1596"/>
      <c r="AN24" s="1599"/>
      <c r="AO24" s="1602"/>
      <c r="AP24" s="1596"/>
      <c r="AQ24" s="1663"/>
      <c r="AR24" s="1602"/>
      <c r="AS24" s="1596"/>
      <c r="AT24" s="1663"/>
      <c r="AU24" s="1602"/>
      <c r="AV24" s="1596"/>
      <c r="AW24" s="1663"/>
      <c r="AX24" s="1602"/>
      <c r="AY24" s="1596"/>
      <c r="AZ24" s="1599"/>
      <c r="BA24" s="1602"/>
      <c r="BB24" s="1596"/>
      <c r="BC24" s="1599"/>
      <c r="BD24" s="1602"/>
      <c r="BE24" s="1596"/>
      <c r="BF24" s="1599"/>
      <c r="BG24" s="1602"/>
      <c r="BH24" s="1596"/>
      <c r="BI24" s="1599"/>
      <c r="BJ24" s="1602"/>
      <c r="BK24" s="1596"/>
      <c r="BL24" s="1599"/>
      <c r="BM24" s="1602"/>
      <c r="BN24" s="1596"/>
      <c r="BO24" s="1599"/>
      <c r="BP24" s="1602"/>
      <c r="BQ24" s="1596"/>
      <c r="BR24" s="1599"/>
      <c r="BS24" s="1602"/>
      <c r="BT24" s="1596"/>
      <c r="BU24" s="1599"/>
      <c r="BV24" s="1602"/>
      <c r="BW24" s="1596"/>
      <c r="BX24" s="1599"/>
      <c r="BY24" s="1602"/>
      <c r="BZ24" s="1596"/>
      <c r="CA24" s="1599"/>
      <c r="CB24" s="1602"/>
    </row>
    <row r="25" spans="1:82" s="1146" customFormat="1" ht="6.75" customHeight="1" x14ac:dyDescent="0.25">
      <c r="A25" s="1483"/>
      <c r="B25" s="1484"/>
      <c r="C25" s="1485"/>
      <c r="D25" s="1490"/>
      <c r="E25" s="1397"/>
      <c r="F25" s="1460"/>
      <c r="G25" s="1397"/>
      <c r="H25" s="1460"/>
      <c r="I25" s="1597"/>
      <c r="J25" s="1658"/>
      <c r="K25" s="1603"/>
      <c r="L25" s="1597"/>
      <c r="M25" s="1658"/>
      <c r="N25" s="1603"/>
      <c r="O25" s="1597"/>
      <c r="P25" s="1600"/>
      <c r="Q25" s="1603"/>
      <c r="R25" s="1597"/>
      <c r="S25" s="1600"/>
      <c r="T25" s="1603"/>
      <c r="U25" s="1597"/>
      <c r="V25" s="1600"/>
      <c r="W25" s="1603"/>
      <c r="X25" s="1597"/>
      <c r="Y25" s="1600"/>
      <c r="Z25" s="1603"/>
      <c r="AA25" s="1597"/>
      <c r="AB25" s="1600"/>
      <c r="AC25" s="1603"/>
      <c r="AD25" s="1597"/>
      <c r="AE25" s="1600"/>
      <c r="AF25" s="1603"/>
      <c r="AG25" s="1597"/>
      <c r="AH25" s="1600"/>
      <c r="AI25" s="1603"/>
      <c r="AJ25" s="1597"/>
      <c r="AK25" s="1600"/>
      <c r="AL25" s="1603"/>
      <c r="AM25" s="1597"/>
      <c r="AN25" s="1600"/>
      <c r="AO25" s="1603"/>
      <c r="AP25" s="1597"/>
      <c r="AQ25" s="1664"/>
      <c r="AR25" s="1603"/>
      <c r="AS25" s="1597"/>
      <c r="AT25" s="1664"/>
      <c r="AU25" s="1603"/>
      <c r="AV25" s="1597"/>
      <c r="AW25" s="1664"/>
      <c r="AX25" s="1603"/>
      <c r="AY25" s="1597"/>
      <c r="AZ25" s="1600"/>
      <c r="BA25" s="1603"/>
      <c r="BB25" s="1597"/>
      <c r="BC25" s="1600"/>
      <c r="BD25" s="1603"/>
      <c r="BE25" s="1597"/>
      <c r="BF25" s="1600"/>
      <c r="BG25" s="1603"/>
      <c r="BH25" s="1597"/>
      <c r="BI25" s="1600"/>
      <c r="BJ25" s="1603"/>
      <c r="BK25" s="1597"/>
      <c r="BL25" s="1600"/>
      <c r="BM25" s="1603"/>
      <c r="BN25" s="1597"/>
      <c r="BO25" s="1600"/>
      <c r="BP25" s="1603"/>
      <c r="BQ25" s="1597"/>
      <c r="BR25" s="1600"/>
      <c r="BS25" s="1603"/>
      <c r="BT25" s="1597"/>
      <c r="BU25" s="1600"/>
      <c r="BV25" s="1603"/>
      <c r="BW25" s="1597"/>
      <c r="BX25" s="1600"/>
      <c r="BY25" s="1603"/>
      <c r="BZ25" s="1597"/>
      <c r="CA25" s="1600"/>
      <c r="CB25" s="1603"/>
    </row>
    <row r="26" spans="1:82" s="1146" customFormat="1" ht="6.75" customHeight="1" thickBot="1" x14ac:dyDescent="0.3">
      <c r="A26" s="1483"/>
      <c r="B26" s="1484"/>
      <c r="C26" s="1485"/>
      <c r="D26" s="1490"/>
      <c r="E26" s="1399"/>
      <c r="F26" s="1461"/>
      <c r="G26" s="1399"/>
      <c r="H26" s="1461"/>
      <c r="I26" s="1598"/>
      <c r="J26" s="1659"/>
      <c r="K26" s="1604"/>
      <c r="L26" s="1598"/>
      <c r="M26" s="1659"/>
      <c r="N26" s="1604"/>
      <c r="O26" s="1598"/>
      <c r="P26" s="1601"/>
      <c r="Q26" s="1604"/>
      <c r="R26" s="1598"/>
      <c r="S26" s="1601"/>
      <c r="T26" s="1604"/>
      <c r="U26" s="1598"/>
      <c r="V26" s="1601"/>
      <c r="W26" s="1604"/>
      <c r="X26" s="1598"/>
      <c r="Y26" s="1601"/>
      <c r="Z26" s="1604"/>
      <c r="AA26" s="1598"/>
      <c r="AB26" s="1601"/>
      <c r="AC26" s="1604"/>
      <c r="AD26" s="1598"/>
      <c r="AE26" s="1601"/>
      <c r="AF26" s="1604"/>
      <c r="AG26" s="1598"/>
      <c r="AH26" s="1601"/>
      <c r="AI26" s="1604"/>
      <c r="AJ26" s="1598"/>
      <c r="AK26" s="1601"/>
      <c r="AL26" s="1604"/>
      <c r="AM26" s="1598"/>
      <c r="AN26" s="1601"/>
      <c r="AO26" s="1604"/>
      <c r="AP26" s="1598"/>
      <c r="AQ26" s="1665"/>
      <c r="AR26" s="1604"/>
      <c r="AS26" s="1598"/>
      <c r="AT26" s="1665"/>
      <c r="AU26" s="1604"/>
      <c r="AV26" s="1598"/>
      <c r="AW26" s="1665"/>
      <c r="AX26" s="1604"/>
      <c r="AY26" s="1598"/>
      <c r="AZ26" s="1601"/>
      <c r="BA26" s="1604"/>
      <c r="BB26" s="1598"/>
      <c r="BC26" s="1601"/>
      <c r="BD26" s="1604"/>
      <c r="BE26" s="1598"/>
      <c r="BF26" s="1601"/>
      <c r="BG26" s="1604"/>
      <c r="BH26" s="1598"/>
      <c r="BI26" s="1601"/>
      <c r="BJ26" s="1604"/>
      <c r="BK26" s="1598"/>
      <c r="BL26" s="1601"/>
      <c r="BM26" s="1604"/>
      <c r="BN26" s="1598"/>
      <c r="BO26" s="1601"/>
      <c r="BP26" s="1604"/>
      <c r="BQ26" s="1598"/>
      <c r="BR26" s="1601"/>
      <c r="BS26" s="1604"/>
      <c r="BT26" s="1598"/>
      <c r="BU26" s="1601"/>
      <c r="BV26" s="1604"/>
      <c r="BW26" s="1598"/>
      <c r="BX26" s="1601"/>
      <c r="BY26" s="1604"/>
      <c r="BZ26" s="1598"/>
      <c r="CA26" s="1601"/>
      <c r="CB26" s="1604"/>
    </row>
    <row r="27" spans="1:82" s="1146" customFormat="1" ht="6.75" customHeight="1" x14ac:dyDescent="0.25">
      <c r="A27" s="1483"/>
      <c r="B27" s="1484"/>
      <c r="C27" s="1485"/>
      <c r="D27" s="1490"/>
      <c r="E27" s="1395" t="s">
        <v>503</v>
      </c>
      <c r="F27" s="1459"/>
      <c r="G27" s="1395" t="s">
        <v>213</v>
      </c>
      <c r="H27" s="1459"/>
      <c r="I27" s="1434">
        <v>6.1800003051757004</v>
      </c>
      <c r="J27" s="1435"/>
      <c r="K27" s="1436"/>
      <c r="L27" s="1434">
        <v>6.1899995803832999</v>
      </c>
      <c r="M27" s="1435"/>
      <c r="N27" s="1436"/>
      <c r="O27" s="1434">
        <v>6.0900001525878</v>
      </c>
      <c r="P27" s="1435"/>
      <c r="Q27" s="1436"/>
      <c r="R27" s="1434">
        <v>6.1700000762939</v>
      </c>
      <c r="S27" s="1435"/>
      <c r="T27" s="1436"/>
      <c r="U27" s="1434">
        <v>6.1700000762939</v>
      </c>
      <c r="V27" s="1435"/>
      <c r="W27" s="1436"/>
      <c r="X27" s="1434">
        <v>6.1700000762939</v>
      </c>
      <c r="Y27" s="1435"/>
      <c r="Z27" s="1436"/>
      <c r="AA27" s="1434">
        <v>6.0900001525878</v>
      </c>
      <c r="AB27" s="1435"/>
      <c r="AC27" s="1436"/>
      <c r="AD27" s="1434">
        <v>6.0900001525878</v>
      </c>
      <c r="AE27" s="1435"/>
      <c r="AF27" s="1436"/>
      <c r="AG27" s="1434">
        <v>6.0900001525878</v>
      </c>
      <c r="AH27" s="1435"/>
      <c r="AI27" s="1436"/>
      <c r="AJ27" s="1434">
        <v>6.1700000762939</v>
      </c>
      <c r="AK27" s="1435"/>
      <c r="AL27" s="1436"/>
      <c r="AM27" s="1434">
        <v>6.1700000762939</v>
      </c>
      <c r="AN27" s="1435"/>
      <c r="AO27" s="1436"/>
      <c r="AP27" s="1434">
        <v>6.0900001525878</v>
      </c>
      <c r="AQ27" s="1435"/>
      <c r="AR27" s="1436"/>
      <c r="AS27" s="1434">
        <v>6.0900001525878</v>
      </c>
      <c r="AT27" s="1435"/>
      <c r="AU27" s="1436"/>
      <c r="AV27" s="1434">
        <v>6.0900001525878</v>
      </c>
      <c r="AW27" s="1435"/>
      <c r="AX27" s="1436"/>
      <c r="AY27" s="1434">
        <v>6.0900001525878</v>
      </c>
      <c r="AZ27" s="1435"/>
      <c r="BA27" s="1436"/>
      <c r="BB27" s="1434">
        <v>6.0900001525878</v>
      </c>
      <c r="BC27" s="1435"/>
      <c r="BD27" s="1436"/>
      <c r="BE27" s="1434">
        <v>6.0900001525878</v>
      </c>
      <c r="BF27" s="1435"/>
      <c r="BG27" s="1436"/>
      <c r="BH27" s="1434">
        <v>6.0900001525878</v>
      </c>
      <c r="BI27" s="1435"/>
      <c r="BJ27" s="1436"/>
      <c r="BK27" s="1434">
        <v>6.0900001525878</v>
      </c>
      <c r="BL27" s="1435"/>
      <c r="BM27" s="1436"/>
      <c r="BN27" s="1434">
        <v>6.0900001525878</v>
      </c>
      <c r="BO27" s="1435"/>
      <c r="BP27" s="1436"/>
      <c r="BQ27" s="1434">
        <v>6.1400003433226997</v>
      </c>
      <c r="BR27" s="1435"/>
      <c r="BS27" s="1436"/>
      <c r="BT27" s="1434">
        <v>6.1700000762939</v>
      </c>
      <c r="BU27" s="1435"/>
      <c r="BV27" s="1436"/>
      <c r="BW27" s="1434">
        <v>6.1700000762939</v>
      </c>
      <c r="BX27" s="1435"/>
      <c r="BY27" s="1436"/>
      <c r="BZ27" s="1434">
        <v>6.1700000762939</v>
      </c>
      <c r="CA27" s="1435"/>
      <c r="CB27" s="1436"/>
    </row>
    <row r="28" spans="1:82" s="1146" customFormat="1" ht="6.75" customHeight="1" x14ac:dyDescent="0.25">
      <c r="A28" s="1483"/>
      <c r="B28" s="1484"/>
      <c r="C28" s="1485"/>
      <c r="D28" s="1490"/>
      <c r="E28" s="1397"/>
      <c r="F28" s="1460"/>
      <c r="G28" s="1397"/>
      <c r="H28" s="1460"/>
      <c r="I28" s="1437"/>
      <c r="J28" s="1438"/>
      <c r="K28" s="1439"/>
      <c r="L28" s="1437"/>
      <c r="M28" s="1438"/>
      <c r="N28" s="1439"/>
      <c r="O28" s="1437"/>
      <c r="P28" s="1438"/>
      <c r="Q28" s="1439"/>
      <c r="R28" s="1437"/>
      <c r="S28" s="1438"/>
      <c r="T28" s="1439"/>
      <c r="U28" s="1437"/>
      <c r="V28" s="1438"/>
      <c r="W28" s="1439"/>
      <c r="X28" s="1437"/>
      <c r="Y28" s="1438"/>
      <c r="Z28" s="1439"/>
      <c r="AA28" s="1437"/>
      <c r="AB28" s="1438"/>
      <c r="AC28" s="1439"/>
      <c r="AD28" s="1437"/>
      <c r="AE28" s="1438"/>
      <c r="AF28" s="1439"/>
      <c r="AG28" s="1437"/>
      <c r="AH28" s="1438"/>
      <c r="AI28" s="1439"/>
      <c r="AJ28" s="1437"/>
      <c r="AK28" s="1438"/>
      <c r="AL28" s="1439"/>
      <c r="AM28" s="1437"/>
      <c r="AN28" s="1438"/>
      <c r="AO28" s="1439"/>
      <c r="AP28" s="1437"/>
      <c r="AQ28" s="1438"/>
      <c r="AR28" s="1439"/>
      <c r="AS28" s="1437"/>
      <c r="AT28" s="1438"/>
      <c r="AU28" s="1439"/>
      <c r="AV28" s="1437"/>
      <c r="AW28" s="1438"/>
      <c r="AX28" s="1439"/>
      <c r="AY28" s="1437"/>
      <c r="AZ28" s="1438"/>
      <c r="BA28" s="1439"/>
      <c r="BB28" s="1437"/>
      <c r="BC28" s="1438"/>
      <c r="BD28" s="1439"/>
      <c r="BE28" s="1437"/>
      <c r="BF28" s="1438"/>
      <c r="BG28" s="1439"/>
      <c r="BH28" s="1437"/>
      <c r="BI28" s="1438"/>
      <c r="BJ28" s="1439"/>
      <c r="BK28" s="1437"/>
      <c r="BL28" s="1438"/>
      <c r="BM28" s="1439"/>
      <c r="BN28" s="1437"/>
      <c r="BO28" s="1438"/>
      <c r="BP28" s="1439"/>
      <c r="BQ28" s="1437"/>
      <c r="BR28" s="1438"/>
      <c r="BS28" s="1439"/>
      <c r="BT28" s="1437"/>
      <c r="BU28" s="1438"/>
      <c r="BV28" s="1439"/>
      <c r="BW28" s="1437"/>
      <c r="BX28" s="1438"/>
      <c r="BY28" s="1439"/>
      <c r="BZ28" s="1437"/>
      <c r="CA28" s="1438"/>
      <c r="CB28" s="1439"/>
    </row>
    <row r="29" spans="1:82" s="1146" customFormat="1" ht="6.75" customHeight="1" thickBot="1" x14ac:dyDescent="0.3">
      <c r="A29" s="1486"/>
      <c r="B29" s="1487"/>
      <c r="C29" s="1488"/>
      <c r="D29" s="1491"/>
      <c r="E29" s="1399"/>
      <c r="F29" s="1461"/>
      <c r="G29" s="1399"/>
      <c r="H29" s="1461"/>
      <c r="I29" s="1440"/>
      <c r="J29" s="1441"/>
      <c r="K29" s="1442"/>
      <c r="L29" s="1440"/>
      <c r="M29" s="1441"/>
      <c r="N29" s="1442"/>
      <c r="O29" s="1440"/>
      <c r="P29" s="1441"/>
      <c r="Q29" s="1442"/>
      <c r="R29" s="1440"/>
      <c r="S29" s="1441"/>
      <c r="T29" s="1442"/>
      <c r="U29" s="1440"/>
      <c r="V29" s="1441"/>
      <c r="W29" s="1442"/>
      <c r="X29" s="1440"/>
      <c r="Y29" s="1441"/>
      <c r="Z29" s="1442"/>
      <c r="AA29" s="1440"/>
      <c r="AB29" s="1441"/>
      <c r="AC29" s="1442"/>
      <c r="AD29" s="1440"/>
      <c r="AE29" s="1441"/>
      <c r="AF29" s="1442"/>
      <c r="AG29" s="1440"/>
      <c r="AH29" s="1441"/>
      <c r="AI29" s="1442"/>
      <c r="AJ29" s="1440"/>
      <c r="AK29" s="1441"/>
      <c r="AL29" s="1442"/>
      <c r="AM29" s="1440"/>
      <c r="AN29" s="1441"/>
      <c r="AO29" s="1442"/>
      <c r="AP29" s="1440"/>
      <c r="AQ29" s="1441"/>
      <c r="AR29" s="1442"/>
      <c r="AS29" s="1440"/>
      <c r="AT29" s="1441"/>
      <c r="AU29" s="1442"/>
      <c r="AV29" s="1440"/>
      <c r="AW29" s="1441"/>
      <c r="AX29" s="1442"/>
      <c r="AY29" s="1440"/>
      <c r="AZ29" s="1441"/>
      <c r="BA29" s="1442"/>
      <c r="BB29" s="1440"/>
      <c r="BC29" s="1441"/>
      <c r="BD29" s="1442"/>
      <c r="BE29" s="1440"/>
      <c r="BF29" s="1441"/>
      <c r="BG29" s="1442"/>
      <c r="BH29" s="1440"/>
      <c r="BI29" s="1441"/>
      <c r="BJ29" s="1442"/>
      <c r="BK29" s="1440"/>
      <c r="BL29" s="1441"/>
      <c r="BM29" s="1442"/>
      <c r="BN29" s="1440"/>
      <c r="BO29" s="1441"/>
      <c r="BP29" s="1442"/>
      <c r="BQ29" s="1440"/>
      <c r="BR29" s="1441"/>
      <c r="BS29" s="1442"/>
      <c r="BT29" s="1440"/>
      <c r="BU29" s="1441"/>
      <c r="BV29" s="1442"/>
      <c r="BW29" s="1440"/>
      <c r="BX29" s="1441"/>
      <c r="BY29" s="1442"/>
      <c r="BZ29" s="1440"/>
      <c r="CA29" s="1441"/>
      <c r="CB29" s="1442"/>
    </row>
    <row r="30" spans="1:82" s="1146" customFormat="1" ht="7.5" customHeight="1" x14ac:dyDescent="0.25">
      <c r="A30" s="1480" t="s">
        <v>558</v>
      </c>
      <c r="B30" s="1481"/>
      <c r="C30" s="1482"/>
      <c r="D30" s="1489">
        <v>6.3E-2</v>
      </c>
      <c r="E30" s="1395" t="s">
        <v>18</v>
      </c>
      <c r="F30" s="1459"/>
      <c r="G30" s="1395" t="s">
        <v>213</v>
      </c>
      <c r="H30" s="1459"/>
      <c r="I30" s="1654"/>
      <c r="J30" s="1657"/>
      <c r="K30" s="1651"/>
      <c r="L30" s="1654"/>
      <c r="M30" s="1660"/>
      <c r="N30" s="1651"/>
      <c r="O30" s="1654"/>
      <c r="P30" s="1660"/>
      <c r="Q30" s="1651"/>
      <c r="R30" s="1654"/>
      <c r="S30" s="1657"/>
      <c r="T30" s="1651"/>
      <c r="U30" s="1654"/>
      <c r="V30" s="1660"/>
      <c r="W30" s="1651"/>
      <c r="X30" s="1654"/>
      <c r="Y30" s="1657"/>
      <c r="Z30" s="1651"/>
      <c r="AA30" s="1654"/>
      <c r="AB30" s="1657"/>
      <c r="AC30" s="1651"/>
      <c r="AD30" s="1654"/>
      <c r="AE30" s="1657"/>
      <c r="AF30" s="1651"/>
      <c r="AG30" s="1654"/>
      <c r="AH30" s="1657"/>
      <c r="AI30" s="1651"/>
      <c r="AJ30" s="1654"/>
      <c r="AK30" s="1657"/>
      <c r="AL30" s="1651"/>
      <c r="AM30" s="1654"/>
      <c r="AN30" s="1657"/>
      <c r="AO30" s="1651"/>
      <c r="AP30" s="1654"/>
      <c r="AQ30" s="1657"/>
      <c r="AR30" s="1651"/>
      <c r="AS30" s="1654"/>
      <c r="AT30" s="1657"/>
      <c r="AU30" s="1651"/>
      <c r="AV30" s="1654"/>
      <c r="AW30" s="1657"/>
      <c r="AX30" s="1651"/>
      <c r="AY30" s="1654"/>
      <c r="AZ30" s="1657"/>
      <c r="BA30" s="1651"/>
      <c r="BB30" s="1654"/>
      <c r="BC30" s="1657"/>
      <c r="BD30" s="1651"/>
      <c r="BE30" s="1654"/>
      <c r="BF30" s="1657"/>
      <c r="BG30" s="1651"/>
      <c r="BH30" s="1654"/>
      <c r="BI30" s="1657"/>
      <c r="BJ30" s="1651"/>
      <c r="BK30" s="1654"/>
      <c r="BL30" s="1657"/>
      <c r="BM30" s="1651"/>
      <c r="BN30" s="1654"/>
      <c r="BO30" s="1657"/>
      <c r="BP30" s="1651"/>
      <c r="BQ30" s="1654"/>
      <c r="BR30" s="1657"/>
      <c r="BS30" s="1651"/>
      <c r="BT30" s="1654"/>
      <c r="BU30" s="1657"/>
      <c r="BV30" s="1651"/>
      <c r="BW30" s="1654"/>
      <c r="BX30" s="1657"/>
      <c r="BY30" s="1651"/>
      <c r="BZ30" s="1654"/>
      <c r="CA30" s="1657"/>
      <c r="CB30" s="1651"/>
    </row>
    <row r="31" spans="1:82" s="1146" customFormat="1" ht="7.5" customHeight="1" x14ac:dyDescent="0.25">
      <c r="A31" s="1483"/>
      <c r="B31" s="1484"/>
      <c r="C31" s="1485"/>
      <c r="D31" s="1490"/>
      <c r="E31" s="1397"/>
      <c r="F31" s="1460"/>
      <c r="G31" s="1397"/>
      <c r="H31" s="1460"/>
      <c r="I31" s="1655"/>
      <c r="J31" s="1658"/>
      <c r="K31" s="1652"/>
      <c r="L31" s="1655"/>
      <c r="M31" s="1661"/>
      <c r="N31" s="1652"/>
      <c r="O31" s="1655"/>
      <c r="P31" s="1661"/>
      <c r="Q31" s="1652"/>
      <c r="R31" s="1655"/>
      <c r="S31" s="1658"/>
      <c r="T31" s="1652"/>
      <c r="U31" s="1655"/>
      <c r="V31" s="1661"/>
      <c r="W31" s="1652"/>
      <c r="X31" s="1655"/>
      <c r="Y31" s="1658"/>
      <c r="Z31" s="1652"/>
      <c r="AA31" s="1655"/>
      <c r="AB31" s="1658"/>
      <c r="AC31" s="1652"/>
      <c r="AD31" s="1655"/>
      <c r="AE31" s="1658"/>
      <c r="AF31" s="1652"/>
      <c r="AG31" s="1655"/>
      <c r="AH31" s="1658"/>
      <c r="AI31" s="1652"/>
      <c r="AJ31" s="1655"/>
      <c r="AK31" s="1658"/>
      <c r="AL31" s="1652"/>
      <c r="AM31" s="1655"/>
      <c r="AN31" s="1658"/>
      <c r="AO31" s="1652"/>
      <c r="AP31" s="1655"/>
      <c r="AQ31" s="1658"/>
      <c r="AR31" s="1652"/>
      <c r="AS31" s="1655"/>
      <c r="AT31" s="1658"/>
      <c r="AU31" s="1652"/>
      <c r="AV31" s="1655"/>
      <c r="AW31" s="1658"/>
      <c r="AX31" s="1652"/>
      <c r="AY31" s="1655"/>
      <c r="AZ31" s="1658"/>
      <c r="BA31" s="1652"/>
      <c r="BB31" s="1655"/>
      <c r="BC31" s="1658"/>
      <c r="BD31" s="1652"/>
      <c r="BE31" s="1655"/>
      <c r="BF31" s="1658"/>
      <c r="BG31" s="1652"/>
      <c r="BH31" s="1655"/>
      <c r="BI31" s="1658"/>
      <c r="BJ31" s="1652"/>
      <c r="BK31" s="1655"/>
      <c r="BL31" s="1658"/>
      <c r="BM31" s="1652"/>
      <c r="BN31" s="1655"/>
      <c r="BO31" s="1658"/>
      <c r="BP31" s="1652"/>
      <c r="BQ31" s="1655"/>
      <c r="BR31" s="1658"/>
      <c r="BS31" s="1652"/>
      <c r="BT31" s="1655"/>
      <c r="BU31" s="1658"/>
      <c r="BV31" s="1652"/>
      <c r="BW31" s="1655"/>
      <c r="BX31" s="1658"/>
      <c r="BY31" s="1652"/>
      <c r="BZ31" s="1655"/>
      <c r="CA31" s="1658"/>
      <c r="CB31" s="1652"/>
    </row>
    <row r="32" spans="1:82" s="1146" customFormat="1" ht="7.5" customHeight="1" thickBot="1" x14ac:dyDescent="0.3">
      <c r="A32" s="1483"/>
      <c r="B32" s="1484"/>
      <c r="C32" s="1485"/>
      <c r="D32" s="1490"/>
      <c r="E32" s="1399"/>
      <c r="F32" s="1461"/>
      <c r="G32" s="1399"/>
      <c r="H32" s="1461"/>
      <c r="I32" s="1656"/>
      <c r="J32" s="1659"/>
      <c r="K32" s="1653"/>
      <c r="L32" s="1656"/>
      <c r="M32" s="1662"/>
      <c r="N32" s="1653"/>
      <c r="O32" s="1656"/>
      <c r="P32" s="1662"/>
      <c r="Q32" s="1653"/>
      <c r="R32" s="1656"/>
      <c r="S32" s="1659"/>
      <c r="T32" s="1653"/>
      <c r="U32" s="1656"/>
      <c r="V32" s="1662"/>
      <c r="W32" s="1653"/>
      <c r="X32" s="1656"/>
      <c r="Y32" s="1659"/>
      <c r="Z32" s="1653"/>
      <c r="AA32" s="1656"/>
      <c r="AB32" s="1659"/>
      <c r="AC32" s="1653"/>
      <c r="AD32" s="1656"/>
      <c r="AE32" s="1659"/>
      <c r="AF32" s="1653"/>
      <c r="AG32" s="1656"/>
      <c r="AH32" s="1659"/>
      <c r="AI32" s="1653"/>
      <c r="AJ32" s="1656"/>
      <c r="AK32" s="1659"/>
      <c r="AL32" s="1653"/>
      <c r="AM32" s="1656"/>
      <c r="AN32" s="1659"/>
      <c r="AO32" s="1653"/>
      <c r="AP32" s="1656"/>
      <c r="AQ32" s="1659"/>
      <c r="AR32" s="1653"/>
      <c r="AS32" s="1656"/>
      <c r="AT32" s="1659"/>
      <c r="AU32" s="1653"/>
      <c r="AV32" s="1656"/>
      <c r="AW32" s="1659"/>
      <c r="AX32" s="1653"/>
      <c r="AY32" s="1656"/>
      <c r="AZ32" s="1659"/>
      <c r="BA32" s="1653"/>
      <c r="BB32" s="1656"/>
      <c r="BC32" s="1659"/>
      <c r="BD32" s="1653"/>
      <c r="BE32" s="1656"/>
      <c r="BF32" s="1659"/>
      <c r="BG32" s="1653"/>
      <c r="BH32" s="1656"/>
      <c r="BI32" s="1659"/>
      <c r="BJ32" s="1653"/>
      <c r="BK32" s="1656"/>
      <c r="BL32" s="1659"/>
      <c r="BM32" s="1653"/>
      <c r="BN32" s="1656"/>
      <c r="BO32" s="1659"/>
      <c r="BP32" s="1653"/>
      <c r="BQ32" s="1656"/>
      <c r="BR32" s="1659"/>
      <c r="BS32" s="1653"/>
      <c r="BT32" s="1656"/>
      <c r="BU32" s="1659"/>
      <c r="BV32" s="1653"/>
      <c r="BW32" s="1656"/>
      <c r="BX32" s="1659"/>
      <c r="BY32" s="1653"/>
      <c r="BZ32" s="1656"/>
      <c r="CA32" s="1659"/>
      <c r="CB32" s="1653"/>
    </row>
    <row r="33" spans="1:80" s="1146" customFormat="1" ht="7.5" customHeight="1" x14ac:dyDescent="0.25">
      <c r="A33" s="1483"/>
      <c r="B33" s="1484"/>
      <c r="C33" s="1485"/>
      <c r="D33" s="1490"/>
      <c r="E33" s="1395" t="s">
        <v>503</v>
      </c>
      <c r="F33" s="1459"/>
      <c r="G33" s="1395" t="s">
        <v>213</v>
      </c>
      <c r="H33" s="1459"/>
      <c r="I33" s="1434">
        <v>6.1700000762939</v>
      </c>
      <c r="J33" s="1435"/>
      <c r="K33" s="1436"/>
      <c r="L33" s="1434">
        <v>6.1700000762939</v>
      </c>
      <c r="M33" s="1435"/>
      <c r="N33" s="1436"/>
      <c r="O33" s="1434">
        <v>6.0900001525878</v>
      </c>
      <c r="P33" s="1435"/>
      <c r="Q33" s="1436"/>
      <c r="R33" s="1434">
        <v>6.1700000762939</v>
      </c>
      <c r="S33" s="1435"/>
      <c r="T33" s="1436"/>
      <c r="U33" s="1434">
        <v>6.1700000762939</v>
      </c>
      <c r="V33" s="1435"/>
      <c r="W33" s="1436"/>
      <c r="X33" s="1434">
        <v>6.1700000762939</v>
      </c>
      <c r="Y33" s="1435"/>
      <c r="Z33" s="1436"/>
      <c r="AA33" s="1434">
        <v>6.0900001525878</v>
      </c>
      <c r="AB33" s="1435"/>
      <c r="AC33" s="1436"/>
      <c r="AD33" s="1434">
        <v>6.0900001525878</v>
      </c>
      <c r="AE33" s="1435"/>
      <c r="AF33" s="1436"/>
      <c r="AG33" s="1434">
        <v>6.0900001525878</v>
      </c>
      <c r="AH33" s="1435"/>
      <c r="AI33" s="1436"/>
      <c r="AJ33" s="1434">
        <v>6.1700000762939</v>
      </c>
      <c r="AK33" s="1435"/>
      <c r="AL33" s="1436"/>
      <c r="AM33" s="1434">
        <v>6.1700000762939</v>
      </c>
      <c r="AN33" s="1435"/>
      <c r="AO33" s="1436"/>
      <c r="AP33" s="1434">
        <v>6.0900001525878</v>
      </c>
      <c r="AQ33" s="1435"/>
      <c r="AR33" s="1436"/>
      <c r="AS33" s="1434">
        <v>6.0900001525878</v>
      </c>
      <c r="AT33" s="1435"/>
      <c r="AU33" s="1436"/>
      <c r="AV33" s="1434">
        <v>6.0900001525878</v>
      </c>
      <c r="AW33" s="1435"/>
      <c r="AX33" s="1436"/>
      <c r="AY33" s="1434">
        <v>6.0900001525878</v>
      </c>
      <c r="AZ33" s="1435"/>
      <c r="BA33" s="1436"/>
      <c r="BB33" s="1434">
        <v>6.0900001525878</v>
      </c>
      <c r="BC33" s="1435"/>
      <c r="BD33" s="1436"/>
      <c r="BE33" s="1434">
        <v>6.0900001525878</v>
      </c>
      <c r="BF33" s="1435"/>
      <c r="BG33" s="1436"/>
      <c r="BH33" s="1434">
        <v>6.0900001525878</v>
      </c>
      <c r="BI33" s="1435"/>
      <c r="BJ33" s="1436"/>
      <c r="BK33" s="1434">
        <v>6.0900001525878</v>
      </c>
      <c r="BL33" s="1435"/>
      <c r="BM33" s="1436"/>
      <c r="BN33" s="1434">
        <v>6.0900001525878</v>
      </c>
      <c r="BO33" s="1435"/>
      <c r="BP33" s="1436"/>
      <c r="BQ33" s="1434">
        <v>6.1700000762939</v>
      </c>
      <c r="BR33" s="1435"/>
      <c r="BS33" s="1436"/>
      <c r="BT33" s="1434">
        <v>6.1700000762939</v>
      </c>
      <c r="BU33" s="1435"/>
      <c r="BV33" s="1436"/>
      <c r="BW33" s="1434">
        <v>6.1700000762939</v>
      </c>
      <c r="BX33" s="1435"/>
      <c r="BY33" s="1436"/>
      <c r="BZ33" s="1434">
        <v>6.1700000762939</v>
      </c>
      <c r="CA33" s="1435"/>
      <c r="CB33" s="1436"/>
    </row>
    <row r="34" spans="1:80" s="1146" customFormat="1" ht="7.5" customHeight="1" x14ac:dyDescent="0.25">
      <c r="A34" s="1483"/>
      <c r="B34" s="1484"/>
      <c r="C34" s="1485"/>
      <c r="D34" s="1490"/>
      <c r="E34" s="1397"/>
      <c r="F34" s="1460"/>
      <c r="G34" s="1397"/>
      <c r="H34" s="1460"/>
      <c r="I34" s="1437"/>
      <c r="J34" s="1438"/>
      <c r="K34" s="1439"/>
      <c r="L34" s="1437"/>
      <c r="M34" s="1438"/>
      <c r="N34" s="1439"/>
      <c r="O34" s="1437"/>
      <c r="P34" s="1438"/>
      <c r="Q34" s="1439"/>
      <c r="R34" s="1437"/>
      <c r="S34" s="1438"/>
      <c r="T34" s="1439"/>
      <c r="U34" s="1437"/>
      <c r="V34" s="1438"/>
      <c r="W34" s="1439"/>
      <c r="X34" s="1437"/>
      <c r="Y34" s="1438"/>
      <c r="Z34" s="1439"/>
      <c r="AA34" s="1437"/>
      <c r="AB34" s="1438"/>
      <c r="AC34" s="1439"/>
      <c r="AD34" s="1437"/>
      <c r="AE34" s="1438"/>
      <c r="AF34" s="1439"/>
      <c r="AG34" s="1437"/>
      <c r="AH34" s="1438"/>
      <c r="AI34" s="1439"/>
      <c r="AJ34" s="1437"/>
      <c r="AK34" s="1438"/>
      <c r="AL34" s="1439"/>
      <c r="AM34" s="1437"/>
      <c r="AN34" s="1438"/>
      <c r="AO34" s="1439"/>
      <c r="AP34" s="1437"/>
      <c r="AQ34" s="1438"/>
      <c r="AR34" s="1439"/>
      <c r="AS34" s="1437"/>
      <c r="AT34" s="1438"/>
      <c r="AU34" s="1439"/>
      <c r="AV34" s="1437"/>
      <c r="AW34" s="1438"/>
      <c r="AX34" s="1439"/>
      <c r="AY34" s="1437"/>
      <c r="AZ34" s="1438"/>
      <c r="BA34" s="1439"/>
      <c r="BB34" s="1437"/>
      <c r="BC34" s="1438"/>
      <c r="BD34" s="1439"/>
      <c r="BE34" s="1437"/>
      <c r="BF34" s="1438"/>
      <c r="BG34" s="1439"/>
      <c r="BH34" s="1437"/>
      <c r="BI34" s="1438"/>
      <c r="BJ34" s="1439"/>
      <c r="BK34" s="1437"/>
      <c r="BL34" s="1438"/>
      <c r="BM34" s="1439"/>
      <c r="BN34" s="1437"/>
      <c r="BO34" s="1438"/>
      <c r="BP34" s="1439"/>
      <c r="BQ34" s="1437"/>
      <c r="BR34" s="1438"/>
      <c r="BS34" s="1439"/>
      <c r="BT34" s="1437"/>
      <c r="BU34" s="1438"/>
      <c r="BV34" s="1439"/>
      <c r="BW34" s="1437"/>
      <c r="BX34" s="1438"/>
      <c r="BY34" s="1439"/>
      <c r="BZ34" s="1437"/>
      <c r="CA34" s="1438"/>
      <c r="CB34" s="1439"/>
    </row>
    <row r="35" spans="1:80" s="1146" customFormat="1" ht="7.5" customHeight="1" thickBot="1" x14ac:dyDescent="0.3">
      <c r="A35" s="1486"/>
      <c r="B35" s="1487"/>
      <c r="C35" s="1488"/>
      <c r="D35" s="1491"/>
      <c r="E35" s="1399"/>
      <c r="F35" s="1461"/>
      <c r="G35" s="1399"/>
      <c r="H35" s="1461"/>
      <c r="I35" s="1440"/>
      <c r="J35" s="1441"/>
      <c r="K35" s="1442"/>
      <c r="L35" s="1440"/>
      <c r="M35" s="1441"/>
      <c r="N35" s="1442"/>
      <c r="O35" s="1440"/>
      <c r="P35" s="1441"/>
      <c r="Q35" s="1442"/>
      <c r="R35" s="1440"/>
      <c r="S35" s="1441"/>
      <c r="T35" s="1442"/>
      <c r="U35" s="1440"/>
      <c r="V35" s="1441"/>
      <c r="W35" s="1442"/>
      <c r="X35" s="1440"/>
      <c r="Y35" s="1441"/>
      <c r="Z35" s="1442"/>
      <c r="AA35" s="1440"/>
      <c r="AB35" s="1441"/>
      <c r="AC35" s="1442"/>
      <c r="AD35" s="1440"/>
      <c r="AE35" s="1441"/>
      <c r="AF35" s="1442"/>
      <c r="AG35" s="1440"/>
      <c r="AH35" s="1441"/>
      <c r="AI35" s="1442"/>
      <c r="AJ35" s="1440"/>
      <c r="AK35" s="1441"/>
      <c r="AL35" s="1442"/>
      <c r="AM35" s="1440"/>
      <c r="AN35" s="1441"/>
      <c r="AO35" s="1442"/>
      <c r="AP35" s="1440"/>
      <c r="AQ35" s="1441"/>
      <c r="AR35" s="1442"/>
      <c r="AS35" s="1440"/>
      <c r="AT35" s="1441"/>
      <c r="AU35" s="1442"/>
      <c r="AV35" s="1440"/>
      <c r="AW35" s="1441"/>
      <c r="AX35" s="1442"/>
      <c r="AY35" s="1440"/>
      <c r="AZ35" s="1441"/>
      <c r="BA35" s="1442"/>
      <c r="BB35" s="1440"/>
      <c r="BC35" s="1441"/>
      <c r="BD35" s="1442"/>
      <c r="BE35" s="1440"/>
      <c r="BF35" s="1441"/>
      <c r="BG35" s="1442"/>
      <c r="BH35" s="1440"/>
      <c r="BI35" s="1441"/>
      <c r="BJ35" s="1442"/>
      <c r="BK35" s="1440"/>
      <c r="BL35" s="1441"/>
      <c r="BM35" s="1442"/>
      <c r="BN35" s="1440"/>
      <c r="BO35" s="1441"/>
      <c r="BP35" s="1442"/>
      <c r="BQ35" s="1440"/>
      <c r="BR35" s="1441"/>
      <c r="BS35" s="1442"/>
      <c r="BT35" s="1440"/>
      <c r="BU35" s="1441"/>
      <c r="BV35" s="1442"/>
      <c r="BW35" s="1440"/>
      <c r="BX35" s="1441"/>
      <c r="BY35" s="1442"/>
      <c r="BZ35" s="1440"/>
      <c r="CA35" s="1441"/>
      <c r="CB35" s="1442"/>
    </row>
    <row r="36" spans="1:80" s="1146" customFormat="1" ht="24" customHeight="1" x14ac:dyDescent="0.25">
      <c r="A36" s="1417" t="s">
        <v>25</v>
      </c>
      <c r="B36" s="1418"/>
      <c r="C36" s="1418"/>
      <c r="D36" s="1419"/>
      <c r="E36" s="1444" t="s">
        <v>144</v>
      </c>
      <c r="F36" s="1445"/>
      <c r="G36" s="1445"/>
      <c r="H36" s="1446"/>
      <c r="I36" s="1167"/>
      <c r="J36" s="1919">
        <f>J8+J16</f>
        <v>0.71800000000000008</v>
      </c>
      <c r="K36" s="1949">
        <f>K8+K16</f>
        <v>0.189</v>
      </c>
      <c r="L36" s="1168"/>
      <c r="M36" s="1919">
        <f>M8+M16</f>
        <v>0.71100000000000008</v>
      </c>
      <c r="N36" s="1920">
        <f>N8+N16</f>
        <v>0.183</v>
      </c>
      <c r="O36" s="1169"/>
      <c r="P36" s="1919">
        <f>P8+P16</f>
        <v>0.69400000000000006</v>
      </c>
      <c r="Q36" s="1920">
        <f>Q8+Q16</f>
        <v>0.18099999999999999</v>
      </c>
      <c r="R36" s="1169"/>
      <c r="S36" s="1919">
        <f>S8+S16</f>
        <v>0.69000000000000006</v>
      </c>
      <c r="T36" s="1920">
        <f>T8+T16</f>
        <v>0.18099999999999999</v>
      </c>
      <c r="U36" s="1169"/>
      <c r="V36" s="1919">
        <f>V8+V16</f>
        <v>0.69300000000000006</v>
      </c>
      <c r="W36" s="1920">
        <f>W8+W16</f>
        <v>0.182</v>
      </c>
      <c r="X36" s="1169"/>
      <c r="Y36" s="1919">
        <f>Y8+Y16</f>
        <v>0.69900000000000007</v>
      </c>
      <c r="Z36" s="1920">
        <f>Z8+Z16</f>
        <v>0.18</v>
      </c>
      <c r="AA36" s="1169"/>
      <c r="AB36" s="1919">
        <f>AB8+AB16</f>
        <v>0.72300000000000009</v>
      </c>
      <c r="AC36" s="1920">
        <f>AC8+AC16</f>
        <v>0.219</v>
      </c>
      <c r="AD36" s="1169"/>
      <c r="AE36" s="1919">
        <f>AE8+AE16</f>
        <v>0.78700000000000003</v>
      </c>
      <c r="AF36" s="1920">
        <f>AF8+AF16</f>
        <v>0.23</v>
      </c>
      <c r="AG36" s="1169"/>
      <c r="AH36" s="1919">
        <f>AH8+AH16</f>
        <v>0.83600000000000008</v>
      </c>
      <c r="AI36" s="1920">
        <f>AI8+AI16</f>
        <v>0.23800000000000002</v>
      </c>
      <c r="AJ36" s="1169"/>
      <c r="AK36" s="1919">
        <f>AK8+AK16</f>
        <v>0.86199999999999999</v>
      </c>
      <c r="AL36" s="1920">
        <f>AL8+AL16</f>
        <v>0.23500000000000001</v>
      </c>
      <c r="AM36" s="1169"/>
      <c r="AN36" s="1919">
        <f>AN8+AN16</f>
        <v>0.91100000000000003</v>
      </c>
      <c r="AO36" s="1920">
        <f>AO8+AO16</f>
        <v>0.23900000000000002</v>
      </c>
      <c r="AP36" s="1169"/>
      <c r="AQ36" s="1919">
        <f>AQ8+AQ16</f>
        <v>0.998</v>
      </c>
      <c r="AR36" s="1920">
        <f>AR8+AR16</f>
        <v>0.27600000000000002</v>
      </c>
      <c r="AS36" s="1169"/>
      <c r="AT36" s="1919">
        <f>AT8+AT16</f>
        <v>1.0109999999999999</v>
      </c>
      <c r="AU36" s="1920">
        <f>AU8+AU16</f>
        <v>0.27200000000000002</v>
      </c>
      <c r="AV36" s="1169"/>
      <c r="AW36" s="1919">
        <f>AW8+AW16</f>
        <v>1.0049999999999999</v>
      </c>
      <c r="AX36" s="1920">
        <f>AX8+AX16</f>
        <v>0.27400000000000002</v>
      </c>
      <c r="AY36" s="1169"/>
      <c r="AZ36" s="1919">
        <f>AZ8+AZ16</f>
        <v>1.0429999999999999</v>
      </c>
      <c r="BA36" s="1920">
        <f>BA8+BA16</f>
        <v>0.27600000000000002</v>
      </c>
      <c r="BB36" s="1169"/>
      <c r="BC36" s="1919">
        <f>BC8+BC16</f>
        <v>1.085</v>
      </c>
      <c r="BD36" s="1920">
        <f>BD8+BD16</f>
        <v>0.29000000000000004</v>
      </c>
      <c r="BE36" s="1169"/>
      <c r="BF36" s="1919">
        <f>BF8+BF16</f>
        <v>1.089</v>
      </c>
      <c r="BG36" s="1920">
        <f>BG8+BG16</f>
        <v>0.29200000000000004</v>
      </c>
      <c r="BH36" s="1169"/>
      <c r="BI36" s="1919">
        <f>BI8+BI16</f>
        <v>1.0799999999999998</v>
      </c>
      <c r="BJ36" s="1920">
        <f>BJ8+BJ16</f>
        <v>0.28900000000000003</v>
      </c>
      <c r="BK36" s="1169"/>
      <c r="BL36" s="1919">
        <f>BL8+BL16</f>
        <v>1.08</v>
      </c>
      <c r="BM36" s="1920">
        <f>BM8+BM16</f>
        <v>0.28800000000000003</v>
      </c>
      <c r="BN36" s="1169"/>
      <c r="BO36" s="1919">
        <f>BO8+BO16</f>
        <v>1.0939999999999999</v>
      </c>
      <c r="BP36" s="1920">
        <f>BP8+BP16</f>
        <v>0.29299999999999998</v>
      </c>
      <c r="BQ36" s="1169"/>
      <c r="BR36" s="1919">
        <f>BR8+BR16</f>
        <v>1.03</v>
      </c>
      <c r="BS36" s="1920">
        <f>BS8+BS16</f>
        <v>0.26400000000000001</v>
      </c>
      <c r="BT36" s="1169"/>
      <c r="BU36" s="1919">
        <f>BU8+BU16</f>
        <v>0.88900000000000001</v>
      </c>
      <c r="BV36" s="1920">
        <f>BV8+BV16</f>
        <v>0.24000000000000002</v>
      </c>
      <c r="BW36" s="1169"/>
      <c r="BX36" s="1919">
        <f>BX8+BX16</f>
        <v>0.78</v>
      </c>
      <c r="BY36" s="1920">
        <f>BY8+BY16</f>
        <v>0.21400000000000002</v>
      </c>
      <c r="BZ36" s="1169"/>
      <c r="CA36" s="1919">
        <f>CA8+CA16</f>
        <v>0.73100000000000009</v>
      </c>
      <c r="CB36" s="1920">
        <f>CB8+CB16</f>
        <v>0.19700000000000001</v>
      </c>
    </row>
    <row r="37" spans="1:80" s="1146" customFormat="1" ht="19.5" customHeight="1" thickBot="1" x14ac:dyDescent="0.3">
      <c r="A37" s="1393"/>
      <c r="B37" s="1394"/>
      <c r="C37" s="1394"/>
      <c r="D37" s="1443"/>
      <c r="E37" s="1447" t="s">
        <v>213</v>
      </c>
      <c r="F37" s="1448"/>
      <c r="G37" s="1448"/>
      <c r="H37" s="1449"/>
      <c r="I37" s="1170"/>
      <c r="J37" s="1921">
        <f>J9+J17</f>
        <v>0.71800000000000008</v>
      </c>
      <c r="K37" s="1950">
        <f>K9+K17</f>
        <v>0.189</v>
      </c>
      <c r="L37" s="1171"/>
      <c r="M37" s="1921">
        <f>M9+M17</f>
        <v>0.71100000000000008</v>
      </c>
      <c r="N37" s="1922">
        <f>N9+N17</f>
        <v>0.183</v>
      </c>
      <c r="O37" s="1172"/>
      <c r="P37" s="1921">
        <f>P9+P17</f>
        <v>0.69400000000000006</v>
      </c>
      <c r="Q37" s="1922">
        <f>Q9+Q17</f>
        <v>0.18099999999999999</v>
      </c>
      <c r="R37" s="1172"/>
      <c r="S37" s="1921">
        <f>S9+S17</f>
        <v>0.69000000000000006</v>
      </c>
      <c r="T37" s="1922">
        <f>T9+T17</f>
        <v>0.18099999999999999</v>
      </c>
      <c r="U37" s="1172"/>
      <c r="V37" s="1921">
        <f>V9+V17</f>
        <v>0.69300000000000006</v>
      </c>
      <c r="W37" s="1922">
        <f>W9+W17</f>
        <v>0.182</v>
      </c>
      <c r="X37" s="1172"/>
      <c r="Y37" s="1921">
        <f>Y9+Y17</f>
        <v>0.69900000000000007</v>
      </c>
      <c r="Z37" s="1922">
        <f>Z9+Z17</f>
        <v>0.18</v>
      </c>
      <c r="AA37" s="1172"/>
      <c r="AB37" s="1921">
        <f>AB9+AB17</f>
        <v>0.72300000000000009</v>
      </c>
      <c r="AC37" s="1922">
        <f>AC9+AC17</f>
        <v>0.219</v>
      </c>
      <c r="AD37" s="1172"/>
      <c r="AE37" s="1921">
        <f>AE9+AE17</f>
        <v>0.78700000000000003</v>
      </c>
      <c r="AF37" s="1922">
        <f>AF9+AF17</f>
        <v>0.23</v>
      </c>
      <c r="AG37" s="1172"/>
      <c r="AH37" s="1921">
        <f>AH9+AH17</f>
        <v>0.83600000000000008</v>
      </c>
      <c r="AI37" s="1922">
        <f>AI9+AI17</f>
        <v>0.23800000000000002</v>
      </c>
      <c r="AJ37" s="1172"/>
      <c r="AK37" s="1921">
        <f>AK9+AK17</f>
        <v>0.86199999999999999</v>
      </c>
      <c r="AL37" s="1922">
        <f>AL9+AL17</f>
        <v>0.23500000000000001</v>
      </c>
      <c r="AM37" s="1172"/>
      <c r="AN37" s="1921">
        <f>AN9+AN17</f>
        <v>0.91100000000000003</v>
      </c>
      <c r="AO37" s="1922">
        <f>AO9+AO17</f>
        <v>0.23900000000000002</v>
      </c>
      <c r="AP37" s="1172"/>
      <c r="AQ37" s="1921">
        <f>AQ9+AQ17</f>
        <v>0.998</v>
      </c>
      <c r="AR37" s="1922">
        <f>AR9+AR17</f>
        <v>0.27600000000000002</v>
      </c>
      <c r="AS37" s="1172"/>
      <c r="AT37" s="1921">
        <f>AT9+AT17</f>
        <v>1.0109999999999999</v>
      </c>
      <c r="AU37" s="1922">
        <f>AU9+AU17</f>
        <v>0.27200000000000002</v>
      </c>
      <c r="AV37" s="1172"/>
      <c r="AW37" s="1921">
        <f>AW9+AW17</f>
        <v>1.0049999999999999</v>
      </c>
      <c r="AX37" s="1922">
        <f>AX9+AX17</f>
        <v>0.27400000000000002</v>
      </c>
      <c r="AY37" s="1172"/>
      <c r="AZ37" s="1921">
        <f>AZ9+AZ17</f>
        <v>1.0429999999999999</v>
      </c>
      <c r="BA37" s="1922">
        <f>BA9+BA17</f>
        <v>0.27600000000000002</v>
      </c>
      <c r="BB37" s="1172"/>
      <c r="BC37" s="1921">
        <f>BC9+BC17</f>
        <v>1.085</v>
      </c>
      <c r="BD37" s="1922">
        <f>BD9+BD17</f>
        <v>0.29000000000000004</v>
      </c>
      <c r="BE37" s="1172"/>
      <c r="BF37" s="1921">
        <f>BF9+BF17</f>
        <v>1.089</v>
      </c>
      <c r="BG37" s="1922">
        <f>BG9+BG17</f>
        <v>0.29200000000000004</v>
      </c>
      <c r="BH37" s="1172"/>
      <c r="BI37" s="1921">
        <f>BI9+BI17</f>
        <v>1.0799999999999998</v>
      </c>
      <c r="BJ37" s="1922">
        <f>BJ9+BJ17</f>
        <v>0.28900000000000003</v>
      </c>
      <c r="BK37" s="1172"/>
      <c r="BL37" s="1921">
        <f>BL9+BL17</f>
        <v>1.08</v>
      </c>
      <c r="BM37" s="1922">
        <f>BM9+BM17</f>
        <v>0.28800000000000003</v>
      </c>
      <c r="BN37" s="1172"/>
      <c r="BO37" s="1921">
        <f>BO9+BO17</f>
        <v>1.0939999999999999</v>
      </c>
      <c r="BP37" s="1922">
        <f>BP9+BP17</f>
        <v>0.29299999999999998</v>
      </c>
      <c r="BQ37" s="1172"/>
      <c r="BR37" s="1921">
        <f>BR9+BR17</f>
        <v>1.03</v>
      </c>
      <c r="BS37" s="1922">
        <f>BS9+BS17</f>
        <v>0.26400000000000001</v>
      </c>
      <c r="BT37" s="1172"/>
      <c r="BU37" s="1921">
        <f>BU9+BU17</f>
        <v>0.88900000000000001</v>
      </c>
      <c r="BV37" s="1922">
        <f>BV9+BV17</f>
        <v>0.24000000000000002</v>
      </c>
      <c r="BW37" s="1172"/>
      <c r="BX37" s="1921">
        <f>BX9+BX17</f>
        <v>0.78</v>
      </c>
      <c r="BY37" s="1922">
        <f>BY9+BY17</f>
        <v>0.21400000000000002</v>
      </c>
      <c r="BZ37" s="1172"/>
      <c r="CA37" s="1921">
        <f>CA9+CA17</f>
        <v>0.73100000000000009</v>
      </c>
      <c r="CB37" s="1922">
        <f>CB9+CB17</f>
        <v>0.19700000000000001</v>
      </c>
    </row>
    <row r="38" spans="1:80" s="1146" customFormat="1" ht="16.5" x14ac:dyDescent="0.25">
      <c r="A38" s="1173"/>
      <c r="B38" s="1174"/>
      <c r="C38" s="1174"/>
      <c r="D38" s="1176"/>
      <c r="E38" s="1175"/>
      <c r="F38" s="1433"/>
      <c r="G38" s="1433"/>
      <c r="H38" s="1174"/>
      <c r="I38" s="1177"/>
      <c r="J38" s="1177"/>
      <c r="K38" s="1295"/>
      <c r="L38" s="1174"/>
      <c r="M38" s="1176"/>
      <c r="N38" s="1433"/>
      <c r="O38" s="1433"/>
      <c r="P38" s="1176"/>
      <c r="Q38" s="1433"/>
      <c r="R38" s="1433"/>
      <c r="S38" s="1176"/>
      <c r="T38" s="1176"/>
      <c r="U38" s="1178"/>
    </row>
    <row r="39" spans="1:80" s="1146" customFormat="1" ht="16.5" x14ac:dyDescent="0.25">
      <c r="A39" s="1179" t="s">
        <v>507</v>
      </c>
      <c r="B39" s="1180"/>
      <c r="C39" s="1180"/>
      <c r="D39" s="1923">
        <f>COS(ATAN(H39))</f>
        <v>0.96557228941016904</v>
      </c>
      <c r="E39" s="1429" t="s">
        <v>508</v>
      </c>
      <c r="F39" s="1429"/>
      <c r="G39" s="1429"/>
      <c r="H39" s="1177">
        <f>(K36+N36+Q36+T36+W36+Z36+AC36+AF36+AI36+AL36+AO36+AR36+AU36+AX36+BA36+BD36+BG36+BJ36+BM36+BP36+BS36+BV36+BY36+CB36)/(J36+M36+P36+S36+V36+Y36+AB36+AE36+AH36+AK36+AN36+AQ36+AT36+AW36+AZ36+BC36+BF36+BI36+BL36+BO36+BR36+BU36+BX36+CA36)</f>
        <v>0.26941004755402798</v>
      </c>
      <c r="I39" s="1177"/>
      <c r="J39" s="1177"/>
      <c r="K39" s="1295"/>
      <c r="L39" s="1177"/>
      <c r="M39" s="1178"/>
      <c r="N39" s="1430"/>
      <c r="O39" s="1430"/>
      <c r="P39" s="1178"/>
      <c r="Q39" s="1430"/>
      <c r="R39" s="1430"/>
      <c r="S39" s="1178"/>
      <c r="T39" s="1178"/>
      <c r="U39" s="1178"/>
    </row>
    <row r="40" spans="1:80" s="1146" customFormat="1" ht="16.5" x14ac:dyDescent="0.25">
      <c r="A40" s="1179" t="s">
        <v>559</v>
      </c>
      <c r="B40" s="1180"/>
      <c r="C40" s="1180"/>
      <c r="D40" s="1923">
        <f>COS(ATAN(H40))</f>
        <v>0.96557228941016904</v>
      </c>
      <c r="E40" s="1429" t="s">
        <v>560</v>
      </c>
      <c r="F40" s="1429"/>
      <c r="G40" s="1429"/>
      <c r="H40" s="1177">
        <f>(K37+N37+Q37+T37+W37+Z37+AC37+AF37+AI37+AL37+AO37+AR37+AU37+AX37+BA37+BD37+BG37+BJ37+BM37+BP37+BS37+BV37+BY37+CB37)/(J37+M37+P37+S37+V37+Y37+AB37+AE37+AH37+AK37+AN37+AQ37+AT37+AW37+AZ37+BC37+BF37+BI37+BL37+BO37+BR37+BU37+BX37+CA37)</f>
        <v>0.26941004755402798</v>
      </c>
      <c r="I40" s="1177"/>
      <c r="J40" s="1177"/>
      <c r="K40" s="1295"/>
      <c r="L40" s="1177"/>
      <c r="M40" s="1178"/>
      <c r="N40" s="1430"/>
      <c r="O40" s="1430"/>
      <c r="P40" s="1178"/>
      <c r="Q40" s="1276"/>
      <c r="R40" s="1276"/>
      <c r="S40" s="1178"/>
      <c r="T40" s="1178"/>
      <c r="U40" s="1178"/>
      <c r="AA40" s="1438"/>
      <c r="AB40" s="1438"/>
      <c r="AC40" s="1438"/>
    </row>
    <row r="41" spans="1:80" s="1146" customFormat="1" ht="16.5" x14ac:dyDescent="0.25">
      <c r="A41" s="1431" t="s">
        <v>511</v>
      </c>
      <c r="B41" s="1432"/>
      <c r="C41" s="1432"/>
      <c r="D41" s="1432"/>
      <c r="E41" s="1429" t="s">
        <v>512</v>
      </c>
      <c r="F41" s="1429"/>
      <c r="G41" s="1429"/>
      <c r="H41" s="1177"/>
      <c r="I41" s="1177"/>
      <c r="J41" s="1177"/>
      <c r="K41" s="1295"/>
      <c r="L41" s="1177"/>
      <c r="M41" s="1178"/>
      <c r="N41" s="1430"/>
      <c r="O41" s="1430"/>
      <c r="P41" s="1178"/>
      <c r="Q41" s="1430"/>
      <c r="R41" s="1430"/>
      <c r="S41" s="1178"/>
      <c r="T41" s="1178"/>
      <c r="U41" s="1178"/>
      <c r="AA41" s="1438"/>
      <c r="AB41" s="1438"/>
      <c r="AC41" s="1438"/>
    </row>
    <row r="42" spans="1:80" s="1146" customFormat="1" ht="17.25" thickBot="1" x14ac:dyDescent="0.3">
      <c r="A42" s="1181"/>
      <c r="B42" s="1182"/>
      <c r="C42" s="1183"/>
      <c r="D42" s="1185"/>
      <c r="E42" s="1184"/>
      <c r="F42" s="1425"/>
      <c r="G42" s="1425"/>
      <c r="H42" s="1182"/>
      <c r="I42" s="1182"/>
      <c r="J42" s="1182"/>
      <c r="K42" s="1296"/>
      <c r="L42" s="1182"/>
      <c r="M42" s="1185"/>
      <c r="N42" s="1425"/>
      <c r="O42" s="1425"/>
      <c r="P42" s="1185"/>
      <c r="Q42" s="1425"/>
      <c r="R42" s="1425"/>
      <c r="S42" s="1185"/>
      <c r="T42" s="1185"/>
      <c r="U42" s="1185"/>
      <c r="AA42" s="1438"/>
      <c r="AB42" s="1438"/>
      <c r="AC42" s="1438"/>
    </row>
    <row r="43" spans="1:80" s="1146" customFormat="1" ht="17.25" thickBot="1" x14ac:dyDescent="0.3">
      <c r="A43" s="1426" t="s">
        <v>513</v>
      </c>
      <c r="B43" s="1427"/>
      <c r="C43" s="1427"/>
      <c r="D43" s="1427"/>
      <c r="E43" s="1427"/>
      <c r="F43" s="1427"/>
      <c r="G43" s="1427"/>
      <c r="H43" s="1428"/>
      <c r="I43" s="1648" t="s">
        <v>130</v>
      </c>
      <c r="J43" s="1649"/>
      <c r="K43" s="1650"/>
      <c r="L43" s="1414" t="s">
        <v>131</v>
      </c>
      <c r="M43" s="1415"/>
      <c r="N43" s="1416"/>
      <c r="O43" s="1648" t="s">
        <v>132</v>
      </c>
      <c r="P43" s="1649"/>
      <c r="Q43" s="1650"/>
      <c r="R43" s="1414" t="s">
        <v>133</v>
      </c>
      <c r="S43" s="1415"/>
      <c r="T43" s="1416"/>
      <c r="U43" s="1586" t="s">
        <v>134</v>
      </c>
      <c r="V43" s="1415"/>
      <c r="W43" s="1416"/>
      <c r="X43" s="1414" t="s">
        <v>135</v>
      </c>
      <c r="Y43" s="1415"/>
      <c r="Z43" s="1416"/>
      <c r="AA43" s="1414" t="s">
        <v>136</v>
      </c>
      <c r="AB43" s="1415"/>
      <c r="AC43" s="1416"/>
      <c r="AD43" s="1414" t="s">
        <v>137</v>
      </c>
      <c r="AE43" s="1415"/>
      <c r="AF43" s="1416"/>
      <c r="AG43" s="1414" t="s">
        <v>138</v>
      </c>
      <c r="AH43" s="1415"/>
      <c r="AI43" s="1416"/>
      <c r="AJ43" s="1414" t="s">
        <v>139</v>
      </c>
      <c r="AK43" s="1415"/>
      <c r="AL43" s="1416"/>
      <c r="AM43" s="1414" t="s">
        <v>140</v>
      </c>
      <c r="AN43" s="1415"/>
      <c r="AO43" s="1416"/>
      <c r="AP43" s="1414" t="s">
        <v>141</v>
      </c>
      <c r="AQ43" s="1415"/>
      <c r="AR43" s="1416"/>
      <c r="AS43" s="1414" t="s">
        <v>154</v>
      </c>
      <c r="AT43" s="1415"/>
      <c r="AU43" s="1416"/>
      <c r="AV43" s="1414" t="s">
        <v>155</v>
      </c>
      <c r="AW43" s="1415"/>
      <c r="AX43" s="1416"/>
      <c r="AY43" s="1414" t="s">
        <v>156</v>
      </c>
      <c r="AZ43" s="1415"/>
      <c r="BA43" s="1416"/>
      <c r="BB43" s="1414" t="s">
        <v>157</v>
      </c>
      <c r="BC43" s="1415"/>
      <c r="BD43" s="1416"/>
      <c r="BE43" s="1414" t="s">
        <v>158</v>
      </c>
      <c r="BF43" s="1415"/>
      <c r="BG43" s="1416"/>
      <c r="BH43" s="1414" t="s">
        <v>159</v>
      </c>
      <c r="BI43" s="1415"/>
      <c r="BJ43" s="1416"/>
      <c r="BK43" s="1414" t="s">
        <v>160</v>
      </c>
      <c r="BL43" s="1415"/>
      <c r="BM43" s="1416"/>
      <c r="BN43" s="1414" t="s">
        <v>161</v>
      </c>
      <c r="BO43" s="1415"/>
      <c r="BP43" s="1416"/>
      <c r="BQ43" s="1414" t="s">
        <v>494</v>
      </c>
      <c r="BR43" s="1415"/>
      <c r="BS43" s="1416"/>
      <c r="BT43" s="1414" t="s">
        <v>163</v>
      </c>
      <c r="BU43" s="1415"/>
      <c r="BV43" s="1416"/>
      <c r="BW43" s="1414" t="s">
        <v>164</v>
      </c>
      <c r="BX43" s="1415"/>
      <c r="BY43" s="1416"/>
      <c r="BZ43" s="1414" t="s">
        <v>165</v>
      </c>
      <c r="CA43" s="1415"/>
      <c r="CB43" s="1416"/>
    </row>
    <row r="44" spans="1:80" s="1146" customFormat="1" ht="16.5" x14ac:dyDescent="0.25">
      <c r="A44" s="1417" t="s">
        <v>514</v>
      </c>
      <c r="B44" s="1418"/>
      <c r="C44" s="1418"/>
      <c r="D44" s="1419"/>
      <c r="E44" s="1421" t="s">
        <v>29</v>
      </c>
      <c r="F44" s="1422"/>
      <c r="G44" s="1423" t="s">
        <v>30</v>
      </c>
      <c r="H44" s="1645"/>
      <c r="I44" s="1412" t="s">
        <v>498</v>
      </c>
      <c r="J44" s="1410" t="s">
        <v>499</v>
      </c>
      <c r="K44" s="1401" t="s">
        <v>500</v>
      </c>
      <c r="L44" s="1643" t="s">
        <v>498</v>
      </c>
      <c r="M44" s="1410" t="s">
        <v>499</v>
      </c>
      <c r="N44" s="1646" t="s">
        <v>500</v>
      </c>
      <c r="O44" s="1412" t="s">
        <v>498</v>
      </c>
      <c r="P44" s="1410" t="s">
        <v>499</v>
      </c>
      <c r="Q44" s="1401" t="s">
        <v>500</v>
      </c>
      <c r="R44" s="1643" t="s">
        <v>498</v>
      </c>
      <c r="S44" s="1410" t="s">
        <v>499</v>
      </c>
      <c r="T44" s="1401" t="s">
        <v>500</v>
      </c>
      <c r="U44" s="1412" t="s">
        <v>498</v>
      </c>
      <c r="V44" s="1410" t="s">
        <v>499</v>
      </c>
      <c r="W44" s="1410" t="s">
        <v>500</v>
      </c>
      <c r="X44" s="1412" t="s">
        <v>498</v>
      </c>
      <c r="Y44" s="1410" t="s">
        <v>499</v>
      </c>
      <c r="Z44" s="1410" t="s">
        <v>500</v>
      </c>
      <c r="AA44" s="1412" t="s">
        <v>498</v>
      </c>
      <c r="AB44" s="1410" t="s">
        <v>499</v>
      </c>
      <c r="AC44" s="1410" t="s">
        <v>500</v>
      </c>
      <c r="AD44" s="1412" t="s">
        <v>498</v>
      </c>
      <c r="AE44" s="1410" t="s">
        <v>499</v>
      </c>
      <c r="AF44" s="1401" t="s">
        <v>500</v>
      </c>
      <c r="AG44" s="1412" t="s">
        <v>498</v>
      </c>
      <c r="AH44" s="1410" t="s">
        <v>499</v>
      </c>
      <c r="AI44" s="1410" t="s">
        <v>500</v>
      </c>
      <c r="AJ44" s="1412" t="s">
        <v>498</v>
      </c>
      <c r="AK44" s="1410" t="s">
        <v>499</v>
      </c>
      <c r="AL44" s="1410" t="s">
        <v>500</v>
      </c>
      <c r="AM44" s="1412" t="s">
        <v>498</v>
      </c>
      <c r="AN44" s="1410" t="s">
        <v>499</v>
      </c>
      <c r="AO44" s="1410" t="s">
        <v>500</v>
      </c>
      <c r="AP44" s="1412" t="s">
        <v>498</v>
      </c>
      <c r="AQ44" s="1410" t="s">
        <v>499</v>
      </c>
      <c r="AR44" s="1401" t="s">
        <v>500</v>
      </c>
      <c r="AS44" s="1412" t="s">
        <v>498</v>
      </c>
      <c r="AT44" s="1410" t="s">
        <v>499</v>
      </c>
      <c r="AU44" s="1410" t="s">
        <v>500</v>
      </c>
      <c r="AV44" s="1412" t="s">
        <v>498</v>
      </c>
      <c r="AW44" s="1410" t="s">
        <v>499</v>
      </c>
      <c r="AX44" s="1410" t="s">
        <v>500</v>
      </c>
      <c r="AY44" s="1412" t="s">
        <v>498</v>
      </c>
      <c r="AZ44" s="1410" t="s">
        <v>499</v>
      </c>
      <c r="BA44" s="1410" t="s">
        <v>500</v>
      </c>
      <c r="BB44" s="1412" t="s">
        <v>498</v>
      </c>
      <c r="BC44" s="1410" t="s">
        <v>499</v>
      </c>
      <c r="BD44" s="1401" t="s">
        <v>500</v>
      </c>
      <c r="BE44" s="1412" t="s">
        <v>498</v>
      </c>
      <c r="BF44" s="1410" t="s">
        <v>499</v>
      </c>
      <c r="BG44" s="1410" t="s">
        <v>500</v>
      </c>
      <c r="BH44" s="1412" t="s">
        <v>498</v>
      </c>
      <c r="BI44" s="1410" t="s">
        <v>499</v>
      </c>
      <c r="BJ44" s="1410" t="s">
        <v>500</v>
      </c>
      <c r="BK44" s="1412" t="s">
        <v>498</v>
      </c>
      <c r="BL44" s="1410" t="s">
        <v>499</v>
      </c>
      <c r="BM44" s="1410" t="s">
        <v>500</v>
      </c>
      <c r="BN44" s="1412" t="s">
        <v>498</v>
      </c>
      <c r="BO44" s="1410" t="s">
        <v>499</v>
      </c>
      <c r="BP44" s="1401" t="s">
        <v>500</v>
      </c>
      <c r="BQ44" s="1412" t="s">
        <v>498</v>
      </c>
      <c r="BR44" s="1410" t="s">
        <v>499</v>
      </c>
      <c r="BS44" s="1410" t="s">
        <v>500</v>
      </c>
      <c r="BT44" s="1412" t="s">
        <v>498</v>
      </c>
      <c r="BU44" s="1410" t="s">
        <v>499</v>
      </c>
      <c r="BV44" s="1410" t="s">
        <v>500</v>
      </c>
      <c r="BW44" s="1412" t="s">
        <v>498</v>
      </c>
      <c r="BX44" s="1410" t="s">
        <v>499</v>
      </c>
      <c r="BY44" s="1410" t="s">
        <v>500</v>
      </c>
      <c r="BZ44" s="1412" t="s">
        <v>498</v>
      </c>
      <c r="CA44" s="1410" t="s">
        <v>499</v>
      </c>
      <c r="CB44" s="1401" t="s">
        <v>500</v>
      </c>
    </row>
    <row r="45" spans="1:80" s="1146" customFormat="1" ht="17.25" thickBot="1" x14ac:dyDescent="0.3">
      <c r="A45" s="1391"/>
      <c r="B45" s="1392"/>
      <c r="C45" s="1392"/>
      <c r="D45" s="1420"/>
      <c r="E45" s="1186" t="s">
        <v>32</v>
      </c>
      <c r="F45" s="1187" t="s">
        <v>33</v>
      </c>
      <c r="G45" s="1187" t="s">
        <v>32</v>
      </c>
      <c r="H45" s="1259" t="s">
        <v>33</v>
      </c>
      <c r="I45" s="1582"/>
      <c r="J45" s="1583"/>
      <c r="K45" s="1584"/>
      <c r="L45" s="1644"/>
      <c r="M45" s="1583"/>
      <c r="N45" s="1647"/>
      <c r="O45" s="1582"/>
      <c r="P45" s="1583"/>
      <c r="Q45" s="1584"/>
      <c r="R45" s="1644"/>
      <c r="S45" s="1583"/>
      <c r="T45" s="1584"/>
      <c r="U45" s="1582"/>
      <c r="V45" s="1583"/>
      <c r="W45" s="1583"/>
      <c r="X45" s="1582"/>
      <c r="Y45" s="1583"/>
      <c r="Z45" s="1583"/>
      <c r="AA45" s="1582"/>
      <c r="AB45" s="1583"/>
      <c r="AC45" s="1583"/>
      <c r="AD45" s="1582"/>
      <c r="AE45" s="1583"/>
      <c r="AF45" s="1584"/>
      <c r="AG45" s="1582"/>
      <c r="AH45" s="1583"/>
      <c r="AI45" s="1583"/>
      <c r="AJ45" s="1582"/>
      <c r="AK45" s="1583"/>
      <c r="AL45" s="1583"/>
      <c r="AM45" s="1582"/>
      <c r="AN45" s="1583"/>
      <c r="AO45" s="1583"/>
      <c r="AP45" s="1582"/>
      <c r="AQ45" s="1583"/>
      <c r="AR45" s="1584"/>
      <c r="AS45" s="1582"/>
      <c r="AT45" s="1583"/>
      <c r="AU45" s="1583"/>
      <c r="AV45" s="1582"/>
      <c r="AW45" s="1583"/>
      <c r="AX45" s="1583"/>
      <c r="AY45" s="1582"/>
      <c r="AZ45" s="1583"/>
      <c r="BA45" s="1583"/>
      <c r="BB45" s="1582"/>
      <c r="BC45" s="1583"/>
      <c r="BD45" s="1584"/>
      <c r="BE45" s="1582"/>
      <c r="BF45" s="1583"/>
      <c r="BG45" s="1583"/>
      <c r="BH45" s="1582"/>
      <c r="BI45" s="1583"/>
      <c r="BJ45" s="1583"/>
      <c r="BK45" s="1582"/>
      <c r="BL45" s="1583"/>
      <c r="BM45" s="1583"/>
      <c r="BN45" s="1582"/>
      <c r="BO45" s="1583"/>
      <c r="BP45" s="1584"/>
      <c r="BQ45" s="1582"/>
      <c r="BR45" s="1583"/>
      <c r="BS45" s="1583"/>
      <c r="BT45" s="1582"/>
      <c r="BU45" s="1583"/>
      <c r="BV45" s="1583"/>
      <c r="BW45" s="1582"/>
      <c r="BX45" s="1583"/>
      <c r="BY45" s="1583"/>
      <c r="BZ45" s="1582"/>
      <c r="CA45" s="1583"/>
      <c r="CB45" s="1584"/>
    </row>
    <row r="46" spans="1:80" s="1229" customFormat="1" ht="30.75" customHeight="1" x14ac:dyDescent="0.25">
      <c r="A46" s="1628" t="s">
        <v>213</v>
      </c>
      <c r="B46" s="1631" t="s">
        <v>515</v>
      </c>
      <c r="C46" s="1297" t="s">
        <v>561</v>
      </c>
      <c r="D46" s="1298" t="s">
        <v>562</v>
      </c>
      <c r="E46" s="1299"/>
      <c r="F46" s="1300"/>
      <c r="G46" s="1301"/>
      <c r="H46" s="1302"/>
      <c r="I46" s="1951">
        <f>(SQRT(J46^2+K46^2))*1000/(J13*1.73)</f>
        <v>2.8995265792303586</v>
      </c>
      <c r="J46" s="1303">
        <v>3.1E-2</v>
      </c>
      <c r="K46" s="1304">
        <v>0</v>
      </c>
      <c r="L46" s="1951">
        <f>(SQRT(M46^2+N46^2))*1000/(M13*1.73)</f>
        <v>2.8948427074689844</v>
      </c>
      <c r="M46" s="1303">
        <v>3.1E-2</v>
      </c>
      <c r="N46" s="1304">
        <v>0</v>
      </c>
      <c r="O46" s="1951">
        <f>(SQRT(P46^2+Q46^2))*1000/(P13*1.73)</f>
        <v>2.9423767972968586</v>
      </c>
      <c r="P46" s="1303">
        <v>3.1E-2</v>
      </c>
      <c r="Q46" s="1304">
        <v>0</v>
      </c>
      <c r="R46" s="1951">
        <f>(SQRT(S46^2+T46^2))*1000/(S13*1.73)</f>
        <v>2.8995265792303586</v>
      </c>
      <c r="S46" s="1303">
        <v>3.1E-2</v>
      </c>
      <c r="T46" s="1304">
        <v>0</v>
      </c>
      <c r="U46" s="1951">
        <f>(SQRT(V46^2+W46^2))*1000/(V13*1.73)</f>
        <v>2.8995265792303586</v>
      </c>
      <c r="V46" s="1303">
        <v>3.1E-2</v>
      </c>
      <c r="W46" s="1304">
        <v>0</v>
      </c>
      <c r="X46" s="1951">
        <f>(SQRT(Y46^2+Z46^2))*1000/(Y13*1.73)</f>
        <v>2.8995265792303586</v>
      </c>
      <c r="Y46" s="1303">
        <v>3.1E-2</v>
      </c>
      <c r="Z46" s="1304">
        <v>0</v>
      </c>
      <c r="AA46" s="1951">
        <f>(SQRT(AB46^2+AC46^2))*1000/(AB13*1.73)</f>
        <v>2.9423767972968586</v>
      </c>
      <c r="AB46" s="1303">
        <v>3.1E-2</v>
      </c>
      <c r="AC46" s="1304">
        <v>0</v>
      </c>
      <c r="AD46" s="1951">
        <f>(SQRT(AE46^2+AF46^2))*1000/(AE13*1.73)</f>
        <v>2.9423767972968586</v>
      </c>
      <c r="AE46" s="1303">
        <v>3.1E-2</v>
      </c>
      <c r="AF46" s="1304">
        <v>0</v>
      </c>
      <c r="AG46" s="1951">
        <f>(SQRT(AH46^2+AI46^2))*1000/(AH13*1.73)</f>
        <v>2.9423767972968586</v>
      </c>
      <c r="AH46" s="1303">
        <v>3.1E-2</v>
      </c>
      <c r="AI46" s="1304">
        <v>0</v>
      </c>
      <c r="AJ46" s="1951">
        <f>(SQRT(AK46^2+AL46^2))*1000/(AK13*1.73)</f>
        <v>2.8075519162456848</v>
      </c>
      <c r="AK46" s="1303">
        <v>0.03</v>
      </c>
      <c r="AL46" s="1304">
        <v>1E-3</v>
      </c>
      <c r="AM46" s="1951">
        <f>(SQRT(AN46^2+AO46^2))*1000/(AN13*1.73)</f>
        <v>2.8075519162456848</v>
      </c>
      <c r="AN46" s="1303">
        <v>0.03</v>
      </c>
      <c r="AO46" s="1304">
        <v>1E-3</v>
      </c>
      <c r="AP46" s="1951">
        <f>(SQRT(AQ46^2+AR46^2))*1000/(AQ13*1.73)</f>
        <v>2.8490429005690912</v>
      </c>
      <c r="AQ46" s="1303">
        <v>0.03</v>
      </c>
      <c r="AR46" s="1304">
        <v>1E-3</v>
      </c>
      <c r="AS46" s="1951">
        <f>(SQRT(AT46^2+AU46^2))*1000/(AT13*1.73)</f>
        <v>2.8490429005690912</v>
      </c>
      <c r="AT46" s="1303">
        <v>0.03</v>
      </c>
      <c r="AU46" s="1304">
        <v>1E-3</v>
      </c>
      <c r="AV46" s="1951">
        <f>(SQRT(AW46^2+AX46^2))*1000/(AW13*1.73)</f>
        <v>2.8490429005690912</v>
      </c>
      <c r="AW46" s="1303">
        <v>0.03</v>
      </c>
      <c r="AX46" s="1304">
        <v>1E-3</v>
      </c>
      <c r="AY46" s="1951">
        <f>(SQRT(AZ46^2+BA46^2))*1000/(AZ13*1.73)</f>
        <v>2.9439072924834746</v>
      </c>
      <c r="AZ46" s="1303">
        <v>3.1E-2</v>
      </c>
      <c r="BA46" s="1304">
        <v>1E-3</v>
      </c>
      <c r="BB46" s="1951">
        <f>(SQRT(BC46^2+BD46^2))*1000/(BC13*1.73)</f>
        <v>2.8490429005690912</v>
      </c>
      <c r="BC46" s="1303">
        <v>0.03</v>
      </c>
      <c r="BD46" s="1304">
        <v>1E-3</v>
      </c>
      <c r="BE46" s="1951">
        <f>(SQRT(BF46^2+BG46^2))*1000/(BF13*1.73)</f>
        <v>2.8490429005690912</v>
      </c>
      <c r="BF46" s="1303">
        <v>0.03</v>
      </c>
      <c r="BG46" s="1304">
        <v>1E-3</v>
      </c>
      <c r="BH46" s="1951">
        <f>(SQRT(BI46^2+BJ46^2))*1000/(BI13*1.73)</f>
        <v>2.8490429005690912</v>
      </c>
      <c r="BI46" s="1303">
        <v>0.03</v>
      </c>
      <c r="BJ46" s="1304">
        <v>1E-3</v>
      </c>
      <c r="BK46" s="1951">
        <f>(SQRT(BL46^2+BM46^2))*1000/(BL13*1.73)</f>
        <v>2.8490429005690912</v>
      </c>
      <c r="BL46" s="1303">
        <v>0.03</v>
      </c>
      <c r="BM46" s="1304">
        <v>1E-3</v>
      </c>
      <c r="BN46" s="1951">
        <f>(SQRT(BO46^2+BP46^2))*1000/(BO13*1.73)</f>
        <v>2.8490429005690912</v>
      </c>
      <c r="BO46" s="1303">
        <v>0.03</v>
      </c>
      <c r="BP46" s="1304">
        <v>1E-3</v>
      </c>
      <c r="BQ46" s="1951">
        <f>(SQRT(BR46^2+BS46^2))*1000/(BR13*1.73)</f>
        <v>2.8490429005690912</v>
      </c>
      <c r="BR46" s="1303">
        <v>0.03</v>
      </c>
      <c r="BS46" s="1304">
        <v>1E-3</v>
      </c>
      <c r="BT46" s="1951">
        <f>(SQRT(BU46^2+BV46^2))*1000/(BU13*1.73)</f>
        <v>2.8075519162456848</v>
      </c>
      <c r="BU46" s="1303">
        <v>0.03</v>
      </c>
      <c r="BV46" s="1304">
        <v>1E-3</v>
      </c>
      <c r="BW46" s="1951">
        <f>(SQRT(BX46^2+BY46^2))*1000/(BX13*1.73)</f>
        <v>2.8075519162456848</v>
      </c>
      <c r="BX46" s="1303">
        <v>0.03</v>
      </c>
      <c r="BY46" s="1304">
        <v>1E-3</v>
      </c>
      <c r="BZ46" s="1951">
        <f>(SQRT(CA46^2+CB46^2))*1000/(CA13*1.73)</f>
        <v>2.8075519162456848</v>
      </c>
      <c r="CA46" s="1303">
        <v>0.03</v>
      </c>
      <c r="CB46" s="1304">
        <v>1E-3</v>
      </c>
    </row>
    <row r="47" spans="1:80" s="1151" customFormat="1" ht="30.75" customHeight="1" x14ac:dyDescent="0.25">
      <c r="A47" s="1629"/>
      <c r="B47" s="1632"/>
      <c r="C47" s="1305" t="s">
        <v>563</v>
      </c>
      <c r="D47" s="1306" t="s">
        <v>564</v>
      </c>
      <c r="E47" s="1307"/>
      <c r="F47" s="1308"/>
      <c r="G47" s="1308"/>
      <c r="H47" s="1309"/>
      <c r="I47" s="1952">
        <f>(SQRT(J47^2+K47^2))*1000/(J13*1.73)</f>
        <v>8.3501554589824458</v>
      </c>
      <c r="J47" s="1310">
        <v>8.8999999999999996E-2</v>
      </c>
      <c r="K47" s="1311">
        <v>7.0000000000000001E-3</v>
      </c>
      <c r="L47" s="1952">
        <f>(SQRT(M47^2+N47^2))*1000/(M13*1.73)</f>
        <v>8.2435754158888574</v>
      </c>
      <c r="M47" s="1310">
        <v>8.7999999999999995E-2</v>
      </c>
      <c r="N47" s="1311">
        <v>7.0000000000000001E-3</v>
      </c>
      <c r="O47" s="1952">
        <f>(SQRT(P47^2+Q47^2))*1000/(P13*1.73)</f>
        <v>8.1897179364015251</v>
      </c>
      <c r="P47" s="1310">
        <v>8.5999999999999993E-2</v>
      </c>
      <c r="Q47" s="1311">
        <v>7.0000000000000001E-3</v>
      </c>
      <c r="R47" s="1952">
        <f>(SQRT(S47^2+T47^2))*1000/(S13*1.73)</f>
        <v>7.9772288034562404</v>
      </c>
      <c r="S47" s="1310">
        <v>8.5000000000000006E-2</v>
      </c>
      <c r="T47" s="1311">
        <v>7.0000000000000001E-3</v>
      </c>
      <c r="U47" s="1952">
        <f>(SQRT(V47^2+W47^2))*1000/(V13*1.73)</f>
        <v>7.9772288034562404</v>
      </c>
      <c r="V47" s="1310">
        <v>8.5000000000000006E-2</v>
      </c>
      <c r="W47" s="1311">
        <v>7.0000000000000001E-3</v>
      </c>
      <c r="X47" s="1952">
        <f>(SQRT(Y47^2+Z47^2))*1000/(Y13*1.73)</f>
        <v>7.9772288034562404</v>
      </c>
      <c r="Y47" s="1310">
        <v>8.5000000000000006E-2</v>
      </c>
      <c r="Z47" s="1311">
        <v>7.0000000000000001E-3</v>
      </c>
      <c r="AA47" s="1952">
        <f>(SQRT(AB47^2+AC47^2))*1000/(AB13*1.73)</f>
        <v>8.1897179364015251</v>
      </c>
      <c r="AB47" s="1310">
        <v>8.5999999999999993E-2</v>
      </c>
      <c r="AC47" s="1311">
        <v>7.0000000000000001E-3</v>
      </c>
      <c r="AD47" s="1952">
        <f>(SQRT(AE47^2+AF47^2))*1000/(AE13*1.73)</f>
        <v>8.0951190812150315</v>
      </c>
      <c r="AE47" s="1310">
        <v>8.5000000000000006E-2</v>
      </c>
      <c r="AF47" s="1311">
        <v>7.0000000000000001E-3</v>
      </c>
      <c r="AG47" s="1952">
        <f>(SQRT(AH47^2+AI47^2))*1000/(AH13*1.73)</f>
        <v>7.5991603404604957</v>
      </c>
      <c r="AH47" s="1310">
        <v>7.9000000000000001E-2</v>
      </c>
      <c r="AI47" s="1311">
        <v>1.2999999999999999E-2</v>
      </c>
      <c r="AJ47" s="1952">
        <f>(SQRT(AK47^2+AL47^2))*1000/(AK13*1.73)</f>
        <v>7.1697876612632028</v>
      </c>
      <c r="AK47" s="1310">
        <v>7.5999999999999998E-2</v>
      </c>
      <c r="AL47" s="1311">
        <v>0.01</v>
      </c>
      <c r="AM47" s="1952">
        <f>(SQRT(AN47^2+AO47^2))*1000/(AN13*1.73)</f>
        <v>7.1477906471057882</v>
      </c>
      <c r="AN47" s="1310">
        <v>7.5999999999999998E-2</v>
      </c>
      <c r="AO47" s="1311">
        <v>8.0000000000000002E-3</v>
      </c>
      <c r="AP47" s="1952">
        <f>(SQRT(AQ47^2+AR47^2))*1000/(AQ13*1.73)</f>
        <v>7.6222428542535772</v>
      </c>
      <c r="AQ47" s="1310">
        <v>0.08</v>
      </c>
      <c r="AR47" s="1311">
        <v>7.0000000000000001E-3</v>
      </c>
      <c r="AS47" s="1952">
        <f>(SQRT(AT47^2+AU47^2))*1000/(AT13*1.73)</f>
        <v>7.4989157702738529</v>
      </c>
      <c r="AT47" s="1310">
        <v>7.9000000000000001E-2</v>
      </c>
      <c r="AU47" s="1311">
        <v>1E-3</v>
      </c>
      <c r="AV47" s="1952">
        <f>(SQRT(AW47^2+AX47^2))*1000/(AW13*1.73)</f>
        <v>7.6222428542535772</v>
      </c>
      <c r="AW47" s="1310">
        <v>0.08</v>
      </c>
      <c r="AX47" s="1311">
        <v>7.0000000000000001E-3</v>
      </c>
      <c r="AY47" s="1952">
        <f>(SQRT(AZ47^2+BA47^2))*1000/(AZ13*1.73)</f>
        <v>7.9819264082567285</v>
      </c>
      <c r="AZ47" s="1310">
        <v>8.4000000000000005E-2</v>
      </c>
      <c r="BA47" s="1311">
        <v>4.0000000000000001E-3</v>
      </c>
      <c r="BB47" s="1952">
        <f>(SQRT(BC47^2+BD47^2))*1000/(BC13*1.73)</f>
        <v>8.3017052717162727</v>
      </c>
      <c r="BC47" s="1310">
        <v>8.6999999999999994E-2</v>
      </c>
      <c r="BD47" s="1311">
        <v>8.9999999999999993E-3</v>
      </c>
      <c r="BE47" s="1952">
        <f>(SQRT(BF47^2+BG47^2))*1000/(BF13*1.73)</f>
        <v>8.4905508414140414</v>
      </c>
      <c r="BF47" s="1310">
        <v>8.8999999999999996E-2</v>
      </c>
      <c r="BG47" s="1311">
        <v>8.9999999999999993E-3</v>
      </c>
      <c r="BH47" s="1952">
        <f>(SQRT(BI47^2+BJ47^2))*1000/(BI13*1.73)</f>
        <v>8.4815270906663294</v>
      </c>
      <c r="BI47" s="1310">
        <v>8.8999999999999996E-2</v>
      </c>
      <c r="BJ47" s="1311">
        <v>8.0000000000000002E-3</v>
      </c>
      <c r="BK47" s="1952">
        <f>(SQRT(BL47^2+BM47^2))*1000/(BL13*1.73)</f>
        <v>8.7738989218548724</v>
      </c>
      <c r="BL47" s="1310">
        <v>9.1999999999999998E-2</v>
      </c>
      <c r="BM47" s="1311">
        <v>8.9999999999999993E-3</v>
      </c>
      <c r="BN47" s="1952">
        <f>(SQRT(BO47^2+BP47^2))*1000/(BO13*1.73)</f>
        <v>8.9467501535207479</v>
      </c>
      <c r="BO47" s="1310">
        <v>9.4E-2</v>
      </c>
      <c r="BP47" s="1311">
        <v>7.0000000000000001E-3</v>
      </c>
      <c r="BQ47" s="1952">
        <f>(SQRT(BR47^2+BS47^2))*1000/(BR13*1.73)</f>
        <v>9.0414061947622422</v>
      </c>
      <c r="BR47" s="1310">
        <v>9.5000000000000001E-2</v>
      </c>
      <c r="BS47" s="1311">
        <v>7.0000000000000001E-3</v>
      </c>
      <c r="BT47" s="1952">
        <f>(SQRT(BU47^2+BV47^2))*1000/(BU13*1.73)</f>
        <v>8.4434037928570209</v>
      </c>
      <c r="BU47" s="1310">
        <v>0.09</v>
      </c>
      <c r="BV47" s="1311">
        <v>7.0000000000000001E-3</v>
      </c>
      <c r="BW47" s="1952">
        <f>(SQRT(BX47^2+BY47^2))*1000/(BX13*1.73)</f>
        <v>8.256913567216948</v>
      </c>
      <c r="BX47" s="1310">
        <v>8.7999999999999995E-2</v>
      </c>
      <c r="BY47" s="1311">
        <v>7.0000000000000001E-3</v>
      </c>
      <c r="BZ47" s="1952">
        <f>(SQRT(CA47^2+CB47^2))*1000/(CA13*1.73)</f>
        <v>7.9772288034562404</v>
      </c>
      <c r="CA47" s="1310">
        <v>8.5000000000000006E-2</v>
      </c>
      <c r="CB47" s="1311">
        <v>7.0000000000000001E-3</v>
      </c>
    </row>
    <row r="48" spans="1:80" s="1151" customFormat="1" ht="30.75" customHeight="1" x14ac:dyDescent="0.25">
      <c r="A48" s="1629"/>
      <c r="B48" s="1632"/>
      <c r="C48" s="1305" t="s">
        <v>516</v>
      </c>
      <c r="D48" s="1306" t="s">
        <v>565</v>
      </c>
      <c r="E48" s="1307"/>
      <c r="F48" s="1308"/>
      <c r="G48" s="1308"/>
      <c r="H48" s="1309"/>
      <c r="I48" s="1952">
        <f>(SQRT(J48^2+K48^2))*1000/(J13*1.73)</f>
        <v>53.122198593256471</v>
      </c>
      <c r="J48" s="1312">
        <v>0.53800000000000003</v>
      </c>
      <c r="K48" s="1313">
        <v>0.182</v>
      </c>
      <c r="L48" s="1952">
        <f>(SQRT(M48^2+N48^2))*1000/(M13*1.73)</f>
        <v>52.327272874501467</v>
      </c>
      <c r="M48" s="1312">
        <v>0.53200000000000003</v>
      </c>
      <c r="N48" s="1313">
        <v>0.17599999999999999</v>
      </c>
      <c r="O48" s="1952">
        <f>(SQRT(P48^2+Q48^2))*1000/(P13*1.73)</f>
        <v>51.775883350147247</v>
      </c>
      <c r="P48" s="1312">
        <v>0.51700000000000002</v>
      </c>
      <c r="Q48" s="1313">
        <v>0.17399999999999999</v>
      </c>
      <c r="R48" s="1952">
        <f>(SQRT(S48^2+T48^2))*1000/(S13*1.73)</f>
        <v>50.933225928997309</v>
      </c>
      <c r="S48" s="1312">
        <v>0.51600000000000001</v>
      </c>
      <c r="T48" s="1313">
        <v>0.17399999999999999</v>
      </c>
      <c r="U48" s="1952">
        <f>(SQRT(V48^2+W48^2))*1000/(V13*1.73)</f>
        <v>51.140380248165066</v>
      </c>
      <c r="V48" s="1312">
        <v>0.51800000000000002</v>
      </c>
      <c r="W48" s="1313">
        <v>0.17499999999999999</v>
      </c>
      <c r="X48" s="1952">
        <f>(SQRT(Y48^2+Z48^2))*1000/(Y13*1.73)</f>
        <v>51.49531057719291</v>
      </c>
      <c r="Y48" s="1312">
        <v>0.52300000000000002</v>
      </c>
      <c r="Z48" s="1313">
        <v>0.17199999999999999</v>
      </c>
      <c r="AA48" s="1952">
        <f>(SQRT(AB48^2+AC48^2))*1000/(AB13*1.73)</f>
        <v>55.770197062924296</v>
      </c>
      <c r="AB48" s="1312">
        <v>0.54800000000000004</v>
      </c>
      <c r="AC48" s="1313">
        <v>0.21199999999999999</v>
      </c>
      <c r="AD48" s="1952">
        <f>(SQRT(AE48^2+AF48^2))*1000/(AE13*1.73)</f>
        <v>61.913499902049324</v>
      </c>
      <c r="AE48" s="1312">
        <v>0.61299999999999999</v>
      </c>
      <c r="AF48" s="1313">
        <v>0.223</v>
      </c>
      <c r="AG48" s="1952">
        <f>(SQRT(AH48^2+AI48^2))*1000/(AH13*1.73)</f>
        <v>66.513404746373553</v>
      </c>
      <c r="AH48" s="1312">
        <v>0.66400000000000003</v>
      </c>
      <c r="AI48" s="1313">
        <v>0.224</v>
      </c>
      <c r="AJ48" s="1952">
        <f>(SQRT(AK48^2+AL48^2))*1000/(AK13*1.73)</f>
        <v>68.091722614430395</v>
      </c>
      <c r="AK48" s="1312">
        <v>0.69299999999999995</v>
      </c>
      <c r="AL48" s="1313">
        <v>0.223</v>
      </c>
      <c r="AM48" s="1952">
        <f>(SQRT(AN48^2+AO48^2))*1000/(AN13*1.73)</f>
        <v>72.810409011383342</v>
      </c>
      <c r="AN48" s="1312">
        <v>0.74399999999999999</v>
      </c>
      <c r="AO48" s="1313">
        <v>0.22900000000000001</v>
      </c>
      <c r="AP48" s="1952">
        <f>(SQRT(AQ48^2+AR48^2))*1000/(AQ13*1.73)</f>
        <v>82.484578521098314</v>
      </c>
      <c r="AQ48" s="1312">
        <v>0.82699999999999996</v>
      </c>
      <c r="AR48" s="1313">
        <v>0.26700000000000002</v>
      </c>
      <c r="AS48" s="1952">
        <f>(SQRT(AT48^2+AU48^2))*1000/(AT13*1.73)</f>
        <v>83.988581733085439</v>
      </c>
      <c r="AT48" s="1312">
        <v>0.84299999999999997</v>
      </c>
      <c r="AU48" s="1313">
        <v>0.26900000000000002</v>
      </c>
      <c r="AV48" s="1952">
        <f>(SQRT(AW48^2+AX48^2))*1000/(AW13*1.73)</f>
        <v>83.540471941994298</v>
      </c>
      <c r="AW48" s="1312">
        <v>0.83899999999999997</v>
      </c>
      <c r="AX48" s="1313">
        <v>0.26600000000000001</v>
      </c>
      <c r="AY48" s="1952">
        <f>(SQRT(AZ48^2+BA48^2))*1000/(AZ13*1.73)</f>
        <v>86.671048293957355</v>
      </c>
      <c r="AZ48" s="1312">
        <v>0.872</v>
      </c>
      <c r="BA48" s="1313">
        <v>0.27100000000000002</v>
      </c>
      <c r="BB48" s="1952">
        <f>(SQRT(BC48^2+BD48^2))*1000/(BC13*1.73)</f>
        <v>89.859805036267261</v>
      </c>
      <c r="BC48" s="1312">
        <v>0.90500000000000003</v>
      </c>
      <c r="BD48" s="1313">
        <v>0.27800000000000002</v>
      </c>
      <c r="BE48" s="1952">
        <f>(SQRT(BF48^2+BG48^2))*1000/(BF13*1.73)</f>
        <v>89.825059827621061</v>
      </c>
      <c r="BF48" s="1312">
        <v>0.90400000000000003</v>
      </c>
      <c r="BG48" s="1313">
        <v>0.28000000000000003</v>
      </c>
      <c r="BH48" s="1952">
        <f>(SQRT(BI48^2+BJ48^2))*1000/(BI13*1.73)</f>
        <v>89.134234915476966</v>
      </c>
      <c r="BI48" s="1312">
        <v>0.89700000000000002</v>
      </c>
      <c r="BJ48" s="1313">
        <v>0.27800000000000002</v>
      </c>
      <c r="BK48" s="1952">
        <f>(SQRT(BL48^2+BM48^2))*1000/(BL13*1.73)</f>
        <v>88.7154214617657</v>
      </c>
      <c r="BL48" s="1312">
        <v>0.89300000000000002</v>
      </c>
      <c r="BM48" s="1313">
        <v>0.27600000000000002</v>
      </c>
      <c r="BN48" s="1952">
        <f>(SQRT(BO48^2+BP48^2))*1000/(BO13*1.73)</f>
        <v>90.062643390168176</v>
      </c>
      <c r="BO48" s="1312">
        <v>0.90600000000000003</v>
      </c>
      <c r="BP48" s="1313">
        <v>0.28199999999999997</v>
      </c>
      <c r="BQ48" s="1952">
        <f>(SQRT(BR48^2+BS48^2))*1000/(BR13*1.73)</f>
        <v>83.448542446709538</v>
      </c>
      <c r="BR48" s="1312">
        <v>0.84199999999999997</v>
      </c>
      <c r="BS48" s="1313">
        <v>0.253</v>
      </c>
      <c r="BT48" s="1952">
        <f>(SQRT(BU48^2+BV48^2))*1000/(BU13*1.73)</f>
        <v>69.48150779445055</v>
      </c>
      <c r="BU48" s="1312">
        <v>0.70699999999999996</v>
      </c>
      <c r="BV48" s="1313">
        <v>0.22800000000000001</v>
      </c>
      <c r="BW48" s="1952">
        <f>(SQRT(BX48^2+BY48^2))*1000/(BX13*1.73)</f>
        <v>59.303609540931959</v>
      </c>
      <c r="BX48" s="1312">
        <v>0.60099999999999998</v>
      </c>
      <c r="BY48" s="1313">
        <v>0.20200000000000001</v>
      </c>
      <c r="BZ48" s="1952">
        <f>(SQRT(CA48^2+CB48^2))*1000/(CA13*1.73)</f>
        <v>54.718871077885552</v>
      </c>
      <c r="CA48" s="1312">
        <v>0.55500000000000005</v>
      </c>
      <c r="CB48" s="1313">
        <v>0.185</v>
      </c>
    </row>
    <row r="49" spans="1:80" s="1151" customFormat="1" ht="30.75" customHeight="1" thickBot="1" x14ac:dyDescent="0.3">
      <c r="A49" s="1630"/>
      <c r="B49" s="1633"/>
      <c r="C49" s="1314" t="s">
        <v>313</v>
      </c>
      <c r="D49" s="1315" t="s">
        <v>566</v>
      </c>
      <c r="E49" s="1316"/>
      <c r="F49" s="1317"/>
      <c r="G49" s="1318"/>
      <c r="H49" s="1319"/>
      <c r="I49" s="1320">
        <f>(SQRT(J49^2+K49^2))*1000/(J13*1.73)</f>
        <v>4.3025233111160164</v>
      </c>
      <c r="J49" s="1321">
        <v>4.5999999999999999E-2</v>
      </c>
      <c r="K49" s="1322">
        <v>0</v>
      </c>
      <c r="L49" s="1320">
        <f>(SQRT(M49^2+N49^2))*1000/(M13*1.73)</f>
        <v>4.2021910269711062</v>
      </c>
      <c r="M49" s="1321">
        <v>4.4999999999999998E-2</v>
      </c>
      <c r="N49" s="1322">
        <v>0</v>
      </c>
      <c r="O49" s="1320">
        <f>(SQRT(P49^2+Q49^2))*1000/(P13*1.73)</f>
        <v>4.2711921251083433</v>
      </c>
      <c r="P49" s="1321">
        <v>4.4999999999999998E-2</v>
      </c>
      <c r="Q49" s="1322">
        <v>0</v>
      </c>
      <c r="R49" s="1320">
        <f>(SQRT(S49^2+T49^2))*1000/(S13*1.73)</f>
        <v>4.1154570801979284</v>
      </c>
      <c r="S49" s="1321">
        <v>4.3999999999999997E-2</v>
      </c>
      <c r="T49" s="1322">
        <v>0</v>
      </c>
      <c r="U49" s="1320">
        <f>(SQRT(V49^2+W49^2))*1000/(V13*1.73)</f>
        <v>4.1154570801979284</v>
      </c>
      <c r="V49" s="1321">
        <v>4.3999999999999997E-2</v>
      </c>
      <c r="W49" s="1322">
        <v>0</v>
      </c>
      <c r="X49" s="1320">
        <f>(SQRT(Y49^2+Z49^2))*1000/(Y13*1.73)</f>
        <v>4.0219239647388845</v>
      </c>
      <c r="Y49" s="1321">
        <v>4.2999999999999997E-2</v>
      </c>
      <c r="Z49" s="1322">
        <v>0</v>
      </c>
      <c r="AA49" s="1320">
        <f>(SQRT(AB49^2+AC49^2))*1000/(AB13*1.73)</f>
        <v>4.0813613639924169</v>
      </c>
      <c r="AB49" s="1321">
        <v>4.2999999999999997E-2</v>
      </c>
      <c r="AC49" s="1322">
        <v>0</v>
      </c>
      <c r="AD49" s="1320">
        <f>(SQRT(AE49^2+AF49^2))*1000/(AE13*1.73)</f>
        <v>4.0813613639924169</v>
      </c>
      <c r="AE49" s="1321">
        <v>4.2999999999999997E-2</v>
      </c>
      <c r="AF49" s="1322">
        <v>0</v>
      </c>
      <c r="AG49" s="1320">
        <f>(SQRT(AH49^2+AI49^2))*1000/(AH13*1.73)</f>
        <v>4.2711921251083433</v>
      </c>
      <c r="AH49" s="1321">
        <v>4.4999999999999998E-2</v>
      </c>
      <c r="AI49" s="1322">
        <v>0</v>
      </c>
      <c r="AJ49" s="1320">
        <f>(SQRT(AK49^2+AL49^2))*1000/(AK13*1.73)</f>
        <v>4.3025233111160164</v>
      </c>
      <c r="AK49" s="1321">
        <v>4.5999999999999999E-2</v>
      </c>
      <c r="AL49" s="1322">
        <v>0</v>
      </c>
      <c r="AM49" s="1320">
        <f>(SQRT(AN49^2+AO49^2))*1000/(AN13*1.73)</f>
        <v>4.1154570801979284</v>
      </c>
      <c r="AN49" s="1321">
        <v>4.3999999999999997E-2</v>
      </c>
      <c r="AO49" s="1322">
        <v>0</v>
      </c>
      <c r="AP49" s="1320">
        <f>(SQRT(AQ49^2+AR49^2))*1000/(AQ13*1.73)</f>
        <v>4.2711921251083433</v>
      </c>
      <c r="AQ49" s="1321">
        <v>4.4999999999999998E-2</v>
      </c>
      <c r="AR49" s="1322">
        <v>0</v>
      </c>
      <c r="AS49" s="1320">
        <f>(SQRT(AT49^2+AU49^2))*1000/(AT13*1.73)</f>
        <v>4.1762767445503801</v>
      </c>
      <c r="AT49" s="1321">
        <v>4.3999999999999997E-2</v>
      </c>
      <c r="AU49" s="1322">
        <v>0</v>
      </c>
      <c r="AV49" s="1320">
        <f>(SQRT(AW49^2+AX49^2))*1000/(AW13*1.73)</f>
        <v>3.8915306028764904</v>
      </c>
      <c r="AW49" s="1321">
        <v>4.1000000000000002E-2</v>
      </c>
      <c r="AX49" s="1322">
        <v>0</v>
      </c>
      <c r="AY49" s="1320">
        <v>4.1000000000000003E-3</v>
      </c>
      <c r="AZ49" s="1321">
        <v>4.2000000000000003E-2</v>
      </c>
      <c r="BA49" s="1322">
        <v>0</v>
      </c>
      <c r="BB49" s="1320">
        <f>(SQRT(BC49^2+BD49^2))*1000/(BC13*1.73)</f>
        <v>4.2711921251083433</v>
      </c>
      <c r="BC49" s="1321">
        <v>4.4999999999999998E-2</v>
      </c>
      <c r="BD49" s="1322">
        <v>0</v>
      </c>
      <c r="BE49" s="1320">
        <f>(SQRT(BF49^2+BG49^2))*1000/(BF13*1.73)</f>
        <v>4.4610228862242698</v>
      </c>
      <c r="BF49" s="1321">
        <v>4.7E-2</v>
      </c>
      <c r="BG49" s="1322">
        <v>0</v>
      </c>
      <c r="BH49" s="1320">
        <f>(SQRT(BI49^2+BJ49^2))*1000/(BI13*1.73)</f>
        <v>4.2711921251083433</v>
      </c>
      <c r="BI49" s="1321">
        <v>4.4999999999999998E-2</v>
      </c>
      <c r="BJ49" s="1322">
        <v>0</v>
      </c>
      <c r="BK49" s="1320">
        <f>(SQRT(BL49^2+BM49^2))*1000/(BL13*1.73)</f>
        <v>4.3661075056663066</v>
      </c>
      <c r="BL49" s="1321">
        <v>4.5999999999999999E-2</v>
      </c>
      <c r="BM49" s="1322">
        <v>0</v>
      </c>
      <c r="BN49" s="1320">
        <f>(SQRT(BO49^2+BP49^2))*1000/(BO13*1.73)</f>
        <v>4.2711921251083433</v>
      </c>
      <c r="BO49" s="1321">
        <v>4.4999999999999998E-2</v>
      </c>
      <c r="BP49" s="1322">
        <v>0</v>
      </c>
      <c r="BQ49" s="1320">
        <f>(SQRT(BR49^2+BS49^2))*1000/(BR13*1.73)</f>
        <v>4.2711921251083433</v>
      </c>
      <c r="BR49" s="1321">
        <v>4.4999999999999998E-2</v>
      </c>
      <c r="BS49" s="1322">
        <v>0</v>
      </c>
      <c r="BT49" s="1320">
        <f>(SQRT(BU49^2+BV49^2))*1000/(BU13*1.73)</f>
        <v>4.1154570801979284</v>
      </c>
      <c r="BU49" s="1321">
        <v>4.3999999999999997E-2</v>
      </c>
      <c r="BV49" s="1322">
        <v>0</v>
      </c>
      <c r="BW49" s="1320">
        <f>(SQRT(BX49^2+BY49^2))*1000/(BX13*1.73)</f>
        <v>4.0219239647388845</v>
      </c>
      <c r="BX49" s="1321">
        <v>4.2999999999999997E-2</v>
      </c>
      <c r="BY49" s="1322">
        <v>0</v>
      </c>
      <c r="BZ49" s="1320">
        <f>(SQRT(CA49^2+CB49^2))*1000/(CA13*1.73)</f>
        <v>4.0219239647388845</v>
      </c>
      <c r="CA49" s="1321">
        <v>4.2999999999999997E-2</v>
      </c>
      <c r="CB49" s="1322">
        <v>0</v>
      </c>
    </row>
    <row r="50" spans="1:80" s="1151" customFormat="1" ht="30.75" customHeight="1" x14ac:dyDescent="0.25">
      <c r="A50" s="1628" t="s">
        <v>213</v>
      </c>
      <c r="B50" s="1628" t="s">
        <v>519</v>
      </c>
      <c r="C50" s="1297" t="s">
        <v>625</v>
      </c>
      <c r="D50" s="1298" t="s">
        <v>566</v>
      </c>
      <c r="E50" s="1323"/>
      <c r="F50" s="1324"/>
      <c r="G50" s="1324"/>
      <c r="H50" s="1325"/>
      <c r="I50" s="1326">
        <f>(SQRT(J50^2+K50^2))*1000/(J21*1.73)</f>
        <v>1.1223973855085259</v>
      </c>
      <c r="J50" s="1312">
        <v>1.2E-2</v>
      </c>
      <c r="K50" s="1313">
        <v>0</v>
      </c>
      <c r="L50" s="1326">
        <f>(SQRT(M50^2+N50^2))*1000/(M21*1.73)</f>
        <v>1.1223973855085259</v>
      </c>
      <c r="M50" s="1312">
        <v>1.2E-2</v>
      </c>
      <c r="N50" s="1313">
        <v>0</v>
      </c>
      <c r="O50" s="1326">
        <f>(SQRT(P50^2+Q50^2))*1000/(P21*1.73)</f>
        <v>1.138984566695558</v>
      </c>
      <c r="P50" s="1312">
        <v>1.2E-2</v>
      </c>
      <c r="Q50" s="1313">
        <v>0</v>
      </c>
      <c r="R50" s="1326">
        <f>(SQRT(S50^2+T50^2))*1000/(S21*1.73)</f>
        <v>1.1223973855085259</v>
      </c>
      <c r="S50" s="1312">
        <v>1.2E-2</v>
      </c>
      <c r="T50" s="1313">
        <v>0</v>
      </c>
      <c r="U50" s="1326">
        <f>(SQRT(V50^2+W50^2))*1000/(V21*1.73)</f>
        <v>1.1223973855085259</v>
      </c>
      <c r="V50" s="1312">
        <v>1.2E-2</v>
      </c>
      <c r="W50" s="1313">
        <v>0</v>
      </c>
      <c r="X50" s="1326">
        <f>(SQRT(Y50^2+Z50^2))*1000/(Y21*1.73)</f>
        <v>1.1223973855085259</v>
      </c>
      <c r="Y50" s="1312">
        <v>1.2E-2</v>
      </c>
      <c r="Z50" s="1313">
        <v>0</v>
      </c>
      <c r="AA50" s="1326">
        <f>(SQRT(AB50^2+AC50^2))*1000/(AB21*1.73)</f>
        <v>1.138984566695558</v>
      </c>
      <c r="AB50" s="1312">
        <v>1.2E-2</v>
      </c>
      <c r="AC50" s="1313">
        <v>0</v>
      </c>
      <c r="AD50" s="1326">
        <f>(SQRT(AE50^2+AF50^2))*1000/(AE21*1.73)</f>
        <v>1.5186460889274109</v>
      </c>
      <c r="AE50" s="1312">
        <v>1.6E-2</v>
      </c>
      <c r="AF50" s="1313">
        <v>0</v>
      </c>
      <c r="AG50" s="1326">
        <f>(SQRT(AH50^2+AI50^2))*1000/(AH21*1.73)</f>
        <v>2.657630655622969</v>
      </c>
      <c r="AH50" s="1312">
        <v>2.8000000000000001E-2</v>
      </c>
      <c r="AI50" s="1313">
        <v>0</v>
      </c>
      <c r="AJ50" s="1326">
        <f>(SQRT(AK50^2+AL50^2))*1000/(AK21*1.73)</f>
        <v>2.8059934637713146</v>
      </c>
      <c r="AK50" s="1312">
        <v>0.03</v>
      </c>
      <c r="AL50" s="1313">
        <v>0</v>
      </c>
      <c r="AM50" s="1326">
        <f>(SQRT(AN50^2+AO50^2))*1000/(AN21*1.73)</f>
        <v>2.8059934637713146</v>
      </c>
      <c r="AN50" s="1312">
        <v>0.03</v>
      </c>
      <c r="AO50" s="1313">
        <v>0</v>
      </c>
      <c r="AP50" s="1326">
        <f>(SQRT(AQ50^2+AR50^2))*1000/(AQ21*1.73)</f>
        <v>2.8474614167388954</v>
      </c>
      <c r="AQ50" s="1312">
        <v>0.03</v>
      </c>
      <c r="AR50" s="1313">
        <v>0</v>
      </c>
      <c r="AS50" s="1326">
        <f>(SQRT(AT50^2+AU50^2))*1000/(AT21*1.73)</f>
        <v>2.8474614167388954</v>
      </c>
      <c r="AT50" s="1312">
        <v>0.03</v>
      </c>
      <c r="AU50" s="1313">
        <v>0</v>
      </c>
      <c r="AV50" s="1326">
        <f>(SQRT(AW50^2+AX50^2))*1000/(AW21*1.73)</f>
        <v>2.8474614167388954</v>
      </c>
      <c r="AW50" s="1312">
        <v>0.03</v>
      </c>
      <c r="AX50" s="1313">
        <v>0</v>
      </c>
      <c r="AY50" s="1326">
        <f>(SQRT(AZ50^2+BA50^2))*1000/(AZ21*1.73)</f>
        <v>2.9423767972968586</v>
      </c>
      <c r="AZ50" s="1312">
        <v>3.1E-2</v>
      </c>
      <c r="BA50" s="1313">
        <v>0</v>
      </c>
      <c r="BB50" s="1326">
        <f>(SQRT(BC50^2+BD50^2))*1000/(BC21*1.73)</f>
        <v>3.2271229389707479</v>
      </c>
      <c r="BC50" s="1312">
        <v>3.4000000000000002E-2</v>
      </c>
      <c r="BD50" s="1313">
        <v>0</v>
      </c>
      <c r="BE50" s="1326">
        <f>(SQRT(BF50^2+BG50^2))*1000/(BF21*1.73)</f>
        <v>3.5118690806446375</v>
      </c>
      <c r="BF50" s="1312">
        <v>3.6999999999999998E-2</v>
      </c>
      <c r="BG50" s="1313">
        <v>0</v>
      </c>
      <c r="BH50" s="1326">
        <f>(SQRT(BI50^2+BJ50^2))*1000/(BI21*1.73)</f>
        <v>3.0372921778548219</v>
      </c>
      <c r="BI50" s="1312">
        <v>3.2000000000000001E-2</v>
      </c>
      <c r="BJ50" s="1313">
        <v>0</v>
      </c>
      <c r="BK50" s="1326">
        <f>(SQRT(BL50^2+BM50^2))*1000/(BL21*1.73)</f>
        <v>2.0881383722751901</v>
      </c>
      <c r="BL50" s="1312">
        <v>2.1999999999999999E-2</v>
      </c>
      <c r="BM50" s="1313">
        <v>0</v>
      </c>
      <c r="BN50" s="1326">
        <f>(SQRT(BO50^2+BP50^2))*1000/(BO21*1.73)</f>
        <v>2.0881383722751901</v>
      </c>
      <c r="BO50" s="1312">
        <v>2.1999999999999999E-2</v>
      </c>
      <c r="BP50" s="1313">
        <v>0</v>
      </c>
      <c r="BQ50" s="1326">
        <f>(SQRT(BR50^2+BS50^2))*1000/(BR21*1.73)</f>
        <v>1.8706623091808765</v>
      </c>
      <c r="BR50" s="1312">
        <v>0.02</v>
      </c>
      <c r="BS50" s="1313">
        <v>0</v>
      </c>
      <c r="BT50" s="1326">
        <f>(SQRT(BU50^2+BV50^2))*1000/(BU21*1.73)</f>
        <v>1.7771291937218328</v>
      </c>
      <c r="BU50" s="1312">
        <v>1.9E-2</v>
      </c>
      <c r="BV50" s="1313">
        <v>0</v>
      </c>
      <c r="BW50" s="1326">
        <f>(SQRT(BX50^2+BY50^2))*1000/(BX21*1.73)</f>
        <v>1.683596078262789</v>
      </c>
      <c r="BX50" s="1312">
        <v>1.7999999999999999E-2</v>
      </c>
      <c r="BY50" s="1313">
        <v>0</v>
      </c>
      <c r="BZ50" s="1326">
        <f>(SQRT(CA50^2+CB50^2))*1000/(CA21*1.73)</f>
        <v>1.4965298473447013</v>
      </c>
      <c r="CA50" s="1312">
        <v>1.6E-2</v>
      </c>
      <c r="CB50" s="1313">
        <v>0</v>
      </c>
    </row>
    <row r="51" spans="1:80" s="1151" customFormat="1" ht="30.75" customHeight="1" x14ac:dyDescent="0.25">
      <c r="A51" s="1629"/>
      <c r="B51" s="1629"/>
      <c r="C51" s="1305" t="s">
        <v>305</v>
      </c>
      <c r="D51" s="1953" t="s">
        <v>562</v>
      </c>
      <c r="E51" s="1307"/>
      <c r="F51" s="1308"/>
      <c r="G51" s="1308"/>
      <c r="H51" s="1309"/>
      <c r="I51" s="1326">
        <f>(SQRT(J51^2+K51^2))*1000/(J21*1.73)</f>
        <v>12.72050370242996</v>
      </c>
      <c r="J51" s="1312">
        <v>0.13600000000000001</v>
      </c>
      <c r="K51" s="1313">
        <v>0</v>
      </c>
      <c r="L51" s="1326">
        <f>(SQRT(M51^2+N51^2))*1000/(M21*1.73)</f>
        <v>12.533437471511872</v>
      </c>
      <c r="M51" s="1312">
        <v>0.13400000000000001</v>
      </c>
      <c r="N51" s="1313">
        <v>0</v>
      </c>
      <c r="O51" s="1326">
        <f>(SQRT(P51^2+Q51^2))*1000/(P21*1.73)</f>
        <v>12.718660994767065</v>
      </c>
      <c r="P51" s="1312">
        <v>0.13400000000000001</v>
      </c>
      <c r="Q51" s="1313">
        <v>0</v>
      </c>
      <c r="R51" s="1326">
        <f>(SQRT(S51^2+T51^2))*1000/(S21*1.73)</f>
        <v>12.439904356052828</v>
      </c>
      <c r="S51" s="1312">
        <v>0.13300000000000001</v>
      </c>
      <c r="T51" s="1313">
        <v>0</v>
      </c>
      <c r="U51" s="1326">
        <f>(SQRT(V51^2+W51^2))*1000/(V21*1.73)</f>
        <v>12.346371240593786</v>
      </c>
      <c r="V51" s="1312">
        <v>0.13200000000000001</v>
      </c>
      <c r="W51" s="1313">
        <v>0</v>
      </c>
      <c r="X51" s="1326">
        <f>(SQRT(Y51^2+Z51^2))*1000/(Y21*1.73)</f>
        <v>12.252838125134742</v>
      </c>
      <c r="Y51" s="1312">
        <v>0.13100000000000001</v>
      </c>
      <c r="Z51" s="1313">
        <v>0</v>
      </c>
      <c r="AA51" s="1326">
        <f>(SQRT(AB51^2+AC51^2))*1000/(AB21*1.73)</f>
        <v>12.338999472535214</v>
      </c>
      <c r="AB51" s="1312">
        <v>0.13</v>
      </c>
      <c r="AC51" s="1313">
        <v>0</v>
      </c>
      <c r="AD51" s="1326">
        <f>(SQRT(AE51^2+AF51^2))*1000/(AE21*1.73)</f>
        <v>12.528830233651139</v>
      </c>
      <c r="AE51" s="1312">
        <v>0.13200000000000001</v>
      </c>
      <c r="AF51" s="1313">
        <v>0</v>
      </c>
      <c r="AG51" s="1326">
        <f>(SQRT(AH51^2+AI51^2))*1000/(AH21*1.73)</f>
        <v>12.718660994767065</v>
      </c>
      <c r="AH51" s="1312">
        <v>0.13400000000000001</v>
      </c>
      <c r="AI51" s="1313">
        <v>0</v>
      </c>
      <c r="AJ51" s="1326">
        <f>(SQRT(AK51^2+AL51^2))*1000/(AK21*1.73)</f>
        <v>11.878705663298566</v>
      </c>
      <c r="AK51" s="1312">
        <v>0.127</v>
      </c>
      <c r="AL51" s="1313">
        <v>0</v>
      </c>
      <c r="AM51" s="1326">
        <f>(SQRT(AN51^2+AO51^2))*1000/(AN21*1.73)</f>
        <v>11.691639432380478</v>
      </c>
      <c r="AN51" s="1312">
        <v>0.125</v>
      </c>
      <c r="AO51" s="1313">
        <v>0</v>
      </c>
      <c r="AP51" s="1326">
        <f>(SQRT(AQ51^2+AR51^2))*1000/(AQ21*1.73)</f>
        <v>11.484761047513544</v>
      </c>
      <c r="AQ51" s="1312">
        <v>0.121</v>
      </c>
      <c r="AR51" s="1313">
        <v>0</v>
      </c>
      <c r="AS51" s="1326">
        <f>(SQRT(AT51^2+AU51^2))*1000/(AT21*1.73)</f>
        <v>11.864422569745397</v>
      </c>
      <c r="AT51" s="1312">
        <v>0.125</v>
      </c>
      <c r="AU51" s="1313">
        <v>0</v>
      </c>
      <c r="AV51" s="1326">
        <f>(SQRT(AW51^2+AX51^2))*1000/(AW21*1.73)</f>
        <v>11.769507189187435</v>
      </c>
      <c r="AW51" s="1312">
        <v>0.124</v>
      </c>
      <c r="AX51" s="1313">
        <v>0</v>
      </c>
      <c r="AY51" s="1326">
        <f>(SQRT(AZ51^2+BA51^2))*1000/(AZ21*1.73)</f>
        <v>10.250861100260023</v>
      </c>
      <c r="AZ51" s="1312">
        <v>0.108</v>
      </c>
      <c r="BA51" s="1313">
        <v>0</v>
      </c>
      <c r="BB51" s="1326">
        <f>(SQRT(BC51^2+BD51^2))*1000/(BC21*1.73)</f>
        <v>10.725438003049838</v>
      </c>
      <c r="BC51" s="1312">
        <v>0.113</v>
      </c>
      <c r="BD51" s="1313">
        <v>0</v>
      </c>
      <c r="BE51" s="1326">
        <f>(SQRT(BF51^2+BG51^2))*1000/(BF21*1.73)</f>
        <v>10.725438003049838</v>
      </c>
      <c r="BF51" s="1312">
        <v>0.113</v>
      </c>
      <c r="BG51" s="1313">
        <v>0</v>
      </c>
      <c r="BH51" s="1326">
        <f>(SQRT(BI51^2+BJ51^2))*1000/(BI21*1.73)</f>
        <v>10.155945719702061</v>
      </c>
      <c r="BI51" s="1312">
        <v>0.107</v>
      </c>
      <c r="BJ51" s="1313">
        <v>0</v>
      </c>
      <c r="BK51" s="1326">
        <f>(SQRT(BL51^2+BM51^2))*1000/(BL21*1.73)</f>
        <v>10.630522622491876</v>
      </c>
      <c r="BL51" s="1312">
        <v>0.112</v>
      </c>
      <c r="BM51" s="1313">
        <v>0</v>
      </c>
      <c r="BN51" s="1326">
        <f>(SQRT(BO51^2+BP51^2))*1000/(BO21*1.73)</f>
        <v>10.440691861375949</v>
      </c>
      <c r="BO51" s="1312">
        <v>0.11</v>
      </c>
      <c r="BP51" s="1313">
        <v>0</v>
      </c>
      <c r="BQ51" s="1326">
        <f>(SQRT(BR51^2+BS51^2))*1000/(BR21*1.73)</f>
        <v>10.195109585035777</v>
      </c>
      <c r="BR51" s="1312">
        <v>0.109</v>
      </c>
      <c r="BS51" s="1313">
        <v>0</v>
      </c>
      <c r="BT51" s="1326">
        <f>(SQRT(BU51^2+BV51^2))*1000/(BU21*1.73)</f>
        <v>10.101576469576733</v>
      </c>
      <c r="BU51" s="1312">
        <v>0.108</v>
      </c>
      <c r="BV51" s="1313">
        <v>0</v>
      </c>
      <c r="BW51" s="1326">
        <f>(SQRT(BX51^2+BY51^2))*1000/(BX21*1.73)</f>
        <v>10.101576469576733</v>
      </c>
      <c r="BX51" s="1312">
        <v>0.108</v>
      </c>
      <c r="BY51" s="1313">
        <v>0</v>
      </c>
      <c r="BZ51" s="1326">
        <f>(SQRT(CA51^2+CB51^2))*1000/(CA21*1.73)</f>
        <v>10.101576469576733</v>
      </c>
      <c r="CA51" s="1312">
        <v>0.108</v>
      </c>
      <c r="CB51" s="1313">
        <v>0</v>
      </c>
    </row>
    <row r="52" spans="1:80" s="1151" customFormat="1" ht="30.75" customHeight="1" x14ac:dyDescent="0.25">
      <c r="A52" s="1629"/>
      <c r="B52" s="1629"/>
      <c r="C52" s="1305" t="s">
        <v>540</v>
      </c>
      <c r="D52" s="1306" t="s">
        <v>565</v>
      </c>
      <c r="E52" s="1327"/>
      <c r="F52" s="1328"/>
      <c r="G52" s="1329"/>
      <c r="H52" s="1330"/>
      <c r="I52" s="1952">
        <f>(SQRT(J52^2+K52^2))*1000/(J13*1.73)</f>
        <v>0</v>
      </c>
      <c r="J52" s="1312">
        <v>0</v>
      </c>
      <c r="K52" s="1313">
        <v>0</v>
      </c>
      <c r="L52" s="1952">
        <f>(SQRT(M52^2+N52^2))*1000/(M13*1.73)</f>
        <v>0</v>
      </c>
      <c r="M52" s="1312">
        <v>0</v>
      </c>
      <c r="N52" s="1313">
        <v>0</v>
      </c>
      <c r="O52" s="1952">
        <f>(SQRT(P52^2+Q52^2))*1000/(P13*1.73)</f>
        <v>0</v>
      </c>
      <c r="P52" s="1312">
        <v>0</v>
      </c>
      <c r="Q52" s="1313">
        <v>0</v>
      </c>
      <c r="R52" s="1952">
        <f>(SQRT(S52^2+T52^2))*1000/(S13*1.73)</f>
        <v>0</v>
      </c>
      <c r="S52" s="1312">
        <v>0</v>
      </c>
      <c r="T52" s="1313">
        <v>0</v>
      </c>
      <c r="U52" s="1952">
        <f>(SQRT(V52^2+W52^2))*1000/(V13*1.73)</f>
        <v>0</v>
      </c>
      <c r="V52" s="1312">
        <v>0</v>
      </c>
      <c r="W52" s="1313">
        <v>0</v>
      </c>
      <c r="X52" s="1952">
        <f>(SQRT(Y52^2+Z52^2))*1000/(Y13*1.73)</f>
        <v>0</v>
      </c>
      <c r="Y52" s="1312">
        <v>0</v>
      </c>
      <c r="Z52" s="1313">
        <v>0</v>
      </c>
      <c r="AA52" s="1952">
        <f>(SQRT(AB52^2+AC52^2))*1000/(AB13*1.73)</f>
        <v>0</v>
      </c>
      <c r="AB52" s="1312">
        <v>0</v>
      </c>
      <c r="AC52" s="1313">
        <v>0</v>
      </c>
      <c r="AD52" s="1952">
        <f>(SQRT(AE52^2+AF52^2))*1000/(AE13*1.73)</f>
        <v>0</v>
      </c>
      <c r="AE52" s="1312">
        <v>0</v>
      </c>
      <c r="AF52" s="1313">
        <v>0</v>
      </c>
      <c r="AG52" s="1952">
        <f>(SQRT(AH52^2+AI52^2))*1000/(AH13*1.73)</f>
        <v>0</v>
      </c>
      <c r="AH52" s="1312">
        <v>0</v>
      </c>
      <c r="AI52" s="1313">
        <v>0</v>
      </c>
      <c r="AJ52" s="1952">
        <f>(SQRT(AK52^2+AL52^2))*1000/(AK13*1.73)</f>
        <v>0</v>
      </c>
      <c r="AK52" s="1312">
        <v>0</v>
      </c>
      <c r="AL52" s="1313">
        <v>0</v>
      </c>
      <c r="AM52" s="1952">
        <f>(SQRT(AN52^2+AO52^2))*1000/(AN13*1.73)</f>
        <v>0</v>
      </c>
      <c r="AN52" s="1312">
        <v>0</v>
      </c>
      <c r="AO52" s="1313">
        <v>0</v>
      </c>
      <c r="AP52" s="1952">
        <f>(SQRT(AQ52^2+AR52^2))*1000/(AQ13*1.73)</f>
        <v>0</v>
      </c>
      <c r="AQ52" s="1312">
        <v>0</v>
      </c>
      <c r="AR52" s="1313">
        <v>0</v>
      </c>
      <c r="AS52" s="1952">
        <f>(SQRT(AT52^2+AU52^2))*1000/(AT13*1.73)</f>
        <v>0</v>
      </c>
      <c r="AT52" s="1312">
        <v>0</v>
      </c>
      <c r="AU52" s="1313">
        <v>0</v>
      </c>
      <c r="AV52" s="1952">
        <f>(SQRT(AW52^2+AX52^2))*1000/(AW13*1.73)</f>
        <v>0</v>
      </c>
      <c r="AW52" s="1312">
        <v>0</v>
      </c>
      <c r="AX52" s="1313">
        <v>0</v>
      </c>
      <c r="AY52" s="1952">
        <f>(SQRT(AZ52^2+BA52^2))*1000/(AZ13*1.73)</f>
        <v>0</v>
      </c>
      <c r="AZ52" s="1312">
        <v>0</v>
      </c>
      <c r="BA52" s="1313">
        <v>0</v>
      </c>
      <c r="BB52" s="1952">
        <f>(SQRT(BC52^2+BD52^2))*1000/(BC13*1.73)</f>
        <v>0</v>
      </c>
      <c r="BC52" s="1312">
        <v>0</v>
      </c>
      <c r="BD52" s="1313">
        <v>0</v>
      </c>
      <c r="BE52" s="1952">
        <f>(SQRT(BF52^2+BG52^2))*1000/(BF13*1.73)</f>
        <v>0</v>
      </c>
      <c r="BF52" s="1312">
        <v>0</v>
      </c>
      <c r="BG52" s="1313">
        <v>0</v>
      </c>
      <c r="BH52" s="1952">
        <f>(SQRT(BI52^2+BJ52^2))*1000/(BI13*1.73)</f>
        <v>0</v>
      </c>
      <c r="BI52" s="1312">
        <v>0</v>
      </c>
      <c r="BJ52" s="1313">
        <v>0</v>
      </c>
      <c r="BK52" s="1952">
        <f>(SQRT(BL52^2+BM52^2))*1000/(BL13*1.73)</f>
        <v>0</v>
      </c>
      <c r="BL52" s="1312">
        <v>0</v>
      </c>
      <c r="BM52" s="1313">
        <v>0</v>
      </c>
      <c r="BN52" s="1952">
        <f>(SQRT(BO52^2+BP52^2))*1000/(BO13*1.73)</f>
        <v>0</v>
      </c>
      <c r="BO52" s="1312">
        <v>0</v>
      </c>
      <c r="BP52" s="1313">
        <v>0</v>
      </c>
      <c r="BQ52" s="1952">
        <f>(SQRT(BR52^2+BS52^2))*1000/(BR13*1.73)</f>
        <v>0</v>
      </c>
      <c r="BR52" s="1312">
        <v>0</v>
      </c>
      <c r="BS52" s="1313">
        <v>0</v>
      </c>
      <c r="BT52" s="1952">
        <f>(SQRT(BU52^2+BV52^2))*1000/(BU13*1.73)</f>
        <v>0</v>
      </c>
      <c r="BU52" s="1312">
        <v>0</v>
      </c>
      <c r="BV52" s="1313">
        <v>0</v>
      </c>
      <c r="BW52" s="1952">
        <f>(SQRT(BX52^2+BY52^2))*1000/(BX13*1.73)</f>
        <v>0</v>
      </c>
      <c r="BX52" s="1312">
        <v>0</v>
      </c>
      <c r="BY52" s="1313">
        <v>0</v>
      </c>
      <c r="BZ52" s="1952">
        <f>(SQRT(CA52^2+CB52^2))*1000/(CA13*1.73)</f>
        <v>0</v>
      </c>
      <c r="CA52" s="1312">
        <v>0</v>
      </c>
      <c r="CB52" s="1313">
        <v>0</v>
      </c>
    </row>
    <row r="53" spans="1:80" s="1151" customFormat="1" ht="30.75" customHeight="1" thickBot="1" x14ac:dyDescent="0.3">
      <c r="A53" s="1630"/>
      <c r="B53" s="1630"/>
      <c r="C53" s="1314" t="s">
        <v>567</v>
      </c>
      <c r="D53" s="1315" t="s">
        <v>564</v>
      </c>
      <c r="E53" s="1316"/>
      <c r="F53" s="1317"/>
      <c r="G53" s="1318"/>
      <c r="H53" s="1319"/>
      <c r="I53" s="1320">
        <f>(SQRT(J53^2+K53^2))*1000/(J21*1.73)</f>
        <v>1.3094636164266136</v>
      </c>
      <c r="J53" s="1312">
        <v>1.4E-2</v>
      </c>
      <c r="K53" s="1332">
        <v>0</v>
      </c>
      <c r="L53" s="1320">
        <f>(SQRT(M53^2+N53^2))*1000/(M21*1.73)</f>
        <v>1.4029967318856573</v>
      </c>
      <c r="M53" s="1312">
        <v>1.4999999999999999E-2</v>
      </c>
      <c r="N53" s="1332">
        <v>0</v>
      </c>
      <c r="O53" s="1320">
        <f>(SQRT(P53^2+Q53^2))*1000/(P21*1.73)</f>
        <v>1.4237307083694477</v>
      </c>
      <c r="P53" s="1312">
        <v>1.4999999999999999E-2</v>
      </c>
      <c r="Q53" s="1332">
        <v>0</v>
      </c>
      <c r="R53" s="1320">
        <f>(SQRT(S53^2+T53^2))*1000/(S21*1.73)</f>
        <v>1.3094636164266136</v>
      </c>
      <c r="S53" s="1312">
        <v>1.4E-2</v>
      </c>
      <c r="T53" s="1332">
        <v>0</v>
      </c>
      <c r="U53" s="1320">
        <f>(SQRT(V53^2+W53^2))*1000/(V21*1.73)</f>
        <v>1.4029967318856573</v>
      </c>
      <c r="V53" s="1312">
        <v>1.4999999999999999E-2</v>
      </c>
      <c r="W53" s="1332">
        <v>0</v>
      </c>
      <c r="X53" s="1320">
        <f>(SQRT(Y53^2+Z53^2))*1000/(Y21*1.73)</f>
        <v>1.5928115611608611</v>
      </c>
      <c r="Y53" s="1312">
        <v>1.7000000000000001E-2</v>
      </c>
      <c r="Z53" s="1332">
        <v>1E-3</v>
      </c>
      <c r="AA53" s="1320">
        <f>(SQRT(AB53^2+AC53^2))*1000/(AB21*1.73)</f>
        <v>1.4237307083694477</v>
      </c>
      <c r="AB53" s="1312">
        <v>1.4999999999999999E-2</v>
      </c>
      <c r="AC53" s="1332">
        <v>0</v>
      </c>
      <c r="AD53" s="1320">
        <f>(SQRT(AE53^2+AF53^2))*1000/(AE21*1.73)</f>
        <v>1.4237307083694477</v>
      </c>
      <c r="AE53" s="1312">
        <v>1.4999999999999999E-2</v>
      </c>
      <c r="AF53" s="1332">
        <v>0</v>
      </c>
      <c r="AG53" s="1320">
        <f>(SQRT(AH53^2+AI53^2))*1000/(AH21*1.73)</f>
        <v>1.6163506875904941</v>
      </c>
      <c r="AH53" s="1312">
        <v>1.7000000000000001E-2</v>
      </c>
      <c r="AI53" s="1332">
        <v>1E-3</v>
      </c>
      <c r="AJ53" s="1320">
        <f>(SQRT(AK53^2+AL53^2))*1000/(AK21*1.73)</f>
        <v>1.5928115611608611</v>
      </c>
      <c r="AK53" s="1312">
        <v>1.7000000000000001E-2</v>
      </c>
      <c r="AL53" s="1332">
        <v>1E-3</v>
      </c>
      <c r="AM53" s="1320">
        <f>(SQRT(AN53^2+AO53^2))*1000/(AN21*1.73)</f>
        <v>1.5928115611608611</v>
      </c>
      <c r="AN53" s="1312">
        <v>1.7000000000000001E-2</v>
      </c>
      <c r="AO53" s="1332">
        <v>1E-3</v>
      </c>
      <c r="AP53" s="1320">
        <f>(SQRT(AQ53^2+AR53^2))*1000/(AQ21*1.73)</f>
        <v>1.5216093036259286</v>
      </c>
      <c r="AQ53" s="1312">
        <v>1.6E-2</v>
      </c>
      <c r="AR53" s="1332">
        <v>1E-3</v>
      </c>
      <c r="AS53" s="1320">
        <f>(SQRT(AT53^2+AU53^2))*1000/(AT21*1.73)</f>
        <v>1.4268910467939142</v>
      </c>
      <c r="AT53" s="1312">
        <v>1.4999999999999999E-2</v>
      </c>
      <c r="AU53" s="1332">
        <v>1E-3</v>
      </c>
      <c r="AV53" s="1320">
        <f>(SQRT(AW53^2+AX53^2))*1000/(AW21*1.73)</f>
        <v>1.4237307083694477</v>
      </c>
      <c r="AW53" s="1312">
        <v>1.4999999999999999E-2</v>
      </c>
      <c r="AX53" s="1332">
        <v>0</v>
      </c>
      <c r="AY53" s="1320">
        <f>(SQRT(AZ53^2+BA53^2))*1000/(AZ21*1.73)</f>
        <v>1.3288153278114845</v>
      </c>
      <c r="AZ53" s="1312">
        <v>1.4E-2</v>
      </c>
      <c r="BA53" s="1332">
        <v>0</v>
      </c>
      <c r="BB53" s="1320">
        <f>(SQRT(BC53^2+BD53^2))*1000/(BC21*1.73)</f>
        <v>1.7189906529704735</v>
      </c>
      <c r="BC53" s="1312">
        <v>1.7999999999999999E-2</v>
      </c>
      <c r="BD53" s="1332">
        <v>2E-3</v>
      </c>
      <c r="BE53" s="1320">
        <f>(SQRT(BF53^2+BG53^2))*1000/(BF21*1.73)</f>
        <v>1.813355799411408</v>
      </c>
      <c r="BF53" s="1312">
        <v>1.9E-2</v>
      </c>
      <c r="BG53" s="1332">
        <v>2E-3</v>
      </c>
      <c r="BH53" s="1320">
        <f>(SQRT(BI53^2+BJ53^2))*1000/(BI21*1.73)</f>
        <v>1.813355799411408</v>
      </c>
      <c r="BI53" s="1312">
        <v>1.9E-2</v>
      </c>
      <c r="BJ53" s="1332">
        <v>2E-3</v>
      </c>
      <c r="BK53" s="1320">
        <f>(SQRT(BL53^2+BM53^2))*1000/(BL21*1.73)</f>
        <v>1.813355799411408</v>
      </c>
      <c r="BL53" s="1312">
        <v>1.9E-2</v>
      </c>
      <c r="BM53" s="1332">
        <v>2E-3</v>
      </c>
      <c r="BN53" s="1320">
        <f>(SQRT(BO53^2+BP53^2))*1000/(BO21*1.73)</f>
        <v>1.8257337983921154</v>
      </c>
      <c r="BO53" s="1312">
        <v>1.9E-2</v>
      </c>
      <c r="BP53" s="1332">
        <v>3.0000000000000001E-3</v>
      </c>
      <c r="BQ53" s="1320">
        <f>(SQRT(BR53^2+BS53^2))*1000/(BR21*1.73)</f>
        <v>1.7068191901689869</v>
      </c>
      <c r="BR53" s="1312">
        <v>1.7999999999999999E-2</v>
      </c>
      <c r="BS53" s="1332">
        <v>3.0000000000000001E-3</v>
      </c>
      <c r="BT53" s="1320">
        <f>(SQRT(BU53^2+BV53^2))*1000/(BU21*1.73)</f>
        <v>1.7246654324075263</v>
      </c>
      <c r="BU53" s="1312">
        <v>1.7999999999999999E-2</v>
      </c>
      <c r="BV53" s="1332">
        <v>4.0000000000000001E-3</v>
      </c>
      <c r="BW53" s="1320">
        <f>(SQRT(BX53^2+BY53^2))*1000/(BX21*1.73)</f>
        <v>1.7246654324075263</v>
      </c>
      <c r="BX53" s="1312">
        <v>1.7999999999999999E-2</v>
      </c>
      <c r="BY53" s="1332">
        <v>4.0000000000000001E-3</v>
      </c>
      <c r="BZ53" s="1320">
        <f>(SQRT(CA53^2+CB53^2))*1000/(CA21*1.73)</f>
        <v>1.7246654324075263</v>
      </c>
      <c r="CA53" s="1312">
        <v>1.7999999999999999E-2</v>
      </c>
      <c r="CB53" s="1332">
        <v>4.0000000000000001E-3</v>
      </c>
    </row>
    <row r="54" spans="1:80" s="1151" customFormat="1" ht="16.5" customHeight="1" x14ac:dyDescent="0.25">
      <c r="A54" s="1634" t="s">
        <v>523</v>
      </c>
      <c r="B54" s="1635"/>
      <c r="C54" s="1635"/>
      <c r="D54" s="1636"/>
      <c r="E54" s="1492" t="s">
        <v>524</v>
      </c>
      <c r="F54" s="1498"/>
      <c r="G54" s="1498"/>
      <c r="H54" s="1498"/>
      <c r="I54" s="1498"/>
      <c r="J54" s="1498"/>
      <c r="K54" s="1498"/>
      <c r="L54" s="1498"/>
      <c r="M54" s="1498"/>
      <c r="N54" s="1498"/>
      <c r="O54" s="1498"/>
      <c r="P54" s="1498"/>
      <c r="Q54" s="1498"/>
      <c r="R54" s="1498"/>
      <c r="S54" s="1498"/>
      <c r="T54" s="1498"/>
      <c r="U54" s="1333"/>
      <c r="V54" s="1333"/>
      <c r="W54" s="1333"/>
      <c r="X54" s="1333"/>
      <c r="Y54" s="1333"/>
      <c r="Z54" s="1333"/>
      <c r="AA54" s="1333"/>
      <c r="AB54" s="1333"/>
      <c r="AC54" s="1333"/>
      <c r="AD54" s="1333"/>
      <c r="AE54" s="1333"/>
      <c r="AF54" s="1333"/>
      <c r="AG54" s="1333"/>
      <c r="AH54" s="1333"/>
      <c r="AI54" s="1333"/>
      <c r="AJ54" s="1333"/>
      <c r="AK54" s="1333"/>
      <c r="AL54" s="1333"/>
      <c r="AM54" s="1333"/>
      <c r="AN54" s="1333"/>
      <c r="AO54" s="1333"/>
      <c r="AP54" s="1333"/>
      <c r="AQ54" s="1333"/>
      <c r="AR54" s="1333"/>
      <c r="AS54" s="1333"/>
      <c r="AT54" s="1333"/>
      <c r="AU54" s="1333"/>
      <c r="AV54" s="1333"/>
      <c r="AW54" s="1333"/>
      <c r="AX54" s="1333"/>
      <c r="AY54" s="1333"/>
      <c r="AZ54" s="1333"/>
      <c r="BA54" s="1333"/>
      <c r="BB54" s="1333"/>
      <c r="BC54" s="1333"/>
      <c r="BD54" s="1333"/>
      <c r="BE54" s="1333"/>
      <c r="BF54" s="1333"/>
      <c r="BG54" s="1333"/>
      <c r="BH54" s="1333"/>
      <c r="BI54" s="1333"/>
      <c r="BJ54" s="1333"/>
      <c r="BK54" s="1333"/>
      <c r="BL54" s="1333"/>
      <c r="BM54" s="1333"/>
      <c r="BN54" s="1333"/>
      <c r="BO54" s="1333"/>
      <c r="BP54" s="1333"/>
      <c r="BQ54" s="1333"/>
      <c r="BR54" s="1333"/>
      <c r="BS54" s="1333"/>
      <c r="BT54" s="1333"/>
      <c r="BU54" s="1333"/>
      <c r="BV54" s="1333"/>
      <c r="BW54" s="1333"/>
      <c r="BX54" s="1333"/>
      <c r="BY54" s="1333"/>
      <c r="BZ54" s="1333"/>
      <c r="CA54" s="1333"/>
      <c r="CB54" s="1334"/>
    </row>
    <row r="55" spans="1:80" s="1151" customFormat="1" ht="16.5" x14ac:dyDescent="0.25">
      <c r="A55" s="1637"/>
      <c r="B55" s="1638"/>
      <c r="C55" s="1638"/>
      <c r="D55" s="1639"/>
      <c r="E55" s="1494"/>
      <c r="F55" s="1499"/>
      <c r="G55" s="1499"/>
      <c r="H55" s="1499"/>
      <c r="I55" s="1499"/>
      <c r="J55" s="1499"/>
      <c r="K55" s="1499"/>
      <c r="L55" s="1499"/>
      <c r="M55" s="1499"/>
      <c r="N55" s="1499"/>
      <c r="O55" s="1499"/>
      <c r="P55" s="1499"/>
      <c r="Q55" s="1499"/>
      <c r="R55" s="1499"/>
      <c r="S55" s="1499"/>
      <c r="T55" s="1499"/>
      <c r="U55" s="1335"/>
      <c r="V55" s="1335"/>
      <c r="W55" s="1335"/>
      <c r="X55" s="1335"/>
      <c r="Y55" s="1335"/>
      <c r="Z55" s="1335"/>
      <c r="AA55" s="1335"/>
      <c r="AB55" s="1335"/>
      <c r="AC55" s="1335"/>
      <c r="AD55" s="1335"/>
      <c r="AE55" s="1335"/>
      <c r="AF55" s="1335"/>
      <c r="AG55" s="1335"/>
      <c r="AH55" s="1335"/>
      <c r="AI55" s="1335"/>
      <c r="AJ55" s="1335"/>
      <c r="AK55" s="1335"/>
      <c r="AL55" s="1335"/>
      <c r="AM55" s="1335"/>
      <c r="AN55" s="1335"/>
      <c r="AO55" s="1335"/>
      <c r="AP55" s="1335"/>
      <c r="AQ55" s="1335"/>
      <c r="AR55" s="1335"/>
      <c r="AS55" s="1335"/>
      <c r="AT55" s="1335"/>
      <c r="AU55" s="1335"/>
      <c r="AV55" s="1335"/>
      <c r="AW55" s="1335"/>
      <c r="AX55" s="1335"/>
      <c r="AY55" s="1335"/>
      <c r="AZ55" s="1335"/>
      <c r="BA55" s="1335"/>
      <c r="BB55" s="1335"/>
      <c r="BC55" s="1335"/>
      <c r="BD55" s="1335"/>
      <c r="BE55" s="1335"/>
      <c r="BF55" s="1335"/>
      <c r="BG55" s="1335"/>
      <c r="BH55" s="1335"/>
      <c r="BI55" s="1335"/>
      <c r="BJ55" s="1335"/>
      <c r="BK55" s="1335"/>
      <c r="BL55" s="1335"/>
      <c r="BM55" s="1335"/>
      <c r="BN55" s="1335"/>
      <c r="BO55" s="1335"/>
      <c r="BP55" s="1335"/>
      <c r="BQ55" s="1335"/>
      <c r="BR55" s="1335"/>
      <c r="BS55" s="1335"/>
      <c r="BT55" s="1335"/>
      <c r="BU55" s="1335"/>
      <c r="BV55" s="1335"/>
      <c r="BW55" s="1335"/>
      <c r="BX55" s="1335"/>
      <c r="BY55" s="1335"/>
      <c r="BZ55" s="1335"/>
      <c r="CA55" s="1335"/>
      <c r="CB55" s="1336"/>
    </row>
    <row r="56" spans="1:80" s="1151" customFormat="1" ht="17.25" thickBot="1" x14ac:dyDescent="0.3">
      <c r="A56" s="1640"/>
      <c r="B56" s="1641"/>
      <c r="C56" s="1641"/>
      <c r="D56" s="1642"/>
      <c r="E56" s="1496"/>
      <c r="F56" s="1500"/>
      <c r="G56" s="1500"/>
      <c r="H56" s="1500"/>
      <c r="I56" s="1500"/>
      <c r="J56" s="1500"/>
      <c r="K56" s="1500"/>
      <c r="L56" s="1500"/>
      <c r="M56" s="1500"/>
      <c r="N56" s="1500"/>
      <c r="O56" s="1500"/>
      <c r="P56" s="1500"/>
      <c r="Q56" s="1500"/>
      <c r="R56" s="1500"/>
      <c r="S56" s="1500"/>
      <c r="T56" s="1500"/>
      <c r="U56" s="1337"/>
      <c r="V56" s="1337"/>
      <c r="W56" s="1337"/>
      <c r="X56" s="1337"/>
      <c r="Y56" s="1337"/>
      <c r="Z56" s="1337"/>
      <c r="AA56" s="1337"/>
      <c r="AB56" s="1337"/>
      <c r="AC56" s="1337"/>
      <c r="AD56" s="1337"/>
      <c r="AE56" s="1337"/>
      <c r="AF56" s="1337"/>
      <c r="AG56" s="1337"/>
      <c r="AH56" s="1337"/>
      <c r="AI56" s="1337"/>
      <c r="AJ56" s="1337"/>
      <c r="AK56" s="1337"/>
      <c r="AL56" s="1337"/>
      <c r="AM56" s="1337"/>
      <c r="AN56" s="1337"/>
      <c r="AO56" s="1337"/>
      <c r="AP56" s="1337"/>
      <c r="AQ56" s="1337"/>
      <c r="AR56" s="1337"/>
      <c r="AS56" s="1337"/>
      <c r="AT56" s="1337"/>
      <c r="AU56" s="1337"/>
      <c r="AV56" s="1337"/>
      <c r="AW56" s="1337"/>
      <c r="AX56" s="1337"/>
      <c r="AY56" s="1337"/>
      <c r="AZ56" s="1337"/>
      <c r="BA56" s="1337"/>
      <c r="BB56" s="1337"/>
      <c r="BC56" s="1337"/>
      <c r="BD56" s="1337"/>
      <c r="BE56" s="1337"/>
      <c r="BF56" s="1337"/>
      <c r="BG56" s="1337"/>
      <c r="BH56" s="1337"/>
      <c r="BI56" s="1337"/>
      <c r="BJ56" s="1337"/>
      <c r="BK56" s="1337"/>
      <c r="BL56" s="1337"/>
      <c r="BM56" s="1337"/>
      <c r="BN56" s="1337"/>
      <c r="BO56" s="1337"/>
      <c r="BP56" s="1337"/>
      <c r="BQ56" s="1337"/>
      <c r="BR56" s="1337"/>
      <c r="BS56" s="1337"/>
      <c r="BT56" s="1337"/>
      <c r="BU56" s="1337"/>
      <c r="BV56" s="1337"/>
      <c r="BW56" s="1337"/>
      <c r="BX56" s="1337"/>
      <c r="BY56" s="1337"/>
      <c r="BZ56" s="1337"/>
      <c r="CA56" s="1337"/>
      <c r="CB56" s="851"/>
    </row>
    <row r="57" spans="1:80" ht="13.5" customHeight="1" x14ac:dyDescent="0.25">
      <c r="U57" s="1148"/>
    </row>
    <row r="58" spans="1:80" ht="12.75" customHeight="1" x14ac:dyDescent="0.25">
      <c r="U58" s="1148"/>
    </row>
    <row r="59" spans="1:80" ht="15" hidden="1" x14ac:dyDescent="0.25">
      <c r="I59" s="1946">
        <v>1</v>
      </c>
      <c r="J59" s="1946">
        <v>2</v>
      </c>
      <c r="K59" s="1954">
        <v>3</v>
      </c>
      <c r="L59" s="1946">
        <v>4</v>
      </c>
      <c r="M59" s="1946">
        <v>5</v>
      </c>
      <c r="N59" s="1946">
        <v>6</v>
      </c>
      <c r="O59" s="1946">
        <v>7</v>
      </c>
      <c r="P59" s="1946">
        <v>8</v>
      </c>
      <c r="Q59" s="1946">
        <v>9</v>
      </c>
      <c r="R59" s="1946">
        <v>10</v>
      </c>
      <c r="S59" s="1946">
        <v>11</v>
      </c>
      <c r="T59" s="1946">
        <v>12</v>
      </c>
      <c r="U59" s="1946">
        <v>13</v>
      </c>
      <c r="V59" s="1946">
        <v>14</v>
      </c>
      <c r="W59" s="1946">
        <v>15</v>
      </c>
      <c r="X59" s="1946">
        <v>16</v>
      </c>
      <c r="Y59" s="1946">
        <v>17</v>
      </c>
      <c r="Z59" s="1946">
        <v>18</v>
      </c>
      <c r="AA59" s="1946">
        <v>19</v>
      </c>
      <c r="AB59" s="1946">
        <v>20</v>
      </c>
      <c r="AC59" s="1946">
        <v>21</v>
      </c>
      <c r="AD59" s="1946">
        <v>22</v>
      </c>
      <c r="AE59" s="1946">
        <v>23</v>
      </c>
      <c r="AF59" s="1946">
        <v>24</v>
      </c>
    </row>
    <row r="60" spans="1:80" ht="15" hidden="1" x14ac:dyDescent="0.25">
      <c r="U60" s="1148"/>
    </row>
    <row r="61" spans="1:80" ht="15" hidden="1" x14ac:dyDescent="0.25">
      <c r="D61" s="1955" t="s">
        <v>568</v>
      </c>
      <c r="E61" s="1955"/>
      <c r="F61" s="1955"/>
      <c r="G61" s="1955"/>
      <c r="H61" s="1956"/>
      <c r="I61" s="1957">
        <v>564.03808559999993</v>
      </c>
      <c r="J61" s="1958">
        <v>521.28874080000003</v>
      </c>
      <c r="K61" s="1959">
        <v>529.71538319999991</v>
      </c>
      <c r="L61" s="1960">
        <v>527.52731760000006</v>
      </c>
      <c r="M61" s="1960">
        <v>532.99293839999996</v>
      </c>
      <c r="N61" s="1960">
        <v>570.00782159999994</v>
      </c>
      <c r="O61" s="1960">
        <v>610.33767839999996</v>
      </c>
      <c r="P61" s="1960">
        <v>666.56029680000006</v>
      </c>
      <c r="Q61" s="1960">
        <v>702.21323519999999</v>
      </c>
      <c r="R61" s="1960">
        <v>712.83338639999999</v>
      </c>
      <c r="S61" s="1960">
        <v>753.949296</v>
      </c>
      <c r="T61" s="1960">
        <v>750.95047440000008</v>
      </c>
      <c r="U61" s="1960">
        <v>747.1698768</v>
      </c>
      <c r="V61" s="1960">
        <v>758.61757439999997</v>
      </c>
      <c r="W61" s="1960">
        <v>769.81389119999994</v>
      </c>
      <c r="X61" s="1960">
        <v>766.5774768</v>
      </c>
      <c r="Y61" s="1960">
        <v>762.95309759999998</v>
      </c>
      <c r="Z61" s="1960">
        <v>761.10456239999996</v>
      </c>
      <c r="AA61" s="1960">
        <v>745.07286959999999</v>
      </c>
      <c r="AB61" s="1960">
        <v>715.23415439999997</v>
      </c>
      <c r="AC61" s="1960">
        <v>631.89622800000006</v>
      </c>
      <c r="AD61" s="1960">
        <v>603.23675040000001</v>
      </c>
      <c r="AE61" s="1960">
        <v>589.49045279999996</v>
      </c>
      <c r="AF61" s="1960">
        <v>587.18882159999998</v>
      </c>
      <c r="AG61" s="1961">
        <f>SUM(I61:AF61)</f>
        <v>15880.770410399999</v>
      </c>
    </row>
    <row r="62" spans="1:80" ht="15" hidden="1" x14ac:dyDescent="0.25">
      <c r="D62" s="1955" t="s">
        <v>569</v>
      </c>
      <c r="E62" s="1955"/>
      <c r="F62" s="1955"/>
      <c r="G62" s="1955"/>
      <c r="H62" s="1956"/>
      <c r="I62" s="1957">
        <v>182.53633679999999</v>
      </c>
      <c r="J62" s="1958">
        <v>372.24531360000003</v>
      </c>
      <c r="K62" s="1959">
        <v>367.60720319999996</v>
      </c>
      <c r="L62" s="1960">
        <v>373.14298080000003</v>
      </c>
      <c r="M62" s="1960">
        <v>371.63400479999996</v>
      </c>
      <c r="N62" s="1960">
        <v>383.2538184</v>
      </c>
      <c r="O62" s="1960">
        <v>406.79247599999997</v>
      </c>
      <c r="P62" s="1960">
        <v>418.78611360000002</v>
      </c>
      <c r="Q62" s="1960">
        <v>420.8238288</v>
      </c>
      <c r="R62" s="1960">
        <v>420.29854560000001</v>
      </c>
      <c r="S62" s="1960">
        <v>450.89390879999996</v>
      </c>
      <c r="T62" s="1960">
        <v>428.66300160000003</v>
      </c>
      <c r="U62" s="1960">
        <v>415.15583040000001</v>
      </c>
      <c r="V62" s="1960">
        <v>484.13926800000002</v>
      </c>
      <c r="W62" s="1960">
        <v>449.59880880000003</v>
      </c>
      <c r="X62" s="1960">
        <v>457.79265359999999</v>
      </c>
      <c r="Y62" s="1960">
        <v>481.2672096</v>
      </c>
      <c r="Z62" s="1960">
        <v>473.93683920000001</v>
      </c>
      <c r="AA62" s="1960">
        <v>444.04986239999999</v>
      </c>
      <c r="AB62" s="1960">
        <v>425.56626</v>
      </c>
      <c r="AC62" s="1960">
        <v>391.86848880000002</v>
      </c>
      <c r="AD62" s="1960">
        <v>389.60947440000001</v>
      </c>
      <c r="AE62" s="1960">
        <v>386.57977199999999</v>
      </c>
      <c r="AF62" s="1960">
        <v>383.03489519999999</v>
      </c>
      <c r="AG62" s="1961">
        <f>SUM(I62:AF62)</f>
        <v>9779.2768943999999</v>
      </c>
    </row>
    <row r="63" spans="1:80" hidden="1" x14ac:dyDescent="0.2"/>
    <row r="64" spans="1:80" ht="15" hidden="1" x14ac:dyDescent="0.25">
      <c r="D64" s="1955" t="s">
        <v>570</v>
      </c>
      <c r="E64" s="1955"/>
      <c r="F64" s="1955"/>
      <c r="G64" s="1955"/>
      <c r="H64" s="1956"/>
      <c r="I64" s="1957">
        <v>157.3233984</v>
      </c>
      <c r="J64" s="1958">
        <v>142.9106616</v>
      </c>
      <c r="K64" s="1959">
        <v>151.1136936</v>
      </c>
      <c r="L64" s="1960">
        <v>153.26905679999999</v>
      </c>
      <c r="M64" s="1960">
        <v>153.70020720000002</v>
      </c>
      <c r="N64" s="1960">
        <v>144.13756319999999</v>
      </c>
      <c r="O64" s="1960">
        <v>144.75499200000002</v>
      </c>
      <c r="P64" s="1960">
        <v>154.32185520000002</v>
      </c>
      <c r="Q64" s="1960">
        <v>156.60591119999998</v>
      </c>
      <c r="R64" s="1960">
        <v>152.92529279999999</v>
      </c>
      <c r="S64" s="1960">
        <v>196.04486159999999</v>
      </c>
      <c r="T64" s="1960">
        <v>199.6304184</v>
      </c>
      <c r="U64" s="1960">
        <v>196.01856000000001</v>
      </c>
      <c r="V64" s="1960">
        <v>182.4058728</v>
      </c>
      <c r="W64" s="1960">
        <v>189.7519968</v>
      </c>
      <c r="X64" s="1960">
        <v>188.05507919999999</v>
      </c>
      <c r="Y64" s="1960">
        <v>185.13462959999998</v>
      </c>
      <c r="Z64" s="1960">
        <v>183.56822640000001</v>
      </c>
      <c r="AA64" s="1960">
        <v>169.29482400000001</v>
      </c>
      <c r="AB64" s="1960">
        <v>150.1773192</v>
      </c>
      <c r="AC64" s="1960">
        <v>158.93626319999998</v>
      </c>
      <c r="AD64" s="1960">
        <v>166.91819759999998</v>
      </c>
      <c r="AE64" s="1960">
        <v>166.6627632</v>
      </c>
      <c r="AF64" s="1960">
        <v>167.34725280000001</v>
      </c>
      <c r="AG64" s="1961">
        <f t="shared" ref="AG64:AG65" si="0">SUM(I64:AF64)</f>
        <v>4011.0088968000009</v>
      </c>
    </row>
    <row r="65" spans="4:78" ht="15" hidden="1" x14ac:dyDescent="0.25">
      <c r="D65" s="1955" t="s">
        <v>571</v>
      </c>
      <c r="E65" s="1955"/>
      <c r="F65" s="1955"/>
      <c r="G65" s="1955"/>
      <c r="H65" s="1956"/>
      <c r="I65" s="1957">
        <v>86.031208800000002</v>
      </c>
      <c r="J65" s="1958">
        <v>186.29265600000002</v>
      </c>
      <c r="K65" s="1959">
        <v>173.167416</v>
      </c>
      <c r="L65" s="1960">
        <v>172.4685192</v>
      </c>
      <c r="M65" s="1960">
        <v>170.71418160000002</v>
      </c>
      <c r="N65" s="1960">
        <v>170.0461296</v>
      </c>
      <c r="O65" s="1960">
        <v>170.87117760000001</v>
      </c>
      <c r="P65" s="1960">
        <v>180.92960640000001</v>
      </c>
      <c r="Q65" s="1960">
        <v>172.9104552</v>
      </c>
      <c r="R65" s="1960">
        <v>179.89082639999998</v>
      </c>
      <c r="S65" s="1960">
        <v>198.04173839999999</v>
      </c>
      <c r="T65" s="1960">
        <v>198.0072648</v>
      </c>
      <c r="U65" s="1960">
        <v>189.89031599999998</v>
      </c>
      <c r="V65" s="1960">
        <v>203.74348320000001</v>
      </c>
      <c r="W65" s="1960">
        <v>183.13755120000002</v>
      </c>
      <c r="X65" s="1960">
        <v>191.70148319999998</v>
      </c>
      <c r="Y65" s="1960">
        <v>201.08064239999999</v>
      </c>
      <c r="Z65" s="1960">
        <v>195.2155368</v>
      </c>
      <c r="AA65" s="1960">
        <v>202.85868959999999</v>
      </c>
      <c r="AB65" s="1960">
        <v>188.14609439999998</v>
      </c>
      <c r="AC65" s="1960">
        <v>187.053336</v>
      </c>
      <c r="AD65" s="1960">
        <v>198.2727648</v>
      </c>
      <c r="AE65" s="1960">
        <v>180.78104880000001</v>
      </c>
      <c r="AF65" s="1960">
        <v>203.2402032</v>
      </c>
      <c r="AG65" s="1961">
        <f t="shared" si="0"/>
        <v>4384.4923296000006</v>
      </c>
    </row>
    <row r="66" spans="4:78" hidden="1" x14ac:dyDescent="0.2"/>
    <row r="67" spans="4:78" s="1256" customFormat="1" ht="16.5" hidden="1" x14ac:dyDescent="0.25">
      <c r="H67" s="1256" t="s">
        <v>572</v>
      </c>
      <c r="I67" s="1338">
        <f>I61/1000</f>
        <v>0.56403808559999991</v>
      </c>
      <c r="J67" s="1338">
        <f t="shared" ref="J67:AF67" si="1">J61/1000</f>
        <v>0.52128874079999998</v>
      </c>
      <c r="K67" s="1338">
        <f t="shared" si="1"/>
        <v>0.52971538319999989</v>
      </c>
      <c r="L67" s="1338">
        <f t="shared" si="1"/>
        <v>0.52752731760000005</v>
      </c>
      <c r="M67" s="1338">
        <f t="shared" si="1"/>
        <v>0.53299293839999995</v>
      </c>
      <c r="N67" s="1338">
        <f t="shared" si="1"/>
        <v>0.57000782159999996</v>
      </c>
      <c r="O67" s="1338">
        <f t="shared" si="1"/>
        <v>0.61033767839999997</v>
      </c>
      <c r="P67" s="1338">
        <f t="shared" si="1"/>
        <v>0.66656029680000006</v>
      </c>
      <c r="Q67" s="1338">
        <f t="shared" si="1"/>
        <v>0.70221323520000001</v>
      </c>
      <c r="R67" s="1338">
        <f t="shared" si="1"/>
        <v>0.71283338640000005</v>
      </c>
      <c r="S67" s="1338">
        <f t="shared" si="1"/>
        <v>0.75394929600000005</v>
      </c>
      <c r="T67" s="1338">
        <f t="shared" si="1"/>
        <v>0.75095047440000007</v>
      </c>
      <c r="U67" s="1338">
        <f t="shared" si="1"/>
        <v>0.74716987680000002</v>
      </c>
      <c r="V67" s="1338">
        <f t="shared" si="1"/>
        <v>0.75861757439999999</v>
      </c>
      <c r="W67" s="1338">
        <f t="shared" si="1"/>
        <v>0.76981389119999999</v>
      </c>
      <c r="X67" s="1338">
        <f t="shared" si="1"/>
        <v>0.76657747679999999</v>
      </c>
      <c r="Y67" s="1338">
        <f t="shared" si="1"/>
        <v>0.76295309759999996</v>
      </c>
      <c r="Z67" s="1338">
        <f t="shared" si="1"/>
        <v>0.76110456240000002</v>
      </c>
      <c r="AA67" s="1338">
        <f t="shared" si="1"/>
        <v>0.74507286959999997</v>
      </c>
      <c r="AB67" s="1338">
        <f t="shared" si="1"/>
        <v>0.71523415439999993</v>
      </c>
      <c r="AC67" s="1338">
        <f t="shared" si="1"/>
        <v>0.63189622800000012</v>
      </c>
      <c r="AD67" s="1338">
        <f t="shared" si="1"/>
        <v>0.60323675040000002</v>
      </c>
      <c r="AE67" s="1338">
        <f t="shared" si="1"/>
        <v>0.58949045280000001</v>
      </c>
      <c r="AF67" s="1338">
        <f t="shared" si="1"/>
        <v>0.58718882159999997</v>
      </c>
    </row>
    <row r="68" spans="4:78" s="1256" customFormat="1" ht="16.5" hidden="1" x14ac:dyDescent="0.25">
      <c r="I68" s="1338">
        <v>0.56403808559999991</v>
      </c>
      <c r="J68" s="1338"/>
      <c r="K68" s="1338"/>
      <c r="L68" s="1338">
        <v>0.52128874079999998</v>
      </c>
      <c r="M68" s="1338"/>
      <c r="N68" s="1338"/>
      <c r="O68" s="1338">
        <v>0.52971538319999989</v>
      </c>
      <c r="P68" s="1338"/>
      <c r="Q68" s="1338"/>
      <c r="R68" s="1338">
        <v>0.52752731760000005</v>
      </c>
      <c r="S68" s="1338"/>
      <c r="T68" s="1338"/>
      <c r="U68" s="1338">
        <v>0.53299293839999995</v>
      </c>
      <c r="V68" s="1338"/>
      <c r="W68" s="1338"/>
      <c r="X68" s="1338">
        <v>0.57000782159999996</v>
      </c>
      <c r="Y68" s="1338"/>
      <c r="Z68" s="1338"/>
      <c r="AA68" s="1338">
        <v>0.61033767839999997</v>
      </c>
      <c r="AB68" s="1338"/>
      <c r="AC68" s="1338"/>
      <c r="AD68" s="1338">
        <v>0.66656029680000006</v>
      </c>
      <c r="AE68" s="1338"/>
      <c r="AF68" s="1338"/>
      <c r="AG68" s="1338">
        <v>0.70221323520000001</v>
      </c>
      <c r="AH68" s="1338"/>
      <c r="AI68" s="1338"/>
      <c r="AJ68" s="1338">
        <v>0.71283338640000005</v>
      </c>
      <c r="AK68" s="1338"/>
      <c r="AL68" s="1338"/>
      <c r="AM68" s="1338">
        <v>0.75394929600000005</v>
      </c>
      <c r="AN68" s="1338"/>
      <c r="AO68" s="1338"/>
      <c r="AP68" s="1338">
        <v>0.75095047440000007</v>
      </c>
      <c r="AQ68" s="1338"/>
      <c r="AR68" s="1338"/>
      <c r="AS68" s="1338">
        <v>0.74716987680000002</v>
      </c>
      <c r="AT68" s="1338"/>
      <c r="AU68" s="1338"/>
      <c r="AV68" s="1338">
        <v>0.75861757439999999</v>
      </c>
      <c r="AW68" s="1338"/>
      <c r="AX68" s="1338"/>
      <c r="AY68" s="1338">
        <v>0.76981389119999999</v>
      </c>
      <c r="AZ68" s="1338"/>
      <c r="BA68" s="1338"/>
      <c r="BB68" s="1338">
        <v>0.76657747679999999</v>
      </c>
      <c r="BC68" s="1338"/>
      <c r="BD68" s="1338"/>
      <c r="BE68" s="1338">
        <v>0.76295309759999996</v>
      </c>
      <c r="BF68" s="1338"/>
      <c r="BG68" s="1338"/>
      <c r="BH68" s="1338">
        <v>0.76110456240000002</v>
      </c>
      <c r="BI68" s="1338"/>
      <c r="BJ68" s="1338"/>
      <c r="BK68" s="1338">
        <v>0.74507286959999997</v>
      </c>
      <c r="BL68" s="1338"/>
      <c r="BM68" s="1338"/>
      <c r="BN68" s="1338">
        <v>0.71523415439999993</v>
      </c>
      <c r="BO68" s="1338"/>
      <c r="BP68" s="1338"/>
      <c r="BQ68" s="1338">
        <v>0.63189622800000012</v>
      </c>
      <c r="BR68" s="1338"/>
      <c r="BS68" s="1338"/>
      <c r="BT68" s="1338">
        <v>0.60323675040000002</v>
      </c>
      <c r="BU68" s="1338"/>
      <c r="BV68" s="1338"/>
      <c r="BW68" s="1338">
        <v>0.58949045280000001</v>
      </c>
      <c r="BX68" s="1338"/>
      <c r="BY68" s="1338"/>
      <c r="BZ68" s="1338">
        <v>0.58718882159999997</v>
      </c>
    </row>
    <row r="69" spans="4:78" s="1256" customFormat="1" ht="16.5" hidden="1" x14ac:dyDescent="0.25">
      <c r="I69" s="1338">
        <v>0.15732339840000001</v>
      </c>
      <c r="J69" s="1338"/>
      <c r="K69" s="1338"/>
      <c r="L69" s="1338">
        <v>0.14291066159999999</v>
      </c>
      <c r="M69" s="1338"/>
      <c r="N69" s="1338"/>
      <c r="O69" s="1338">
        <v>0.15111369360000002</v>
      </c>
      <c r="P69" s="1338"/>
      <c r="Q69" s="1338"/>
      <c r="R69" s="1338">
        <v>0.1532690568</v>
      </c>
      <c r="S69" s="1338"/>
      <c r="T69" s="1338"/>
      <c r="U69" s="1338">
        <v>0.15370020720000002</v>
      </c>
      <c r="V69" s="1338"/>
      <c r="W69" s="1338"/>
      <c r="X69" s="1338">
        <v>0.14413756319999999</v>
      </c>
      <c r="Y69" s="1338"/>
      <c r="Z69" s="1338"/>
      <c r="AA69" s="1338">
        <v>0.14475499200000003</v>
      </c>
      <c r="AB69" s="1338"/>
      <c r="AC69" s="1338"/>
      <c r="AD69" s="1338">
        <v>0.15432185520000002</v>
      </c>
      <c r="AE69" s="1338"/>
      <c r="AF69" s="1338"/>
      <c r="AG69" s="1338">
        <v>0.15660591119999998</v>
      </c>
      <c r="AH69" s="1338"/>
      <c r="AI69" s="1338"/>
      <c r="AJ69" s="1338">
        <v>0.1529252928</v>
      </c>
      <c r="AK69" s="1338"/>
      <c r="AL69" s="1338"/>
      <c r="AM69" s="1338">
        <v>0.19604486159999998</v>
      </c>
      <c r="AN69" s="1338"/>
      <c r="AO69" s="1338"/>
      <c r="AP69" s="1338">
        <v>0.19963041840000001</v>
      </c>
      <c r="AQ69" s="1338"/>
      <c r="AR69" s="1338"/>
      <c r="AS69" s="1338">
        <v>0.19601856000000001</v>
      </c>
      <c r="AT69" s="1338"/>
      <c r="AU69" s="1338"/>
      <c r="AV69" s="1338">
        <v>0.18240587280000001</v>
      </c>
      <c r="AW69" s="1338"/>
      <c r="AX69" s="1338"/>
      <c r="AY69" s="1338">
        <v>0.18975199679999999</v>
      </c>
      <c r="AZ69" s="1338"/>
      <c r="BA69" s="1338"/>
      <c r="BB69" s="1338">
        <v>0.1880550792</v>
      </c>
      <c r="BC69" s="1338"/>
      <c r="BD69" s="1338"/>
      <c r="BE69" s="1338">
        <v>0.18513462959999999</v>
      </c>
      <c r="BF69" s="1338"/>
      <c r="BG69" s="1338"/>
      <c r="BH69" s="1338">
        <v>0.18356822640000001</v>
      </c>
      <c r="BI69" s="1338"/>
      <c r="BJ69" s="1338"/>
      <c r="BK69" s="1338">
        <v>0.16929482400000001</v>
      </c>
      <c r="BL69" s="1338"/>
      <c r="BM69" s="1338"/>
      <c r="BN69" s="1338">
        <v>0.15017731919999999</v>
      </c>
      <c r="BO69" s="1338"/>
      <c r="BP69" s="1338"/>
      <c r="BQ69" s="1338">
        <v>0.15893626319999998</v>
      </c>
      <c r="BR69" s="1338"/>
      <c r="BS69" s="1338"/>
      <c r="BT69" s="1338">
        <v>0.16691819759999998</v>
      </c>
      <c r="BU69" s="1338"/>
      <c r="BV69" s="1338"/>
      <c r="BW69" s="1338">
        <v>0.16666276320000001</v>
      </c>
      <c r="BX69" s="1338"/>
      <c r="BY69" s="1338"/>
      <c r="BZ69" s="1338">
        <v>0.16734725280000001</v>
      </c>
    </row>
    <row r="70" spans="4:78" s="1256" customFormat="1" ht="16.5" hidden="1" x14ac:dyDescent="0.25">
      <c r="I70" s="1338"/>
      <c r="J70" s="1338"/>
      <c r="K70" s="1338"/>
      <c r="L70" s="1338"/>
      <c r="M70" s="1338"/>
      <c r="N70" s="1338"/>
      <c r="O70" s="1338"/>
      <c r="P70" s="1338"/>
      <c r="Q70" s="1338"/>
      <c r="R70" s="1338"/>
      <c r="S70" s="1338"/>
      <c r="T70" s="1338"/>
      <c r="U70" s="1338"/>
      <c r="V70" s="1338"/>
      <c r="W70" s="1338"/>
      <c r="X70" s="1338"/>
      <c r="Y70" s="1338"/>
      <c r="Z70" s="1338"/>
      <c r="AA70" s="1338"/>
      <c r="AB70" s="1338"/>
      <c r="AC70" s="1338"/>
      <c r="AD70" s="1338"/>
      <c r="AE70" s="1338"/>
      <c r="AF70" s="1338"/>
      <c r="AG70" s="1338"/>
      <c r="AH70" s="1338"/>
      <c r="AI70" s="1338"/>
      <c r="AJ70" s="1338"/>
      <c r="AK70" s="1338"/>
      <c r="AL70" s="1338"/>
      <c r="AM70" s="1338"/>
      <c r="AN70" s="1338"/>
      <c r="AO70" s="1338"/>
      <c r="AP70" s="1338"/>
      <c r="AQ70" s="1338"/>
      <c r="AR70" s="1338"/>
      <c r="AS70" s="1338"/>
      <c r="AT70" s="1338"/>
      <c r="AU70" s="1338"/>
      <c r="AV70" s="1338"/>
      <c r="AW70" s="1338"/>
      <c r="AX70" s="1338"/>
      <c r="AY70" s="1338"/>
      <c r="AZ70" s="1338"/>
      <c r="BA70" s="1338"/>
      <c r="BB70" s="1338"/>
      <c r="BC70" s="1338"/>
      <c r="BD70" s="1338"/>
      <c r="BE70" s="1338"/>
      <c r="BF70" s="1338"/>
      <c r="BG70" s="1338"/>
      <c r="BH70" s="1338"/>
      <c r="BI70" s="1338"/>
      <c r="BJ70" s="1338"/>
      <c r="BK70" s="1338"/>
      <c r="BL70" s="1338"/>
      <c r="BM70" s="1338"/>
      <c r="BN70" s="1338"/>
      <c r="BO70" s="1338"/>
      <c r="BP70" s="1338"/>
      <c r="BQ70" s="1338"/>
      <c r="BR70" s="1338"/>
      <c r="BS70" s="1338"/>
      <c r="BT70" s="1338"/>
      <c r="BU70" s="1338"/>
      <c r="BV70" s="1338"/>
      <c r="BW70" s="1338"/>
      <c r="BX70" s="1338"/>
      <c r="BY70" s="1338"/>
      <c r="BZ70" s="1338"/>
    </row>
    <row r="71" spans="4:78" s="1146" customFormat="1" ht="16.5" hidden="1" x14ac:dyDescent="0.25">
      <c r="K71" s="1256"/>
      <c r="AG71" s="1339"/>
      <c r="AH71" s="1339"/>
      <c r="AI71" s="1339"/>
      <c r="AJ71" s="1339"/>
      <c r="AK71" s="1339"/>
      <c r="AL71" s="1339"/>
      <c r="AM71" s="1339"/>
      <c r="AN71" s="1339"/>
      <c r="AO71" s="1339"/>
      <c r="AP71" s="1339"/>
      <c r="AQ71" s="1339"/>
      <c r="AR71" s="1339"/>
      <c r="AS71" s="1339"/>
      <c r="AT71" s="1339"/>
      <c r="AU71" s="1339"/>
      <c r="AV71" s="1339"/>
      <c r="AW71" s="1339"/>
      <c r="AX71" s="1339"/>
      <c r="AY71" s="1339"/>
      <c r="AZ71" s="1339"/>
      <c r="BA71" s="1339"/>
      <c r="BB71" s="1339"/>
      <c r="BC71" s="1339"/>
      <c r="BD71" s="1339"/>
      <c r="BE71" s="1339"/>
      <c r="BF71" s="1339"/>
      <c r="BG71" s="1339"/>
      <c r="BH71" s="1339"/>
      <c r="BI71" s="1339"/>
      <c r="BJ71" s="1339"/>
      <c r="BK71" s="1339"/>
      <c r="BL71" s="1339"/>
      <c r="BM71" s="1339"/>
      <c r="BN71" s="1339"/>
      <c r="BO71" s="1339"/>
      <c r="BP71" s="1339"/>
      <c r="BQ71" s="1339"/>
      <c r="BR71" s="1339"/>
      <c r="BS71" s="1339"/>
      <c r="BT71" s="1339"/>
      <c r="BU71" s="1339"/>
      <c r="BV71" s="1339"/>
      <c r="BW71" s="1339"/>
      <c r="BX71" s="1339"/>
      <c r="BY71" s="1339"/>
      <c r="BZ71" s="1339"/>
    </row>
    <row r="72" spans="4:78" s="1256" customFormat="1" ht="16.5" hidden="1" x14ac:dyDescent="0.25">
      <c r="H72" s="1256" t="s">
        <v>573</v>
      </c>
      <c r="I72" s="1338">
        <f t="shared" ref="I72:AF72" si="2">I62/1000</f>
        <v>0.18253633679999998</v>
      </c>
      <c r="J72" s="1338">
        <f t="shared" si="2"/>
        <v>0.37224531360000002</v>
      </c>
      <c r="K72" s="1338">
        <f t="shared" si="2"/>
        <v>0.36760720319999995</v>
      </c>
      <c r="L72" s="1338">
        <f t="shared" si="2"/>
        <v>0.37314298080000002</v>
      </c>
      <c r="M72" s="1338">
        <f t="shared" si="2"/>
        <v>0.37163400479999997</v>
      </c>
      <c r="N72" s="1338">
        <f t="shared" si="2"/>
        <v>0.3832538184</v>
      </c>
      <c r="O72" s="1338">
        <f t="shared" si="2"/>
        <v>0.40679247599999996</v>
      </c>
      <c r="P72" s="1338">
        <f t="shared" si="2"/>
        <v>0.41878611360000001</v>
      </c>
      <c r="Q72" s="1338">
        <f t="shared" si="2"/>
        <v>0.42082382880000002</v>
      </c>
      <c r="R72" s="1338">
        <f t="shared" si="2"/>
        <v>0.42029854560000002</v>
      </c>
      <c r="S72" s="1338">
        <f t="shared" si="2"/>
        <v>0.45089390879999997</v>
      </c>
      <c r="T72" s="1338">
        <f t="shared" si="2"/>
        <v>0.42866300160000004</v>
      </c>
      <c r="U72" s="1338">
        <f t="shared" si="2"/>
        <v>0.41515583040000004</v>
      </c>
      <c r="V72" s="1338">
        <f t="shared" si="2"/>
        <v>0.48413926800000001</v>
      </c>
      <c r="W72" s="1338">
        <f t="shared" si="2"/>
        <v>0.44959880880000003</v>
      </c>
      <c r="X72" s="1338">
        <f t="shared" si="2"/>
        <v>0.45779265359999999</v>
      </c>
      <c r="Y72" s="1338">
        <f t="shared" si="2"/>
        <v>0.48126720960000002</v>
      </c>
      <c r="Z72" s="1338">
        <f t="shared" si="2"/>
        <v>0.47393683920000002</v>
      </c>
      <c r="AA72" s="1338">
        <f t="shared" si="2"/>
        <v>0.44404986239999999</v>
      </c>
      <c r="AB72" s="1338">
        <f t="shared" si="2"/>
        <v>0.42556625999999997</v>
      </c>
      <c r="AC72" s="1338">
        <f t="shared" si="2"/>
        <v>0.39186848880000003</v>
      </c>
      <c r="AD72" s="1338">
        <f t="shared" si="2"/>
        <v>0.38960947439999999</v>
      </c>
      <c r="AE72" s="1338">
        <f t="shared" si="2"/>
        <v>0.38657977199999999</v>
      </c>
      <c r="AF72" s="1338">
        <f t="shared" si="2"/>
        <v>0.3830348952</v>
      </c>
      <c r="AG72" s="1338"/>
      <c r="AH72" s="1338"/>
      <c r="AI72" s="1338"/>
      <c r="AJ72" s="1338"/>
      <c r="AK72" s="1338"/>
      <c r="AL72" s="1338"/>
      <c r="AM72" s="1338"/>
      <c r="AN72" s="1338"/>
      <c r="AO72" s="1338"/>
      <c r="AP72" s="1338"/>
      <c r="AQ72" s="1338"/>
      <c r="AR72" s="1338"/>
      <c r="AS72" s="1338"/>
      <c r="AT72" s="1338"/>
      <c r="AU72" s="1338"/>
      <c r="AV72" s="1338"/>
      <c r="AW72" s="1338"/>
      <c r="AX72" s="1338"/>
      <c r="AY72" s="1338"/>
      <c r="AZ72" s="1338"/>
      <c r="BA72" s="1338"/>
      <c r="BB72" s="1338"/>
      <c r="BC72" s="1338"/>
      <c r="BD72" s="1338"/>
      <c r="BE72" s="1338"/>
      <c r="BF72" s="1338"/>
      <c r="BG72" s="1338"/>
      <c r="BH72" s="1338"/>
      <c r="BI72" s="1338"/>
      <c r="BJ72" s="1338"/>
      <c r="BK72" s="1338"/>
      <c r="BL72" s="1338"/>
      <c r="BM72" s="1338"/>
      <c r="BN72" s="1338"/>
      <c r="BO72" s="1338"/>
      <c r="BP72" s="1338"/>
      <c r="BQ72" s="1338"/>
      <c r="BR72" s="1338"/>
      <c r="BS72" s="1338"/>
      <c r="BT72" s="1338"/>
      <c r="BU72" s="1338"/>
      <c r="BV72" s="1338"/>
      <c r="BW72" s="1338"/>
      <c r="BX72" s="1338"/>
      <c r="BY72" s="1338"/>
      <c r="BZ72" s="1338"/>
    </row>
    <row r="73" spans="4:78" s="1256" customFormat="1" ht="16.5" hidden="1" x14ac:dyDescent="0.25">
      <c r="I73" s="1338">
        <v>0.18253633679999998</v>
      </c>
      <c r="J73" s="1338"/>
      <c r="K73" s="1338"/>
      <c r="L73" s="1338">
        <v>0.37224531360000002</v>
      </c>
      <c r="M73" s="1338"/>
      <c r="N73" s="1338"/>
      <c r="O73" s="1338">
        <v>0.36760720319999995</v>
      </c>
      <c r="P73" s="1338"/>
      <c r="Q73" s="1338"/>
      <c r="R73" s="1338">
        <v>0.37314298080000002</v>
      </c>
      <c r="S73" s="1338"/>
      <c r="T73" s="1338"/>
      <c r="U73" s="1338">
        <v>0.37163400479999997</v>
      </c>
      <c r="V73" s="1338"/>
      <c r="W73" s="1338"/>
      <c r="X73" s="1338">
        <v>0.3832538184</v>
      </c>
      <c r="Y73" s="1338"/>
      <c r="Z73" s="1338"/>
      <c r="AA73" s="1338">
        <v>0.40679247599999996</v>
      </c>
      <c r="AB73" s="1338"/>
      <c r="AC73" s="1338"/>
      <c r="AD73" s="1338">
        <v>0.41878611360000001</v>
      </c>
      <c r="AE73" s="1338"/>
      <c r="AF73" s="1338"/>
      <c r="AG73" s="1338">
        <v>0.42082382880000002</v>
      </c>
      <c r="AH73" s="1338"/>
      <c r="AI73" s="1338"/>
      <c r="AJ73" s="1338">
        <v>0.42029854560000002</v>
      </c>
      <c r="AK73" s="1338"/>
      <c r="AL73" s="1338"/>
      <c r="AM73" s="1338">
        <v>0.45089390879999997</v>
      </c>
      <c r="AN73" s="1338"/>
      <c r="AO73" s="1338"/>
      <c r="AP73" s="1338">
        <v>0.42866300160000004</v>
      </c>
      <c r="AQ73" s="1338"/>
      <c r="AR73" s="1338"/>
      <c r="AS73" s="1338">
        <v>0.41515583040000004</v>
      </c>
      <c r="AT73" s="1338"/>
      <c r="AU73" s="1338"/>
      <c r="AV73" s="1338">
        <v>0.48413926800000001</v>
      </c>
      <c r="AW73" s="1338"/>
      <c r="AX73" s="1338"/>
      <c r="AY73" s="1338">
        <v>0.44959880880000003</v>
      </c>
      <c r="AZ73" s="1338"/>
      <c r="BA73" s="1338"/>
      <c r="BB73" s="1338">
        <v>0.45779265359999999</v>
      </c>
      <c r="BC73" s="1338"/>
      <c r="BD73" s="1338"/>
      <c r="BE73" s="1338">
        <v>0.48126720960000002</v>
      </c>
      <c r="BF73" s="1338"/>
      <c r="BG73" s="1338"/>
      <c r="BH73" s="1338">
        <v>0.47393683920000002</v>
      </c>
      <c r="BI73" s="1338"/>
      <c r="BJ73" s="1338"/>
      <c r="BK73" s="1338">
        <v>0.44404986239999999</v>
      </c>
      <c r="BL73" s="1338"/>
      <c r="BM73" s="1338"/>
      <c r="BN73" s="1338">
        <v>0.42556625999999997</v>
      </c>
      <c r="BO73" s="1338"/>
      <c r="BP73" s="1338"/>
      <c r="BQ73" s="1338">
        <v>0.39186848880000003</v>
      </c>
      <c r="BR73" s="1338"/>
      <c r="BS73" s="1338"/>
      <c r="BT73" s="1338">
        <v>0.38960947439999999</v>
      </c>
      <c r="BU73" s="1338"/>
      <c r="BV73" s="1338"/>
      <c r="BW73" s="1338">
        <v>0.38657977199999999</v>
      </c>
      <c r="BX73" s="1338"/>
      <c r="BY73" s="1338"/>
      <c r="BZ73" s="1338">
        <v>0.3830348952</v>
      </c>
    </row>
    <row r="74" spans="4:78" s="1256" customFormat="1" ht="16.5" hidden="1" x14ac:dyDescent="0.25">
      <c r="I74" s="1338">
        <v>8.6031208800000009E-2</v>
      </c>
      <c r="J74" s="1338"/>
      <c r="K74" s="1338"/>
      <c r="L74" s="1338">
        <v>0.18629265600000003</v>
      </c>
      <c r="M74" s="1338"/>
      <c r="N74" s="1338"/>
      <c r="O74" s="1338">
        <v>0.17316741599999999</v>
      </c>
      <c r="P74" s="1338"/>
      <c r="Q74" s="1338"/>
      <c r="R74" s="1338">
        <v>0.1724685192</v>
      </c>
      <c r="S74" s="1338"/>
      <c r="T74" s="1338"/>
      <c r="U74" s="1338">
        <v>0.17071418160000001</v>
      </c>
      <c r="V74" s="1338"/>
      <c r="W74" s="1338"/>
      <c r="X74" s="1338">
        <v>0.17004612960000001</v>
      </c>
      <c r="Y74" s="1338"/>
      <c r="Z74" s="1338"/>
      <c r="AA74" s="1338">
        <v>0.17087117760000001</v>
      </c>
      <c r="AB74" s="1338"/>
      <c r="AC74" s="1338"/>
      <c r="AD74" s="1338">
        <v>0.1809296064</v>
      </c>
      <c r="AE74" s="1338"/>
      <c r="AF74" s="1338"/>
      <c r="AG74" s="1338">
        <v>0.17291045520000001</v>
      </c>
      <c r="AH74" s="1338"/>
      <c r="AI74" s="1338"/>
      <c r="AJ74" s="1338">
        <v>0.17989082639999998</v>
      </c>
      <c r="AK74" s="1338"/>
      <c r="AL74" s="1338"/>
      <c r="AM74" s="1338">
        <v>0.19804173839999997</v>
      </c>
      <c r="AN74" s="1338"/>
      <c r="AO74" s="1338"/>
      <c r="AP74" s="1338">
        <v>0.1980072648</v>
      </c>
      <c r="AQ74" s="1338"/>
      <c r="AR74" s="1338"/>
      <c r="AS74" s="1338">
        <v>0.18989031599999998</v>
      </c>
      <c r="AT74" s="1338"/>
      <c r="AU74" s="1338"/>
      <c r="AV74" s="1338">
        <v>0.20374348320000002</v>
      </c>
      <c r="AW74" s="1338"/>
      <c r="AX74" s="1338"/>
      <c r="AY74" s="1338">
        <v>0.18313755120000003</v>
      </c>
      <c r="AZ74" s="1338"/>
      <c r="BA74" s="1338"/>
      <c r="BB74" s="1338">
        <v>0.19170148319999999</v>
      </c>
      <c r="BC74" s="1338"/>
      <c r="BD74" s="1338"/>
      <c r="BE74" s="1338">
        <v>0.20108064239999998</v>
      </c>
      <c r="BF74" s="1338"/>
      <c r="BG74" s="1338"/>
      <c r="BH74" s="1338">
        <v>0.19521553680000001</v>
      </c>
      <c r="BI74" s="1338"/>
      <c r="BJ74" s="1338"/>
      <c r="BK74" s="1338">
        <v>0.2028586896</v>
      </c>
      <c r="BL74" s="1338"/>
      <c r="BM74" s="1338"/>
      <c r="BN74" s="1338">
        <v>0.18814609439999999</v>
      </c>
      <c r="BO74" s="1338"/>
      <c r="BP74" s="1338"/>
      <c r="BQ74" s="1338">
        <v>0.18705333600000001</v>
      </c>
      <c r="BR74" s="1338"/>
      <c r="BS74" s="1338"/>
      <c r="BT74" s="1338">
        <v>0.1982727648</v>
      </c>
      <c r="BU74" s="1338"/>
      <c r="BV74" s="1338"/>
      <c r="BW74" s="1338">
        <v>0.18078104880000001</v>
      </c>
      <c r="BX74" s="1338"/>
      <c r="BY74" s="1338"/>
      <c r="BZ74" s="1338">
        <v>0.2032402032</v>
      </c>
    </row>
    <row r="75" spans="4:78" s="1340" customFormat="1" ht="18.75" hidden="1" x14ac:dyDescent="0.3">
      <c r="I75" s="1341"/>
      <c r="J75" s="1341"/>
      <c r="K75" s="1341"/>
      <c r="L75" s="1341"/>
      <c r="M75" s="1341"/>
      <c r="N75" s="1341"/>
      <c r="O75" s="1341"/>
      <c r="P75" s="1341"/>
      <c r="Q75" s="1341"/>
      <c r="R75" s="1341"/>
      <c r="S75" s="1341"/>
      <c r="T75" s="1341"/>
      <c r="U75" s="1341"/>
      <c r="V75" s="1341"/>
      <c r="W75" s="1341"/>
      <c r="X75" s="1341"/>
      <c r="Y75" s="1341"/>
      <c r="Z75" s="1341"/>
      <c r="AA75" s="1341"/>
      <c r="AB75" s="1341"/>
      <c r="AC75" s="1341"/>
      <c r="AD75" s="1341"/>
      <c r="AE75" s="1341"/>
      <c r="AF75" s="1341"/>
    </row>
    <row r="76" spans="4:78" hidden="1" x14ac:dyDescent="0.2"/>
    <row r="77" spans="4:78" s="1227" customFormat="1" ht="18.75" hidden="1" x14ac:dyDescent="0.3">
      <c r="H77" s="1227" t="s">
        <v>574</v>
      </c>
      <c r="I77" s="1342">
        <f t="shared" ref="I77:AF77" si="3">I64/1000</f>
        <v>0.15732339840000001</v>
      </c>
      <c r="J77" s="1342">
        <f t="shared" si="3"/>
        <v>0.14291066159999999</v>
      </c>
      <c r="K77" s="1341">
        <f t="shared" si="3"/>
        <v>0.15111369360000002</v>
      </c>
      <c r="L77" s="1342">
        <f t="shared" si="3"/>
        <v>0.1532690568</v>
      </c>
      <c r="M77" s="1342">
        <f t="shared" si="3"/>
        <v>0.15370020720000002</v>
      </c>
      <c r="N77" s="1342">
        <f t="shared" si="3"/>
        <v>0.14413756319999999</v>
      </c>
      <c r="O77" s="1342">
        <f t="shared" si="3"/>
        <v>0.14475499200000003</v>
      </c>
      <c r="P77" s="1342">
        <f t="shared" si="3"/>
        <v>0.15432185520000002</v>
      </c>
      <c r="Q77" s="1342">
        <f t="shared" si="3"/>
        <v>0.15660591119999998</v>
      </c>
      <c r="R77" s="1342">
        <f t="shared" si="3"/>
        <v>0.1529252928</v>
      </c>
      <c r="S77" s="1342">
        <f t="shared" si="3"/>
        <v>0.19604486159999998</v>
      </c>
      <c r="T77" s="1342">
        <f t="shared" si="3"/>
        <v>0.19963041840000001</v>
      </c>
      <c r="U77" s="1342">
        <f t="shared" si="3"/>
        <v>0.19601856000000001</v>
      </c>
      <c r="V77" s="1342">
        <f t="shared" si="3"/>
        <v>0.18240587280000001</v>
      </c>
      <c r="W77" s="1342">
        <f t="shared" si="3"/>
        <v>0.18975199679999999</v>
      </c>
      <c r="X77" s="1342">
        <f t="shared" si="3"/>
        <v>0.1880550792</v>
      </c>
      <c r="Y77" s="1342">
        <f t="shared" si="3"/>
        <v>0.18513462959999999</v>
      </c>
      <c r="Z77" s="1342">
        <f t="shared" si="3"/>
        <v>0.18356822640000001</v>
      </c>
      <c r="AA77" s="1342">
        <f t="shared" si="3"/>
        <v>0.16929482400000001</v>
      </c>
      <c r="AB77" s="1342">
        <f t="shared" si="3"/>
        <v>0.15017731919999999</v>
      </c>
      <c r="AC77" s="1342">
        <f t="shared" si="3"/>
        <v>0.15893626319999998</v>
      </c>
      <c r="AD77" s="1342">
        <f t="shared" si="3"/>
        <v>0.16691819759999998</v>
      </c>
      <c r="AE77" s="1342">
        <f t="shared" si="3"/>
        <v>0.16666276320000001</v>
      </c>
      <c r="AF77" s="1342">
        <f t="shared" si="3"/>
        <v>0.16734725280000001</v>
      </c>
    </row>
    <row r="78" spans="4:78" hidden="1" x14ac:dyDescent="0.2">
      <c r="I78" s="1343"/>
      <c r="J78" s="1343"/>
      <c r="K78" s="1344"/>
      <c r="L78" s="1343"/>
      <c r="M78" s="1343"/>
      <c r="N78" s="1343"/>
      <c r="O78" s="1343"/>
      <c r="P78" s="1343"/>
      <c r="Q78" s="1343"/>
      <c r="R78" s="1343"/>
      <c r="S78" s="1343"/>
      <c r="T78" s="1343"/>
      <c r="U78" s="1343"/>
      <c r="V78" s="1343"/>
      <c r="W78" s="1343"/>
      <c r="X78" s="1343"/>
      <c r="Y78" s="1343"/>
      <c r="Z78" s="1343"/>
      <c r="AA78" s="1343"/>
      <c r="AB78" s="1343"/>
      <c r="AC78" s="1343"/>
      <c r="AD78" s="1343"/>
      <c r="AE78" s="1343"/>
      <c r="AF78" s="1343"/>
    </row>
    <row r="79" spans="4:78" s="1227" customFormat="1" ht="18.75" hidden="1" x14ac:dyDescent="0.3">
      <c r="H79" s="1227" t="s">
        <v>575</v>
      </c>
      <c r="I79" s="1342">
        <f t="shared" ref="I79:AF79" si="4">I65/1000</f>
        <v>8.6031208800000009E-2</v>
      </c>
      <c r="J79" s="1342">
        <f t="shared" si="4"/>
        <v>0.18629265600000003</v>
      </c>
      <c r="K79" s="1341">
        <f t="shared" si="4"/>
        <v>0.17316741599999999</v>
      </c>
      <c r="L79" s="1342">
        <f t="shared" si="4"/>
        <v>0.1724685192</v>
      </c>
      <c r="M79" s="1342">
        <f t="shared" si="4"/>
        <v>0.17071418160000001</v>
      </c>
      <c r="N79" s="1342">
        <f t="shared" si="4"/>
        <v>0.17004612960000001</v>
      </c>
      <c r="O79" s="1342">
        <f t="shared" si="4"/>
        <v>0.17087117760000001</v>
      </c>
      <c r="P79" s="1342">
        <f t="shared" si="4"/>
        <v>0.1809296064</v>
      </c>
      <c r="Q79" s="1342">
        <f t="shared" si="4"/>
        <v>0.17291045520000001</v>
      </c>
      <c r="R79" s="1342">
        <f t="shared" si="4"/>
        <v>0.17989082639999998</v>
      </c>
      <c r="S79" s="1342">
        <f t="shared" si="4"/>
        <v>0.19804173839999997</v>
      </c>
      <c r="T79" s="1342">
        <f t="shared" si="4"/>
        <v>0.1980072648</v>
      </c>
      <c r="U79" s="1342">
        <f t="shared" si="4"/>
        <v>0.18989031599999998</v>
      </c>
      <c r="V79" s="1342">
        <f t="shared" si="4"/>
        <v>0.20374348320000002</v>
      </c>
      <c r="W79" s="1342">
        <f t="shared" si="4"/>
        <v>0.18313755120000003</v>
      </c>
      <c r="X79" s="1342">
        <f t="shared" si="4"/>
        <v>0.19170148319999999</v>
      </c>
      <c r="Y79" s="1342">
        <f t="shared" si="4"/>
        <v>0.20108064239999998</v>
      </c>
      <c r="Z79" s="1342">
        <f t="shared" si="4"/>
        <v>0.19521553680000001</v>
      </c>
      <c r="AA79" s="1342">
        <f t="shared" si="4"/>
        <v>0.2028586896</v>
      </c>
      <c r="AB79" s="1342">
        <f t="shared" si="4"/>
        <v>0.18814609439999999</v>
      </c>
      <c r="AC79" s="1342">
        <f t="shared" si="4"/>
        <v>0.18705333600000001</v>
      </c>
      <c r="AD79" s="1342">
        <f t="shared" si="4"/>
        <v>0.1982727648</v>
      </c>
      <c r="AE79" s="1342">
        <f t="shared" si="4"/>
        <v>0.18078104880000001</v>
      </c>
      <c r="AF79" s="1342">
        <f t="shared" si="4"/>
        <v>0.2032402032</v>
      </c>
    </row>
    <row r="83" spans="1:21" s="1226" customFormat="1" ht="23.25" x14ac:dyDescent="0.35">
      <c r="K83" s="1345"/>
      <c r="Q83" s="1227" t="s">
        <v>525</v>
      </c>
    </row>
    <row r="84" spans="1:21" ht="13.5" customHeight="1" x14ac:dyDescent="0.25">
      <c r="U84" s="1148"/>
    </row>
    <row r="85" spans="1:21" ht="13.5" customHeight="1" x14ac:dyDescent="0.25">
      <c r="A85" s="1147" t="s">
        <v>526</v>
      </c>
      <c r="U85" s="1148"/>
    </row>
    <row r="86" spans="1:21" ht="12.75" customHeight="1" x14ac:dyDescent="0.25">
      <c r="A86" s="1147" t="s">
        <v>527</v>
      </c>
      <c r="U86" s="1148"/>
    </row>
    <row r="87" spans="1:21" x14ac:dyDescent="0.2">
      <c r="I87" s="1225"/>
      <c r="J87" s="1225"/>
      <c r="L87" s="1225"/>
      <c r="M87" s="1225"/>
      <c r="N87" s="1225"/>
    </row>
    <row r="88" spans="1:21" x14ac:dyDescent="0.2">
      <c r="I88" s="1225"/>
      <c r="J88" s="1225"/>
      <c r="L88" s="1225"/>
      <c r="M88" s="1225"/>
      <c r="N88" s="1225"/>
    </row>
    <row r="89" spans="1:21" x14ac:dyDescent="0.2">
      <c r="I89" s="1225"/>
      <c r="J89" s="1225"/>
      <c r="L89" s="1225"/>
      <c r="M89" s="1225"/>
      <c r="N89" s="1225"/>
    </row>
    <row r="90" spans="1:21" x14ac:dyDescent="0.2">
      <c r="I90" s="1225"/>
      <c r="J90" s="1225"/>
      <c r="L90" s="1225"/>
      <c r="M90" s="1225"/>
      <c r="N90" s="1225"/>
    </row>
    <row r="91" spans="1:21" x14ac:dyDescent="0.2">
      <c r="I91" s="1225"/>
      <c r="J91" s="1225"/>
      <c r="L91" s="1225"/>
      <c r="M91" s="1225"/>
      <c r="N91" s="1225"/>
    </row>
    <row r="92" spans="1:21" x14ac:dyDescent="0.2">
      <c r="I92" s="1225"/>
      <c r="J92" s="1225"/>
      <c r="L92" s="1225"/>
      <c r="M92" s="1225"/>
      <c r="N92" s="1225"/>
    </row>
    <row r="93" spans="1:21" x14ac:dyDescent="0.2">
      <c r="I93" s="1225"/>
      <c r="J93" s="1225"/>
      <c r="L93" s="1225"/>
      <c r="M93" s="1225"/>
      <c r="N93" s="1225"/>
    </row>
    <row r="94" spans="1:21" x14ac:dyDescent="0.2">
      <c r="I94" s="1225"/>
      <c r="J94" s="1225"/>
      <c r="L94" s="1225"/>
      <c r="M94" s="1225"/>
      <c r="N94" s="1225"/>
    </row>
    <row r="95" spans="1:21" x14ac:dyDescent="0.2">
      <c r="I95" s="1225"/>
      <c r="J95" s="1225"/>
      <c r="L95" s="1225"/>
      <c r="M95" s="1225"/>
      <c r="N95" s="1225"/>
    </row>
    <row r="96" spans="1:21" x14ac:dyDescent="0.2">
      <c r="I96" s="1225"/>
      <c r="J96" s="1225"/>
      <c r="L96" s="1225"/>
      <c r="M96" s="1225"/>
      <c r="N96" s="1225"/>
    </row>
    <row r="97" spans="9:14" x14ac:dyDescent="0.2">
      <c r="I97" s="1225"/>
      <c r="J97" s="1225"/>
      <c r="L97" s="1225"/>
      <c r="M97" s="1225"/>
      <c r="N97" s="1225"/>
    </row>
    <row r="98" spans="9:14" x14ac:dyDescent="0.2">
      <c r="I98" s="1225"/>
      <c r="J98" s="1225"/>
      <c r="L98" s="1225"/>
      <c r="M98" s="1225"/>
      <c r="N98" s="1225"/>
    </row>
    <row r="99" spans="9:14" x14ac:dyDescent="0.2">
      <c r="I99" s="1225"/>
      <c r="J99" s="1225"/>
      <c r="L99" s="1225"/>
      <c r="M99" s="1225"/>
      <c r="N99" s="1225"/>
    </row>
    <row r="100" spans="9:14" x14ac:dyDescent="0.2">
      <c r="I100" s="1225"/>
      <c r="J100" s="1225"/>
      <c r="L100" s="1225"/>
      <c r="M100" s="1225"/>
      <c r="N100" s="1225"/>
    </row>
    <row r="101" spans="9:14" x14ac:dyDescent="0.2">
      <c r="I101" s="1225"/>
      <c r="J101" s="1225"/>
      <c r="L101" s="1225"/>
      <c r="M101" s="1225"/>
      <c r="N101" s="1225"/>
    </row>
    <row r="102" spans="9:14" x14ac:dyDescent="0.2">
      <c r="I102" s="1225"/>
      <c r="J102" s="1225"/>
      <c r="L102" s="1225"/>
      <c r="M102" s="1225"/>
      <c r="N102" s="1225"/>
    </row>
    <row r="103" spans="9:14" x14ac:dyDescent="0.2">
      <c r="I103" s="1225"/>
      <c r="J103" s="1225"/>
      <c r="L103" s="1225"/>
      <c r="M103" s="1225"/>
      <c r="N103" s="1225"/>
    </row>
    <row r="104" spans="9:14" x14ac:dyDescent="0.2">
      <c r="I104" s="1225"/>
      <c r="J104" s="1225"/>
      <c r="L104" s="1225"/>
      <c r="M104" s="1225"/>
      <c r="N104" s="1225"/>
    </row>
    <row r="105" spans="9:14" x14ac:dyDescent="0.2">
      <c r="I105" s="1225"/>
      <c r="J105" s="1225"/>
      <c r="L105" s="1225"/>
      <c r="M105" s="1225"/>
      <c r="N105" s="1225"/>
    </row>
    <row r="106" spans="9:14" x14ac:dyDescent="0.2">
      <c r="I106" s="1225"/>
      <c r="J106" s="1225"/>
      <c r="L106" s="1225"/>
      <c r="M106" s="1225"/>
      <c r="N106" s="1225"/>
    </row>
    <row r="107" spans="9:14" x14ac:dyDescent="0.2">
      <c r="I107" s="1225"/>
      <c r="J107" s="1225"/>
      <c r="L107" s="1225"/>
      <c r="M107" s="1225"/>
      <c r="N107" s="1225"/>
    </row>
    <row r="108" spans="9:14" x14ac:dyDescent="0.2">
      <c r="I108" s="1225"/>
      <c r="J108" s="1225"/>
      <c r="L108" s="1225"/>
      <c r="M108" s="1225"/>
      <c r="N108" s="1225"/>
    </row>
    <row r="109" spans="9:14" x14ac:dyDescent="0.2">
      <c r="I109" s="1225"/>
      <c r="J109" s="1225"/>
      <c r="L109" s="1225"/>
      <c r="M109" s="1225"/>
      <c r="N109" s="1225"/>
    </row>
    <row r="110" spans="9:14" x14ac:dyDescent="0.2">
      <c r="I110" s="1225"/>
      <c r="J110" s="1225"/>
      <c r="L110" s="1225"/>
      <c r="M110" s="1225"/>
      <c r="N110" s="1225"/>
    </row>
    <row r="111" spans="9:14" x14ac:dyDescent="0.2">
      <c r="I111" s="1225"/>
      <c r="J111" s="1225"/>
      <c r="L111" s="1225"/>
      <c r="M111" s="1225"/>
      <c r="N111" s="1225"/>
    </row>
    <row r="112" spans="9:14" x14ac:dyDescent="0.2">
      <c r="I112" s="1225"/>
      <c r="J112" s="1225"/>
      <c r="L112" s="1225"/>
      <c r="M112" s="1225"/>
      <c r="N112" s="1225"/>
    </row>
    <row r="113" spans="9:14" x14ac:dyDescent="0.2">
      <c r="I113" s="1225"/>
      <c r="J113" s="1225"/>
      <c r="L113" s="1225"/>
      <c r="M113" s="1225"/>
      <c r="N113" s="1225"/>
    </row>
    <row r="114" spans="9:14" x14ac:dyDescent="0.2">
      <c r="I114" s="1225"/>
      <c r="J114" s="1225"/>
      <c r="L114" s="1225"/>
      <c r="M114" s="1225"/>
      <c r="N114" s="1225"/>
    </row>
    <row r="115" spans="9:14" x14ac:dyDescent="0.2">
      <c r="I115" s="1225"/>
      <c r="J115" s="1225"/>
      <c r="L115" s="1225"/>
      <c r="M115" s="1225"/>
      <c r="N115" s="1225"/>
    </row>
    <row r="116" spans="9:14" x14ac:dyDescent="0.2">
      <c r="I116" s="1225"/>
      <c r="J116" s="1225"/>
      <c r="L116" s="1225"/>
      <c r="M116" s="1225"/>
      <c r="N116" s="1225"/>
    </row>
    <row r="117" spans="9:14" x14ac:dyDescent="0.2">
      <c r="I117" s="1225"/>
      <c r="J117" s="1225"/>
      <c r="L117" s="1225"/>
      <c r="M117" s="1225"/>
      <c r="N117" s="1225"/>
    </row>
    <row r="118" spans="9:14" x14ac:dyDescent="0.2">
      <c r="I118" s="1225"/>
      <c r="J118" s="1225"/>
      <c r="L118" s="1225"/>
      <c r="M118" s="1225"/>
      <c r="N118" s="1225"/>
    </row>
    <row r="119" spans="9:14" x14ac:dyDescent="0.2">
      <c r="I119" s="1225"/>
      <c r="J119" s="1225"/>
      <c r="L119" s="1225"/>
      <c r="M119" s="1225"/>
      <c r="N119" s="1225"/>
    </row>
    <row r="120" spans="9:14" x14ac:dyDescent="0.2">
      <c r="I120" s="1225"/>
      <c r="J120" s="1225"/>
      <c r="L120" s="1225"/>
      <c r="M120" s="1225"/>
      <c r="N120" s="1225"/>
    </row>
    <row r="121" spans="9:14" x14ac:dyDescent="0.2">
      <c r="I121" s="1225"/>
      <c r="J121" s="1225"/>
      <c r="L121" s="1225"/>
      <c r="M121" s="1225"/>
      <c r="N121" s="1225"/>
    </row>
    <row r="122" spans="9:14" x14ac:dyDescent="0.2">
      <c r="I122" s="1225"/>
      <c r="J122" s="1225"/>
      <c r="L122" s="1225"/>
      <c r="M122" s="1225"/>
      <c r="N122" s="1225"/>
    </row>
    <row r="123" spans="9:14" x14ac:dyDescent="0.2">
      <c r="I123" s="1225"/>
      <c r="J123" s="1225"/>
      <c r="L123" s="1225"/>
      <c r="M123" s="1225"/>
      <c r="N123" s="1225"/>
    </row>
    <row r="124" spans="9:14" x14ac:dyDescent="0.2">
      <c r="I124" s="1225"/>
      <c r="J124" s="1225"/>
      <c r="L124" s="1225"/>
      <c r="M124" s="1225"/>
      <c r="N124" s="1225"/>
    </row>
    <row r="125" spans="9:14" x14ac:dyDescent="0.2">
      <c r="I125" s="1225"/>
      <c r="J125" s="1225"/>
      <c r="L125" s="1225"/>
      <c r="M125" s="1225"/>
      <c r="N125" s="1225"/>
    </row>
    <row r="126" spans="9:14" x14ac:dyDescent="0.2">
      <c r="I126" s="1225"/>
      <c r="J126" s="1225"/>
      <c r="L126" s="1225"/>
      <c r="M126" s="1225"/>
      <c r="N126" s="1225"/>
    </row>
    <row r="127" spans="9:14" x14ac:dyDescent="0.2">
      <c r="I127" s="1225"/>
      <c r="J127" s="1225"/>
      <c r="L127" s="1225"/>
      <c r="M127" s="1225"/>
      <c r="N127" s="1225"/>
    </row>
    <row r="128" spans="9:14" x14ac:dyDescent="0.2">
      <c r="I128" s="1225"/>
      <c r="J128" s="1225"/>
      <c r="L128" s="1225"/>
      <c r="M128" s="1225"/>
      <c r="N128" s="1225"/>
    </row>
    <row r="129" spans="9:14" x14ac:dyDescent="0.2">
      <c r="I129" s="1225"/>
      <c r="J129" s="1225"/>
      <c r="L129" s="1225"/>
      <c r="M129" s="1225"/>
      <c r="N129" s="1225"/>
    </row>
    <row r="130" spans="9:14" x14ac:dyDescent="0.2">
      <c r="I130" s="1225"/>
      <c r="J130" s="1225"/>
      <c r="L130" s="1225"/>
      <c r="M130" s="1225"/>
      <c r="N130" s="1225"/>
    </row>
    <row r="131" spans="9:14" x14ac:dyDescent="0.2">
      <c r="I131" s="1225"/>
      <c r="J131" s="1225"/>
      <c r="L131" s="1225"/>
      <c r="M131" s="1225"/>
      <c r="N131" s="1225"/>
    </row>
    <row r="132" spans="9:14" x14ac:dyDescent="0.2">
      <c r="I132" s="1225"/>
      <c r="J132" s="1225"/>
      <c r="L132" s="1225"/>
      <c r="M132" s="1225"/>
      <c r="N132" s="1225"/>
    </row>
    <row r="133" spans="9:14" x14ac:dyDescent="0.2">
      <c r="I133" s="1225"/>
      <c r="J133" s="1225"/>
      <c r="L133" s="1225"/>
      <c r="M133" s="1225"/>
      <c r="N133" s="1225"/>
    </row>
    <row r="134" spans="9:14" x14ac:dyDescent="0.2">
      <c r="I134" s="1225"/>
      <c r="J134" s="1225"/>
      <c r="L134" s="1225"/>
      <c r="M134" s="1225"/>
      <c r="N134" s="1225"/>
    </row>
    <row r="135" spans="9:14" x14ac:dyDescent="0.2">
      <c r="I135" s="1225"/>
      <c r="J135" s="1225"/>
      <c r="L135" s="1225"/>
      <c r="M135" s="1225"/>
      <c r="N135" s="1225"/>
    </row>
    <row r="136" spans="9:14" x14ac:dyDescent="0.2">
      <c r="I136" s="1225"/>
      <c r="J136" s="1225"/>
      <c r="L136" s="1225"/>
      <c r="M136" s="1225"/>
      <c r="N136" s="1225"/>
    </row>
    <row r="137" spans="9:14" x14ac:dyDescent="0.2">
      <c r="I137" s="1225"/>
      <c r="J137" s="1225"/>
      <c r="L137" s="1225"/>
      <c r="M137" s="1225"/>
      <c r="N137" s="1225"/>
    </row>
    <row r="138" spans="9:14" x14ac:dyDescent="0.2">
      <c r="I138" s="1225"/>
      <c r="J138" s="1225"/>
      <c r="L138" s="1225"/>
      <c r="M138" s="1225"/>
      <c r="N138" s="1225"/>
    </row>
    <row r="139" spans="9:14" x14ac:dyDescent="0.2">
      <c r="I139" s="1225"/>
      <c r="J139" s="1225"/>
      <c r="L139" s="1225"/>
      <c r="M139" s="1225"/>
      <c r="N139" s="1225"/>
    </row>
    <row r="140" spans="9:14" x14ac:dyDescent="0.2">
      <c r="I140" s="1225"/>
      <c r="J140" s="1225"/>
      <c r="L140" s="1225"/>
      <c r="M140" s="1225"/>
      <c r="N140" s="1225"/>
    </row>
    <row r="141" spans="9:14" x14ac:dyDescent="0.2">
      <c r="I141" s="1225"/>
      <c r="J141" s="1225"/>
      <c r="L141" s="1225"/>
      <c r="M141" s="1225"/>
      <c r="N141" s="1225"/>
    </row>
    <row r="142" spans="9:14" x14ac:dyDescent="0.2">
      <c r="I142" s="1225"/>
      <c r="J142" s="1225"/>
      <c r="L142" s="1225"/>
      <c r="M142" s="1225"/>
      <c r="N142" s="1225"/>
    </row>
    <row r="143" spans="9:14" x14ac:dyDescent="0.2">
      <c r="I143" s="1225"/>
      <c r="J143" s="1225"/>
      <c r="L143" s="1225"/>
      <c r="M143" s="1225"/>
      <c r="N143" s="1225"/>
    </row>
    <row r="144" spans="9:14" x14ac:dyDescent="0.2">
      <c r="I144" s="1225"/>
      <c r="J144" s="1225"/>
      <c r="L144" s="1225"/>
      <c r="M144" s="1225"/>
      <c r="N144" s="1225"/>
    </row>
    <row r="145" spans="9:14" x14ac:dyDescent="0.2">
      <c r="I145" s="1225"/>
      <c r="J145" s="1225"/>
      <c r="L145" s="1225"/>
      <c r="M145" s="1225"/>
      <c r="N145" s="1225"/>
    </row>
    <row r="146" spans="9:14" x14ac:dyDescent="0.2">
      <c r="I146" s="1225"/>
      <c r="J146" s="1225"/>
      <c r="L146" s="1225"/>
      <c r="M146" s="1225"/>
      <c r="N146" s="1225"/>
    </row>
    <row r="147" spans="9:14" x14ac:dyDescent="0.2">
      <c r="I147" s="1225"/>
      <c r="J147" s="1225"/>
      <c r="L147" s="1225"/>
      <c r="M147" s="1225"/>
      <c r="N147" s="1225"/>
    </row>
    <row r="148" spans="9:14" x14ac:dyDescent="0.2">
      <c r="I148" s="1225"/>
      <c r="J148" s="1225"/>
      <c r="L148" s="1225"/>
      <c r="M148" s="1225"/>
      <c r="N148" s="1225"/>
    </row>
    <row r="149" spans="9:14" x14ac:dyDescent="0.2">
      <c r="I149" s="1225"/>
      <c r="J149" s="1225"/>
      <c r="L149" s="1225"/>
      <c r="M149" s="1225"/>
      <c r="N149" s="1225"/>
    </row>
    <row r="150" spans="9:14" x14ac:dyDescent="0.2">
      <c r="I150" s="1225"/>
      <c r="J150" s="1225"/>
      <c r="L150" s="1225"/>
      <c r="M150" s="1225"/>
      <c r="N150" s="1225"/>
    </row>
    <row r="151" spans="9:14" x14ac:dyDescent="0.2">
      <c r="I151" s="1225"/>
      <c r="J151" s="1225"/>
      <c r="L151" s="1225"/>
      <c r="M151" s="1225"/>
      <c r="N151" s="1225"/>
    </row>
    <row r="152" spans="9:14" x14ac:dyDescent="0.2">
      <c r="I152" s="1225"/>
      <c r="J152" s="1225"/>
      <c r="L152" s="1225"/>
      <c r="M152" s="1225"/>
      <c r="N152" s="1225"/>
    </row>
    <row r="153" spans="9:14" x14ac:dyDescent="0.2">
      <c r="I153" s="1225"/>
      <c r="J153" s="1225"/>
      <c r="L153" s="1225"/>
      <c r="M153" s="1225"/>
      <c r="N153" s="1225"/>
    </row>
    <row r="154" spans="9:14" x14ac:dyDescent="0.2">
      <c r="I154" s="1225"/>
      <c r="J154" s="1225"/>
      <c r="L154" s="1225"/>
      <c r="M154" s="1225"/>
      <c r="N154" s="1225"/>
    </row>
    <row r="155" spans="9:14" x14ac:dyDescent="0.2">
      <c r="I155" s="1225"/>
      <c r="J155" s="1225"/>
      <c r="L155" s="1225"/>
      <c r="M155" s="1225"/>
      <c r="N155" s="1225"/>
    </row>
    <row r="156" spans="9:14" x14ac:dyDescent="0.2">
      <c r="I156" s="1225"/>
      <c r="J156" s="1225"/>
      <c r="M156" s="1225"/>
      <c r="N156" s="1225"/>
    </row>
    <row r="157" spans="9:14" x14ac:dyDescent="0.2">
      <c r="I157" s="1225"/>
      <c r="J157" s="1225"/>
      <c r="M157" s="1225"/>
      <c r="N157" s="1225"/>
    </row>
    <row r="158" spans="9:14" x14ac:dyDescent="0.2">
      <c r="I158" s="1225"/>
      <c r="J158" s="1225"/>
      <c r="M158" s="1225"/>
      <c r="N158" s="1225"/>
    </row>
    <row r="159" spans="9:14" x14ac:dyDescent="0.2">
      <c r="I159" s="1225"/>
      <c r="J159" s="1225"/>
      <c r="M159" s="1225"/>
      <c r="N159" s="1225"/>
    </row>
    <row r="160" spans="9:14" x14ac:dyDescent="0.2">
      <c r="I160" s="1225"/>
      <c r="J160" s="1225"/>
      <c r="M160" s="1225"/>
      <c r="N160" s="1225"/>
    </row>
    <row r="161" spans="9:14" x14ac:dyDescent="0.2">
      <c r="I161" s="1225"/>
      <c r="J161" s="1225"/>
      <c r="M161" s="1225"/>
      <c r="N161" s="1225"/>
    </row>
    <row r="162" spans="9:14" x14ac:dyDescent="0.2">
      <c r="I162" s="1225"/>
      <c r="J162" s="1225"/>
      <c r="M162" s="1225"/>
      <c r="N162" s="1225"/>
    </row>
    <row r="163" spans="9:14" x14ac:dyDescent="0.2">
      <c r="I163" s="1225"/>
      <c r="J163" s="1225"/>
      <c r="M163" s="1225"/>
      <c r="N163" s="1225"/>
    </row>
    <row r="164" spans="9:14" x14ac:dyDescent="0.2">
      <c r="I164" s="1225"/>
      <c r="J164" s="1225"/>
      <c r="M164" s="1225"/>
      <c r="N164" s="1225"/>
    </row>
    <row r="165" spans="9:14" x14ac:dyDescent="0.2">
      <c r="I165" s="1225"/>
      <c r="J165" s="1225"/>
      <c r="M165" s="1225"/>
      <c r="N165" s="1225"/>
    </row>
    <row r="166" spans="9:14" x14ac:dyDescent="0.2">
      <c r="I166" s="1225"/>
      <c r="J166" s="1225"/>
      <c r="M166" s="1225"/>
      <c r="N166" s="1225"/>
    </row>
    <row r="167" spans="9:14" x14ac:dyDescent="0.2">
      <c r="I167" s="1225"/>
      <c r="J167" s="1225"/>
      <c r="M167" s="1225"/>
      <c r="N167" s="1225"/>
    </row>
    <row r="168" spans="9:14" x14ac:dyDescent="0.2">
      <c r="I168" s="1225"/>
      <c r="J168" s="1225"/>
      <c r="M168" s="1225"/>
      <c r="N168" s="1225"/>
    </row>
    <row r="169" spans="9:14" x14ac:dyDescent="0.2">
      <c r="I169" s="1225"/>
      <c r="J169" s="1225"/>
      <c r="M169" s="1225"/>
      <c r="N169" s="1225"/>
    </row>
    <row r="170" spans="9:14" x14ac:dyDescent="0.2">
      <c r="I170" s="1225"/>
      <c r="J170" s="1225"/>
      <c r="M170" s="1225"/>
      <c r="N170" s="1225"/>
    </row>
    <row r="171" spans="9:14" x14ac:dyDescent="0.2">
      <c r="I171" s="1225"/>
      <c r="J171" s="1225"/>
      <c r="M171" s="1225"/>
      <c r="N171" s="1225"/>
    </row>
    <row r="172" spans="9:14" x14ac:dyDescent="0.2">
      <c r="I172" s="1225"/>
      <c r="J172" s="1225"/>
      <c r="M172" s="1225"/>
      <c r="N172" s="1225"/>
    </row>
    <row r="173" spans="9:14" x14ac:dyDescent="0.2">
      <c r="I173" s="1225"/>
      <c r="J173" s="1225"/>
      <c r="M173" s="1225"/>
      <c r="N173" s="1225"/>
    </row>
    <row r="174" spans="9:14" x14ac:dyDescent="0.2">
      <c r="I174" s="1225"/>
      <c r="J174" s="1225"/>
      <c r="M174" s="1225"/>
      <c r="N174" s="1225"/>
    </row>
    <row r="175" spans="9:14" x14ac:dyDescent="0.2">
      <c r="I175" s="1225"/>
      <c r="J175" s="1225"/>
      <c r="M175" s="1225"/>
      <c r="N175" s="1225"/>
    </row>
    <row r="176" spans="9:14" x14ac:dyDescent="0.2">
      <c r="I176" s="1225"/>
      <c r="J176" s="1225"/>
      <c r="M176" s="1225"/>
      <c r="N176" s="1225"/>
    </row>
    <row r="177" spans="9:14" x14ac:dyDescent="0.2">
      <c r="I177" s="1225"/>
      <c r="J177" s="1225"/>
      <c r="M177" s="1225"/>
      <c r="N177" s="1225"/>
    </row>
    <row r="178" spans="9:14" x14ac:dyDescent="0.2">
      <c r="I178" s="1225"/>
      <c r="J178" s="1225"/>
      <c r="M178" s="1225"/>
      <c r="N178" s="1225"/>
    </row>
    <row r="179" spans="9:14" x14ac:dyDescent="0.2">
      <c r="I179" s="1225"/>
      <c r="J179" s="1225"/>
      <c r="M179" s="1225"/>
      <c r="N179" s="1225"/>
    </row>
    <row r="180" spans="9:14" x14ac:dyDescent="0.2">
      <c r="I180" s="1225"/>
      <c r="J180" s="1225"/>
      <c r="M180" s="1225"/>
      <c r="N180" s="1225"/>
    </row>
    <row r="181" spans="9:14" x14ac:dyDescent="0.2">
      <c r="I181" s="1225"/>
      <c r="J181" s="1225"/>
      <c r="M181" s="1225"/>
      <c r="N181" s="1225"/>
    </row>
    <row r="182" spans="9:14" x14ac:dyDescent="0.2">
      <c r="I182" s="1225"/>
      <c r="J182" s="1225"/>
      <c r="M182" s="1225"/>
      <c r="N182" s="1225"/>
    </row>
    <row r="183" spans="9:14" x14ac:dyDescent="0.2">
      <c r="I183" s="1225"/>
      <c r="J183" s="1225"/>
      <c r="M183" s="1225"/>
      <c r="N183" s="1225"/>
    </row>
    <row r="184" spans="9:14" x14ac:dyDescent="0.2">
      <c r="I184" s="1225"/>
      <c r="J184" s="1225"/>
      <c r="M184" s="1225"/>
      <c r="N184" s="1225"/>
    </row>
    <row r="185" spans="9:14" x14ac:dyDescent="0.2">
      <c r="I185" s="1225"/>
      <c r="J185" s="1225"/>
      <c r="M185" s="1225"/>
      <c r="N185" s="1225"/>
    </row>
    <row r="186" spans="9:14" x14ac:dyDescent="0.2">
      <c r="I186" s="1225"/>
      <c r="J186" s="1225"/>
      <c r="M186" s="1225"/>
      <c r="N186" s="1225"/>
    </row>
    <row r="187" spans="9:14" x14ac:dyDescent="0.2">
      <c r="I187" s="1225"/>
      <c r="J187" s="1225"/>
      <c r="M187" s="1225"/>
      <c r="N187" s="1225"/>
    </row>
    <row r="188" spans="9:14" x14ac:dyDescent="0.2">
      <c r="I188" s="1225"/>
      <c r="J188" s="1225"/>
      <c r="M188" s="1225"/>
      <c r="N188" s="1225"/>
    </row>
    <row r="189" spans="9:14" x14ac:dyDescent="0.2">
      <c r="I189" s="1225"/>
      <c r="J189" s="1225"/>
      <c r="M189" s="1225"/>
      <c r="N189" s="1225"/>
    </row>
    <row r="190" spans="9:14" x14ac:dyDescent="0.2">
      <c r="I190" s="1225"/>
      <c r="J190" s="1225"/>
      <c r="M190" s="1225"/>
      <c r="N190" s="1225"/>
    </row>
    <row r="191" spans="9:14" x14ac:dyDescent="0.2">
      <c r="I191" s="1225"/>
      <c r="J191" s="1225"/>
      <c r="M191" s="1225"/>
      <c r="N191" s="1225"/>
    </row>
    <row r="192" spans="9:14" x14ac:dyDescent="0.2">
      <c r="I192" s="1225"/>
      <c r="J192" s="1225"/>
      <c r="M192" s="1225"/>
      <c r="N192" s="1225"/>
    </row>
    <row r="193" spans="9:14" x14ac:dyDescent="0.2">
      <c r="I193" s="1225"/>
      <c r="J193" s="1225"/>
      <c r="M193" s="1225"/>
      <c r="N193" s="1225"/>
    </row>
    <row r="194" spans="9:14" x14ac:dyDescent="0.2">
      <c r="I194" s="1225"/>
      <c r="J194" s="1225"/>
      <c r="M194" s="1225"/>
      <c r="N194" s="1225"/>
    </row>
    <row r="195" spans="9:14" x14ac:dyDescent="0.2">
      <c r="I195" s="1225"/>
      <c r="J195" s="1225"/>
      <c r="M195" s="1225"/>
      <c r="N195" s="1225"/>
    </row>
    <row r="196" spans="9:14" x14ac:dyDescent="0.2">
      <c r="I196" s="1225"/>
      <c r="J196" s="1225"/>
      <c r="M196" s="1225"/>
      <c r="N196" s="1225"/>
    </row>
    <row r="197" spans="9:14" x14ac:dyDescent="0.2">
      <c r="I197" s="1225"/>
      <c r="J197" s="1225"/>
      <c r="M197" s="1225"/>
      <c r="N197" s="1225"/>
    </row>
    <row r="198" spans="9:14" x14ac:dyDescent="0.2">
      <c r="I198" s="1225"/>
      <c r="J198" s="1225"/>
      <c r="M198" s="1225"/>
      <c r="N198" s="1225"/>
    </row>
    <row r="199" spans="9:14" x14ac:dyDescent="0.2">
      <c r="I199" s="1225"/>
      <c r="J199" s="1225"/>
      <c r="M199" s="1225"/>
      <c r="N199" s="1225"/>
    </row>
    <row r="200" spans="9:14" x14ac:dyDescent="0.2">
      <c r="I200" s="1225"/>
      <c r="J200" s="1225"/>
      <c r="M200" s="1225"/>
      <c r="N200" s="1225"/>
    </row>
    <row r="201" spans="9:14" x14ac:dyDescent="0.2">
      <c r="I201" s="1225"/>
      <c r="J201" s="1225"/>
      <c r="M201" s="1225"/>
      <c r="N201" s="1225"/>
    </row>
  </sheetData>
  <mergeCells count="563">
    <mergeCell ref="Q1:T1"/>
    <mergeCell ref="BY1:CB1"/>
    <mergeCell ref="Q2:T2"/>
    <mergeCell ref="BY2:CB2"/>
    <mergeCell ref="A3:T4"/>
    <mergeCell ref="A5:H5"/>
    <mergeCell ref="I5:K5"/>
    <mergeCell ref="L5:N5"/>
    <mergeCell ref="O5:Q5"/>
    <mergeCell ref="R5:T5"/>
    <mergeCell ref="AS5:AU5"/>
    <mergeCell ref="AV5:AX5"/>
    <mergeCell ref="AY5:BA5"/>
    <mergeCell ref="BB5:BD5"/>
    <mergeCell ref="U5:W5"/>
    <mergeCell ref="X5:Z5"/>
    <mergeCell ref="AA5:AC5"/>
    <mergeCell ref="AD5:AF5"/>
    <mergeCell ref="AG5:AI5"/>
    <mergeCell ref="AJ5:AL5"/>
    <mergeCell ref="N6:N7"/>
    <mergeCell ref="O6:O7"/>
    <mergeCell ref="P6:P7"/>
    <mergeCell ref="Q6:Q7"/>
    <mergeCell ref="R6:R7"/>
    <mergeCell ref="S6:S7"/>
    <mergeCell ref="BW5:BY5"/>
    <mergeCell ref="BZ5:CB5"/>
    <mergeCell ref="A6:C7"/>
    <mergeCell ref="D6:D7"/>
    <mergeCell ref="E6:H7"/>
    <mergeCell ref="I6:I7"/>
    <mergeCell ref="J6:J7"/>
    <mergeCell ref="K6:K7"/>
    <mergeCell ref="L6:L7"/>
    <mergeCell ref="M6:M7"/>
    <mergeCell ref="BE5:BG5"/>
    <mergeCell ref="BH5:BJ5"/>
    <mergeCell ref="BK5:BM5"/>
    <mergeCell ref="BN5:BP5"/>
    <mergeCell ref="BQ5:BS5"/>
    <mergeCell ref="BT5:BV5"/>
    <mergeCell ref="AM5:AO5"/>
    <mergeCell ref="AP5:AR5"/>
    <mergeCell ref="Z6:Z7"/>
    <mergeCell ref="AA6:AA7"/>
    <mergeCell ref="AB6:AB7"/>
    <mergeCell ref="AC6:AC7"/>
    <mergeCell ref="AD6:AD7"/>
    <mergeCell ref="AE6:AE7"/>
    <mergeCell ref="T6:T7"/>
    <mergeCell ref="U6:U7"/>
    <mergeCell ref="V6:V7"/>
    <mergeCell ref="W6:W7"/>
    <mergeCell ref="X6:X7"/>
    <mergeCell ref="Y6:Y7"/>
    <mergeCell ref="AL6:AL7"/>
    <mergeCell ref="AM6:AM7"/>
    <mergeCell ref="AN6:AN7"/>
    <mergeCell ref="AO6:AO7"/>
    <mergeCell ref="AP6:AP7"/>
    <mergeCell ref="AQ6:AQ7"/>
    <mergeCell ref="AF6:AF7"/>
    <mergeCell ref="AG6:AG7"/>
    <mergeCell ref="AH6:AH7"/>
    <mergeCell ref="AI6:AI7"/>
    <mergeCell ref="AJ6:AJ7"/>
    <mergeCell ref="AK6:AK7"/>
    <mergeCell ref="AX6:AX7"/>
    <mergeCell ref="AY6:AY7"/>
    <mergeCell ref="AZ6:AZ7"/>
    <mergeCell ref="BA6:BA7"/>
    <mergeCell ref="BB6:BB7"/>
    <mergeCell ref="BC6:BC7"/>
    <mergeCell ref="AR6:AR7"/>
    <mergeCell ref="AS6:AS7"/>
    <mergeCell ref="AT6:AT7"/>
    <mergeCell ref="AU6:AU7"/>
    <mergeCell ref="AV6:AV7"/>
    <mergeCell ref="AW6:AW7"/>
    <mergeCell ref="BL6:BL7"/>
    <mergeCell ref="BM6:BM7"/>
    <mergeCell ref="BN6:BN7"/>
    <mergeCell ref="BO6:BO7"/>
    <mergeCell ref="BD6:BD7"/>
    <mergeCell ref="BE6:BE7"/>
    <mergeCell ref="BF6:BF7"/>
    <mergeCell ref="BG6:BG7"/>
    <mergeCell ref="BH6:BH7"/>
    <mergeCell ref="BI6:BI7"/>
    <mergeCell ref="CB6:CB7"/>
    <mergeCell ref="A8:C15"/>
    <mergeCell ref="D8:D15"/>
    <mergeCell ref="E8:F10"/>
    <mergeCell ref="G8:H8"/>
    <mergeCell ref="G9:H9"/>
    <mergeCell ref="G10:H10"/>
    <mergeCell ref="E11:H11"/>
    <mergeCell ref="I11:K11"/>
    <mergeCell ref="L11:N11"/>
    <mergeCell ref="BV6:BV7"/>
    <mergeCell ref="BW6:BW7"/>
    <mergeCell ref="BX6:BX7"/>
    <mergeCell ref="BY6:BY7"/>
    <mergeCell ref="BZ6:BZ7"/>
    <mergeCell ref="CA6:CA7"/>
    <mergeCell ref="BP6:BP7"/>
    <mergeCell ref="BQ6:BQ7"/>
    <mergeCell ref="BR6:BR7"/>
    <mergeCell ref="BS6:BS7"/>
    <mergeCell ref="BT6:BT7"/>
    <mergeCell ref="BU6:BU7"/>
    <mergeCell ref="BJ6:BJ7"/>
    <mergeCell ref="BK6:BK7"/>
    <mergeCell ref="BW11:BY11"/>
    <mergeCell ref="BZ11:CB11"/>
    <mergeCell ref="E12:F14"/>
    <mergeCell ref="G12:H12"/>
    <mergeCell ref="G13:H13"/>
    <mergeCell ref="G14:H14"/>
    <mergeCell ref="I14:K14"/>
    <mergeCell ref="L14:N14"/>
    <mergeCell ref="AY11:BA11"/>
    <mergeCell ref="BB11:BD11"/>
    <mergeCell ref="BE11:BG11"/>
    <mergeCell ref="BH11:BJ11"/>
    <mergeCell ref="BK11:BM11"/>
    <mergeCell ref="BN11:BP11"/>
    <mergeCell ref="AG11:AI11"/>
    <mergeCell ref="AJ11:AL11"/>
    <mergeCell ref="AM11:AO11"/>
    <mergeCell ref="AP11:AR11"/>
    <mergeCell ref="AS11:AU11"/>
    <mergeCell ref="AV11:AX11"/>
    <mergeCell ref="O11:Q11"/>
    <mergeCell ref="R11:T11"/>
    <mergeCell ref="U11:W11"/>
    <mergeCell ref="X11:Z11"/>
    <mergeCell ref="E15:H15"/>
    <mergeCell ref="I15:K15"/>
    <mergeCell ref="L15:N15"/>
    <mergeCell ref="O15:Q15"/>
    <mergeCell ref="R15:T15"/>
    <mergeCell ref="U15:W15"/>
    <mergeCell ref="X15:Z15"/>
    <mergeCell ref="BQ11:BS11"/>
    <mergeCell ref="BT11:BV11"/>
    <mergeCell ref="AA11:AC11"/>
    <mergeCell ref="AD11:AF11"/>
    <mergeCell ref="AA15:AC15"/>
    <mergeCell ref="AD15:AF15"/>
    <mergeCell ref="AG15:AI15"/>
    <mergeCell ref="AJ15:AL15"/>
    <mergeCell ref="AM15:AO15"/>
    <mergeCell ref="AP15:AR15"/>
    <mergeCell ref="R14:T14"/>
    <mergeCell ref="U14:W14"/>
    <mergeCell ref="X14:Z14"/>
    <mergeCell ref="BK15:BM15"/>
    <mergeCell ref="BN15:BP15"/>
    <mergeCell ref="BQ15:BS15"/>
    <mergeCell ref="BT15:BV15"/>
    <mergeCell ref="BW15:BY15"/>
    <mergeCell ref="BZ15:CB15"/>
    <mergeCell ref="AS15:AU15"/>
    <mergeCell ref="AV15:AX15"/>
    <mergeCell ref="AY15:BA15"/>
    <mergeCell ref="BB15:BD15"/>
    <mergeCell ref="BE15:BG15"/>
    <mergeCell ref="BH15:BJ15"/>
    <mergeCell ref="A16:C23"/>
    <mergeCell ref="D16:D23"/>
    <mergeCell ref="E16:F18"/>
    <mergeCell ref="G16:H16"/>
    <mergeCell ref="G17:H17"/>
    <mergeCell ref="G18:H18"/>
    <mergeCell ref="E19:H19"/>
    <mergeCell ref="E20:F22"/>
    <mergeCell ref="G20:H20"/>
    <mergeCell ref="G21:H21"/>
    <mergeCell ref="BT19:BV19"/>
    <mergeCell ref="BW19:BY19"/>
    <mergeCell ref="BZ19:CB19"/>
    <mergeCell ref="AS19:AU19"/>
    <mergeCell ref="AV19:AX19"/>
    <mergeCell ref="AY19:BA19"/>
    <mergeCell ref="BB19:BD19"/>
    <mergeCell ref="BE19:BG19"/>
    <mergeCell ref="BH19:BJ19"/>
    <mergeCell ref="G22:H22"/>
    <mergeCell ref="E23:H23"/>
    <mergeCell ref="I23:K23"/>
    <mergeCell ref="L23:N23"/>
    <mergeCell ref="O23:Q23"/>
    <mergeCell ref="R23:T23"/>
    <mergeCell ref="BK19:BM19"/>
    <mergeCell ref="BN19:BP19"/>
    <mergeCell ref="BQ19:BS19"/>
    <mergeCell ref="AA19:AC19"/>
    <mergeCell ref="AD19:AF19"/>
    <mergeCell ref="AG19:AI19"/>
    <mergeCell ref="AJ19:AL19"/>
    <mergeCell ref="AM19:AO19"/>
    <mergeCell ref="AP19:AR19"/>
    <mergeCell ref="I19:K19"/>
    <mergeCell ref="L19:N19"/>
    <mergeCell ref="O19:Q19"/>
    <mergeCell ref="R19:T19"/>
    <mergeCell ref="U19:W19"/>
    <mergeCell ref="X19:Z19"/>
    <mergeCell ref="AS23:AU23"/>
    <mergeCell ref="AV23:AX23"/>
    <mergeCell ref="AY23:BA23"/>
    <mergeCell ref="BB23:BD23"/>
    <mergeCell ref="U23:W23"/>
    <mergeCell ref="X23:Z23"/>
    <mergeCell ref="AA23:AC23"/>
    <mergeCell ref="AD23:AF23"/>
    <mergeCell ref="AG23:AI23"/>
    <mergeCell ref="AJ23:AL23"/>
    <mergeCell ref="M24:M26"/>
    <mergeCell ref="N24:N26"/>
    <mergeCell ref="O24:O26"/>
    <mergeCell ref="P24:P26"/>
    <mergeCell ref="Q24:Q26"/>
    <mergeCell ref="R24:R26"/>
    <mergeCell ref="BW23:BY23"/>
    <mergeCell ref="BZ23:CB23"/>
    <mergeCell ref="A24:C29"/>
    <mergeCell ref="D24:D29"/>
    <mergeCell ref="E24:F26"/>
    <mergeCell ref="G24:H26"/>
    <mergeCell ref="I24:I26"/>
    <mergeCell ref="J24:J26"/>
    <mergeCell ref="K24:K26"/>
    <mergeCell ref="L24:L26"/>
    <mergeCell ref="BE23:BG23"/>
    <mergeCell ref="BH23:BJ23"/>
    <mergeCell ref="BK23:BM23"/>
    <mergeCell ref="BN23:BP23"/>
    <mergeCell ref="BQ23:BS23"/>
    <mergeCell ref="BT23:BV23"/>
    <mergeCell ref="AM23:AO23"/>
    <mergeCell ref="AP23:AR23"/>
    <mergeCell ref="Y24:Y26"/>
    <mergeCell ref="Z24:Z26"/>
    <mergeCell ref="AA24:AA26"/>
    <mergeCell ref="AB24:AB26"/>
    <mergeCell ref="AC24:AC26"/>
    <mergeCell ref="AD24:AD26"/>
    <mergeCell ref="S24:S26"/>
    <mergeCell ref="T24:T26"/>
    <mergeCell ref="U24:U26"/>
    <mergeCell ref="V24:V26"/>
    <mergeCell ref="W24:W26"/>
    <mergeCell ref="X24:X26"/>
    <mergeCell ref="AK24:AK26"/>
    <mergeCell ref="AL24:AL26"/>
    <mergeCell ref="AM24:AM26"/>
    <mergeCell ref="AN24:AN26"/>
    <mergeCell ref="AO24:AO26"/>
    <mergeCell ref="AP24:AP26"/>
    <mergeCell ref="AE24:AE26"/>
    <mergeCell ref="AF24:AF26"/>
    <mergeCell ref="AG24:AG26"/>
    <mergeCell ref="AH24:AH26"/>
    <mergeCell ref="AI24:AI26"/>
    <mergeCell ref="AJ24:AJ26"/>
    <mergeCell ref="AW24:AW26"/>
    <mergeCell ref="AX24:AX26"/>
    <mergeCell ref="AY24:AY26"/>
    <mergeCell ref="AZ24:AZ26"/>
    <mergeCell ref="BA24:BA26"/>
    <mergeCell ref="BB24:BB26"/>
    <mergeCell ref="AQ24:AQ26"/>
    <mergeCell ref="AR24:AR26"/>
    <mergeCell ref="AS24:AS26"/>
    <mergeCell ref="AT24:AT26"/>
    <mergeCell ref="AU24:AU26"/>
    <mergeCell ref="AV24:AV26"/>
    <mergeCell ref="BK24:BK26"/>
    <mergeCell ref="BL24:BL26"/>
    <mergeCell ref="BM24:BM26"/>
    <mergeCell ref="BN24:BN26"/>
    <mergeCell ref="BC24:BC26"/>
    <mergeCell ref="BD24:BD26"/>
    <mergeCell ref="BE24:BE26"/>
    <mergeCell ref="BF24:BF26"/>
    <mergeCell ref="BG24:BG26"/>
    <mergeCell ref="BH24:BH26"/>
    <mergeCell ref="CA24:CA26"/>
    <mergeCell ref="CB24:CB26"/>
    <mergeCell ref="E27:F29"/>
    <mergeCell ref="G27:H29"/>
    <mergeCell ref="I27:K29"/>
    <mergeCell ref="L27:N29"/>
    <mergeCell ref="O27:Q29"/>
    <mergeCell ref="R27:T29"/>
    <mergeCell ref="U27:W29"/>
    <mergeCell ref="X27:Z29"/>
    <mergeCell ref="BU24:BU26"/>
    <mergeCell ref="BV24:BV26"/>
    <mergeCell ref="BW24:BW26"/>
    <mergeCell ref="BX24:BX26"/>
    <mergeCell ref="BY24:BY26"/>
    <mergeCell ref="BZ24:BZ26"/>
    <mergeCell ref="BO24:BO26"/>
    <mergeCell ref="BP24:BP26"/>
    <mergeCell ref="BQ24:BQ26"/>
    <mergeCell ref="BR24:BR26"/>
    <mergeCell ref="BS24:BS26"/>
    <mergeCell ref="BT24:BT26"/>
    <mergeCell ref="BI24:BI26"/>
    <mergeCell ref="BJ24:BJ26"/>
    <mergeCell ref="BT27:BV29"/>
    <mergeCell ref="BW27:BY29"/>
    <mergeCell ref="BZ27:CB29"/>
    <mergeCell ref="AS27:AU29"/>
    <mergeCell ref="AV27:AX29"/>
    <mergeCell ref="AY27:BA29"/>
    <mergeCell ref="BB27:BD29"/>
    <mergeCell ref="BE27:BG29"/>
    <mergeCell ref="BH27:BJ29"/>
    <mergeCell ref="A30:C35"/>
    <mergeCell ref="D30:D35"/>
    <mergeCell ref="E30:F32"/>
    <mergeCell ref="G30:H32"/>
    <mergeCell ref="I30:I32"/>
    <mergeCell ref="J30:J32"/>
    <mergeCell ref="BK27:BM29"/>
    <mergeCell ref="BN27:BP29"/>
    <mergeCell ref="BQ27:BS29"/>
    <mergeCell ref="AA27:AC29"/>
    <mergeCell ref="AD27:AF29"/>
    <mergeCell ref="AG27:AI29"/>
    <mergeCell ref="AJ27:AL29"/>
    <mergeCell ref="AM27:AO29"/>
    <mergeCell ref="AP27:AR29"/>
    <mergeCell ref="Q30:Q32"/>
    <mergeCell ref="R30:R32"/>
    <mergeCell ref="S30:S32"/>
    <mergeCell ref="T30:T32"/>
    <mergeCell ref="U30:U32"/>
    <mergeCell ref="V30:V32"/>
    <mergeCell ref="K30:K32"/>
    <mergeCell ref="L30:L32"/>
    <mergeCell ref="M30:M32"/>
    <mergeCell ref="N30:N32"/>
    <mergeCell ref="O30:O32"/>
    <mergeCell ref="P30:P32"/>
    <mergeCell ref="AC30:AC32"/>
    <mergeCell ref="AD30:AD32"/>
    <mergeCell ref="AE30:AE32"/>
    <mergeCell ref="AF30:AF32"/>
    <mergeCell ref="AG30:AG32"/>
    <mergeCell ref="AH30:AH32"/>
    <mergeCell ref="W30:W32"/>
    <mergeCell ref="X30:X32"/>
    <mergeCell ref="Y30:Y32"/>
    <mergeCell ref="Z30:Z32"/>
    <mergeCell ref="AA30:AA32"/>
    <mergeCell ref="AB30:AB32"/>
    <mergeCell ref="AO30:AO32"/>
    <mergeCell ref="AP30:AP32"/>
    <mergeCell ref="AQ30:AQ32"/>
    <mergeCell ref="AR30:AR32"/>
    <mergeCell ref="AS30:AS32"/>
    <mergeCell ref="AT30:AT32"/>
    <mergeCell ref="AI30:AI32"/>
    <mergeCell ref="AJ30:AJ32"/>
    <mergeCell ref="AK30:AK32"/>
    <mergeCell ref="AL30:AL32"/>
    <mergeCell ref="AM30:AM32"/>
    <mergeCell ref="AN30:AN32"/>
    <mergeCell ref="BZ30:BZ32"/>
    <mergeCell ref="CA30:CA32"/>
    <mergeCell ref="CB30:CB32"/>
    <mergeCell ref="E33:F35"/>
    <mergeCell ref="G33:H35"/>
    <mergeCell ref="I33:K35"/>
    <mergeCell ref="L33:N35"/>
    <mergeCell ref="O33:Q35"/>
    <mergeCell ref="R33:T35"/>
    <mergeCell ref="BS30:BS32"/>
    <mergeCell ref="BT30:BT32"/>
    <mergeCell ref="BU30:BU32"/>
    <mergeCell ref="BV30:BV32"/>
    <mergeCell ref="BW30:BW32"/>
    <mergeCell ref="BX30:BX32"/>
    <mergeCell ref="BM30:BM32"/>
    <mergeCell ref="BN30:BN32"/>
    <mergeCell ref="BO30:BO32"/>
    <mergeCell ref="BP30:BP32"/>
    <mergeCell ref="BQ30:BQ32"/>
    <mergeCell ref="BR30:BR32"/>
    <mergeCell ref="BG30:BG32"/>
    <mergeCell ref="BH30:BH32"/>
    <mergeCell ref="BI30:BI32"/>
    <mergeCell ref="AY33:BA35"/>
    <mergeCell ref="BB33:BD35"/>
    <mergeCell ref="U33:W35"/>
    <mergeCell ref="X33:Z35"/>
    <mergeCell ref="AA33:AC35"/>
    <mergeCell ref="AD33:AF35"/>
    <mergeCell ref="AG33:AI35"/>
    <mergeCell ref="AJ33:AL35"/>
    <mergeCell ref="BY30:BY32"/>
    <mergeCell ref="BJ30:BJ32"/>
    <mergeCell ref="BK30:BK32"/>
    <mergeCell ref="BL30:BL32"/>
    <mergeCell ref="BA30:BA32"/>
    <mergeCell ref="BB30:BB32"/>
    <mergeCell ref="BC30:BC32"/>
    <mergeCell ref="BD30:BD32"/>
    <mergeCell ref="BE30:BE32"/>
    <mergeCell ref="BF30:BF32"/>
    <mergeCell ref="AU30:AU32"/>
    <mergeCell ref="AV30:AV32"/>
    <mergeCell ref="AW30:AW32"/>
    <mergeCell ref="AX30:AX32"/>
    <mergeCell ref="AY30:AY32"/>
    <mergeCell ref="AZ30:AZ32"/>
    <mergeCell ref="E39:G39"/>
    <mergeCell ref="N39:O39"/>
    <mergeCell ref="Q39:R39"/>
    <mergeCell ref="E40:G40"/>
    <mergeCell ref="N40:O40"/>
    <mergeCell ref="AA40:AC42"/>
    <mergeCell ref="BW33:BY35"/>
    <mergeCell ref="BZ33:CB35"/>
    <mergeCell ref="A36:D37"/>
    <mergeCell ref="E36:H36"/>
    <mergeCell ref="E37:H37"/>
    <mergeCell ref="F38:G38"/>
    <mergeCell ref="N38:O38"/>
    <mergeCell ref="Q38:R38"/>
    <mergeCell ref="BE33:BG35"/>
    <mergeCell ref="BH33:BJ35"/>
    <mergeCell ref="BK33:BM35"/>
    <mergeCell ref="BN33:BP35"/>
    <mergeCell ref="BQ33:BS35"/>
    <mergeCell ref="BT33:BV35"/>
    <mergeCell ref="AM33:AO35"/>
    <mergeCell ref="AP33:AR35"/>
    <mergeCell ref="AS33:AU35"/>
    <mergeCell ref="AV33:AX35"/>
    <mergeCell ref="A43:H43"/>
    <mergeCell ref="I43:K43"/>
    <mergeCell ref="L43:N43"/>
    <mergeCell ref="O43:Q43"/>
    <mergeCell ref="R43:T43"/>
    <mergeCell ref="U43:W43"/>
    <mergeCell ref="A41:D41"/>
    <mergeCell ref="E41:G41"/>
    <mergeCell ref="N41:O41"/>
    <mergeCell ref="Q41:R41"/>
    <mergeCell ref="F42:G42"/>
    <mergeCell ref="N42:O42"/>
    <mergeCell ref="Q42:R42"/>
    <mergeCell ref="AV43:AX43"/>
    <mergeCell ref="AY43:BA43"/>
    <mergeCell ref="BB43:BD43"/>
    <mergeCell ref="BE43:BG43"/>
    <mergeCell ref="X43:Z43"/>
    <mergeCell ref="AA43:AC43"/>
    <mergeCell ref="AD43:AF43"/>
    <mergeCell ref="AG43:AI43"/>
    <mergeCell ref="AJ43:AL43"/>
    <mergeCell ref="AM43:AO43"/>
    <mergeCell ref="O44:O45"/>
    <mergeCell ref="P44:P45"/>
    <mergeCell ref="Q44:Q45"/>
    <mergeCell ref="R44:R45"/>
    <mergeCell ref="S44:S45"/>
    <mergeCell ref="T44:T45"/>
    <mergeCell ref="BZ43:CB43"/>
    <mergeCell ref="A44:D45"/>
    <mergeCell ref="E44:F44"/>
    <mergeCell ref="G44:H44"/>
    <mergeCell ref="I44:I45"/>
    <mergeCell ref="J44:J45"/>
    <mergeCell ref="K44:K45"/>
    <mergeCell ref="L44:L45"/>
    <mergeCell ref="M44:M45"/>
    <mergeCell ref="N44:N45"/>
    <mergeCell ref="BH43:BJ43"/>
    <mergeCell ref="BK43:BM43"/>
    <mergeCell ref="BN43:BP43"/>
    <mergeCell ref="BQ43:BS43"/>
    <mergeCell ref="BT43:BV43"/>
    <mergeCell ref="BW43:BY43"/>
    <mergeCell ref="AP43:AR43"/>
    <mergeCell ref="AS43:AU43"/>
    <mergeCell ref="AA44:AA45"/>
    <mergeCell ref="AB44:AB45"/>
    <mergeCell ref="AC44:AC45"/>
    <mergeCell ref="AD44:AD45"/>
    <mergeCell ref="AE44:AE45"/>
    <mergeCell ref="AF44:AF45"/>
    <mergeCell ref="U44:U45"/>
    <mergeCell ref="V44:V45"/>
    <mergeCell ref="W44:W45"/>
    <mergeCell ref="X44:X45"/>
    <mergeCell ref="Y44:Y45"/>
    <mergeCell ref="Z44:Z45"/>
    <mergeCell ref="AM44:AM45"/>
    <mergeCell ref="AN44:AN45"/>
    <mergeCell ref="AO44:AO45"/>
    <mergeCell ref="AP44:AP45"/>
    <mergeCell ref="AQ44:AQ45"/>
    <mergeCell ref="AR44:AR45"/>
    <mergeCell ref="AG44:AG45"/>
    <mergeCell ref="AH44:AH45"/>
    <mergeCell ref="AI44:AI45"/>
    <mergeCell ref="AJ44:AJ45"/>
    <mergeCell ref="AK44:AK45"/>
    <mergeCell ref="AL44:AL45"/>
    <mergeCell ref="AY44:AY45"/>
    <mergeCell ref="AZ44:AZ45"/>
    <mergeCell ref="BA44:BA45"/>
    <mergeCell ref="BB44:BB45"/>
    <mergeCell ref="BC44:BC45"/>
    <mergeCell ref="BD44:BD45"/>
    <mergeCell ref="AS44:AS45"/>
    <mergeCell ref="AT44:AT45"/>
    <mergeCell ref="AU44:AU45"/>
    <mergeCell ref="AV44:AV45"/>
    <mergeCell ref="AW44:AW45"/>
    <mergeCell ref="AX44:AX45"/>
    <mergeCell ref="BK44:BK45"/>
    <mergeCell ref="BL44:BL45"/>
    <mergeCell ref="BM44:BM45"/>
    <mergeCell ref="BN44:BN45"/>
    <mergeCell ref="BO44:BO45"/>
    <mergeCell ref="BP44:BP45"/>
    <mergeCell ref="BE44:BE45"/>
    <mergeCell ref="BF44:BF45"/>
    <mergeCell ref="BG44:BG45"/>
    <mergeCell ref="BH44:BH45"/>
    <mergeCell ref="BI44:BI45"/>
    <mergeCell ref="BJ44:BJ45"/>
    <mergeCell ref="BW44:BW45"/>
    <mergeCell ref="BX44:BX45"/>
    <mergeCell ref="BY44:BY45"/>
    <mergeCell ref="BZ44:BZ45"/>
    <mergeCell ref="CA44:CA45"/>
    <mergeCell ref="CB44:CB45"/>
    <mergeCell ref="BQ44:BQ45"/>
    <mergeCell ref="BR44:BR45"/>
    <mergeCell ref="BS44:BS45"/>
    <mergeCell ref="BT44:BT45"/>
    <mergeCell ref="BU44:BU45"/>
    <mergeCell ref="BV44:BV45"/>
    <mergeCell ref="D61:H61"/>
    <mergeCell ref="D62:H62"/>
    <mergeCell ref="D64:H64"/>
    <mergeCell ref="D65:H65"/>
    <mergeCell ref="A46:A49"/>
    <mergeCell ref="B46:B49"/>
    <mergeCell ref="A50:A53"/>
    <mergeCell ref="B50:B53"/>
    <mergeCell ref="A54:D56"/>
    <mergeCell ref="E54:T56"/>
  </mergeCells>
  <pageMargins left="0.96" right="0.19685039370078741" top="0.59055118110236227" bottom="0.19685039370078741" header="0.51181102362204722" footer="0.32"/>
  <pageSetup paperSize="9" scale="53" orientation="landscape" r:id="rId1"/>
  <headerFooter alignWithMargins="0"/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B99"/>
  <sheetViews>
    <sheetView zoomScale="75" zoomScaleNormal="75" zoomScaleSheetLayoutView="68" workbookViewId="0">
      <pane xSplit="8" ySplit="7" topLeftCell="AW8" activePane="bottomRight" state="frozen"/>
      <selection activeCell="O37" sqref="O37"/>
      <selection pane="topRight" activeCell="O37" sqref="O37"/>
      <selection pane="bottomLeft" activeCell="O37" sqref="O37"/>
      <selection pane="bottomRight" activeCell="BM37" sqref="BM37"/>
    </sheetView>
  </sheetViews>
  <sheetFormatPr defaultRowHeight="15" x14ac:dyDescent="0.25"/>
  <cols>
    <col min="1" max="2" width="3.28515625" style="1946" customWidth="1"/>
    <col min="3" max="3" width="7" style="1946" customWidth="1"/>
    <col min="4" max="4" width="21.5703125" style="1946" customWidth="1"/>
    <col min="5" max="5" width="5.85546875" style="1946" customWidth="1"/>
    <col min="6" max="6" width="9.140625" style="1946" customWidth="1"/>
    <col min="7" max="8" width="5.85546875" style="1946" customWidth="1"/>
    <col min="9" max="20" width="8.7109375" style="1946" customWidth="1"/>
    <col min="21" max="22" width="8" style="1946" customWidth="1"/>
    <col min="23" max="27" width="9.140625" style="1946"/>
    <col min="28" max="28" width="8.85546875" style="1946" customWidth="1"/>
    <col min="29" max="32" width="9.140625" style="1946"/>
    <col min="33" max="65" width="8.85546875" style="1946" customWidth="1"/>
    <col min="66" max="256" width="9.140625" style="1946"/>
    <col min="257" max="258" width="3.28515625" style="1946" customWidth="1"/>
    <col min="259" max="259" width="5.85546875" style="1946" customWidth="1"/>
    <col min="260" max="260" width="18" style="1946" customWidth="1"/>
    <col min="261" max="264" width="5.85546875" style="1946" customWidth="1"/>
    <col min="265" max="276" width="7.42578125" style="1946" customWidth="1"/>
    <col min="277" max="278" width="8" style="1946" customWidth="1"/>
    <col min="279" max="512" width="9.140625" style="1946"/>
    <col min="513" max="514" width="3.28515625" style="1946" customWidth="1"/>
    <col min="515" max="515" width="5.85546875" style="1946" customWidth="1"/>
    <col min="516" max="516" width="18" style="1946" customWidth="1"/>
    <col min="517" max="520" width="5.85546875" style="1946" customWidth="1"/>
    <col min="521" max="532" width="7.42578125" style="1946" customWidth="1"/>
    <col min="533" max="534" width="8" style="1946" customWidth="1"/>
    <col min="535" max="768" width="9.140625" style="1946"/>
    <col min="769" max="770" width="3.28515625" style="1946" customWidth="1"/>
    <col min="771" max="771" width="5.85546875" style="1946" customWidth="1"/>
    <col min="772" max="772" width="18" style="1946" customWidth="1"/>
    <col min="773" max="776" width="5.85546875" style="1946" customWidth="1"/>
    <col min="777" max="788" width="7.42578125" style="1946" customWidth="1"/>
    <col min="789" max="790" width="8" style="1946" customWidth="1"/>
    <col min="791" max="1024" width="9.140625" style="1946"/>
    <col min="1025" max="1026" width="3.28515625" style="1946" customWidth="1"/>
    <col min="1027" max="1027" width="5.85546875" style="1946" customWidth="1"/>
    <col min="1028" max="1028" width="18" style="1946" customWidth="1"/>
    <col min="1029" max="1032" width="5.85546875" style="1946" customWidth="1"/>
    <col min="1033" max="1044" width="7.42578125" style="1946" customWidth="1"/>
    <col min="1045" max="1046" width="8" style="1946" customWidth="1"/>
    <col min="1047" max="1280" width="9.140625" style="1946"/>
    <col min="1281" max="1282" width="3.28515625" style="1946" customWidth="1"/>
    <col min="1283" max="1283" width="5.85546875" style="1946" customWidth="1"/>
    <col min="1284" max="1284" width="18" style="1946" customWidth="1"/>
    <col min="1285" max="1288" width="5.85546875" style="1946" customWidth="1"/>
    <col min="1289" max="1300" width="7.42578125" style="1946" customWidth="1"/>
    <col min="1301" max="1302" width="8" style="1946" customWidth="1"/>
    <col min="1303" max="1536" width="9.140625" style="1946"/>
    <col min="1537" max="1538" width="3.28515625" style="1946" customWidth="1"/>
    <col min="1539" max="1539" width="5.85546875" style="1946" customWidth="1"/>
    <col min="1540" max="1540" width="18" style="1946" customWidth="1"/>
    <col min="1541" max="1544" width="5.85546875" style="1946" customWidth="1"/>
    <col min="1545" max="1556" width="7.42578125" style="1946" customWidth="1"/>
    <col min="1557" max="1558" width="8" style="1946" customWidth="1"/>
    <col min="1559" max="1792" width="9.140625" style="1946"/>
    <col min="1793" max="1794" width="3.28515625" style="1946" customWidth="1"/>
    <col min="1795" max="1795" width="5.85546875" style="1946" customWidth="1"/>
    <col min="1796" max="1796" width="18" style="1946" customWidth="1"/>
    <col min="1797" max="1800" width="5.85546875" style="1946" customWidth="1"/>
    <col min="1801" max="1812" width="7.42578125" style="1946" customWidth="1"/>
    <col min="1813" max="1814" width="8" style="1946" customWidth="1"/>
    <col min="1815" max="2048" width="9.140625" style="1946"/>
    <col min="2049" max="2050" width="3.28515625" style="1946" customWidth="1"/>
    <col min="2051" max="2051" width="5.85546875" style="1946" customWidth="1"/>
    <col min="2052" max="2052" width="18" style="1946" customWidth="1"/>
    <col min="2053" max="2056" width="5.85546875" style="1946" customWidth="1"/>
    <col min="2057" max="2068" width="7.42578125" style="1946" customWidth="1"/>
    <col min="2069" max="2070" width="8" style="1946" customWidth="1"/>
    <col min="2071" max="2304" width="9.140625" style="1946"/>
    <col min="2305" max="2306" width="3.28515625" style="1946" customWidth="1"/>
    <col min="2307" max="2307" width="5.85546875" style="1946" customWidth="1"/>
    <col min="2308" max="2308" width="18" style="1946" customWidth="1"/>
    <col min="2309" max="2312" width="5.85546875" style="1946" customWidth="1"/>
    <col min="2313" max="2324" width="7.42578125" style="1946" customWidth="1"/>
    <col min="2325" max="2326" width="8" style="1946" customWidth="1"/>
    <col min="2327" max="2560" width="9.140625" style="1946"/>
    <col min="2561" max="2562" width="3.28515625" style="1946" customWidth="1"/>
    <col min="2563" max="2563" width="5.85546875" style="1946" customWidth="1"/>
    <col min="2564" max="2564" width="18" style="1946" customWidth="1"/>
    <col min="2565" max="2568" width="5.85546875" style="1946" customWidth="1"/>
    <col min="2569" max="2580" width="7.42578125" style="1946" customWidth="1"/>
    <col min="2581" max="2582" width="8" style="1946" customWidth="1"/>
    <col min="2583" max="2816" width="9.140625" style="1946"/>
    <col min="2817" max="2818" width="3.28515625" style="1946" customWidth="1"/>
    <col min="2819" max="2819" width="5.85546875" style="1946" customWidth="1"/>
    <col min="2820" max="2820" width="18" style="1946" customWidth="1"/>
    <col min="2821" max="2824" width="5.85546875" style="1946" customWidth="1"/>
    <col min="2825" max="2836" width="7.42578125" style="1946" customWidth="1"/>
    <col min="2837" max="2838" width="8" style="1946" customWidth="1"/>
    <col min="2839" max="3072" width="9.140625" style="1946"/>
    <col min="3073" max="3074" width="3.28515625" style="1946" customWidth="1"/>
    <col min="3075" max="3075" width="5.85546875" style="1946" customWidth="1"/>
    <col min="3076" max="3076" width="18" style="1946" customWidth="1"/>
    <col min="3077" max="3080" width="5.85546875" style="1946" customWidth="1"/>
    <col min="3081" max="3092" width="7.42578125" style="1946" customWidth="1"/>
    <col min="3093" max="3094" width="8" style="1946" customWidth="1"/>
    <col min="3095" max="3328" width="9.140625" style="1946"/>
    <col min="3329" max="3330" width="3.28515625" style="1946" customWidth="1"/>
    <col min="3331" max="3331" width="5.85546875" style="1946" customWidth="1"/>
    <col min="3332" max="3332" width="18" style="1946" customWidth="1"/>
    <col min="3333" max="3336" width="5.85546875" style="1946" customWidth="1"/>
    <col min="3337" max="3348" width="7.42578125" style="1946" customWidth="1"/>
    <col min="3349" max="3350" width="8" style="1946" customWidth="1"/>
    <col min="3351" max="3584" width="9.140625" style="1946"/>
    <col min="3585" max="3586" width="3.28515625" style="1946" customWidth="1"/>
    <col min="3587" max="3587" width="5.85546875" style="1946" customWidth="1"/>
    <col min="3588" max="3588" width="18" style="1946" customWidth="1"/>
    <col min="3589" max="3592" width="5.85546875" style="1946" customWidth="1"/>
    <col min="3593" max="3604" width="7.42578125" style="1946" customWidth="1"/>
    <col min="3605" max="3606" width="8" style="1946" customWidth="1"/>
    <col min="3607" max="3840" width="9.140625" style="1946"/>
    <col min="3841" max="3842" width="3.28515625" style="1946" customWidth="1"/>
    <col min="3843" max="3843" width="5.85546875" style="1946" customWidth="1"/>
    <col min="3844" max="3844" width="18" style="1946" customWidth="1"/>
    <col min="3845" max="3848" width="5.85546875" style="1946" customWidth="1"/>
    <col min="3849" max="3860" width="7.42578125" style="1946" customWidth="1"/>
    <col min="3861" max="3862" width="8" style="1946" customWidth="1"/>
    <col min="3863" max="4096" width="9.140625" style="1946"/>
    <col min="4097" max="4098" width="3.28515625" style="1946" customWidth="1"/>
    <col min="4099" max="4099" width="5.85546875" style="1946" customWidth="1"/>
    <col min="4100" max="4100" width="18" style="1946" customWidth="1"/>
    <col min="4101" max="4104" width="5.85546875" style="1946" customWidth="1"/>
    <col min="4105" max="4116" width="7.42578125" style="1946" customWidth="1"/>
    <col min="4117" max="4118" width="8" style="1946" customWidth="1"/>
    <col min="4119" max="4352" width="9.140625" style="1946"/>
    <col min="4353" max="4354" width="3.28515625" style="1946" customWidth="1"/>
    <col min="4355" max="4355" width="5.85546875" style="1946" customWidth="1"/>
    <col min="4356" max="4356" width="18" style="1946" customWidth="1"/>
    <col min="4357" max="4360" width="5.85546875" style="1946" customWidth="1"/>
    <col min="4361" max="4372" width="7.42578125" style="1946" customWidth="1"/>
    <col min="4373" max="4374" width="8" style="1946" customWidth="1"/>
    <col min="4375" max="4608" width="9.140625" style="1946"/>
    <col min="4609" max="4610" width="3.28515625" style="1946" customWidth="1"/>
    <col min="4611" max="4611" width="5.85546875" style="1946" customWidth="1"/>
    <col min="4612" max="4612" width="18" style="1946" customWidth="1"/>
    <col min="4613" max="4616" width="5.85546875" style="1946" customWidth="1"/>
    <col min="4617" max="4628" width="7.42578125" style="1946" customWidth="1"/>
    <col min="4629" max="4630" width="8" style="1946" customWidth="1"/>
    <col min="4631" max="4864" width="9.140625" style="1946"/>
    <col min="4865" max="4866" width="3.28515625" style="1946" customWidth="1"/>
    <col min="4867" max="4867" width="5.85546875" style="1946" customWidth="1"/>
    <col min="4868" max="4868" width="18" style="1946" customWidth="1"/>
    <col min="4869" max="4872" width="5.85546875" style="1946" customWidth="1"/>
    <col min="4873" max="4884" width="7.42578125" style="1946" customWidth="1"/>
    <col min="4885" max="4886" width="8" style="1946" customWidth="1"/>
    <col min="4887" max="5120" width="9.140625" style="1946"/>
    <col min="5121" max="5122" width="3.28515625" style="1946" customWidth="1"/>
    <col min="5123" max="5123" width="5.85546875" style="1946" customWidth="1"/>
    <col min="5124" max="5124" width="18" style="1946" customWidth="1"/>
    <col min="5125" max="5128" width="5.85546875" style="1946" customWidth="1"/>
    <col min="5129" max="5140" width="7.42578125" style="1946" customWidth="1"/>
    <col min="5141" max="5142" width="8" style="1946" customWidth="1"/>
    <col min="5143" max="5376" width="9.140625" style="1946"/>
    <col min="5377" max="5378" width="3.28515625" style="1946" customWidth="1"/>
    <col min="5379" max="5379" width="5.85546875" style="1946" customWidth="1"/>
    <col min="5380" max="5380" width="18" style="1946" customWidth="1"/>
    <col min="5381" max="5384" width="5.85546875" style="1946" customWidth="1"/>
    <col min="5385" max="5396" width="7.42578125" style="1946" customWidth="1"/>
    <col min="5397" max="5398" width="8" style="1946" customWidth="1"/>
    <col min="5399" max="5632" width="9.140625" style="1946"/>
    <col min="5633" max="5634" width="3.28515625" style="1946" customWidth="1"/>
    <col min="5635" max="5635" width="5.85546875" style="1946" customWidth="1"/>
    <col min="5636" max="5636" width="18" style="1946" customWidth="1"/>
    <col min="5637" max="5640" width="5.85546875" style="1946" customWidth="1"/>
    <col min="5641" max="5652" width="7.42578125" style="1946" customWidth="1"/>
    <col min="5653" max="5654" width="8" style="1946" customWidth="1"/>
    <col min="5655" max="5888" width="9.140625" style="1946"/>
    <col min="5889" max="5890" width="3.28515625" style="1946" customWidth="1"/>
    <col min="5891" max="5891" width="5.85546875" style="1946" customWidth="1"/>
    <col min="5892" max="5892" width="18" style="1946" customWidth="1"/>
    <col min="5893" max="5896" width="5.85546875" style="1946" customWidth="1"/>
    <col min="5897" max="5908" width="7.42578125" style="1946" customWidth="1"/>
    <col min="5909" max="5910" width="8" style="1946" customWidth="1"/>
    <col min="5911" max="6144" width="9.140625" style="1946"/>
    <col min="6145" max="6146" width="3.28515625" style="1946" customWidth="1"/>
    <col min="6147" max="6147" width="5.85546875" style="1946" customWidth="1"/>
    <col min="6148" max="6148" width="18" style="1946" customWidth="1"/>
    <col min="6149" max="6152" width="5.85546875" style="1946" customWidth="1"/>
    <col min="6153" max="6164" width="7.42578125" style="1946" customWidth="1"/>
    <col min="6165" max="6166" width="8" style="1946" customWidth="1"/>
    <col min="6167" max="6400" width="9.140625" style="1946"/>
    <col min="6401" max="6402" width="3.28515625" style="1946" customWidth="1"/>
    <col min="6403" max="6403" width="5.85546875" style="1946" customWidth="1"/>
    <col min="6404" max="6404" width="18" style="1946" customWidth="1"/>
    <col min="6405" max="6408" width="5.85546875" style="1946" customWidth="1"/>
    <col min="6409" max="6420" width="7.42578125" style="1946" customWidth="1"/>
    <col min="6421" max="6422" width="8" style="1946" customWidth="1"/>
    <col min="6423" max="6656" width="9.140625" style="1946"/>
    <col min="6657" max="6658" width="3.28515625" style="1946" customWidth="1"/>
    <col min="6659" max="6659" width="5.85546875" style="1946" customWidth="1"/>
    <col min="6660" max="6660" width="18" style="1946" customWidth="1"/>
    <col min="6661" max="6664" width="5.85546875" style="1946" customWidth="1"/>
    <col min="6665" max="6676" width="7.42578125" style="1946" customWidth="1"/>
    <col min="6677" max="6678" width="8" style="1946" customWidth="1"/>
    <col min="6679" max="6912" width="9.140625" style="1946"/>
    <col min="6913" max="6914" width="3.28515625" style="1946" customWidth="1"/>
    <col min="6915" max="6915" width="5.85546875" style="1946" customWidth="1"/>
    <col min="6916" max="6916" width="18" style="1946" customWidth="1"/>
    <col min="6917" max="6920" width="5.85546875" style="1946" customWidth="1"/>
    <col min="6921" max="6932" width="7.42578125" style="1946" customWidth="1"/>
    <col min="6933" max="6934" width="8" style="1946" customWidth="1"/>
    <col min="6935" max="7168" width="9.140625" style="1946"/>
    <col min="7169" max="7170" width="3.28515625" style="1946" customWidth="1"/>
    <col min="7171" max="7171" width="5.85546875" style="1946" customWidth="1"/>
    <col min="7172" max="7172" width="18" style="1946" customWidth="1"/>
    <col min="7173" max="7176" width="5.85546875" style="1946" customWidth="1"/>
    <col min="7177" max="7188" width="7.42578125" style="1946" customWidth="1"/>
    <col min="7189" max="7190" width="8" style="1946" customWidth="1"/>
    <col min="7191" max="7424" width="9.140625" style="1946"/>
    <col min="7425" max="7426" width="3.28515625" style="1946" customWidth="1"/>
    <col min="7427" max="7427" width="5.85546875" style="1946" customWidth="1"/>
    <col min="7428" max="7428" width="18" style="1946" customWidth="1"/>
    <col min="7429" max="7432" width="5.85546875" style="1946" customWidth="1"/>
    <col min="7433" max="7444" width="7.42578125" style="1946" customWidth="1"/>
    <col min="7445" max="7446" width="8" style="1946" customWidth="1"/>
    <col min="7447" max="7680" width="9.140625" style="1946"/>
    <col min="7681" max="7682" width="3.28515625" style="1946" customWidth="1"/>
    <col min="7683" max="7683" width="5.85546875" style="1946" customWidth="1"/>
    <col min="7684" max="7684" width="18" style="1946" customWidth="1"/>
    <col min="7685" max="7688" width="5.85546875" style="1946" customWidth="1"/>
    <col min="7689" max="7700" width="7.42578125" style="1946" customWidth="1"/>
    <col min="7701" max="7702" width="8" style="1946" customWidth="1"/>
    <col min="7703" max="7936" width="9.140625" style="1946"/>
    <col min="7937" max="7938" width="3.28515625" style="1946" customWidth="1"/>
    <col min="7939" max="7939" width="5.85546875" style="1946" customWidth="1"/>
    <col min="7940" max="7940" width="18" style="1946" customWidth="1"/>
    <col min="7941" max="7944" width="5.85546875" style="1946" customWidth="1"/>
    <col min="7945" max="7956" width="7.42578125" style="1946" customWidth="1"/>
    <col min="7957" max="7958" width="8" style="1946" customWidth="1"/>
    <col min="7959" max="8192" width="9.140625" style="1946"/>
    <col min="8193" max="8194" width="3.28515625" style="1946" customWidth="1"/>
    <col min="8195" max="8195" width="5.85546875" style="1946" customWidth="1"/>
    <col min="8196" max="8196" width="18" style="1946" customWidth="1"/>
    <col min="8197" max="8200" width="5.85546875" style="1946" customWidth="1"/>
    <col min="8201" max="8212" width="7.42578125" style="1946" customWidth="1"/>
    <col min="8213" max="8214" width="8" style="1946" customWidth="1"/>
    <col min="8215" max="8448" width="9.140625" style="1946"/>
    <col min="8449" max="8450" width="3.28515625" style="1946" customWidth="1"/>
    <col min="8451" max="8451" width="5.85546875" style="1946" customWidth="1"/>
    <col min="8452" max="8452" width="18" style="1946" customWidth="1"/>
    <col min="8453" max="8456" width="5.85546875" style="1946" customWidth="1"/>
    <col min="8457" max="8468" width="7.42578125" style="1946" customWidth="1"/>
    <col min="8469" max="8470" width="8" style="1946" customWidth="1"/>
    <col min="8471" max="8704" width="9.140625" style="1946"/>
    <col min="8705" max="8706" width="3.28515625" style="1946" customWidth="1"/>
    <col min="8707" max="8707" width="5.85546875" style="1946" customWidth="1"/>
    <col min="8708" max="8708" width="18" style="1946" customWidth="1"/>
    <col min="8709" max="8712" width="5.85546875" style="1946" customWidth="1"/>
    <col min="8713" max="8724" width="7.42578125" style="1946" customWidth="1"/>
    <col min="8725" max="8726" width="8" style="1946" customWidth="1"/>
    <col min="8727" max="8960" width="9.140625" style="1946"/>
    <col min="8961" max="8962" width="3.28515625" style="1946" customWidth="1"/>
    <col min="8963" max="8963" width="5.85546875" style="1946" customWidth="1"/>
    <col min="8964" max="8964" width="18" style="1946" customWidth="1"/>
    <col min="8965" max="8968" width="5.85546875" style="1946" customWidth="1"/>
    <col min="8969" max="8980" width="7.42578125" style="1946" customWidth="1"/>
    <col min="8981" max="8982" width="8" style="1946" customWidth="1"/>
    <col min="8983" max="9216" width="9.140625" style="1946"/>
    <col min="9217" max="9218" width="3.28515625" style="1946" customWidth="1"/>
    <col min="9219" max="9219" width="5.85546875" style="1946" customWidth="1"/>
    <col min="9220" max="9220" width="18" style="1946" customWidth="1"/>
    <col min="9221" max="9224" width="5.85546875" style="1946" customWidth="1"/>
    <col min="9225" max="9236" width="7.42578125" style="1946" customWidth="1"/>
    <col min="9237" max="9238" width="8" style="1946" customWidth="1"/>
    <col min="9239" max="9472" width="9.140625" style="1946"/>
    <col min="9473" max="9474" width="3.28515625" style="1946" customWidth="1"/>
    <col min="9475" max="9475" width="5.85546875" style="1946" customWidth="1"/>
    <col min="9476" max="9476" width="18" style="1946" customWidth="1"/>
    <col min="9477" max="9480" width="5.85546875" style="1946" customWidth="1"/>
    <col min="9481" max="9492" width="7.42578125" style="1946" customWidth="1"/>
    <col min="9493" max="9494" width="8" style="1946" customWidth="1"/>
    <col min="9495" max="9728" width="9.140625" style="1946"/>
    <col min="9729" max="9730" width="3.28515625" style="1946" customWidth="1"/>
    <col min="9731" max="9731" width="5.85546875" style="1946" customWidth="1"/>
    <col min="9732" max="9732" width="18" style="1946" customWidth="1"/>
    <col min="9733" max="9736" width="5.85546875" style="1946" customWidth="1"/>
    <col min="9737" max="9748" width="7.42578125" style="1946" customWidth="1"/>
    <col min="9749" max="9750" width="8" style="1946" customWidth="1"/>
    <col min="9751" max="9984" width="9.140625" style="1946"/>
    <col min="9985" max="9986" width="3.28515625" style="1946" customWidth="1"/>
    <col min="9987" max="9987" width="5.85546875" style="1946" customWidth="1"/>
    <col min="9988" max="9988" width="18" style="1946" customWidth="1"/>
    <col min="9989" max="9992" width="5.85546875" style="1946" customWidth="1"/>
    <col min="9993" max="10004" width="7.42578125" style="1946" customWidth="1"/>
    <col min="10005" max="10006" width="8" style="1946" customWidth="1"/>
    <col min="10007" max="10240" width="9.140625" style="1946"/>
    <col min="10241" max="10242" width="3.28515625" style="1946" customWidth="1"/>
    <col min="10243" max="10243" width="5.85546875" style="1946" customWidth="1"/>
    <col min="10244" max="10244" width="18" style="1946" customWidth="1"/>
    <col min="10245" max="10248" width="5.85546875" style="1946" customWidth="1"/>
    <col min="10249" max="10260" width="7.42578125" style="1946" customWidth="1"/>
    <col min="10261" max="10262" width="8" style="1946" customWidth="1"/>
    <col min="10263" max="10496" width="9.140625" style="1946"/>
    <col min="10497" max="10498" width="3.28515625" style="1946" customWidth="1"/>
    <col min="10499" max="10499" width="5.85546875" style="1946" customWidth="1"/>
    <col min="10500" max="10500" width="18" style="1946" customWidth="1"/>
    <col min="10501" max="10504" width="5.85546875" style="1946" customWidth="1"/>
    <col min="10505" max="10516" width="7.42578125" style="1946" customWidth="1"/>
    <col min="10517" max="10518" width="8" style="1946" customWidth="1"/>
    <col min="10519" max="10752" width="9.140625" style="1946"/>
    <col min="10753" max="10754" width="3.28515625" style="1946" customWidth="1"/>
    <col min="10755" max="10755" width="5.85546875" style="1946" customWidth="1"/>
    <col min="10756" max="10756" width="18" style="1946" customWidth="1"/>
    <col min="10757" max="10760" width="5.85546875" style="1946" customWidth="1"/>
    <col min="10761" max="10772" width="7.42578125" style="1946" customWidth="1"/>
    <col min="10773" max="10774" width="8" style="1946" customWidth="1"/>
    <col min="10775" max="11008" width="9.140625" style="1946"/>
    <col min="11009" max="11010" width="3.28515625" style="1946" customWidth="1"/>
    <col min="11011" max="11011" width="5.85546875" style="1946" customWidth="1"/>
    <col min="11012" max="11012" width="18" style="1946" customWidth="1"/>
    <col min="11013" max="11016" width="5.85546875" style="1946" customWidth="1"/>
    <col min="11017" max="11028" width="7.42578125" style="1946" customWidth="1"/>
    <col min="11029" max="11030" width="8" style="1946" customWidth="1"/>
    <col min="11031" max="11264" width="9.140625" style="1946"/>
    <col min="11265" max="11266" width="3.28515625" style="1946" customWidth="1"/>
    <col min="11267" max="11267" width="5.85546875" style="1946" customWidth="1"/>
    <col min="11268" max="11268" width="18" style="1946" customWidth="1"/>
    <col min="11269" max="11272" width="5.85546875" style="1946" customWidth="1"/>
    <col min="11273" max="11284" width="7.42578125" style="1946" customWidth="1"/>
    <col min="11285" max="11286" width="8" style="1946" customWidth="1"/>
    <col min="11287" max="11520" width="9.140625" style="1946"/>
    <col min="11521" max="11522" width="3.28515625" style="1946" customWidth="1"/>
    <col min="11523" max="11523" width="5.85546875" style="1946" customWidth="1"/>
    <col min="11524" max="11524" width="18" style="1946" customWidth="1"/>
    <col min="11525" max="11528" width="5.85546875" style="1946" customWidth="1"/>
    <col min="11529" max="11540" width="7.42578125" style="1946" customWidth="1"/>
    <col min="11541" max="11542" width="8" style="1946" customWidth="1"/>
    <col min="11543" max="11776" width="9.140625" style="1946"/>
    <col min="11777" max="11778" width="3.28515625" style="1946" customWidth="1"/>
    <col min="11779" max="11779" width="5.85546875" style="1946" customWidth="1"/>
    <col min="11780" max="11780" width="18" style="1946" customWidth="1"/>
    <col min="11781" max="11784" width="5.85546875" style="1946" customWidth="1"/>
    <col min="11785" max="11796" width="7.42578125" style="1946" customWidth="1"/>
    <col min="11797" max="11798" width="8" style="1946" customWidth="1"/>
    <col min="11799" max="12032" width="9.140625" style="1946"/>
    <col min="12033" max="12034" width="3.28515625" style="1946" customWidth="1"/>
    <col min="12035" max="12035" width="5.85546875" style="1946" customWidth="1"/>
    <col min="12036" max="12036" width="18" style="1946" customWidth="1"/>
    <col min="12037" max="12040" width="5.85546875" style="1946" customWidth="1"/>
    <col min="12041" max="12052" width="7.42578125" style="1946" customWidth="1"/>
    <col min="12053" max="12054" width="8" style="1946" customWidth="1"/>
    <col min="12055" max="12288" width="9.140625" style="1946"/>
    <col min="12289" max="12290" width="3.28515625" style="1946" customWidth="1"/>
    <col min="12291" max="12291" width="5.85546875" style="1946" customWidth="1"/>
    <col min="12292" max="12292" width="18" style="1946" customWidth="1"/>
    <col min="12293" max="12296" width="5.85546875" style="1946" customWidth="1"/>
    <col min="12297" max="12308" width="7.42578125" style="1946" customWidth="1"/>
    <col min="12309" max="12310" width="8" style="1946" customWidth="1"/>
    <col min="12311" max="12544" width="9.140625" style="1946"/>
    <col min="12545" max="12546" width="3.28515625" style="1946" customWidth="1"/>
    <col min="12547" max="12547" width="5.85546875" style="1946" customWidth="1"/>
    <col min="12548" max="12548" width="18" style="1946" customWidth="1"/>
    <col min="12549" max="12552" width="5.85546875" style="1946" customWidth="1"/>
    <col min="12553" max="12564" width="7.42578125" style="1946" customWidth="1"/>
    <col min="12565" max="12566" width="8" style="1946" customWidth="1"/>
    <col min="12567" max="12800" width="9.140625" style="1946"/>
    <col min="12801" max="12802" width="3.28515625" style="1946" customWidth="1"/>
    <col min="12803" max="12803" width="5.85546875" style="1946" customWidth="1"/>
    <col min="12804" max="12804" width="18" style="1946" customWidth="1"/>
    <col min="12805" max="12808" width="5.85546875" style="1946" customWidth="1"/>
    <col min="12809" max="12820" width="7.42578125" style="1946" customWidth="1"/>
    <col min="12821" max="12822" width="8" style="1946" customWidth="1"/>
    <col min="12823" max="13056" width="9.140625" style="1946"/>
    <col min="13057" max="13058" width="3.28515625" style="1946" customWidth="1"/>
    <col min="13059" max="13059" width="5.85546875" style="1946" customWidth="1"/>
    <col min="13060" max="13060" width="18" style="1946" customWidth="1"/>
    <col min="13061" max="13064" width="5.85546875" style="1946" customWidth="1"/>
    <col min="13065" max="13076" width="7.42578125" style="1946" customWidth="1"/>
    <col min="13077" max="13078" width="8" style="1946" customWidth="1"/>
    <col min="13079" max="13312" width="9.140625" style="1946"/>
    <col min="13313" max="13314" width="3.28515625" style="1946" customWidth="1"/>
    <col min="13315" max="13315" width="5.85546875" style="1946" customWidth="1"/>
    <col min="13316" max="13316" width="18" style="1946" customWidth="1"/>
    <col min="13317" max="13320" width="5.85546875" style="1946" customWidth="1"/>
    <col min="13321" max="13332" width="7.42578125" style="1946" customWidth="1"/>
    <col min="13333" max="13334" width="8" style="1946" customWidth="1"/>
    <col min="13335" max="13568" width="9.140625" style="1946"/>
    <col min="13569" max="13570" width="3.28515625" style="1946" customWidth="1"/>
    <col min="13571" max="13571" width="5.85546875" style="1946" customWidth="1"/>
    <col min="13572" max="13572" width="18" style="1946" customWidth="1"/>
    <col min="13573" max="13576" width="5.85546875" style="1946" customWidth="1"/>
    <col min="13577" max="13588" width="7.42578125" style="1946" customWidth="1"/>
    <col min="13589" max="13590" width="8" style="1946" customWidth="1"/>
    <col min="13591" max="13824" width="9.140625" style="1946"/>
    <col min="13825" max="13826" width="3.28515625" style="1946" customWidth="1"/>
    <col min="13827" max="13827" width="5.85546875" style="1946" customWidth="1"/>
    <col min="13828" max="13828" width="18" style="1946" customWidth="1"/>
    <col min="13829" max="13832" width="5.85546875" style="1946" customWidth="1"/>
    <col min="13833" max="13844" width="7.42578125" style="1946" customWidth="1"/>
    <col min="13845" max="13846" width="8" style="1946" customWidth="1"/>
    <col min="13847" max="14080" width="9.140625" style="1946"/>
    <col min="14081" max="14082" width="3.28515625" style="1946" customWidth="1"/>
    <col min="14083" max="14083" width="5.85546875" style="1946" customWidth="1"/>
    <col min="14084" max="14084" width="18" style="1946" customWidth="1"/>
    <col min="14085" max="14088" width="5.85546875" style="1946" customWidth="1"/>
    <col min="14089" max="14100" width="7.42578125" style="1946" customWidth="1"/>
    <col min="14101" max="14102" width="8" style="1946" customWidth="1"/>
    <col min="14103" max="14336" width="9.140625" style="1946"/>
    <col min="14337" max="14338" width="3.28515625" style="1946" customWidth="1"/>
    <col min="14339" max="14339" width="5.85546875" style="1946" customWidth="1"/>
    <col min="14340" max="14340" width="18" style="1946" customWidth="1"/>
    <col min="14341" max="14344" width="5.85546875" style="1946" customWidth="1"/>
    <col min="14345" max="14356" width="7.42578125" style="1946" customWidth="1"/>
    <col min="14357" max="14358" width="8" style="1946" customWidth="1"/>
    <col min="14359" max="14592" width="9.140625" style="1946"/>
    <col min="14593" max="14594" width="3.28515625" style="1946" customWidth="1"/>
    <col min="14595" max="14595" width="5.85546875" style="1946" customWidth="1"/>
    <col min="14596" max="14596" width="18" style="1946" customWidth="1"/>
    <col min="14597" max="14600" width="5.85546875" style="1946" customWidth="1"/>
    <col min="14601" max="14612" width="7.42578125" style="1946" customWidth="1"/>
    <col min="14613" max="14614" width="8" style="1946" customWidth="1"/>
    <col min="14615" max="14848" width="9.140625" style="1946"/>
    <col min="14849" max="14850" width="3.28515625" style="1946" customWidth="1"/>
    <col min="14851" max="14851" width="5.85546875" style="1946" customWidth="1"/>
    <col min="14852" max="14852" width="18" style="1946" customWidth="1"/>
    <col min="14853" max="14856" width="5.85546875" style="1946" customWidth="1"/>
    <col min="14857" max="14868" width="7.42578125" style="1946" customWidth="1"/>
    <col min="14869" max="14870" width="8" style="1946" customWidth="1"/>
    <col min="14871" max="15104" width="9.140625" style="1946"/>
    <col min="15105" max="15106" width="3.28515625" style="1946" customWidth="1"/>
    <col min="15107" max="15107" width="5.85546875" style="1946" customWidth="1"/>
    <col min="15108" max="15108" width="18" style="1946" customWidth="1"/>
    <col min="15109" max="15112" width="5.85546875" style="1946" customWidth="1"/>
    <col min="15113" max="15124" width="7.42578125" style="1946" customWidth="1"/>
    <col min="15125" max="15126" width="8" style="1946" customWidth="1"/>
    <col min="15127" max="15360" width="9.140625" style="1946"/>
    <col min="15361" max="15362" width="3.28515625" style="1946" customWidth="1"/>
    <col min="15363" max="15363" width="5.85546875" style="1946" customWidth="1"/>
    <col min="15364" max="15364" width="18" style="1946" customWidth="1"/>
    <col min="15365" max="15368" width="5.85546875" style="1946" customWidth="1"/>
    <col min="15369" max="15380" width="7.42578125" style="1946" customWidth="1"/>
    <col min="15381" max="15382" width="8" style="1946" customWidth="1"/>
    <col min="15383" max="15616" width="9.140625" style="1946"/>
    <col min="15617" max="15618" width="3.28515625" style="1946" customWidth="1"/>
    <col min="15619" max="15619" width="5.85546875" style="1946" customWidth="1"/>
    <col min="15620" max="15620" width="18" style="1946" customWidth="1"/>
    <col min="15621" max="15624" width="5.85546875" style="1946" customWidth="1"/>
    <col min="15625" max="15636" width="7.42578125" style="1946" customWidth="1"/>
    <col min="15637" max="15638" width="8" style="1946" customWidth="1"/>
    <col min="15639" max="15872" width="9.140625" style="1946"/>
    <col min="15873" max="15874" width="3.28515625" style="1946" customWidth="1"/>
    <col min="15875" max="15875" width="5.85546875" style="1946" customWidth="1"/>
    <col min="15876" max="15876" width="18" style="1946" customWidth="1"/>
    <col min="15877" max="15880" width="5.85546875" style="1946" customWidth="1"/>
    <col min="15881" max="15892" width="7.42578125" style="1946" customWidth="1"/>
    <col min="15893" max="15894" width="8" style="1946" customWidth="1"/>
    <col min="15895" max="16128" width="9.140625" style="1946"/>
    <col min="16129" max="16130" width="3.28515625" style="1946" customWidth="1"/>
    <col min="16131" max="16131" width="5.85546875" style="1946" customWidth="1"/>
    <col min="16132" max="16132" width="18" style="1946" customWidth="1"/>
    <col min="16133" max="16136" width="5.85546875" style="1946" customWidth="1"/>
    <col min="16137" max="16148" width="7.42578125" style="1946" customWidth="1"/>
    <col min="16149" max="16150" width="8" style="1946" customWidth="1"/>
    <col min="16151" max="16384" width="9.140625" style="1946"/>
  </cols>
  <sheetData>
    <row r="1" spans="1:80" s="1147" customFormat="1" ht="18.75" x14ac:dyDescent="0.3">
      <c r="A1" s="1146"/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572"/>
      <c r="R1" s="1572"/>
      <c r="S1" s="1572"/>
      <c r="T1" s="1572"/>
      <c r="BY1" s="1573" t="s">
        <v>624</v>
      </c>
      <c r="BZ1" s="1573"/>
      <c r="CA1" s="1573"/>
      <c r="CB1" s="1573"/>
    </row>
    <row r="2" spans="1:80" s="1147" customFormat="1" ht="16.5" x14ac:dyDescent="0.25">
      <c r="A2" s="1146"/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574"/>
      <c r="R2" s="1574"/>
      <c r="S2" s="1574"/>
      <c r="T2" s="1574"/>
      <c r="BY2" s="1574" t="s">
        <v>492</v>
      </c>
      <c r="BZ2" s="1574"/>
      <c r="CA2" s="1574"/>
      <c r="CB2" s="1574"/>
    </row>
    <row r="3" spans="1:80" s="1147" customFormat="1" ht="16.5" customHeight="1" x14ac:dyDescent="0.2">
      <c r="A3" s="1626" t="s">
        <v>576</v>
      </c>
      <c r="B3" s="1626"/>
      <c r="C3" s="1626"/>
      <c r="D3" s="1626"/>
      <c r="E3" s="1626"/>
      <c r="F3" s="1626"/>
      <c r="G3" s="1626"/>
      <c r="H3" s="1626"/>
      <c r="I3" s="1626"/>
      <c r="J3" s="1626"/>
      <c r="K3" s="1626"/>
      <c r="L3" s="1626"/>
      <c r="M3" s="1626"/>
      <c r="N3" s="1626"/>
      <c r="O3" s="1626"/>
      <c r="P3" s="1626"/>
      <c r="Q3" s="1626"/>
      <c r="R3" s="1626"/>
      <c r="S3" s="1626"/>
      <c r="T3" s="1626"/>
      <c r="U3" s="1676"/>
      <c r="V3" s="1676"/>
      <c r="W3" s="1676"/>
      <c r="X3" s="1676"/>
      <c r="Y3" s="1676"/>
      <c r="Z3" s="1676"/>
      <c r="AA3" s="1676"/>
      <c r="AB3" s="1676"/>
      <c r="AC3" s="1676"/>
      <c r="AD3" s="1676"/>
      <c r="AE3" s="1676"/>
      <c r="AF3" s="1676"/>
      <c r="AG3" s="1676"/>
      <c r="AH3" s="1676"/>
      <c r="AI3" s="1676"/>
      <c r="AJ3" s="1676"/>
      <c r="AK3" s="1676"/>
      <c r="AL3" s="1676"/>
      <c r="AM3" s="1676"/>
      <c r="AN3" s="1676"/>
    </row>
    <row r="4" spans="1:80" s="1147" customFormat="1" ht="15.75" customHeight="1" thickBot="1" x14ac:dyDescent="0.25">
      <c r="A4" s="1627"/>
      <c r="B4" s="1627"/>
      <c r="C4" s="1627"/>
      <c r="D4" s="1627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677"/>
      <c r="V4" s="1677"/>
      <c r="W4" s="1677"/>
      <c r="X4" s="1677"/>
      <c r="Y4" s="1677"/>
      <c r="Z4" s="1677"/>
      <c r="AA4" s="1677"/>
      <c r="AB4" s="1677"/>
      <c r="AC4" s="1677"/>
      <c r="AD4" s="1677"/>
      <c r="AE4" s="1677"/>
      <c r="AF4" s="1677"/>
      <c r="AG4" s="1677"/>
      <c r="AH4" s="1677"/>
      <c r="AI4" s="1677"/>
      <c r="AJ4" s="1677"/>
      <c r="AK4" s="1677"/>
      <c r="AL4" s="1677"/>
      <c r="AM4" s="1677"/>
      <c r="AN4" s="1677"/>
    </row>
    <row r="5" spans="1:80" s="1146" customFormat="1" ht="19.5" customHeight="1" thickBot="1" x14ac:dyDescent="0.3">
      <c r="A5" s="1577" t="s">
        <v>5</v>
      </c>
      <c r="B5" s="1578"/>
      <c r="C5" s="1578"/>
      <c r="D5" s="1578"/>
      <c r="E5" s="1578"/>
      <c r="F5" s="1578"/>
      <c r="G5" s="1578"/>
      <c r="H5" s="1579"/>
      <c r="I5" s="1414" t="s">
        <v>130</v>
      </c>
      <c r="J5" s="1415"/>
      <c r="K5" s="1416"/>
      <c r="L5" s="1414" t="s">
        <v>131</v>
      </c>
      <c r="M5" s="1415"/>
      <c r="N5" s="1416"/>
      <c r="O5" s="1414" t="s">
        <v>132</v>
      </c>
      <c r="P5" s="1415"/>
      <c r="Q5" s="1416"/>
      <c r="R5" s="1414" t="s">
        <v>133</v>
      </c>
      <c r="S5" s="1415"/>
      <c r="T5" s="1416"/>
      <c r="U5" s="1414" t="s">
        <v>134</v>
      </c>
      <c r="V5" s="1415"/>
      <c r="W5" s="1416"/>
      <c r="X5" s="1414" t="s">
        <v>135</v>
      </c>
      <c r="Y5" s="1415"/>
      <c r="Z5" s="1416"/>
      <c r="AA5" s="1414" t="s">
        <v>136</v>
      </c>
      <c r="AB5" s="1415"/>
      <c r="AC5" s="1416"/>
      <c r="AD5" s="1414" t="s">
        <v>137</v>
      </c>
      <c r="AE5" s="1415"/>
      <c r="AF5" s="1416"/>
      <c r="AG5" s="1414" t="s">
        <v>138</v>
      </c>
      <c r="AH5" s="1415"/>
      <c r="AI5" s="1416"/>
      <c r="AJ5" s="1414" t="s">
        <v>139</v>
      </c>
      <c r="AK5" s="1415"/>
      <c r="AL5" s="1416"/>
      <c r="AM5" s="1414" t="s">
        <v>140</v>
      </c>
      <c r="AN5" s="1415"/>
      <c r="AO5" s="1416"/>
      <c r="AP5" s="1414" t="s">
        <v>141</v>
      </c>
      <c r="AQ5" s="1415"/>
      <c r="AR5" s="1416"/>
      <c r="AS5" s="1414" t="s">
        <v>154</v>
      </c>
      <c r="AT5" s="1415"/>
      <c r="AU5" s="1416"/>
      <c r="AV5" s="1414" t="s">
        <v>155</v>
      </c>
      <c r="AW5" s="1415"/>
      <c r="AX5" s="1416"/>
      <c r="AY5" s="1414" t="s">
        <v>156</v>
      </c>
      <c r="AZ5" s="1415"/>
      <c r="BA5" s="1416"/>
      <c r="BB5" s="1414" t="s">
        <v>157</v>
      </c>
      <c r="BC5" s="1415"/>
      <c r="BD5" s="1416"/>
      <c r="BE5" s="1414" t="s">
        <v>158</v>
      </c>
      <c r="BF5" s="1415"/>
      <c r="BG5" s="1416"/>
      <c r="BH5" s="1414" t="s">
        <v>159</v>
      </c>
      <c r="BI5" s="1415"/>
      <c r="BJ5" s="1416"/>
      <c r="BK5" s="1414" t="s">
        <v>160</v>
      </c>
      <c r="BL5" s="1415"/>
      <c r="BM5" s="1416"/>
      <c r="BN5" s="1414" t="s">
        <v>161</v>
      </c>
      <c r="BO5" s="1415"/>
      <c r="BP5" s="1416"/>
      <c r="BQ5" s="1414" t="s">
        <v>494</v>
      </c>
      <c r="BR5" s="1415"/>
      <c r="BS5" s="1416"/>
      <c r="BT5" s="1414" t="s">
        <v>163</v>
      </c>
      <c r="BU5" s="1415"/>
      <c r="BV5" s="1416"/>
      <c r="BW5" s="1414" t="s">
        <v>164</v>
      </c>
      <c r="BX5" s="1415"/>
      <c r="BY5" s="1416"/>
      <c r="BZ5" s="1414" t="s">
        <v>165</v>
      </c>
      <c r="CA5" s="1415"/>
      <c r="CB5" s="1416"/>
    </row>
    <row r="6" spans="1:80" s="1146" customFormat="1" ht="12.75" customHeight="1" x14ac:dyDescent="0.25">
      <c r="A6" s="1564" t="s">
        <v>495</v>
      </c>
      <c r="B6" s="1565"/>
      <c r="C6" s="1566"/>
      <c r="D6" s="1570" t="s">
        <v>496</v>
      </c>
      <c r="E6" s="1564" t="s">
        <v>497</v>
      </c>
      <c r="F6" s="1565"/>
      <c r="G6" s="1565"/>
      <c r="H6" s="1566"/>
      <c r="I6" s="1557" t="s">
        <v>498</v>
      </c>
      <c r="J6" s="1559" t="s">
        <v>499</v>
      </c>
      <c r="K6" s="1559" t="s">
        <v>500</v>
      </c>
      <c r="L6" s="1557" t="s">
        <v>498</v>
      </c>
      <c r="M6" s="1559" t="s">
        <v>499</v>
      </c>
      <c r="N6" s="1559" t="s">
        <v>500</v>
      </c>
      <c r="O6" s="1557" t="s">
        <v>498</v>
      </c>
      <c r="P6" s="1559" t="s">
        <v>499</v>
      </c>
      <c r="Q6" s="1559" t="s">
        <v>500</v>
      </c>
      <c r="R6" s="1557" t="s">
        <v>498</v>
      </c>
      <c r="S6" s="1559" t="s">
        <v>499</v>
      </c>
      <c r="T6" s="1559" t="s">
        <v>500</v>
      </c>
      <c r="U6" s="1557" t="s">
        <v>498</v>
      </c>
      <c r="V6" s="1559" t="s">
        <v>499</v>
      </c>
      <c r="W6" s="1559" t="s">
        <v>500</v>
      </c>
      <c r="X6" s="1557" t="s">
        <v>498</v>
      </c>
      <c r="Y6" s="1559" t="s">
        <v>499</v>
      </c>
      <c r="Z6" s="1559" t="s">
        <v>500</v>
      </c>
      <c r="AA6" s="1557" t="s">
        <v>498</v>
      </c>
      <c r="AB6" s="1559" t="s">
        <v>499</v>
      </c>
      <c r="AC6" s="1559" t="s">
        <v>500</v>
      </c>
      <c r="AD6" s="1557" t="s">
        <v>498</v>
      </c>
      <c r="AE6" s="1559" t="s">
        <v>499</v>
      </c>
      <c r="AF6" s="1559" t="s">
        <v>500</v>
      </c>
      <c r="AG6" s="1557" t="s">
        <v>498</v>
      </c>
      <c r="AH6" s="1559" t="s">
        <v>499</v>
      </c>
      <c r="AI6" s="1559" t="s">
        <v>500</v>
      </c>
      <c r="AJ6" s="1557" t="s">
        <v>498</v>
      </c>
      <c r="AK6" s="1559" t="s">
        <v>499</v>
      </c>
      <c r="AL6" s="1559" t="s">
        <v>500</v>
      </c>
      <c r="AM6" s="1557" t="s">
        <v>498</v>
      </c>
      <c r="AN6" s="1559" t="s">
        <v>499</v>
      </c>
      <c r="AO6" s="1559" t="s">
        <v>500</v>
      </c>
      <c r="AP6" s="1557" t="s">
        <v>498</v>
      </c>
      <c r="AQ6" s="1559" t="s">
        <v>499</v>
      </c>
      <c r="AR6" s="1559" t="s">
        <v>500</v>
      </c>
      <c r="AS6" s="1557" t="s">
        <v>498</v>
      </c>
      <c r="AT6" s="1559" t="s">
        <v>499</v>
      </c>
      <c r="AU6" s="1559" t="s">
        <v>500</v>
      </c>
      <c r="AV6" s="1557" t="s">
        <v>498</v>
      </c>
      <c r="AW6" s="1559" t="s">
        <v>499</v>
      </c>
      <c r="AX6" s="1559" t="s">
        <v>500</v>
      </c>
      <c r="AY6" s="1557" t="s">
        <v>498</v>
      </c>
      <c r="AZ6" s="1559" t="s">
        <v>499</v>
      </c>
      <c r="BA6" s="1559" t="s">
        <v>500</v>
      </c>
      <c r="BB6" s="1557" t="s">
        <v>498</v>
      </c>
      <c r="BC6" s="1559" t="s">
        <v>499</v>
      </c>
      <c r="BD6" s="1559" t="s">
        <v>500</v>
      </c>
      <c r="BE6" s="1557" t="s">
        <v>498</v>
      </c>
      <c r="BF6" s="1559" t="s">
        <v>499</v>
      </c>
      <c r="BG6" s="1559" t="s">
        <v>500</v>
      </c>
      <c r="BH6" s="1557" t="s">
        <v>498</v>
      </c>
      <c r="BI6" s="1559" t="s">
        <v>499</v>
      </c>
      <c r="BJ6" s="1559" t="s">
        <v>500</v>
      </c>
      <c r="BK6" s="1557" t="s">
        <v>498</v>
      </c>
      <c r="BL6" s="1559" t="s">
        <v>499</v>
      </c>
      <c r="BM6" s="1554" t="s">
        <v>500</v>
      </c>
      <c r="BN6" s="1557" t="s">
        <v>498</v>
      </c>
      <c r="BO6" s="1559" t="s">
        <v>499</v>
      </c>
      <c r="BP6" s="1554" t="s">
        <v>500</v>
      </c>
      <c r="BQ6" s="1557" t="s">
        <v>498</v>
      </c>
      <c r="BR6" s="1559" t="s">
        <v>499</v>
      </c>
      <c r="BS6" s="1554" t="s">
        <v>500</v>
      </c>
      <c r="BT6" s="1557" t="s">
        <v>498</v>
      </c>
      <c r="BU6" s="1559" t="s">
        <v>499</v>
      </c>
      <c r="BV6" s="1554" t="s">
        <v>500</v>
      </c>
      <c r="BW6" s="1557" t="s">
        <v>498</v>
      </c>
      <c r="BX6" s="1559" t="s">
        <v>499</v>
      </c>
      <c r="BY6" s="1554" t="s">
        <v>500</v>
      </c>
      <c r="BZ6" s="1557" t="s">
        <v>498</v>
      </c>
      <c r="CA6" s="1559" t="s">
        <v>499</v>
      </c>
      <c r="CB6" s="1554" t="s">
        <v>500</v>
      </c>
    </row>
    <row r="7" spans="1:80" s="1146" customFormat="1" ht="23.25" customHeight="1" thickBot="1" x14ac:dyDescent="0.3">
      <c r="A7" s="1567"/>
      <c r="B7" s="1568"/>
      <c r="C7" s="1569"/>
      <c r="D7" s="1571"/>
      <c r="E7" s="1567"/>
      <c r="F7" s="1568"/>
      <c r="G7" s="1568"/>
      <c r="H7" s="1569"/>
      <c r="I7" s="1562"/>
      <c r="J7" s="1563"/>
      <c r="K7" s="1563"/>
      <c r="L7" s="1562"/>
      <c r="M7" s="1563"/>
      <c r="N7" s="1563"/>
      <c r="O7" s="1562"/>
      <c r="P7" s="1563"/>
      <c r="Q7" s="1563"/>
      <c r="R7" s="1562"/>
      <c r="S7" s="1563"/>
      <c r="T7" s="1563"/>
      <c r="U7" s="1562"/>
      <c r="V7" s="1563"/>
      <c r="W7" s="1563"/>
      <c r="X7" s="1562"/>
      <c r="Y7" s="1563"/>
      <c r="Z7" s="1563"/>
      <c r="AA7" s="1562"/>
      <c r="AB7" s="1563"/>
      <c r="AC7" s="1563"/>
      <c r="AD7" s="1562"/>
      <c r="AE7" s="1563"/>
      <c r="AF7" s="1563"/>
      <c r="AG7" s="1562"/>
      <c r="AH7" s="1563"/>
      <c r="AI7" s="1563"/>
      <c r="AJ7" s="1562"/>
      <c r="AK7" s="1563"/>
      <c r="AL7" s="1563"/>
      <c r="AM7" s="1562"/>
      <c r="AN7" s="1563"/>
      <c r="AO7" s="1563"/>
      <c r="AP7" s="1562"/>
      <c r="AQ7" s="1563"/>
      <c r="AR7" s="1563"/>
      <c r="AS7" s="1562"/>
      <c r="AT7" s="1563"/>
      <c r="AU7" s="1563"/>
      <c r="AV7" s="1562"/>
      <c r="AW7" s="1563"/>
      <c r="AX7" s="1563"/>
      <c r="AY7" s="1562"/>
      <c r="AZ7" s="1563"/>
      <c r="BA7" s="1563"/>
      <c r="BB7" s="1562"/>
      <c r="BC7" s="1563"/>
      <c r="BD7" s="1563"/>
      <c r="BE7" s="1562"/>
      <c r="BF7" s="1563"/>
      <c r="BG7" s="1563"/>
      <c r="BH7" s="1562"/>
      <c r="BI7" s="1563"/>
      <c r="BJ7" s="1563"/>
      <c r="BK7" s="1562"/>
      <c r="BL7" s="1563"/>
      <c r="BM7" s="1561"/>
      <c r="BN7" s="1562"/>
      <c r="BO7" s="1563"/>
      <c r="BP7" s="1561"/>
      <c r="BQ7" s="1562"/>
      <c r="BR7" s="1563"/>
      <c r="BS7" s="1561"/>
      <c r="BT7" s="1562"/>
      <c r="BU7" s="1563"/>
      <c r="BV7" s="1561"/>
      <c r="BW7" s="1562"/>
      <c r="BX7" s="1563"/>
      <c r="BY7" s="1561"/>
      <c r="BZ7" s="1562"/>
      <c r="CA7" s="1563"/>
      <c r="CB7" s="1561"/>
    </row>
    <row r="8" spans="1:80" s="1146" customFormat="1" ht="18" customHeight="1" thickBot="1" x14ac:dyDescent="0.3">
      <c r="A8" s="1480" t="s">
        <v>577</v>
      </c>
      <c r="B8" s="1481"/>
      <c r="C8" s="1482"/>
      <c r="D8" s="1489">
        <v>10</v>
      </c>
      <c r="E8" s="1395" t="s">
        <v>18</v>
      </c>
      <c r="F8" s="1459"/>
      <c r="G8" s="1444" t="s">
        <v>144</v>
      </c>
      <c r="H8" s="1446"/>
      <c r="I8" s="1917">
        <f>(SQRT(J8^2+K8^2))*1000/(J12*1.73)</f>
        <v>23.37925312204192</v>
      </c>
      <c r="J8" s="1289">
        <f>J9</f>
        <v>1.44</v>
      </c>
      <c r="K8" s="1289">
        <f>K9</f>
        <v>0.18</v>
      </c>
      <c r="L8" s="1917">
        <f>(SQRT(M8^2+N8^2))*1000/(M12*1.73)</f>
        <v>20.281918755687567</v>
      </c>
      <c r="M8" s="1289">
        <f>M9</f>
        <v>1.26</v>
      </c>
      <c r="N8" s="1289">
        <f>N9</f>
        <v>0</v>
      </c>
      <c r="O8" s="1917">
        <f>(SQRT(P8^2+Q8^2))*1000/(P12*1.73)</f>
        <v>26.473132803044884</v>
      </c>
      <c r="P8" s="1289">
        <f>P9</f>
        <v>1.62</v>
      </c>
      <c r="Q8" s="1289">
        <f>Q9</f>
        <v>0.18</v>
      </c>
      <c r="R8" s="1917">
        <f>(SQRT(S8^2+T8^2))*1000/(S12*1.73)</f>
        <v>26.127683621214569</v>
      </c>
      <c r="S8" s="1289">
        <f>S9</f>
        <v>1.62</v>
      </c>
      <c r="T8" s="1289">
        <f>T9</f>
        <v>0</v>
      </c>
      <c r="U8" s="1917">
        <f>(SQRT(V8^2+W8^2))*1000/(V12*1.73)</f>
        <v>29.183693700597324</v>
      </c>
      <c r="V8" s="1289">
        <f>V9</f>
        <v>1.8</v>
      </c>
      <c r="W8" s="1289">
        <f>W9</f>
        <v>0.18</v>
      </c>
      <c r="X8" s="1917">
        <f>(SQRT(Y8^2+Z8^2))*1000/(Y12*1.73)</f>
        <v>34.846632695749584</v>
      </c>
      <c r="Y8" s="1289">
        <f>Y9</f>
        <v>2.16</v>
      </c>
      <c r="Z8" s="1289">
        <f>Z9</f>
        <v>0</v>
      </c>
      <c r="AA8" s="1917">
        <f>(SQRT(AB8^2+AC8^2))*1000/(AB12*1.73)</f>
        <v>23.516895712120061</v>
      </c>
      <c r="AB8" s="1289">
        <f>AB9</f>
        <v>1.44</v>
      </c>
      <c r="AC8" s="1289">
        <f>AC9</f>
        <v>0.18</v>
      </c>
      <c r="AD8" s="1917">
        <f>(SQRT(AE8^2+AF8^2))*1000/(AE12*1.73)</f>
        <v>20.602577907896979</v>
      </c>
      <c r="AE8" s="1289">
        <f>AE9</f>
        <v>1.26</v>
      </c>
      <c r="AF8" s="1289">
        <f>AF9</f>
        <v>0.18</v>
      </c>
      <c r="AG8" s="1917">
        <f>(SQRT(AH8^2+AI8^2))*1000/(AH12*1.73)</f>
        <v>37.930486872044227</v>
      </c>
      <c r="AH8" s="1289">
        <f>AH9</f>
        <v>2.34</v>
      </c>
      <c r="AI8" s="1289">
        <f>AI9</f>
        <v>0</v>
      </c>
      <c r="AJ8" s="1917">
        <f>(SQRT(AK8^2+AL8^2))*1000/(AK12*1.73)</f>
        <v>29.622212548493447</v>
      </c>
      <c r="AK8" s="1289">
        <f>AK9</f>
        <v>1.8</v>
      </c>
      <c r="AL8" s="1289">
        <f>AL9</f>
        <v>0.36</v>
      </c>
      <c r="AM8" s="1917">
        <f>(SQRT(AN8^2+AO8^2))*1000/(AN12*1.73)</f>
        <v>29.14302585287713</v>
      </c>
      <c r="AN8" s="1289">
        <f>AN9</f>
        <v>1.8</v>
      </c>
      <c r="AO8" s="1289">
        <f>AO9</f>
        <v>0.18</v>
      </c>
      <c r="AP8" s="1917">
        <f>(SQRT(AQ8^2+AR8^2))*1000/(AQ12*1.73)</f>
        <v>29.730111663635437</v>
      </c>
      <c r="AQ8" s="1289">
        <f>AQ9</f>
        <v>1.8</v>
      </c>
      <c r="AR8" s="1289">
        <f>AR9</f>
        <v>0.36</v>
      </c>
      <c r="AS8" s="1917">
        <f>(SQRT(AT8^2+AU8^2))*1000/(AT12*1.73)</f>
        <v>23.315684157088977</v>
      </c>
      <c r="AT8" s="1289">
        <f>AT9</f>
        <v>1.44</v>
      </c>
      <c r="AU8" s="1289">
        <f>AU9</f>
        <v>0</v>
      </c>
      <c r="AV8" s="1917">
        <f>(SQRT(AW8^2+AX8^2))*1000/(AW12*1.73)</f>
        <v>35.016286072733834</v>
      </c>
      <c r="AW8" s="1289">
        <f>AW9</f>
        <v>2.16</v>
      </c>
      <c r="AX8" s="1289">
        <f>AX9</f>
        <v>0.18</v>
      </c>
      <c r="AY8" s="1917">
        <f>(SQRT(AZ8^2+BA8^2))*1000/(AZ12*1.73)</f>
        <v>29.275813194790583</v>
      </c>
      <c r="AZ8" s="1289">
        <f>AZ9</f>
        <v>1.8</v>
      </c>
      <c r="BA8" s="1289">
        <f>BA9</f>
        <v>0</v>
      </c>
      <c r="BB8" s="1917">
        <f>(SQRT(BC8^2+BD8^2))*1000/(BC12*1.73)</f>
        <v>35.081621465067911</v>
      </c>
      <c r="BC8" s="1289">
        <f>BC9</f>
        <v>2.16</v>
      </c>
      <c r="BD8" s="1289">
        <f>BD9</f>
        <v>0</v>
      </c>
      <c r="BE8" s="1917">
        <f>(SQRT(BF8^2+BG8^2))*1000/(BF12*1.73)</f>
        <v>35.153835420710585</v>
      </c>
      <c r="BF8" s="1289">
        <f>BF9</f>
        <v>2.16</v>
      </c>
      <c r="BG8" s="1289">
        <f>BG9</f>
        <v>0.18</v>
      </c>
      <c r="BH8" s="1917">
        <f>(SQRT(BI8^2+BJ8^2))*1000/(BI12*1.73)</f>
        <v>52.555908906974722</v>
      </c>
      <c r="BI8" s="1289">
        <f>BI9</f>
        <v>3.24</v>
      </c>
      <c r="BJ8" s="1289">
        <f>BJ9</f>
        <v>0.18</v>
      </c>
      <c r="BK8" s="1917">
        <f>(SQRT(BL8^2+BM8^2))*1000/(BL12*1.73)</f>
        <v>29.289965725010386</v>
      </c>
      <c r="BL8" s="1289">
        <f>BL9</f>
        <v>1.8</v>
      </c>
      <c r="BM8" s="1289">
        <f>BM9</f>
        <v>0.18</v>
      </c>
      <c r="BN8" s="1917">
        <f>(SQRT(BO8^2+BP8^2))*1000/(BO12*1.73)</f>
        <v>34.953943746540013</v>
      </c>
      <c r="BO8" s="1289">
        <f>BO9</f>
        <v>2.16</v>
      </c>
      <c r="BP8" s="1289">
        <f>BP9</f>
        <v>0</v>
      </c>
      <c r="BQ8" s="1917">
        <f>(SQRT(BR8^2+BS8^2))*1000/(BR12*1.73)</f>
        <v>26.332555412076008</v>
      </c>
      <c r="BR8" s="1289">
        <f>BR9</f>
        <v>1.62</v>
      </c>
      <c r="BS8" s="1289">
        <f>BS9</f>
        <v>0.18</v>
      </c>
      <c r="BT8" s="1917">
        <f>(SQRT(BU8^2+BV8^2))*1000/(BU12*1.73)</f>
        <v>20.281918755687567</v>
      </c>
      <c r="BU8" s="1289">
        <f>BU9</f>
        <v>1.26</v>
      </c>
      <c r="BV8" s="1289">
        <f>BV9</f>
        <v>0</v>
      </c>
      <c r="BW8" s="1917">
        <f>(SQRT(BX8^2+BY8^2))*1000/(BX12*1.73)</f>
        <v>29.110574945222606</v>
      </c>
      <c r="BX8" s="1289">
        <f>BX9</f>
        <v>1.8</v>
      </c>
      <c r="BY8" s="1289">
        <f>BY9</f>
        <v>0.18</v>
      </c>
      <c r="BZ8" s="1917">
        <f>(SQRT(CA8^2+CB8^2))*1000/(CA12*1.73)</f>
        <v>29.110574945222606</v>
      </c>
      <c r="CA8" s="1289">
        <f>CA9</f>
        <v>1.8</v>
      </c>
      <c r="CB8" s="1292">
        <f>CB9</f>
        <v>0.18</v>
      </c>
    </row>
    <row r="9" spans="1:80" s="1146" customFormat="1" ht="18" customHeight="1" thickBot="1" x14ac:dyDescent="0.3">
      <c r="A9" s="1483"/>
      <c r="B9" s="1484"/>
      <c r="C9" s="1485"/>
      <c r="D9" s="1490"/>
      <c r="E9" s="1397"/>
      <c r="F9" s="1460"/>
      <c r="G9" s="1444" t="s">
        <v>213</v>
      </c>
      <c r="H9" s="1446"/>
      <c r="I9" s="1918">
        <f>(SQRT(J9^2+K9^2))*1000/(J13*1.73)</f>
        <v>139.80793783176674</v>
      </c>
      <c r="J9" s="1290">
        <v>1.44</v>
      </c>
      <c r="K9" s="1290">
        <v>0.18</v>
      </c>
      <c r="L9" s="1918">
        <f>(SQRT(M9^2+N9^2))*1000/(M13*1.73)</f>
        <v>121.38728323699424</v>
      </c>
      <c r="M9" s="1290">
        <v>1.26</v>
      </c>
      <c r="N9" s="1290">
        <v>0</v>
      </c>
      <c r="O9" s="1918">
        <f>(SQRT(P9^2+Q9^2))*1000/(P13*1.73)</f>
        <v>157.02980008330783</v>
      </c>
      <c r="P9" s="1290">
        <v>1.62</v>
      </c>
      <c r="Q9" s="1290">
        <v>0.18</v>
      </c>
      <c r="R9" s="1918">
        <f>(SQRT(S9^2+T9^2))*1000/(S13*1.73)</f>
        <v>156.06936416184973</v>
      </c>
      <c r="S9" s="1290">
        <v>1.62</v>
      </c>
      <c r="T9" s="1290">
        <v>0</v>
      </c>
      <c r="U9" s="1918">
        <f>(SQRT(V9^2+W9^2))*1000/(V13*1.73)</f>
        <v>174.27529978822355</v>
      </c>
      <c r="V9" s="1290">
        <v>1.8</v>
      </c>
      <c r="W9" s="1290">
        <v>0.18</v>
      </c>
      <c r="X9" s="1918">
        <f>(SQRT(Y9^2+Z9^2))*1000/(Y13*1.73)</f>
        <v>208.09248554913296</v>
      </c>
      <c r="Y9" s="1290">
        <v>2.16</v>
      </c>
      <c r="Z9" s="1290">
        <v>0</v>
      </c>
      <c r="AA9" s="1918">
        <f>(SQRT(AB9^2+AC9^2))*1000/(AB13*1.73)</f>
        <v>139.80793783176674</v>
      </c>
      <c r="AB9" s="1290">
        <v>1.44</v>
      </c>
      <c r="AC9" s="1290">
        <v>0.18</v>
      </c>
      <c r="AD9" s="1918">
        <f>(SQRT(AE9^2+AF9^2))*1000/(AE13*1.73)</f>
        <v>122.61967303812962</v>
      </c>
      <c r="AE9" s="1290">
        <v>1.26</v>
      </c>
      <c r="AF9" s="1290">
        <v>0.18</v>
      </c>
      <c r="AG9" s="1918">
        <f>(SQRT(AH9^2+AI9^2))*1000/(AH13*1.73)</f>
        <v>225.4335260115607</v>
      </c>
      <c r="AH9" s="1290">
        <v>2.34</v>
      </c>
      <c r="AI9" s="1290">
        <v>0</v>
      </c>
      <c r="AJ9" s="1918">
        <f>(SQRT(AK9^2+AL9^2))*1000/(AK13*1.73)</f>
        <v>176.84460740784226</v>
      </c>
      <c r="AK9" s="1290">
        <v>1.8</v>
      </c>
      <c r="AL9" s="1290">
        <v>0.36</v>
      </c>
      <c r="AM9" s="1918">
        <f>(SQRT(AN9^2+AO9^2))*1000/(AN13*1.73)</f>
        <v>174.27529978822355</v>
      </c>
      <c r="AN9" s="1290">
        <v>1.8</v>
      </c>
      <c r="AO9" s="1290">
        <v>0.18</v>
      </c>
      <c r="AP9" s="1918">
        <f>(SQRT(AQ9^2+AR9^2))*1000/(AQ13*1.73)</f>
        <v>176.84460740784226</v>
      </c>
      <c r="AQ9" s="1290">
        <v>1.8</v>
      </c>
      <c r="AR9" s="1290">
        <v>0.36</v>
      </c>
      <c r="AS9" s="1918">
        <f>(SQRT(AT9^2+AU9^2))*1000/(AT13*1.73)</f>
        <v>138.72832369942199</v>
      </c>
      <c r="AT9" s="1290">
        <v>1.44</v>
      </c>
      <c r="AU9" s="1290">
        <v>0</v>
      </c>
      <c r="AV9" s="1918">
        <f>(SQRT(AW9^2+AX9^2))*1000/(AW13*1.73)</f>
        <v>208.81377882298781</v>
      </c>
      <c r="AW9" s="1290">
        <v>2.16</v>
      </c>
      <c r="AX9" s="1290">
        <v>0.18</v>
      </c>
      <c r="AY9" s="1918">
        <f>(SQRT(AZ9^2+BA9^2))*1000/(AZ13*1.73)</f>
        <v>173.41040462427748</v>
      </c>
      <c r="AZ9" s="1290">
        <v>1.8</v>
      </c>
      <c r="BA9" s="1290">
        <v>0</v>
      </c>
      <c r="BB9" s="1918">
        <f>(SQRT(BC9^2+BD9^2))*1000/(BC13*1.73)</f>
        <v>208.09248554913296</v>
      </c>
      <c r="BC9" s="1290">
        <v>2.16</v>
      </c>
      <c r="BD9" s="1290">
        <v>0</v>
      </c>
      <c r="BE9" s="1918">
        <f>(SQRT(BF9^2+BG9^2))*1000/(BF13*1.73)</f>
        <v>208.81377882298781</v>
      </c>
      <c r="BF9" s="1290">
        <v>2.16</v>
      </c>
      <c r="BG9" s="1290">
        <v>0.18</v>
      </c>
      <c r="BH9" s="1918">
        <f>(SQRT(BI9^2+BJ9^2))*1000/(BI13*1.73)</f>
        <v>312.62005278589504</v>
      </c>
      <c r="BI9" s="1290">
        <v>3.24</v>
      </c>
      <c r="BJ9" s="1290">
        <v>0.18</v>
      </c>
      <c r="BK9" s="1918">
        <f>(SQRT(BL9^2+BM9^2))*1000/(BL13*1.73)</f>
        <v>174.27529978822355</v>
      </c>
      <c r="BL9" s="1290">
        <v>1.8</v>
      </c>
      <c r="BM9" s="1290">
        <v>0.18</v>
      </c>
      <c r="BN9" s="1918">
        <f>(SQRT(BO9^2+BP9^2))*1000/(BO13*1.73)</f>
        <v>208.09248554913296</v>
      </c>
      <c r="BO9" s="1290">
        <v>2.16</v>
      </c>
      <c r="BP9" s="1290">
        <v>0</v>
      </c>
      <c r="BQ9" s="1918">
        <f>(SQRT(BR9^2+BS9^2))*1000/(BR13*1.73)</f>
        <v>157.02980008330783</v>
      </c>
      <c r="BR9" s="1290">
        <v>1.62</v>
      </c>
      <c r="BS9" s="1290">
        <v>0.18</v>
      </c>
      <c r="BT9" s="1918">
        <f>(SQRT(BU9^2+BV9^2))*1000/(BU13*1.73)</f>
        <v>121.38728323699424</v>
      </c>
      <c r="BU9" s="1290">
        <v>1.26</v>
      </c>
      <c r="BV9" s="1290">
        <v>0</v>
      </c>
      <c r="BW9" s="1918">
        <f>(SQRT(BX9^2+BY9^2))*1000/(BX13*1.73)</f>
        <v>174.27529978822355</v>
      </c>
      <c r="BX9" s="1290">
        <v>1.8</v>
      </c>
      <c r="BY9" s="1290">
        <v>0.18</v>
      </c>
      <c r="BZ9" s="1918">
        <f>(SQRT(CA9^2+CB9^2))*1000/(CA13*1.73)</f>
        <v>174.27529978822355</v>
      </c>
      <c r="CA9" s="1290">
        <v>1.8</v>
      </c>
      <c r="CB9" s="1293">
        <v>0.18</v>
      </c>
    </row>
    <row r="10" spans="1:80" s="1146" customFormat="1" ht="18" customHeight="1" thickBot="1" x14ac:dyDescent="0.3">
      <c r="A10" s="1483"/>
      <c r="B10" s="1484"/>
      <c r="C10" s="1485"/>
      <c r="D10" s="1490"/>
      <c r="E10" s="1397"/>
      <c r="F10" s="1460"/>
      <c r="G10" s="1395" t="s">
        <v>502</v>
      </c>
      <c r="H10" s="1459"/>
      <c r="I10" s="1270"/>
      <c r="J10" s="1271"/>
      <c r="K10" s="1346"/>
      <c r="L10" s="1270"/>
      <c r="M10" s="1271"/>
      <c r="N10" s="1346"/>
      <c r="O10" s="1270"/>
      <c r="P10" s="1271"/>
      <c r="Q10" s="1346"/>
      <c r="R10" s="1270"/>
      <c r="S10" s="1271"/>
      <c r="T10" s="1346"/>
      <c r="U10" s="1270"/>
      <c r="V10" s="1271"/>
      <c r="W10" s="1346"/>
      <c r="X10" s="1270"/>
      <c r="Y10" s="1271"/>
      <c r="Z10" s="1346"/>
      <c r="AA10" s="1270"/>
      <c r="AB10" s="1271"/>
      <c r="AC10" s="1346"/>
      <c r="AD10" s="1270"/>
      <c r="AE10" s="1271"/>
      <c r="AF10" s="1346"/>
      <c r="AG10" s="1270"/>
      <c r="AH10" s="1271"/>
      <c r="AI10" s="1346"/>
      <c r="AJ10" s="1270"/>
      <c r="AK10" s="1271"/>
      <c r="AL10" s="1346"/>
      <c r="AM10" s="1270"/>
      <c r="AN10" s="1271"/>
      <c r="AO10" s="1346"/>
      <c r="AP10" s="1270"/>
      <c r="AQ10" s="1271"/>
      <c r="AR10" s="1346"/>
      <c r="AS10" s="1270"/>
      <c r="AT10" s="1271"/>
      <c r="AU10" s="1346"/>
      <c r="AV10" s="1270"/>
      <c r="AW10" s="1271"/>
      <c r="AX10" s="1346"/>
      <c r="AY10" s="1270"/>
      <c r="AZ10" s="1271"/>
      <c r="BA10" s="1346"/>
      <c r="BB10" s="1270"/>
      <c r="BC10" s="1271"/>
      <c r="BD10" s="1346"/>
      <c r="BE10" s="1270"/>
      <c r="BF10" s="1271"/>
      <c r="BG10" s="1346"/>
      <c r="BH10" s="1270"/>
      <c r="BI10" s="1271"/>
      <c r="BJ10" s="1346"/>
      <c r="BK10" s="1270"/>
      <c r="BL10" s="1271"/>
      <c r="BM10" s="1346"/>
      <c r="BN10" s="1270"/>
      <c r="BO10" s="1271"/>
      <c r="BP10" s="1346"/>
      <c r="BQ10" s="1270"/>
      <c r="BR10" s="1271"/>
      <c r="BS10" s="1346"/>
      <c r="BT10" s="1270"/>
      <c r="BU10" s="1271"/>
      <c r="BV10" s="1346"/>
      <c r="BW10" s="1270"/>
      <c r="BX10" s="1271"/>
      <c r="BY10" s="1346"/>
      <c r="BZ10" s="1270"/>
      <c r="CA10" s="1271"/>
      <c r="CB10" s="1346"/>
    </row>
    <row r="11" spans="1:80" s="1146" customFormat="1" ht="18" customHeight="1" thickBot="1" x14ac:dyDescent="0.3">
      <c r="A11" s="1483"/>
      <c r="B11" s="1484"/>
      <c r="C11" s="1485"/>
      <c r="D11" s="1490"/>
      <c r="E11" s="1537" t="s">
        <v>224</v>
      </c>
      <c r="F11" s="1538"/>
      <c r="G11" s="1538"/>
      <c r="H11" s="1539"/>
      <c r="I11" s="1519"/>
      <c r="J11" s="1520"/>
      <c r="K11" s="1521"/>
      <c r="L11" s="1519"/>
      <c r="M11" s="1520"/>
      <c r="N11" s="1521"/>
      <c r="O11" s="1519"/>
      <c r="P11" s="1520"/>
      <c r="Q11" s="1521"/>
      <c r="R11" s="1519"/>
      <c r="S11" s="1520"/>
      <c r="T11" s="1521"/>
      <c r="U11" s="1519"/>
      <c r="V11" s="1520"/>
      <c r="W11" s="1521"/>
      <c r="X11" s="1519"/>
      <c r="Y11" s="1520"/>
      <c r="Z11" s="1521"/>
      <c r="AA11" s="1519"/>
      <c r="AB11" s="1520"/>
      <c r="AC11" s="1521"/>
      <c r="AD11" s="1519"/>
      <c r="AE11" s="1520"/>
      <c r="AF11" s="1521"/>
      <c r="AG11" s="1519"/>
      <c r="AH11" s="1520"/>
      <c r="AI11" s="1521"/>
      <c r="AJ11" s="1519"/>
      <c r="AK11" s="1520"/>
      <c r="AL11" s="1521"/>
      <c r="AM11" s="1519"/>
      <c r="AN11" s="1520"/>
      <c r="AO11" s="1521"/>
      <c r="AP11" s="1519"/>
      <c r="AQ11" s="1520"/>
      <c r="AR11" s="1521"/>
      <c r="AS11" s="1519"/>
      <c r="AT11" s="1520"/>
      <c r="AU11" s="1521"/>
      <c r="AV11" s="1519"/>
      <c r="AW11" s="1520"/>
      <c r="AX11" s="1521"/>
      <c r="AY11" s="1519"/>
      <c r="AZ11" s="1520"/>
      <c r="BA11" s="1521"/>
      <c r="BB11" s="1519"/>
      <c r="BC11" s="1520"/>
      <c r="BD11" s="1521"/>
      <c r="BE11" s="1519"/>
      <c r="BF11" s="1520"/>
      <c r="BG11" s="1521"/>
      <c r="BH11" s="1519"/>
      <c r="BI11" s="1520"/>
      <c r="BJ11" s="1521"/>
      <c r="BK11" s="1519"/>
      <c r="BL11" s="1520"/>
      <c r="BM11" s="1521"/>
      <c r="BN11" s="1519"/>
      <c r="BO11" s="1520"/>
      <c r="BP11" s="1521"/>
      <c r="BQ11" s="1519"/>
      <c r="BR11" s="1520"/>
      <c r="BS11" s="1521"/>
      <c r="BT11" s="1519"/>
      <c r="BU11" s="1520"/>
      <c r="BV11" s="1521"/>
      <c r="BW11" s="1519"/>
      <c r="BX11" s="1520"/>
      <c r="BY11" s="1521"/>
      <c r="BZ11" s="1519"/>
      <c r="CA11" s="1520"/>
      <c r="CB11" s="1521"/>
    </row>
    <row r="12" spans="1:80" s="1146" customFormat="1" ht="18" customHeight="1" thickBot="1" x14ac:dyDescent="0.3">
      <c r="A12" s="1483"/>
      <c r="B12" s="1484"/>
      <c r="C12" s="1485"/>
      <c r="D12" s="1490"/>
      <c r="E12" s="1395" t="s">
        <v>503</v>
      </c>
      <c r="F12" s="1459"/>
      <c r="G12" s="1444" t="s">
        <v>144</v>
      </c>
      <c r="H12" s="1446"/>
      <c r="I12" s="1347"/>
      <c r="J12" s="1243">
        <v>35.880001068115234</v>
      </c>
      <c r="K12" s="1348"/>
      <c r="L12" s="1242"/>
      <c r="M12" s="1243">
        <v>35.909999847412109</v>
      </c>
      <c r="N12" s="1244"/>
      <c r="O12" s="1242"/>
      <c r="P12" s="1243">
        <v>35.590000152587891</v>
      </c>
      <c r="Q12" s="1244"/>
      <c r="R12" s="1242"/>
      <c r="S12" s="1243">
        <v>35.840000152587891</v>
      </c>
      <c r="T12" s="1244"/>
      <c r="U12" s="1242"/>
      <c r="V12" s="1243">
        <v>35.830001831054688</v>
      </c>
      <c r="W12" s="1244"/>
      <c r="X12" s="1242"/>
      <c r="Y12" s="1243">
        <v>35.830001831054688</v>
      </c>
      <c r="Z12" s="1244"/>
      <c r="AA12" s="1242"/>
      <c r="AB12" s="1243">
        <v>35.669998168945312</v>
      </c>
      <c r="AC12" s="1244"/>
      <c r="AD12" s="1242"/>
      <c r="AE12" s="1243">
        <v>35.709999084472656</v>
      </c>
      <c r="AF12" s="1244"/>
      <c r="AG12" s="1242"/>
      <c r="AH12" s="1243">
        <v>35.659999847412109</v>
      </c>
      <c r="AI12" s="1244"/>
      <c r="AJ12" s="1242"/>
      <c r="AK12" s="1243">
        <v>35.819999694824219</v>
      </c>
      <c r="AL12" s="1244"/>
      <c r="AM12" s="1242"/>
      <c r="AN12" s="1243">
        <v>35.880001068115234</v>
      </c>
      <c r="AO12" s="1244"/>
      <c r="AP12" s="1242"/>
      <c r="AQ12" s="1243">
        <v>35.689998626708984</v>
      </c>
      <c r="AR12" s="1244"/>
      <c r="AS12" s="1242"/>
      <c r="AT12" s="1243">
        <v>35.700000762939453</v>
      </c>
      <c r="AU12" s="1244"/>
      <c r="AV12" s="1242"/>
      <c r="AW12" s="1243">
        <v>35.779998779296875</v>
      </c>
      <c r="AX12" s="1244"/>
      <c r="AY12" s="1242"/>
      <c r="AZ12" s="1243">
        <v>35.540000915527344</v>
      </c>
      <c r="BA12" s="1244"/>
      <c r="BB12" s="1242"/>
      <c r="BC12" s="1243">
        <v>35.590000152587891</v>
      </c>
      <c r="BD12" s="1244"/>
      <c r="BE12" s="1242"/>
      <c r="BF12" s="1243">
        <v>35.639999389648438</v>
      </c>
      <c r="BG12" s="1244"/>
      <c r="BH12" s="1242"/>
      <c r="BI12" s="1243">
        <v>35.689998626708984</v>
      </c>
      <c r="BJ12" s="1244"/>
      <c r="BK12" s="1242"/>
      <c r="BL12" s="1243">
        <v>35.700000762939453</v>
      </c>
      <c r="BM12" s="1244"/>
      <c r="BN12" s="1242"/>
      <c r="BO12" s="1243">
        <v>35.720001220703125</v>
      </c>
      <c r="BP12" s="1244"/>
      <c r="BQ12" s="1242"/>
      <c r="BR12" s="1243">
        <v>35.779998779296875</v>
      </c>
      <c r="BS12" s="1244"/>
      <c r="BT12" s="1242"/>
      <c r="BU12" s="1243">
        <v>35.909999847412109</v>
      </c>
      <c r="BV12" s="1244"/>
      <c r="BW12" s="1242"/>
      <c r="BX12" s="1243">
        <v>35.919998168945313</v>
      </c>
      <c r="BY12" s="1244"/>
      <c r="BZ12" s="1242"/>
      <c r="CA12" s="1243">
        <v>35.919998168945313</v>
      </c>
      <c r="CB12" s="1244"/>
    </row>
    <row r="13" spans="1:80" s="1146" customFormat="1" ht="18" customHeight="1" thickBot="1" x14ac:dyDescent="0.3">
      <c r="A13" s="1483"/>
      <c r="B13" s="1484"/>
      <c r="C13" s="1485"/>
      <c r="D13" s="1490"/>
      <c r="E13" s="1397"/>
      <c r="F13" s="1460"/>
      <c r="G13" s="1444" t="s">
        <v>213</v>
      </c>
      <c r="H13" s="1446"/>
      <c r="I13" s="1349"/>
      <c r="J13" s="1249">
        <v>6</v>
      </c>
      <c r="K13" s="1350"/>
      <c r="L13" s="1349"/>
      <c r="M13" s="1249">
        <v>6</v>
      </c>
      <c r="N13" s="1350"/>
      <c r="O13" s="1349"/>
      <c r="P13" s="1249">
        <v>6</v>
      </c>
      <c r="Q13" s="1350"/>
      <c r="R13" s="1349"/>
      <c r="S13" s="1249">
        <v>6</v>
      </c>
      <c r="T13" s="1350"/>
      <c r="U13" s="1349"/>
      <c r="V13" s="1249">
        <v>6</v>
      </c>
      <c r="W13" s="1350"/>
      <c r="X13" s="1349"/>
      <c r="Y13" s="1249">
        <v>6</v>
      </c>
      <c r="Z13" s="1350"/>
      <c r="AA13" s="1349"/>
      <c r="AB13" s="1249">
        <v>6</v>
      </c>
      <c r="AC13" s="1350"/>
      <c r="AD13" s="1349"/>
      <c r="AE13" s="1249">
        <v>6</v>
      </c>
      <c r="AF13" s="1350"/>
      <c r="AG13" s="1349"/>
      <c r="AH13" s="1249">
        <v>6</v>
      </c>
      <c r="AI13" s="1350"/>
      <c r="AJ13" s="1349"/>
      <c r="AK13" s="1249">
        <v>6</v>
      </c>
      <c r="AL13" s="1350"/>
      <c r="AM13" s="1349"/>
      <c r="AN13" s="1249">
        <v>6</v>
      </c>
      <c r="AO13" s="1350"/>
      <c r="AP13" s="1248"/>
      <c r="AQ13" s="1249">
        <v>6</v>
      </c>
      <c r="AR13" s="1250"/>
      <c r="AS13" s="1248"/>
      <c r="AT13" s="1249">
        <v>6</v>
      </c>
      <c r="AU13" s="1250"/>
      <c r="AV13" s="1248"/>
      <c r="AW13" s="1249">
        <v>6</v>
      </c>
      <c r="AX13" s="1250"/>
      <c r="AY13" s="1248"/>
      <c r="AZ13" s="1249">
        <v>6</v>
      </c>
      <c r="BA13" s="1250"/>
      <c r="BB13" s="1248"/>
      <c r="BC13" s="1249">
        <v>6</v>
      </c>
      <c r="BD13" s="1250"/>
      <c r="BE13" s="1248"/>
      <c r="BF13" s="1249">
        <v>6</v>
      </c>
      <c r="BG13" s="1250"/>
      <c r="BH13" s="1248"/>
      <c r="BI13" s="1249">
        <v>6</v>
      </c>
      <c r="BJ13" s="1250"/>
      <c r="BK13" s="1248"/>
      <c r="BL13" s="1249">
        <v>6</v>
      </c>
      <c r="BM13" s="1250"/>
      <c r="BN13" s="1248"/>
      <c r="BO13" s="1249">
        <v>6</v>
      </c>
      <c r="BP13" s="1250"/>
      <c r="BQ13" s="1248"/>
      <c r="BR13" s="1249">
        <v>6</v>
      </c>
      <c r="BS13" s="1250"/>
      <c r="BT13" s="1248"/>
      <c r="BU13" s="1249">
        <v>6</v>
      </c>
      <c r="BV13" s="1250"/>
      <c r="BW13" s="1248"/>
      <c r="BX13" s="1249">
        <v>6</v>
      </c>
      <c r="BY13" s="1250"/>
      <c r="BZ13" s="1248"/>
      <c r="CA13" s="1249">
        <v>6</v>
      </c>
      <c r="CB13" s="1250"/>
    </row>
    <row r="14" spans="1:80" s="1146" customFormat="1" ht="18" customHeight="1" thickBot="1" x14ac:dyDescent="0.3">
      <c r="A14" s="1483"/>
      <c r="B14" s="1484"/>
      <c r="C14" s="1485"/>
      <c r="D14" s="1490"/>
      <c r="E14" s="1397"/>
      <c r="F14" s="1460"/>
      <c r="G14" s="1395" t="s">
        <v>502</v>
      </c>
      <c r="H14" s="1459"/>
      <c r="I14" s="1351"/>
      <c r="J14" s="1352"/>
      <c r="K14" s="1353"/>
      <c r="L14" s="1251"/>
      <c r="M14" s="1252"/>
      <c r="N14" s="1253"/>
      <c r="O14" s="1251"/>
      <c r="P14" s="1252"/>
      <c r="Q14" s="1253"/>
      <c r="R14" s="1251"/>
      <c r="S14" s="1252"/>
      <c r="T14" s="1253"/>
      <c r="U14" s="1251"/>
      <c r="V14" s="1252"/>
      <c r="W14" s="1253"/>
      <c r="X14" s="1251"/>
      <c r="Y14" s="1252"/>
      <c r="Z14" s="1253"/>
      <c r="AA14" s="1251"/>
      <c r="AB14" s="1252"/>
      <c r="AC14" s="1253"/>
      <c r="AD14" s="1251"/>
      <c r="AE14" s="1252"/>
      <c r="AF14" s="1253"/>
      <c r="AG14" s="1251"/>
      <c r="AH14" s="1252"/>
      <c r="AI14" s="1253"/>
      <c r="AJ14" s="1251"/>
      <c r="AK14" s="1252"/>
      <c r="AL14" s="1253"/>
      <c r="AM14" s="1251"/>
      <c r="AN14" s="1252"/>
      <c r="AO14" s="1253"/>
      <c r="AP14" s="1251"/>
      <c r="AQ14" s="1252"/>
      <c r="AR14" s="1253"/>
      <c r="AS14" s="1251"/>
      <c r="AT14" s="1252"/>
      <c r="AU14" s="1253"/>
      <c r="AV14" s="1251"/>
      <c r="AW14" s="1252"/>
      <c r="AX14" s="1253"/>
      <c r="AY14" s="1251"/>
      <c r="AZ14" s="1252"/>
      <c r="BA14" s="1253"/>
      <c r="BB14" s="1251"/>
      <c r="BC14" s="1252"/>
      <c r="BD14" s="1253"/>
      <c r="BE14" s="1251"/>
      <c r="BF14" s="1252"/>
      <c r="BG14" s="1253"/>
      <c r="BH14" s="1251"/>
      <c r="BI14" s="1252"/>
      <c r="BJ14" s="1253"/>
      <c r="BK14" s="1251"/>
      <c r="BL14" s="1252"/>
      <c r="BM14" s="1253"/>
      <c r="BN14" s="1251"/>
      <c r="BO14" s="1252"/>
      <c r="BP14" s="1253"/>
      <c r="BQ14" s="1251"/>
      <c r="BR14" s="1252"/>
      <c r="BS14" s="1253"/>
      <c r="BT14" s="1251"/>
      <c r="BU14" s="1252"/>
      <c r="BV14" s="1253"/>
      <c r="BW14" s="1251"/>
      <c r="BX14" s="1252"/>
      <c r="BY14" s="1253"/>
      <c r="BZ14" s="1251"/>
      <c r="CA14" s="1252"/>
      <c r="CB14" s="1253"/>
    </row>
    <row r="15" spans="1:80" s="1146" customFormat="1" ht="18" customHeight="1" thickBot="1" x14ac:dyDescent="0.3">
      <c r="A15" s="1486"/>
      <c r="B15" s="1487"/>
      <c r="C15" s="1488"/>
      <c r="D15" s="1491"/>
      <c r="E15" s="1537" t="s">
        <v>23</v>
      </c>
      <c r="F15" s="1538"/>
      <c r="G15" s="1538"/>
      <c r="H15" s="1539"/>
      <c r="I15" s="1534">
        <v>12</v>
      </c>
      <c r="J15" s="1535"/>
      <c r="K15" s="1536"/>
      <c r="L15" s="1534">
        <v>12</v>
      </c>
      <c r="M15" s="1535"/>
      <c r="N15" s="1536"/>
      <c r="O15" s="1534">
        <v>12</v>
      </c>
      <c r="P15" s="1535"/>
      <c r="Q15" s="1536"/>
      <c r="R15" s="1534">
        <v>12</v>
      </c>
      <c r="S15" s="1535"/>
      <c r="T15" s="1536"/>
      <c r="U15" s="1534">
        <v>12</v>
      </c>
      <c r="V15" s="1535"/>
      <c r="W15" s="1536"/>
      <c r="X15" s="1534">
        <v>12</v>
      </c>
      <c r="Y15" s="1535"/>
      <c r="Z15" s="1536"/>
      <c r="AA15" s="1534">
        <v>12</v>
      </c>
      <c r="AB15" s="1535"/>
      <c r="AC15" s="1536"/>
      <c r="AD15" s="1534">
        <v>12</v>
      </c>
      <c r="AE15" s="1535"/>
      <c r="AF15" s="1536"/>
      <c r="AG15" s="1534">
        <v>12</v>
      </c>
      <c r="AH15" s="1535"/>
      <c r="AI15" s="1536"/>
      <c r="AJ15" s="1534">
        <v>12</v>
      </c>
      <c r="AK15" s="1535"/>
      <c r="AL15" s="1536"/>
      <c r="AM15" s="1534">
        <v>12</v>
      </c>
      <c r="AN15" s="1535"/>
      <c r="AO15" s="1536"/>
      <c r="AP15" s="1534">
        <v>12</v>
      </c>
      <c r="AQ15" s="1535"/>
      <c r="AR15" s="1536"/>
      <c r="AS15" s="1534">
        <v>12</v>
      </c>
      <c r="AT15" s="1535"/>
      <c r="AU15" s="1536"/>
      <c r="AV15" s="1534">
        <v>12</v>
      </c>
      <c r="AW15" s="1535"/>
      <c r="AX15" s="1536"/>
      <c r="AY15" s="1534">
        <v>12</v>
      </c>
      <c r="AZ15" s="1535"/>
      <c r="BA15" s="1536"/>
      <c r="BB15" s="1534">
        <v>12</v>
      </c>
      <c r="BC15" s="1535"/>
      <c r="BD15" s="1536"/>
      <c r="BE15" s="1534">
        <v>12</v>
      </c>
      <c r="BF15" s="1535"/>
      <c r="BG15" s="1536"/>
      <c r="BH15" s="1534">
        <v>12</v>
      </c>
      <c r="BI15" s="1535"/>
      <c r="BJ15" s="1536"/>
      <c r="BK15" s="1534">
        <v>12</v>
      </c>
      <c r="BL15" s="1535"/>
      <c r="BM15" s="1536"/>
      <c r="BN15" s="1534">
        <v>12</v>
      </c>
      <c r="BO15" s="1535"/>
      <c r="BP15" s="1536"/>
      <c r="BQ15" s="1534">
        <v>12</v>
      </c>
      <c r="BR15" s="1535"/>
      <c r="BS15" s="1536"/>
      <c r="BT15" s="1534">
        <v>12</v>
      </c>
      <c r="BU15" s="1535"/>
      <c r="BV15" s="1536"/>
      <c r="BW15" s="1534">
        <v>12</v>
      </c>
      <c r="BX15" s="1535"/>
      <c r="BY15" s="1536"/>
      <c r="BZ15" s="1534">
        <v>12</v>
      </c>
      <c r="CA15" s="1535"/>
      <c r="CB15" s="1536"/>
    </row>
    <row r="16" spans="1:80" s="1146" customFormat="1" ht="18" customHeight="1" thickBot="1" x14ac:dyDescent="0.3">
      <c r="A16" s="1480" t="s">
        <v>578</v>
      </c>
      <c r="B16" s="1481"/>
      <c r="C16" s="1482"/>
      <c r="D16" s="1489">
        <v>10</v>
      </c>
      <c r="E16" s="1395" t="s">
        <v>18</v>
      </c>
      <c r="F16" s="1459"/>
      <c r="G16" s="1444" t="s">
        <v>144</v>
      </c>
      <c r="H16" s="1446"/>
      <c r="I16" s="1917">
        <f>(SQRT(J16^2+K16^2))*1000/(J20*1.73)</f>
        <v>27.564068405415085</v>
      </c>
      <c r="J16" s="1289">
        <f>J17</f>
        <v>1.62</v>
      </c>
      <c r="K16" s="1289">
        <f>K17</f>
        <v>0.54</v>
      </c>
      <c r="L16" s="1917">
        <f>(SQRT(M16^2+N16^2))*1000/(M20*1.73)</f>
        <v>27.564068405415085</v>
      </c>
      <c r="M16" s="1289">
        <f>M17</f>
        <v>1.62</v>
      </c>
      <c r="N16" s="1289">
        <f>N17</f>
        <v>0.54</v>
      </c>
      <c r="O16" s="1917">
        <f>(SQRT(P16^2+Q16^2))*1000/(P20*1.73)</f>
        <v>27.867571385614028</v>
      </c>
      <c r="P16" s="1289">
        <f>P17</f>
        <v>1.62</v>
      </c>
      <c r="Q16" s="1289">
        <f>Q17</f>
        <v>0.54</v>
      </c>
      <c r="R16" s="1917">
        <f>(SQRT(S16^2+T16^2))*1000/(S20*1.73)</f>
        <v>38.894650368351684</v>
      </c>
      <c r="S16" s="1289">
        <f>S17</f>
        <v>2.34</v>
      </c>
      <c r="T16" s="1289">
        <f>T17</f>
        <v>0.54</v>
      </c>
      <c r="U16" s="1917">
        <f>(SQRT(V16^2+W16^2))*1000/(V20*1.73)</f>
        <v>28.671981023304209</v>
      </c>
      <c r="V16" s="1289">
        <f>V17</f>
        <v>1.62</v>
      </c>
      <c r="W16" s="1289">
        <f>W17</f>
        <v>0.72</v>
      </c>
      <c r="X16" s="1917">
        <f>(SQRT(Y16^2+Z16^2))*1000/(Y20*1.73)</f>
        <v>30.470536302177983</v>
      </c>
      <c r="Y16" s="1289">
        <f>Y17</f>
        <v>1.8</v>
      </c>
      <c r="Z16" s="1289">
        <f>Z17</f>
        <v>0.54</v>
      </c>
      <c r="AA16" s="1917">
        <f>(SQRT(AB16^2+AC16^2))*1000/(AB20*1.73)</f>
        <v>29.931385658990646</v>
      </c>
      <c r="AB16" s="1289">
        <f>AB17</f>
        <v>1.8</v>
      </c>
      <c r="AC16" s="1289">
        <f>AC17</f>
        <v>0.36</v>
      </c>
      <c r="AD16" s="1917">
        <f>(SQRT(AE16^2+AF16^2))*1000/(AE20*1.73)</f>
        <v>30.590670712825084</v>
      </c>
      <c r="AE16" s="1289">
        <f>AE17</f>
        <v>1.8</v>
      </c>
      <c r="AF16" s="1289">
        <f>AF17</f>
        <v>0.54</v>
      </c>
      <c r="AG16" s="1917">
        <f>(SQRT(AH16^2+AI16^2))*1000/(AH20*1.73)</f>
        <v>33.473751039046157</v>
      </c>
      <c r="AH16" s="1289">
        <f>AH17</f>
        <v>1.98</v>
      </c>
      <c r="AI16" s="1289">
        <f>AI17</f>
        <v>0.54</v>
      </c>
      <c r="AJ16" s="1917">
        <f>(SQRT(AK16^2+AL16^2))*1000/(AK20*1.73)</f>
        <v>55.375555972129327</v>
      </c>
      <c r="AK16" s="1289">
        <f>AK17</f>
        <v>3.24</v>
      </c>
      <c r="AL16" s="1289">
        <f>AL17</f>
        <v>1.08</v>
      </c>
      <c r="AM16" s="1917">
        <f>(SQRT(AN16^2+AO16^2))*1000/(AN20*1.73)</f>
        <v>33.220658674573386</v>
      </c>
      <c r="AN16" s="1289">
        <f>AN17</f>
        <v>1.98</v>
      </c>
      <c r="AO16" s="1289">
        <f>AO17</f>
        <v>0.54</v>
      </c>
      <c r="AP16" s="1917">
        <f>(SQRT(AQ16^2+AR16^2))*1000/(AQ20*1.73)</f>
        <v>38.473845094932685</v>
      </c>
      <c r="AQ16" s="1289">
        <f>AQ17</f>
        <v>2.34</v>
      </c>
      <c r="AR16" s="1289">
        <f>AR17</f>
        <v>0.36</v>
      </c>
      <c r="AS16" s="1917">
        <f>(SQRT(AT16^2+AU16^2))*1000/(AT20*1.73)</f>
        <v>15.752211687134146</v>
      </c>
      <c r="AT16" s="1289">
        <f>AT17</f>
        <v>0.9</v>
      </c>
      <c r="AU16" s="1289">
        <f>AU17</f>
        <v>0.36</v>
      </c>
      <c r="AV16" s="1917">
        <f>(SQRT(AW16^2+AX16^2))*1000/(AW20*1.73)</f>
        <v>48.937510659529735</v>
      </c>
      <c r="AW16" s="1289">
        <f>AW17</f>
        <v>2.88</v>
      </c>
      <c r="AX16" s="1289">
        <f>AX17</f>
        <v>0.9</v>
      </c>
      <c r="AY16" s="1917">
        <f>(SQRT(AZ16^2+BA16^2))*1000/(AZ20*1.73)</f>
        <v>25.105097198047076</v>
      </c>
      <c r="AZ16" s="1289">
        <f>AZ17</f>
        <v>1.44</v>
      </c>
      <c r="BA16" s="1289">
        <f>BA17</f>
        <v>0.54</v>
      </c>
      <c r="BB16" s="1917">
        <f>(SQRT(BC16^2+BD16^2))*1000/(BC20*1.73)</f>
        <v>24.223245120566865</v>
      </c>
      <c r="BC16" s="1289">
        <f>BC17</f>
        <v>1.44</v>
      </c>
      <c r="BD16" s="1289">
        <f>BD17</f>
        <v>0.36</v>
      </c>
      <c r="BE16" s="1917">
        <f>(SQRT(BF16^2+BG16^2))*1000/(BF20*1.73)</f>
        <v>36.355392408210776</v>
      </c>
      <c r="BF16" s="1289">
        <f>BF17</f>
        <v>2.16</v>
      </c>
      <c r="BG16" s="1289">
        <f>BG17</f>
        <v>0.54</v>
      </c>
      <c r="BH16" s="1917">
        <f>(SQRT(BI16^2+BJ16^2))*1000/(BI20*1.73)</f>
        <v>42.638227244014168</v>
      </c>
      <c r="BI16" s="1289">
        <f>BI17</f>
        <v>2.52</v>
      </c>
      <c r="BJ16" s="1289">
        <f>BJ17</f>
        <v>0.72</v>
      </c>
      <c r="BK16" s="1917">
        <f>(SQRT(BL16^2+BM16^2))*1000/(BL20*1.73)</f>
        <v>30.539068737328588</v>
      </c>
      <c r="BL16" s="1289">
        <f>BL17</f>
        <v>1.8</v>
      </c>
      <c r="BM16" s="1289">
        <f>BM17</f>
        <v>0.54</v>
      </c>
      <c r="BN16" s="1917">
        <f>(SQRT(BO16^2+BP16^2))*1000/(BO20*1.73)</f>
        <v>29.796900484708473</v>
      </c>
      <c r="BO16" s="1289">
        <f>BO17</f>
        <v>1.8</v>
      </c>
      <c r="BP16" s="1289">
        <f>BP17</f>
        <v>0.36</v>
      </c>
      <c r="BQ16" s="1917">
        <f>(SQRT(BR16^2+BS16^2))*1000/(BR20*1.73)</f>
        <v>38.365986221914461</v>
      </c>
      <c r="BR16" s="1289">
        <f>BR17</f>
        <v>2.34</v>
      </c>
      <c r="BS16" s="1289">
        <f>BS17</f>
        <v>0.36</v>
      </c>
      <c r="BT16" s="1917">
        <f>(SQRT(BU16^2+BV16^2))*1000/(BU20*1.73)</f>
        <v>22.115337342850637</v>
      </c>
      <c r="BU16" s="1289">
        <f>BU17</f>
        <v>1.26</v>
      </c>
      <c r="BV16" s="1289">
        <f>BV17</f>
        <v>0.54</v>
      </c>
      <c r="BW16" s="1917">
        <f>(SQRT(BX16^2+BY16^2))*1000/(BX20*1.73)</f>
        <v>35.969284254678747</v>
      </c>
      <c r="BX16" s="1289">
        <f>BX17</f>
        <v>2.16</v>
      </c>
      <c r="BY16" s="1289">
        <f>BY17</f>
        <v>0.54</v>
      </c>
      <c r="BZ16" s="1917">
        <f>(SQRT(CA16^2+CB16^2))*1000/(CA20*1.73)</f>
        <v>38.710261980087246</v>
      </c>
      <c r="CA16" s="1289">
        <f>CA17</f>
        <v>2.34</v>
      </c>
      <c r="CB16" s="1292">
        <f>CB17</f>
        <v>0.54</v>
      </c>
    </row>
    <row r="17" spans="1:80" s="1146" customFormat="1" ht="18" customHeight="1" thickBot="1" x14ac:dyDescent="0.3">
      <c r="A17" s="1483"/>
      <c r="B17" s="1484"/>
      <c r="C17" s="1485"/>
      <c r="D17" s="1490"/>
      <c r="E17" s="1397"/>
      <c r="F17" s="1460"/>
      <c r="G17" s="1444" t="s">
        <v>213</v>
      </c>
      <c r="H17" s="1446"/>
      <c r="I17" s="1918">
        <f>(SQRT(J17^2+K17^2))*1000/(J21*1.73)</f>
        <v>164.51155457523362</v>
      </c>
      <c r="J17" s="1290">
        <v>1.62</v>
      </c>
      <c r="K17" s="1290">
        <v>0.54</v>
      </c>
      <c r="L17" s="1918">
        <f>(SQRT(M17^2+N17^2))*1000/(M21*1.73)</f>
        <v>164.51155457523362</v>
      </c>
      <c r="M17" s="1290">
        <v>1.62</v>
      </c>
      <c r="N17" s="1290">
        <v>0.54</v>
      </c>
      <c r="O17" s="1918">
        <f>(SQRT(P17^2+Q17^2))*1000/(P21*1.73)</f>
        <v>164.51155457523362</v>
      </c>
      <c r="P17" s="1290">
        <v>1.62</v>
      </c>
      <c r="Q17" s="1290">
        <v>0.54</v>
      </c>
      <c r="R17" s="1918">
        <f>(SQRT(S17^2+T17^2))*1000/(S21*1.73)</f>
        <v>231.35833637213298</v>
      </c>
      <c r="S17" s="1290">
        <v>2.34</v>
      </c>
      <c r="T17" s="1290">
        <v>0.54</v>
      </c>
      <c r="U17" s="1918">
        <f>(SQRT(V17^2+W17^2))*1000/(V21*1.73)</f>
        <v>170.78944164964344</v>
      </c>
      <c r="V17" s="1290">
        <v>1.62</v>
      </c>
      <c r="W17" s="1290">
        <v>0.72</v>
      </c>
      <c r="X17" s="1918">
        <f>(SQRT(Y17^2+Z17^2))*1000/(Y21*1.73)</f>
        <v>181.04577761116562</v>
      </c>
      <c r="Y17" s="1290">
        <v>1.8</v>
      </c>
      <c r="Z17" s="1290">
        <v>0.54</v>
      </c>
      <c r="AA17" s="1918">
        <f>(SQRT(AB17^2+AC17^2))*1000/(AB21*1.73)</f>
        <v>176.84460740784226</v>
      </c>
      <c r="AB17" s="1290">
        <v>1.8</v>
      </c>
      <c r="AC17" s="1290">
        <v>0.36</v>
      </c>
      <c r="AD17" s="1918">
        <f>(SQRT(AE17^2+AF17^2))*1000/(AE21*1.73)</f>
        <v>181.04577761116562</v>
      </c>
      <c r="AE17" s="1290">
        <v>1.8</v>
      </c>
      <c r="AF17" s="1290">
        <v>0.54</v>
      </c>
      <c r="AG17" s="1918">
        <f>(SQRT(AH17^2+AI17^2))*1000/(AH21*1.73)</f>
        <v>197.71828180909907</v>
      </c>
      <c r="AH17" s="1290">
        <v>1.98</v>
      </c>
      <c r="AI17" s="1290">
        <v>0.54</v>
      </c>
      <c r="AJ17" s="1918">
        <f>(SQRT(AK17^2+AL17^2))*1000/(AK21*1.73)</f>
        <v>329.02310915046723</v>
      </c>
      <c r="AK17" s="1290">
        <v>3.24</v>
      </c>
      <c r="AL17" s="1290">
        <v>1.08</v>
      </c>
      <c r="AM17" s="1918">
        <f>(SQRT(AN17^2+AO17^2))*1000/(AN21*1.73)</f>
        <v>197.71828180909907</v>
      </c>
      <c r="AN17" s="1290">
        <v>1.98</v>
      </c>
      <c r="AO17" s="1290">
        <v>0.54</v>
      </c>
      <c r="AP17" s="1918">
        <f>(SQRT(AQ17^2+AR17^2))*1000/(AQ21*1.73)</f>
        <v>228.08577638091168</v>
      </c>
      <c r="AQ17" s="1290">
        <v>2.34</v>
      </c>
      <c r="AR17" s="1290">
        <v>0.36</v>
      </c>
      <c r="AS17" s="1918">
        <f>(SQRT(AT17^2+AU17^2))*1000/(AT21*1.73)</f>
        <v>93.384360817361355</v>
      </c>
      <c r="AT17" s="1290">
        <v>0.9</v>
      </c>
      <c r="AU17" s="1290">
        <v>0.36</v>
      </c>
      <c r="AV17" s="1918">
        <f>(SQRT(AW17^2+AX17^2))*1000/(AW21*1.73)</f>
        <v>290.68880833942563</v>
      </c>
      <c r="AW17" s="1290">
        <v>2.88</v>
      </c>
      <c r="AX17" s="1290">
        <v>0.9</v>
      </c>
      <c r="AY17" s="1918">
        <f>(SQRT(AZ17^2+BA17^2))*1000/(AZ21*1.73)</f>
        <v>148.16191465868553</v>
      </c>
      <c r="AZ17" s="1290">
        <v>1.44</v>
      </c>
      <c r="BA17" s="1290">
        <v>0.54</v>
      </c>
      <c r="BB17" s="1918">
        <f>(SQRT(BC17^2+BD17^2))*1000/(BC21*1.73)</f>
        <v>142.99788296939866</v>
      </c>
      <c r="BC17" s="1290">
        <v>1.44</v>
      </c>
      <c r="BD17" s="1290">
        <v>0.36</v>
      </c>
      <c r="BE17" s="1918">
        <f>(SQRT(BF17^2+BG17^2))*1000/(BF21*1.73)</f>
        <v>214.496824454098</v>
      </c>
      <c r="BF17" s="1290">
        <v>2.16</v>
      </c>
      <c r="BG17" s="1290">
        <v>0.54</v>
      </c>
      <c r="BH17" s="1918">
        <f>(SQRT(BI17^2+BJ17^2))*1000/(BI21*1.73)</f>
        <v>252.48936032186771</v>
      </c>
      <c r="BI17" s="1290">
        <v>2.52</v>
      </c>
      <c r="BJ17" s="1290">
        <v>0.72</v>
      </c>
      <c r="BK17" s="1918">
        <f>(SQRT(BL17^2+BM17^2))*1000/(BL21*1.73)</f>
        <v>181.04577761116562</v>
      </c>
      <c r="BL17" s="1290">
        <v>1.8</v>
      </c>
      <c r="BM17" s="1290">
        <v>0.54</v>
      </c>
      <c r="BN17" s="1918">
        <f>(SQRT(BO17^2+BP17^2))*1000/(BO21*1.73)</f>
        <v>176.84460740784226</v>
      </c>
      <c r="BO17" s="1290">
        <v>1.8</v>
      </c>
      <c r="BP17" s="1290">
        <v>0.36</v>
      </c>
      <c r="BQ17" s="1918">
        <f>(SQRT(BR17^2+BS17^2))*1000/(BR21*1.73)</f>
        <v>228.08577638091168</v>
      </c>
      <c r="BR17" s="1290">
        <v>2.34</v>
      </c>
      <c r="BS17" s="1290">
        <v>0.36</v>
      </c>
      <c r="BT17" s="1918">
        <f>(SQRT(BU17^2+BV17^2))*1000/(BU21*1.73)</f>
        <v>132.06542958145508</v>
      </c>
      <c r="BU17" s="1290">
        <v>1.26</v>
      </c>
      <c r="BV17" s="1290">
        <v>0.54</v>
      </c>
      <c r="BW17" s="1918">
        <f>(SQRT(BX17^2+BY17^2))*1000/(BX21*1.73)</f>
        <v>214.496824454098</v>
      </c>
      <c r="BX17" s="1290">
        <v>2.16</v>
      </c>
      <c r="BY17" s="1290">
        <v>0.54</v>
      </c>
      <c r="BZ17" s="1918">
        <f>(SQRT(CA17^2+CB17^2))*1000/(CA21*1.73)</f>
        <v>231.35833637213298</v>
      </c>
      <c r="CA17" s="1290">
        <v>2.34</v>
      </c>
      <c r="CB17" s="1293">
        <v>0.54</v>
      </c>
    </row>
    <row r="18" spans="1:80" s="1146" customFormat="1" ht="18" customHeight="1" thickBot="1" x14ac:dyDescent="0.3">
      <c r="A18" s="1483"/>
      <c r="B18" s="1484"/>
      <c r="C18" s="1485"/>
      <c r="D18" s="1490"/>
      <c r="E18" s="1399"/>
      <c r="F18" s="1461"/>
      <c r="G18" s="1444" t="s">
        <v>502</v>
      </c>
      <c r="H18" s="1446"/>
      <c r="I18" s="1962"/>
      <c r="J18" s="1271"/>
      <c r="K18" s="1274"/>
      <c r="L18" s="1282"/>
      <c r="M18" s="1283"/>
      <c r="N18" s="1284"/>
      <c r="O18" s="1354"/>
      <c r="P18" s="1271"/>
      <c r="Q18" s="1346"/>
      <c r="R18" s="1282"/>
      <c r="S18" s="1283"/>
      <c r="T18" s="1285"/>
      <c r="U18" s="1270"/>
      <c r="V18" s="1271"/>
      <c r="W18" s="1346"/>
      <c r="X18" s="1270"/>
      <c r="Y18" s="1271"/>
      <c r="Z18" s="1346"/>
      <c r="AA18" s="1354"/>
      <c r="AB18" s="1271"/>
      <c r="AC18" s="1355"/>
      <c r="AD18" s="1270"/>
      <c r="AE18" s="1271"/>
      <c r="AF18" s="1346"/>
      <c r="AG18" s="1270"/>
      <c r="AH18" s="1271"/>
      <c r="AI18" s="1346"/>
      <c r="AJ18" s="1270"/>
      <c r="AK18" s="1271"/>
      <c r="AL18" s="1346"/>
      <c r="AM18" s="1270"/>
      <c r="AN18" s="1271"/>
      <c r="AO18" s="1346"/>
      <c r="AP18" s="1270"/>
      <c r="AQ18" s="1271"/>
      <c r="AR18" s="1346"/>
      <c r="AS18" s="1270"/>
      <c r="AT18" s="1271"/>
      <c r="AU18" s="1346"/>
      <c r="AV18" s="1270"/>
      <c r="AW18" s="1271"/>
      <c r="AX18" s="1346"/>
      <c r="AY18" s="1270"/>
      <c r="AZ18" s="1271"/>
      <c r="BA18" s="1346"/>
      <c r="BB18" s="1270"/>
      <c r="BC18" s="1271"/>
      <c r="BD18" s="1346"/>
      <c r="BE18" s="1270"/>
      <c r="BF18" s="1271"/>
      <c r="BG18" s="1346"/>
      <c r="BH18" s="1270"/>
      <c r="BI18" s="1271"/>
      <c r="BJ18" s="1346"/>
      <c r="BK18" s="1270"/>
      <c r="BL18" s="1271"/>
      <c r="BM18" s="1346"/>
      <c r="BN18" s="1270"/>
      <c r="BO18" s="1271"/>
      <c r="BP18" s="1346"/>
      <c r="BQ18" s="1270"/>
      <c r="BR18" s="1271"/>
      <c r="BS18" s="1346"/>
      <c r="BT18" s="1270"/>
      <c r="BU18" s="1271"/>
      <c r="BV18" s="1346"/>
      <c r="BW18" s="1270"/>
      <c r="BX18" s="1271"/>
      <c r="BY18" s="1346"/>
      <c r="BZ18" s="1270"/>
      <c r="CA18" s="1271"/>
      <c r="CB18" s="1346"/>
    </row>
    <row r="19" spans="1:80" s="1146" customFormat="1" ht="18" customHeight="1" thickBot="1" x14ac:dyDescent="0.3">
      <c r="A19" s="1483"/>
      <c r="B19" s="1484"/>
      <c r="C19" s="1485"/>
      <c r="D19" s="1490"/>
      <c r="E19" s="1537" t="s">
        <v>224</v>
      </c>
      <c r="F19" s="1538"/>
      <c r="G19" s="1538"/>
      <c r="H19" s="1539"/>
      <c r="I19" s="1519"/>
      <c r="J19" s="1520"/>
      <c r="K19" s="1521"/>
      <c r="L19" s="1519"/>
      <c r="M19" s="1520"/>
      <c r="N19" s="1521"/>
      <c r="O19" s="1519"/>
      <c r="P19" s="1520"/>
      <c r="Q19" s="1521"/>
      <c r="R19" s="1519"/>
      <c r="S19" s="1520"/>
      <c r="T19" s="1521"/>
      <c r="U19" s="1519"/>
      <c r="V19" s="1520"/>
      <c r="W19" s="1521"/>
      <c r="X19" s="1519"/>
      <c r="Y19" s="1520"/>
      <c r="Z19" s="1521"/>
      <c r="AA19" s="1519"/>
      <c r="AB19" s="1520"/>
      <c r="AC19" s="1521"/>
      <c r="AD19" s="1519"/>
      <c r="AE19" s="1520"/>
      <c r="AF19" s="1521"/>
      <c r="AG19" s="1519"/>
      <c r="AH19" s="1520"/>
      <c r="AI19" s="1521"/>
      <c r="AJ19" s="1519"/>
      <c r="AK19" s="1520"/>
      <c r="AL19" s="1521"/>
      <c r="AM19" s="1519"/>
      <c r="AN19" s="1520"/>
      <c r="AO19" s="1521"/>
      <c r="AP19" s="1519"/>
      <c r="AQ19" s="1520"/>
      <c r="AR19" s="1521"/>
      <c r="AS19" s="1519"/>
      <c r="AT19" s="1520"/>
      <c r="AU19" s="1521"/>
      <c r="AV19" s="1519"/>
      <c r="AW19" s="1520"/>
      <c r="AX19" s="1521"/>
      <c r="AY19" s="1519"/>
      <c r="AZ19" s="1520"/>
      <c r="BA19" s="1521"/>
      <c r="BB19" s="1519"/>
      <c r="BC19" s="1520"/>
      <c r="BD19" s="1521"/>
      <c r="BE19" s="1519"/>
      <c r="BF19" s="1520"/>
      <c r="BG19" s="1521"/>
      <c r="BH19" s="1519"/>
      <c r="BI19" s="1520"/>
      <c r="BJ19" s="1521"/>
      <c r="BK19" s="1519"/>
      <c r="BL19" s="1520"/>
      <c r="BM19" s="1521"/>
      <c r="BN19" s="1519"/>
      <c r="BO19" s="1520"/>
      <c r="BP19" s="1521"/>
      <c r="BQ19" s="1519"/>
      <c r="BR19" s="1520"/>
      <c r="BS19" s="1521"/>
      <c r="BT19" s="1519"/>
      <c r="BU19" s="1520"/>
      <c r="BV19" s="1521"/>
      <c r="BW19" s="1519"/>
      <c r="BX19" s="1520"/>
      <c r="BY19" s="1521"/>
      <c r="BZ19" s="1519"/>
      <c r="CA19" s="1520"/>
      <c r="CB19" s="1521"/>
    </row>
    <row r="20" spans="1:80" s="1146" customFormat="1" ht="18" customHeight="1" thickBot="1" x14ac:dyDescent="0.3">
      <c r="A20" s="1483"/>
      <c r="B20" s="1484"/>
      <c r="C20" s="1485"/>
      <c r="D20" s="1490"/>
      <c r="E20" s="1395" t="s">
        <v>503</v>
      </c>
      <c r="F20" s="1459"/>
      <c r="G20" s="1444" t="s">
        <v>144</v>
      </c>
      <c r="H20" s="1446"/>
      <c r="I20" s="1242"/>
      <c r="J20" s="1243">
        <v>35.810001373291016</v>
      </c>
      <c r="K20" s="1244"/>
      <c r="L20" s="1242"/>
      <c r="M20" s="1243">
        <v>35.810001373291016</v>
      </c>
      <c r="N20" s="1244"/>
      <c r="O20" s="1242"/>
      <c r="P20" s="1243">
        <v>35.419998168945313</v>
      </c>
      <c r="Q20" s="1244"/>
      <c r="R20" s="1242"/>
      <c r="S20" s="1243">
        <v>35.689998626708984</v>
      </c>
      <c r="T20" s="1244"/>
      <c r="U20" s="1242"/>
      <c r="V20" s="1243">
        <v>35.740001678466797</v>
      </c>
      <c r="W20" s="1244"/>
      <c r="X20" s="1242"/>
      <c r="Y20" s="1243">
        <v>35.650001525878906</v>
      </c>
      <c r="Z20" s="1243"/>
      <c r="AA20" s="1245"/>
      <c r="AB20" s="1246">
        <v>35.450000762939453</v>
      </c>
      <c r="AC20" s="1247"/>
      <c r="AD20" s="1245"/>
      <c r="AE20" s="1246">
        <v>35.509998321533203</v>
      </c>
      <c r="AF20" s="1247"/>
      <c r="AG20" s="1245"/>
      <c r="AH20" s="1246">
        <v>35.439998626708984</v>
      </c>
      <c r="AI20" s="1247"/>
      <c r="AJ20" s="1245"/>
      <c r="AK20" s="1246">
        <v>35.650001525878906</v>
      </c>
      <c r="AL20" s="1247"/>
      <c r="AM20" s="1245"/>
      <c r="AN20" s="1246">
        <v>35.709999084472656</v>
      </c>
      <c r="AO20" s="1247"/>
      <c r="AP20" s="1245"/>
      <c r="AQ20" s="1246">
        <v>35.569999694824219</v>
      </c>
      <c r="AR20" s="1247"/>
      <c r="AS20" s="1245"/>
      <c r="AT20" s="1246">
        <v>35.569999694824219</v>
      </c>
      <c r="AU20" s="1247"/>
      <c r="AV20" s="1245"/>
      <c r="AW20" s="1246">
        <v>35.639999389648438</v>
      </c>
      <c r="AX20" s="1247"/>
      <c r="AY20" s="1245"/>
      <c r="AZ20" s="1246">
        <v>35.409999847412109</v>
      </c>
      <c r="BA20" s="1247"/>
      <c r="BB20" s="1245"/>
      <c r="BC20" s="1246">
        <v>35.419998168945313</v>
      </c>
      <c r="BD20" s="1247"/>
      <c r="BE20" s="1245"/>
      <c r="BF20" s="1246">
        <v>35.400001525878906</v>
      </c>
      <c r="BG20" s="1247"/>
      <c r="BH20" s="1245"/>
      <c r="BI20" s="1246">
        <v>35.529998779296875</v>
      </c>
      <c r="BJ20" s="1247"/>
      <c r="BK20" s="1245"/>
      <c r="BL20" s="1246">
        <v>35.569999694824219</v>
      </c>
      <c r="BM20" s="1247"/>
      <c r="BN20" s="1245"/>
      <c r="BO20" s="1246">
        <v>35.610000610351563</v>
      </c>
      <c r="BP20" s="1247"/>
      <c r="BQ20" s="1245"/>
      <c r="BR20" s="1246">
        <v>35.669998168945312</v>
      </c>
      <c r="BS20" s="1247"/>
      <c r="BT20" s="1245"/>
      <c r="BU20" s="1246">
        <v>35.830001831054688</v>
      </c>
      <c r="BV20" s="1247"/>
      <c r="BW20" s="1245"/>
      <c r="BX20" s="1246">
        <v>35.779998779296875</v>
      </c>
      <c r="BY20" s="1247"/>
      <c r="BZ20" s="1245"/>
      <c r="CA20" s="1246">
        <v>35.860000610351563</v>
      </c>
      <c r="CB20" s="1247"/>
    </row>
    <row r="21" spans="1:80" s="1146" customFormat="1" ht="18" customHeight="1" thickBot="1" x14ac:dyDescent="0.3">
      <c r="A21" s="1483"/>
      <c r="B21" s="1484"/>
      <c r="C21" s="1485"/>
      <c r="D21" s="1490"/>
      <c r="E21" s="1397"/>
      <c r="F21" s="1460"/>
      <c r="G21" s="1444" t="s">
        <v>213</v>
      </c>
      <c r="H21" s="1446"/>
      <c r="I21" s="1349"/>
      <c r="J21" s="1249">
        <v>6</v>
      </c>
      <c r="K21" s="1350"/>
      <c r="L21" s="1349"/>
      <c r="M21" s="1249">
        <v>6</v>
      </c>
      <c r="N21" s="1350"/>
      <c r="O21" s="1349"/>
      <c r="P21" s="1249">
        <v>6</v>
      </c>
      <c r="Q21" s="1350"/>
      <c r="R21" s="1349"/>
      <c r="S21" s="1249">
        <v>6</v>
      </c>
      <c r="T21" s="1350"/>
      <c r="U21" s="1349"/>
      <c r="V21" s="1249">
        <v>6</v>
      </c>
      <c r="W21" s="1350"/>
      <c r="X21" s="1349"/>
      <c r="Y21" s="1249">
        <v>6</v>
      </c>
      <c r="Z21" s="1350"/>
      <c r="AA21" s="1349"/>
      <c r="AB21" s="1249">
        <v>6</v>
      </c>
      <c r="AC21" s="1350"/>
      <c r="AD21" s="1349"/>
      <c r="AE21" s="1249">
        <v>6</v>
      </c>
      <c r="AF21" s="1350"/>
      <c r="AG21" s="1349"/>
      <c r="AH21" s="1249">
        <v>6</v>
      </c>
      <c r="AI21" s="1350"/>
      <c r="AJ21" s="1349"/>
      <c r="AK21" s="1249">
        <v>6</v>
      </c>
      <c r="AL21" s="1350"/>
      <c r="AM21" s="1349"/>
      <c r="AN21" s="1249">
        <v>6</v>
      </c>
      <c r="AO21" s="1350"/>
      <c r="AP21" s="1248"/>
      <c r="AQ21" s="1249">
        <v>6</v>
      </c>
      <c r="AR21" s="1250"/>
      <c r="AS21" s="1248"/>
      <c r="AT21" s="1249">
        <v>6</v>
      </c>
      <c r="AU21" s="1250"/>
      <c r="AV21" s="1248"/>
      <c r="AW21" s="1249">
        <v>6</v>
      </c>
      <c r="AX21" s="1250"/>
      <c r="AY21" s="1248"/>
      <c r="AZ21" s="1249">
        <v>6</v>
      </c>
      <c r="BA21" s="1250"/>
      <c r="BB21" s="1248"/>
      <c r="BC21" s="1249">
        <v>6</v>
      </c>
      <c r="BD21" s="1250"/>
      <c r="BE21" s="1248"/>
      <c r="BF21" s="1249">
        <v>6</v>
      </c>
      <c r="BG21" s="1250"/>
      <c r="BH21" s="1248"/>
      <c r="BI21" s="1249">
        <v>6</v>
      </c>
      <c r="BJ21" s="1250"/>
      <c r="BK21" s="1248"/>
      <c r="BL21" s="1249">
        <v>6</v>
      </c>
      <c r="BM21" s="1250"/>
      <c r="BN21" s="1248"/>
      <c r="BO21" s="1249">
        <v>6</v>
      </c>
      <c r="BP21" s="1250"/>
      <c r="BQ21" s="1248"/>
      <c r="BR21" s="1249">
        <v>6</v>
      </c>
      <c r="BS21" s="1250"/>
      <c r="BT21" s="1248"/>
      <c r="BU21" s="1249">
        <v>6</v>
      </c>
      <c r="BV21" s="1250"/>
      <c r="BW21" s="1248"/>
      <c r="BX21" s="1249">
        <v>6</v>
      </c>
      <c r="BY21" s="1250"/>
      <c r="BZ21" s="1248"/>
      <c r="CA21" s="1249">
        <v>6</v>
      </c>
      <c r="CB21" s="1250"/>
    </row>
    <row r="22" spans="1:80" s="1146" customFormat="1" ht="18" customHeight="1" thickBot="1" x14ac:dyDescent="0.3">
      <c r="A22" s="1483"/>
      <c r="B22" s="1484"/>
      <c r="C22" s="1485"/>
      <c r="D22" s="1490"/>
      <c r="E22" s="1399"/>
      <c r="F22" s="1461"/>
      <c r="G22" s="1444" t="s">
        <v>502</v>
      </c>
      <c r="H22" s="1446"/>
      <c r="I22" s="1251"/>
      <c r="J22" s="1252"/>
      <c r="K22" s="1253"/>
      <c r="L22" s="1251"/>
      <c r="M22" s="1252"/>
      <c r="N22" s="1253"/>
      <c r="O22" s="1251"/>
      <c r="P22" s="1252"/>
      <c r="Q22" s="1253"/>
      <c r="R22" s="1251"/>
      <c r="S22" s="1252"/>
      <c r="T22" s="1253"/>
      <c r="U22" s="1251"/>
      <c r="V22" s="1252"/>
      <c r="W22" s="1253"/>
      <c r="X22" s="1251"/>
      <c r="Y22" s="1252"/>
      <c r="Z22" s="1252"/>
      <c r="AA22" s="1251"/>
      <c r="AB22" s="1252"/>
      <c r="AC22" s="1253"/>
      <c r="AD22" s="1251"/>
      <c r="AE22" s="1252"/>
      <c r="AF22" s="1253"/>
      <c r="AG22" s="1251"/>
      <c r="AH22" s="1252"/>
      <c r="AI22" s="1253"/>
      <c r="AJ22" s="1614"/>
      <c r="AK22" s="1615"/>
      <c r="AL22" s="1616"/>
      <c r="AM22" s="1614"/>
      <c r="AN22" s="1615"/>
      <c r="AO22" s="1616"/>
      <c r="AP22" s="1614"/>
      <c r="AQ22" s="1615"/>
      <c r="AR22" s="1616"/>
      <c r="AS22" s="1614"/>
      <c r="AT22" s="1615"/>
      <c r="AU22" s="1616"/>
      <c r="AV22" s="1614"/>
      <c r="AW22" s="1615"/>
      <c r="AX22" s="1616"/>
      <c r="AY22" s="1614"/>
      <c r="AZ22" s="1615"/>
      <c r="BA22" s="1616"/>
      <c r="BB22" s="1614"/>
      <c r="BC22" s="1615"/>
      <c r="BD22" s="1616"/>
      <c r="BE22" s="1614"/>
      <c r="BF22" s="1615"/>
      <c r="BG22" s="1616"/>
      <c r="BH22" s="1614"/>
      <c r="BI22" s="1615"/>
      <c r="BJ22" s="1616"/>
      <c r="BK22" s="1614"/>
      <c r="BL22" s="1615"/>
      <c r="BM22" s="1616"/>
      <c r="BN22" s="1614"/>
      <c r="BO22" s="1615"/>
      <c r="BP22" s="1616"/>
      <c r="BQ22" s="1614"/>
      <c r="BR22" s="1615"/>
      <c r="BS22" s="1616"/>
      <c r="BT22" s="1614"/>
      <c r="BU22" s="1615"/>
      <c r="BV22" s="1616"/>
      <c r="BW22" s="1614"/>
      <c r="BX22" s="1615"/>
      <c r="BY22" s="1616"/>
      <c r="BZ22" s="1614"/>
      <c r="CA22" s="1615"/>
      <c r="CB22" s="1616"/>
    </row>
    <row r="23" spans="1:80" s="1146" customFormat="1" ht="18" customHeight="1" thickBot="1" x14ac:dyDescent="0.3">
      <c r="A23" s="1486"/>
      <c r="B23" s="1487"/>
      <c r="C23" s="1488"/>
      <c r="D23" s="1491"/>
      <c r="E23" s="1537" t="s">
        <v>23</v>
      </c>
      <c r="F23" s="1538"/>
      <c r="G23" s="1538"/>
      <c r="H23" s="1539"/>
      <c r="I23" s="1534">
        <v>12</v>
      </c>
      <c r="J23" s="1535"/>
      <c r="K23" s="1536"/>
      <c r="L23" s="1534">
        <v>12</v>
      </c>
      <c r="M23" s="1535"/>
      <c r="N23" s="1536"/>
      <c r="O23" s="1534">
        <v>12</v>
      </c>
      <c r="P23" s="1535"/>
      <c r="Q23" s="1536"/>
      <c r="R23" s="1534">
        <v>12</v>
      </c>
      <c r="S23" s="1535"/>
      <c r="T23" s="1536"/>
      <c r="U23" s="1534">
        <v>12</v>
      </c>
      <c r="V23" s="1535"/>
      <c r="W23" s="1536"/>
      <c r="X23" s="1534">
        <v>12</v>
      </c>
      <c r="Y23" s="1535"/>
      <c r="Z23" s="1536"/>
      <c r="AA23" s="1534">
        <v>12</v>
      </c>
      <c r="AB23" s="1535"/>
      <c r="AC23" s="1536"/>
      <c r="AD23" s="1534">
        <v>12</v>
      </c>
      <c r="AE23" s="1535"/>
      <c r="AF23" s="1536"/>
      <c r="AG23" s="1534">
        <v>12</v>
      </c>
      <c r="AH23" s="1535"/>
      <c r="AI23" s="1536"/>
      <c r="AJ23" s="1534">
        <v>12</v>
      </c>
      <c r="AK23" s="1535"/>
      <c r="AL23" s="1536"/>
      <c r="AM23" s="1534">
        <v>12</v>
      </c>
      <c r="AN23" s="1535"/>
      <c r="AO23" s="1536"/>
      <c r="AP23" s="1534">
        <v>12</v>
      </c>
      <c r="AQ23" s="1535"/>
      <c r="AR23" s="1536"/>
      <c r="AS23" s="1534">
        <v>12</v>
      </c>
      <c r="AT23" s="1535"/>
      <c r="AU23" s="1536"/>
      <c r="AV23" s="1534">
        <v>12</v>
      </c>
      <c r="AW23" s="1535"/>
      <c r="AX23" s="1536"/>
      <c r="AY23" s="1534">
        <v>12</v>
      </c>
      <c r="AZ23" s="1535"/>
      <c r="BA23" s="1536"/>
      <c r="BB23" s="1534">
        <v>12</v>
      </c>
      <c r="BC23" s="1535"/>
      <c r="BD23" s="1536"/>
      <c r="BE23" s="1534">
        <v>12</v>
      </c>
      <c r="BF23" s="1535"/>
      <c r="BG23" s="1536"/>
      <c r="BH23" s="1534">
        <v>12</v>
      </c>
      <c r="BI23" s="1535"/>
      <c r="BJ23" s="1536"/>
      <c r="BK23" s="1534">
        <v>12</v>
      </c>
      <c r="BL23" s="1535"/>
      <c r="BM23" s="1536"/>
      <c r="BN23" s="1534">
        <v>12</v>
      </c>
      <c r="BO23" s="1535"/>
      <c r="BP23" s="1536"/>
      <c r="BQ23" s="1534">
        <v>12</v>
      </c>
      <c r="BR23" s="1535"/>
      <c r="BS23" s="1536"/>
      <c r="BT23" s="1534">
        <v>12</v>
      </c>
      <c r="BU23" s="1535"/>
      <c r="BV23" s="1536"/>
      <c r="BW23" s="1534">
        <v>12</v>
      </c>
      <c r="BX23" s="1535"/>
      <c r="BY23" s="1536"/>
      <c r="BZ23" s="1534">
        <v>12</v>
      </c>
      <c r="CA23" s="1535"/>
      <c r="CB23" s="1536"/>
    </row>
    <row r="24" spans="1:80" s="1146" customFormat="1" ht="6.75" customHeight="1" x14ac:dyDescent="0.25">
      <c r="A24" s="1480" t="s">
        <v>579</v>
      </c>
      <c r="B24" s="1481"/>
      <c r="C24" s="1482"/>
      <c r="D24" s="1489">
        <v>6.3E-2</v>
      </c>
      <c r="E24" s="1395" t="s">
        <v>18</v>
      </c>
      <c r="F24" s="1459"/>
      <c r="G24" s="1395" t="s">
        <v>213</v>
      </c>
      <c r="H24" s="1396"/>
      <c r="I24" s="1596"/>
      <c r="J24" s="1599"/>
      <c r="K24" s="1602"/>
      <c r="L24" s="1596"/>
      <c r="M24" s="1599"/>
      <c r="N24" s="1602"/>
      <c r="O24" s="1596"/>
      <c r="P24" s="1599"/>
      <c r="Q24" s="1602"/>
      <c r="R24" s="1596"/>
      <c r="S24" s="1599"/>
      <c r="T24" s="1602"/>
      <c r="U24" s="1596"/>
      <c r="V24" s="1599"/>
      <c r="W24" s="1602"/>
      <c r="X24" s="1596"/>
      <c r="Y24" s="1599"/>
      <c r="Z24" s="1602"/>
      <c r="AA24" s="1596"/>
      <c r="AB24" s="1599"/>
      <c r="AC24" s="1602"/>
      <c r="AD24" s="1596"/>
      <c r="AE24" s="1599"/>
      <c r="AF24" s="1602"/>
      <c r="AG24" s="1596"/>
      <c r="AH24" s="1599"/>
      <c r="AI24" s="1602"/>
      <c r="AJ24" s="1596"/>
      <c r="AK24" s="1599"/>
      <c r="AL24" s="1602"/>
      <c r="AM24" s="1596"/>
      <c r="AN24" s="1599"/>
      <c r="AO24" s="1602"/>
      <c r="AP24" s="1596"/>
      <c r="AQ24" s="1599"/>
      <c r="AR24" s="1602"/>
      <c r="AS24" s="1596"/>
      <c r="AT24" s="1599"/>
      <c r="AU24" s="1602"/>
      <c r="AV24" s="1596"/>
      <c r="AW24" s="1599"/>
      <c r="AX24" s="1602"/>
      <c r="AY24" s="1596"/>
      <c r="AZ24" s="1599"/>
      <c r="BA24" s="1602"/>
      <c r="BB24" s="1596"/>
      <c r="BC24" s="1599"/>
      <c r="BD24" s="1602"/>
      <c r="BE24" s="1596"/>
      <c r="BF24" s="1599"/>
      <c r="BG24" s="1602"/>
      <c r="BH24" s="1596"/>
      <c r="BI24" s="1599"/>
      <c r="BJ24" s="1602"/>
      <c r="BK24" s="1596"/>
      <c r="BL24" s="1599"/>
      <c r="BM24" s="1602"/>
      <c r="BN24" s="1596"/>
      <c r="BO24" s="1599"/>
      <c r="BP24" s="1602"/>
      <c r="BQ24" s="1596"/>
      <c r="BR24" s="1599"/>
      <c r="BS24" s="1602"/>
      <c r="BT24" s="1596"/>
      <c r="BU24" s="1599"/>
      <c r="BV24" s="1602"/>
      <c r="BW24" s="1596"/>
      <c r="BX24" s="1599"/>
      <c r="BY24" s="1602"/>
      <c r="BZ24" s="1596"/>
      <c r="CA24" s="1599"/>
      <c r="CB24" s="1602"/>
    </row>
    <row r="25" spans="1:80" s="1146" customFormat="1" ht="6.75" customHeight="1" x14ac:dyDescent="0.25">
      <c r="A25" s="1483"/>
      <c r="B25" s="1484"/>
      <c r="C25" s="1485"/>
      <c r="D25" s="1490"/>
      <c r="E25" s="1397"/>
      <c r="F25" s="1460"/>
      <c r="G25" s="1397"/>
      <c r="H25" s="1398"/>
      <c r="I25" s="1597"/>
      <c r="J25" s="1600"/>
      <c r="K25" s="1603"/>
      <c r="L25" s="1597"/>
      <c r="M25" s="1600"/>
      <c r="N25" s="1603"/>
      <c r="O25" s="1597"/>
      <c r="P25" s="1600"/>
      <c r="Q25" s="1603"/>
      <c r="R25" s="1597"/>
      <c r="S25" s="1600"/>
      <c r="T25" s="1603"/>
      <c r="U25" s="1597"/>
      <c r="V25" s="1600"/>
      <c r="W25" s="1603"/>
      <c r="X25" s="1597"/>
      <c r="Y25" s="1600"/>
      <c r="Z25" s="1603"/>
      <c r="AA25" s="1597"/>
      <c r="AB25" s="1600"/>
      <c r="AC25" s="1603"/>
      <c r="AD25" s="1597"/>
      <c r="AE25" s="1600"/>
      <c r="AF25" s="1603"/>
      <c r="AG25" s="1597"/>
      <c r="AH25" s="1600"/>
      <c r="AI25" s="1603"/>
      <c r="AJ25" s="1597"/>
      <c r="AK25" s="1600"/>
      <c r="AL25" s="1603"/>
      <c r="AM25" s="1597"/>
      <c r="AN25" s="1600"/>
      <c r="AO25" s="1603"/>
      <c r="AP25" s="1597"/>
      <c r="AQ25" s="1600"/>
      <c r="AR25" s="1603"/>
      <c r="AS25" s="1597"/>
      <c r="AT25" s="1600"/>
      <c r="AU25" s="1603"/>
      <c r="AV25" s="1597"/>
      <c r="AW25" s="1600"/>
      <c r="AX25" s="1603"/>
      <c r="AY25" s="1597"/>
      <c r="AZ25" s="1600"/>
      <c r="BA25" s="1603"/>
      <c r="BB25" s="1597"/>
      <c r="BC25" s="1600"/>
      <c r="BD25" s="1603"/>
      <c r="BE25" s="1597"/>
      <c r="BF25" s="1600"/>
      <c r="BG25" s="1603"/>
      <c r="BH25" s="1597"/>
      <c r="BI25" s="1600"/>
      <c r="BJ25" s="1603"/>
      <c r="BK25" s="1597"/>
      <c r="BL25" s="1600"/>
      <c r="BM25" s="1603"/>
      <c r="BN25" s="1597"/>
      <c r="BO25" s="1600"/>
      <c r="BP25" s="1603"/>
      <c r="BQ25" s="1597"/>
      <c r="BR25" s="1600"/>
      <c r="BS25" s="1603"/>
      <c r="BT25" s="1597"/>
      <c r="BU25" s="1600"/>
      <c r="BV25" s="1603"/>
      <c r="BW25" s="1597"/>
      <c r="BX25" s="1600"/>
      <c r="BY25" s="1603"/>
      <c r="BZ25" s="1597"/>
      <c r="CA25" s="1600"/>
      <c r="CB25" s="1603"/>
    </row>
    <row r="26" spans="1:80" s="1146" customFormat="1" ht="6.75" customHeight="1" thickBot="1" x14ac:dyDescent="0.3">
      <c r="A26" s="1483"/>
      <c r="B26" s="1484"/>
      <c r="C26" s="1485"/>
      <c r="D26" s="1490"/>
      <c r="E26" s="1399"/>
      <c r="F26" s="1461"/>
      <c r="G26" s="1399"/>
      <c r="H26" s="1400"/>
      <c r="I26" s="1598"/>
      <c r="J26" s="1601"/>
      <c r="K26" s="1604"/>
      <c r="L26" s="1598"/>
      <c r="M26" s="1601"/>
      <c r="N26" s="1604"/>
      <c r="O26" s="1598"/>
      <c r="P26" s="1601"/>
      <c r="Q26" s="1604"/>
      <c r="R26" s="1598"/>
      <c r="S26" s="1601"/>
      <c r="T26" s="1604"/>
      <c r="U26" s="1598"/>
      <c r="V26" s="1601"/>
      <c r="W26" s="1604"/>
      <c r="X26" s="1598"/>
      <c r="Y26" s="1601"/>
      <c r="Z26" s="1604"/>
      <c r="AA26" s="1598"/>
      <c r="AB26" s="1601"/>
      <c r="AC26" s="1604"/>
      <c r="AD26" s="1598"/>
      <c r="AE26" s="1601"/>
      <c r="AF26" s="1604"/>
      <c r="AG26" s="1598"/>
      <c r="AH26" s="1601"/>
      <c r="AI26" s="1604"/>
      <c r="AJ26" s="1598"/>
      <c r="AK26" s="1601"/>
      <c r="AL26" s="1604"/>
      <c r="AM26" s="1598"/>
      <c r="AN26" s="1601"/>
      <c r="AO26" s="1604"/>
      <c r="AP26" s="1598"/>
      <c r="AQ26" s="1601"/>
      <c r="AR26" s="1604"/>
      <c r="AS26" s="1598"/>
      <c r="AT26" s="1601"/>
      <c r="AU26" s="1604"/>
      <c r="AV26" s="1598"/>
      <c r="AW26" s="1601"/>
      <c r="AX26" s="1604"/>
      <c r="AY26" s="1598"/>
      <c r="AZ26" s="1601"/>
      <c r="BA26" s="1604"/>
      <c r="BB26" s="1598"/>
      <c r="BC26" s="1601"/>
      <c r="BD26" s="1604"/>
      <c r="BE26" s="1598"/>
      <c r="BF26" s="1601"/>
      <c r="BG26" s="1604"/>
      <c r="BH26" s="1598"/>
      <c r="BI26" s="1601"/>
      <c r="BJ26" s="1604"/>
      <c r="BK26" s="1598"/>
      <c r="BL26" s="1601"/>
      <c r="BM26" s="1604"/>
      <c r="BN26" s="1598"/>
      <c r="BO26" s="1601"/>
      <c r="BP26" s="1604"/>
      <c r="BQ26" s="1598"/>
      <c r="BR26" s="1601"/>
      <c r="BS26" s="1604"/>
      <c r="BT26" s="1598"/>
      <c r="BU26" s="1601"/>
      <c r="BV26" s="1604"/>
      <c r="BW26" s="1598"/>
      <c r="BX26" s="1601"/>
      <c r="BY26" s="1604"/>
      <c r="BZ26" s="1598"/>
      <c r="CA26" s="1601"/>
      <c r="CB26" s="1604"/>
    </row>
    <row r="27" spans="1:80" s="1146" customFormat="1" ht="6.75" customHeight="1" x14ac:dyDescent="0.25">
      <c r="A27" s="1483"/>
      <c r="B27" s="1484"/>
      <c r="C27" s="1485"/>
      <c r="D27" s="1490"/>
      <c r="E27" s="1395" t="s">
        <v>503</v>
      </c>
      <c r="F27" s="1459"/>
      <c r="G27" s="1395" t="s">
        <v>213</v>
      </c>
      <c r="H27" s="1396"/>
      <c r="I27" s="1590"/>
      <c r="J27" s="1591"/>
      <c r="K27" s="1592"/>
      <c r="L27" s="1587"/>
      <c r="M27" s="1588"/>
      <c r="N27" s="1589"/>
      <c r="O27" s="1587"/>
      <c r="P27" s="1588"/>
      <c r="Q27" s="1589"/>
      <c r="R27" s="1587"/>
      <c r="S27" s="1588"/>
      <c r="T27" s="1589"/>
      <c r="U27" s="1587"/>
      <c r="V27" s="1588"/>
      <c r="W27" s="1589"/>
      <c r="X27" s="1587"/>
      <c r="Y27" s="1588"/>
      <c r="Z27" s="1589"/>
      <c r="AA27" s="1587"/>
      <c r="AB27" s="1588"/>
      <c r="AC27" s="1589"/>
      <c r="AD27" s="1587"/>
      <c r="AE27" s="1588"/>
      <c r="AF27" s="1589"/>
      <c r="AG27" s="1587"/>
      <c r="AH27" s="1588"/>
      <c r="AI27" s="1589"/>
      <c r="AJ27" s="1587"/>
      <c r="AK27" s="1588"/>
      <c r="AL27" s="1589"/>
      <c r="AM27" s="1587"/>
      <c r="AN27" s="1588"/>
      <c r="AO27" s="1589"/>
      <c r="AP27" s="1587"/>
      <c r="AQ27" s="1588"/>
      <c r="AR27" s="1589"/>
      <c r="AS27" s="1587"/>
      <c r="AT27" s="1588"/>
      <c r="AU27" s="1589"/>
      <c r="AV27" s="1587"/>
      <c r="AW27" s="1588"/>
      <c r="AX27" s="1589"/>
      <c r="AY27" s="1587"/>
      <c r="AZ27" s="1588"/>
      <c r="BA27" s="1589"/>
      <c r="BB27" s="1587"/>
      <c r="BC27" s="1588"/>
      <c r="BD27" s="1589"/>
      <c r="BE27" s="1587"/>
      <c r="BF27" s="1588"/>
      <c r="BG27" s="1589"/>
      <c r="BH27" s="1587"/>
      <c r="BI27" s="1588"/>
      <c r="BJ27" s="1589"/>
      <c r="BK27" s="1587"/>
      <c r="BL27" s="1588"/>
      <c r="BM27" s="1589"/>
      <c r="BN27" s="1587"/>
      <c r="BO27" s="1588"/>
      <c r="BP27" s="1589"/>
      <c r="BQ27" s="1587"/>
      <c r="BR27" s="1588"/>
      <c r="BS27" s="1589"/>
      <c r="BT27" s="1587"/>
      <c r="BU27" s="1588"/>
      <c r="BV27" s="1589"/>
      <c r="BW27" s="1587"/>
      <c r="BX27" s="1588"/>
      <c r="BY27" s="1589"/>
      <c r="BZ27" s="1587"/>
      <c r="CA27" s="1588"/>
      <c r="CB27" s="1589"/>
    </row>
    <row r="28" spans="1:80" s="1146" customFormat="1" ht="6.75" customHeight="1" x14ac:dyDescent="0.25">
      <c r="A28" s="1483"/>
      <c r="B28" s="1484"/>
      <c r="C28" s="1485"/>
      <c r="D28" s="1490"/>
      <c r="E28" s="1397"/>
      <c r="F28" s="1460"/>
      <c r="G28" s="1397"/>
      <c r="H28" s="1398"/>
      <c r="I28" s="1590"/>
      <c r="J28" s="1591"/>
      <c r="K28" s="1592"/>
      <c r="L28" s="1590"/>
      <c r="M28" s="1591"/>
      <c r="N28" s="1592"/>
      <c r="O28" s="1590"/>
      <c r="P28" s="1591"/>
      <c r="Q28" s="1592"/>
      <c r="R28" s="1590"/>
      <c r="S28" s="1591"/>
      <c r="T28" s="1592"/>
      <c r="U28" s="1590"/>
      <c r="V28" s="1591"/>
      <c r="W28" s="1592"/>
      <c r="X28" s="1590"/>
      <c r="Y28" s="1591"/>
      <c r="Z28" s="1592"/>
      <c r="AA28" s="1590"/>
      <c r="AB28" s="1591"/>
      <c r="AC28" s="1592"/>
      <c r="AD28" s="1590"/>
      <c r="AE28" s="1591"/>
      <c r="AF28" s="1592"/>
      <c r="AG28" s="1590"/>
      <c r="AH28" s="1591"/>
      <c r="AI28" s="1592"/>
      <c r="AJ28" s="1590"/>
      <c r="AK28" s="1591"/>
      <c r="AL28" s="1592"/>
      <c r="AM28" s="1590"/>
      <c r="AN28" s="1591"/>
      <c r="AO28" s="1592"/>
      <c r="AP28" s="1590"/>
      <c r="AQ28" s="1591"/>
      <c r="AR28" s="1592"/>
      <c r="AS28" s="1590"/>
      <c r="AT28" s="1591"/>
      <c r="AU28" s="1592"/>
      <c r="AV28" s="1590"/>
      <c r="AW28" s="1591"/>
      <c r="AX28" s="1592"/>
      <c r="AY28" s="1590"/>
      <c r="AZ28" s="1591"/>
      <c r="BA28" s="1592"/>
      <c r="BB28" s="1590"/>
      <c r="BC28" s="1591"/>
      <c r="BD28" s="1592"/>
      <c r="BE28" s="1590"/>
      <c r="BF28" s="1591"/>
      <c r="BG28" s="1592"/>
      <c r="BH28" s="1590"/>
      <c r="BI28" s="1591"/>
      <c r="BJ28" s="1592"/>
      <c r="BK28" s="1590"/>
      <c r="BL28" s="1591"/>
      <c r="BM28" s="1592"/>
      <c r="BN28" s="1590"/>
      <c r="BO28" s="1591"/>
      <c r="BP28" s="1592"/>
      <c r="BQ28" s="1590"/>
      <c r="BR28" s="1591"/>
      <c r="BS28" s="1592"/>
      <c r="BT28" s="1590"/>
      <c r="BU28" s="1591"/>
      <c r="BV28" s="1592"/>
      <c r="BW28" s="1590"/>
      <c r="BX28" s="1591"/>
      <c r="BY28" s="1592"/>
      <c r="BZ28" s="1590"/>
      <c r="CA28" s="1591"/>
      <c r="CB28" s="1592"/>
    </row>
    <row r="29" spans="1:80" s="1146" customFormat="1" ht="6.75" customHeight="1" thickBot="1" x14ac:dyDescent="0.3">
      <c r="A29" s="1486"/>
      <c r="B29" s="1487"/>
      <c r="C29" s="1488"/>
      <c r="D29" s="1491"/>
      <c r="E29" s="1399"/>
      <c r="F29" s="1461"/>
      <c r="G29" s="1399"/>
      <c r="H29" s="1400"/>
      <c r="I29" s="1608"/>
      <c r="J29" s="1609"/>
      <c r="K29" s="1610"/>
      <c r="L29" s="1608"/>
      <c r="M29" s="1609"/>
      <c r="N29" s="1610"/>
      <c r="O29" s="1608"/>
      <c r="P29" s="1609"/>
      <c r="Q29" s="1610"/>
      <c r="R29" s="1608"/>
      <c r="S29" s="1609"/>
      <c r="T29" s="1610"/>
      <c r="U29" s="1608"/>
      <c r="V29" s="1609"/>
      <c r="W29" s="1610"/>
      <c r="X29" s="1608"/>
      <c r="Y29" s="1609"/>
      <c r="Z29" s="1610"/>
      <c r="AA29" s="1608"/>
      <c r="AB29" s="1609"/>
      <c r="AC29" s="1610"/>
      <c r="AD29" s="1608"/>
      <c r="AE29" s="1609"/>
      <c r="AF29" s="1610"/>
      <c r="AG29" s="1608"/>
      <c r="AH29" s="1609"/>
      <c r="AI29" s="1610"/>
      <c r="AJ29" s="1608"/>
      <c r="AK29" s="1609"/>
      <c r="AL29" s="1610"/>
      <c r="AM29" s="1608"/>
      <c r="AN29" s="1609"/>
      <c r="AO29" s="1610"/>
      <c r="AP29" s="1608"/>
      <c r="AQ29" s="1609"/>
      <c r="AR29" s="1610"/>
      <c r="AS29" s="1608"/>
      <c r="AT29" s="1609"/>
      <c r="AU29" s="1610"/>
      <c r="AV29" s="1608"/>
      <c r="AW29" s="1609"/>
      <c r="AX29" s="1610"/>
      <c r="AY29" s="1608"/>
      <c r="AZ29" s="1609"/>
      <c r="BA29" s="1610"/>
      <c r="BB29" s="1608"/>
      <c r="BC29" s="1609"/>
      <c r="BD29" s="1610"/>
      <c r="BE29" s="1608"/>
      <c r="BF29" s="1609"/>
      <c r="BG29" s="1610"/>
      <c r="BH29" s="1608"/>
      <c r="BI29" s="1609"/>
      <c r="BJ29" s="1610"/>
      <c r="BK29" s="1608"/>
      <c r="BL29" s="1609"/>
      <c r="BM29" s="1610"/>
      <c r="BN29" s="1608"/>
      <c r="BO29" s="1609"/>
      <c r="BP29" s="1610"/>
      <c r="BQ29" s="1608"/>
      <c r="BR29" s="1609"/>
      <c r="BS29" s="1610"/>
      <c r="BT29" s="1608"/>
      <c r="BU29" s="1609"/>
      <c r="BV29" s="1610"/>
      <c r="BW29" s="1608"/>
      <c r="BX29" s="1609"/>
      <c r="BY29" s="1610"/>
      <c r="BZ29" s="1608"/>
      <c r="CA29" s="1609"/>
      <c r="CB29" s="1610"/>
    </row>
    <row r="30" spans="1:80" s="1146" customFormat="1" ht="7.5" customHeight="1" x14ac:dyDescent="0.25">
      <c r="A30" s="1480" t="s">
        <v>580</v>
      </c>
      <c r="B30" s="1481"/>
      <c r="C30" s="1482"/>
      <c r="D30" s="1489">
        <v>6.3E-2</v>
      </c>
      <c r="E30" s="1395" t="s">
        <v>18</v>
      </c>
      <c r="F30" s="1459"/>
      <c r="G30" s="1395" t="s">
        <v>213</v>
      </c>
      <c r="H30" s="1396"/>
      <c r="I30" s="1596"/>
      <c r="J30" s="1599">
        <v>1.7999999999992723E-2</v>
      </c>
      <c r="K30" s="1602"/>
      <c r="L30" s="1596"/>
      <c r="M30" s="1599">
        <v>1.7999999999992723E-2</v>
      </c>
      <c r="N30" s="1602"/>
      <c r="O30" s="1596"/>
      <c r="P30" s="1599">
        <v>2.7999999999992725E-2</v>
      </c>
      <c r="Q30" s="1602"/>
      <c r="R30" s="1596"/>
      <c r="S30" s="1599">
        <v>0.01</v>
      </c>
      <c r="T30" s="1602"/>
      <c r="U30" s="1596"/>
      <c r="V30" s="1599">
        <v>1.5999999999985449E-2</v>
      </c>
      <c r="W30" s="1602"/>
      <c r="X30" s="1596"/>
      <c r="Y30" s="1663">
        <v>1.7999999999992723E-2</v>
      </c>
      <c r="Z30" s="1602"/>
      <c r="AA30" s="1596"/>
      <c r="AB30" s="1663">
        <v>1.7999999999992723E-2</v>
      </c>
      <c r="AC30" s="1602"/>
      <c r="AD30" s="1596"/>
      <c r="AE30" s="1599">
        <v>2.1999999999970897E-2</v>
      </c>
      <c r="AF30" s="1602"/>
      <c r="AG30" s="1596"/>
      <c r="AH30" s="1599">
        <v>1.4000000000014553E-2</v>
      </c>
      <c r="AI30" s="1602"/>
      <c r="AJ30" s="1596"/>
      <c r="AK30" s="1599">
        <v>1.5999999999985449E-2</v>
      </c>
      <c r="AL30" s="1602"/>
      <c r="AM30" s="1596"/>
      <c r="AN30" s="1599">
        <v>2.6000000000021829E-2</v>
      </c>
      <c r="AO30" s="1602"/>
      <c r="AP30" s="1596"/>
      <c r="AQ30" s="1599">
        <v>1.5999999999985449E-2</v>
      </c>
      <c r="AR30" s="1602"/>
      <c r="AS30" s="1596"/>
      <c r="AT30" s="1599">
        <v>2.6000000000021829E-2</v>
      </c>
      <c r="AU30" s="1602"/>
      <c r="AV30" s="1596"/>
      <c r="AW30" s="1599">
        <v>1.5999999999985449E-2</v>
      </c>
      <c r="AX30" s="1602"/>
      <c r="AY30" s="1596"/>
      <c r="AZ30" s="1599">
        <v>3.4000000000014553E-2</v>
      </c>
      <c r="BA30" s="1602"/>
      <c r="BB30" s="1596"/>
      <c r="BC30" s="1599">
        <v>4.7999999999992722E-2</v>
      </c>
      <c r="BD30" s="1602"/>
      <c r="BE30" s="1596"/>
      <c r="BF30" s="1599">
        <v>0.03</v>
      </c>
      <c r="BG30" s="1602"/>
      <c r="BH30" s="1596"/>
      <c r="BI30" s="1599">
        <v>3.3999999999978173E-2</v>
      </c>
      <c r="BJ30" s="1602"/>
      <c r="BK30" s="1596"/>
      <c r="BL30" s="1599">
        <v>0.04</v>
      </c>
      <c r="BM30" s="1602"/>
      <c r="BN30" s="1596"/>
      <c r="BO30" s="1599">
        <v>2.6000000000021829E-2</v>
      </c>
      <c r="BP30" s="1602"/>
      <c r="BQ30" s="1596"/>
      <c r="BR30" s="1599">
        <v>2.3999999999978174E-2</v>
      </c>
      <c r="BS30" s="1602"/>
      <c r="BT30" s="1596"/>
      <c r="BU30" s="1599">
        <v>2.8000000000029106E-2</v>
      </c>
      <c r="BV30" s="1602"/>
      <c r="BW30" s="1596"/>
      <c r="BX30" s="1599">
        <v>1.7999999999992723E-2</v>
      </c>
      <c r="BY30" s="1602"/>
      <c r="BZ30" s="1596"/>
      <c r="CA30" s="1599">
        <v>7.9999999999927247E-3</v>
      </c>
      <c r="CB30" s="1602"/>
    </row>
    <row r="31" spans="1:80" s="1146" customFormat="1" ht="7.5" customHeight="1" x14ac:dyDescent="0.25">
      <c r="A31" s="1483"/>
      <c r="B31" s="1484"/>
      <c r="C31" s="1485"/>
      <c r="D31" s="1490"/>
      <c r="E31" s="1397"/>
      <c r="F31" s="1460"/>
      <c r="G31" s="1397"/>
      <c r="H31" s="1398"/>
      <c r="I31" s="1597"/>
      <c r="J31" s="1600"/>
      <c r="K31" s="1603"/>
      <c r="L31" s="1597"/>
      <c r="M31" s="1600"/>
      <c r="N31" s="1603"/>
      <c r="O31" s="1597"/>
      <c r="P31" s="1600"/>
      <c r="Q31" s="1603"/>
      <c r="R31" s="1597"/>
      <c r="S31" s="1600"/>
      <c r="T31" s="1603"/>
      <c r="U31" s="1597"/>
      <c r="V31" s="1600"/>
      <c r="W31" s="1603"/>
      <c r="X31" s="1597"/>
      <c r="Y31" s="1664"/>
      <c r="Z31" s="1603"/>
      <c r="AA31" s="1597"/>
      <c r="AB31" s="1664"/>
      <c r="AC31" s="1603"/>
      <c r="AD31" s="1597"/>
      <c r="AE31" s="1600"/>
      <c r="AF31" s="1603"/>
      <c r="AG31" s="1597"/>
      <c r="AH31" s="1600"/>
      <c r="AI31" s="1603"/>
      <c r="AJ31" s="1597"/>
      <c r="AK31" s="1600"/>
      <c r="AL31" s="1603"/>
      <c r="AM31" s="1597"/>
      <c r="AN31" s="1600"/>
      <c r="AO31" s="1603"/>
      <c r="AP31" s="1597"/>
      <c r="AQ31" s="1600"/>
      <c r="AR31" s="1603"/>
      <c r="AS31" s="1597"/>
      <c r="AT31" s="1600"/>
      <c r="AU31" s="1603"/>
      <c r="AV31" s="1597"/>
      <c r="AW31" s="1600"/>
      <c r="AX31" s="1603"/>
      <c r="AY31" s="1597"/>
      <c r="AZ31" s="1600"/>
      <c r="BA31" s="1603"/>
      <c r="BB31" s="1597"/>
      <c r="BC31" s="1600"/>
      <c r="BD31" s="1603"/>
      <c r="BE31" s="1597"/>
      <c r="BF31" s="1600"/>
      <c r="BG31" s="1603"/>
      <c r="BH31" s="1597"/>
      <c r="BI31" s="1600"/>
      <c r="BJ31" s="1603"/>
      <c r="BK31" s="1597"/>
      <c r="BL31" s="1600"/>
      <c r="BM31" s="1603"/>
      <c r="BN31" s="1597"/>
      <c r="BO31" s="1600"/>
      <c r="BP31" s="1603"/>
      <c r="BQ31" s="1597"/>
      <c r="BR31" s="1600"/>
      <c r="BS31" s="1603"/>
      <c r="BT31" s="1597"/>
      <c r="BU31" s="1600"/>
      <c r="BV31" s="1603"/>
      <c r="BW31" s="1597"/>
      <c r="BX31" s="1600"/>
      <c r="BY31" s="1603"/>
      <c r="BZ31" s="1597"/>
      <c r="CA31" s="1600"/>
      <c r="CB31" s="1603"/>
    </row>
    <row r="32" spans="1:80" s="1146" customFormat="1" ht="7.5" customHeight="1" thickBot="1" x14ac:dyDescent="0.3">
      <c r="A32" s="1483"/>
      <c r="B32" s="1484"/>
      <c r="C32" s="1485"/>
      <c r="D32" s="1490"/>
      <c r="E32" s="1399"/>
      <c r="F32" s="1461"/>
      <c r="G32" s="1399"/>
      <c r="H32" s="1400"/>
      <c r="I32" s="1598"/>
      <c r="J32" s="1601"/>
      <c r="K32" s="1604"/>
      <c r="L32" s="1598"/>
      <c r="M32" s="1601"/>
      <c r="N32" s="1604"/>
      <c r="O32" s="1598"/>
      <c r="P32" s="1601"/>
      <c r="Q32" s="1604"/>
      <c r="R32" s="1598"/>
      <c r="S32" s="1601"/>
      <c r="T32" s="1604"/>
      <c r="U32" s="1598"/>
      <c r="V32" s="1601"/>
      <c r="W32" s="1604"/>
      <c r="X32" s="1598"/>
      <c r="Y32" s="1665"/>
      <c r="Z32" s="1604"/>
      <c r="AA32" s="1598"/>
      <c r="AB32" s="1665"/>
      <c r="AC32" s="1604"/>
      <c r="AD32" s="1598"/>
      <c r="AE32" s="1601"/>
      <c r="AF32" s="1604"/>
      <c r="AG32" s="1598"/>
      <c r="AH32" s="1601"/>
      <c r="AI32" s="1604"/>
      <c r="AJ32" s="1598"/>
      <c r="AK32" s="1601"/>
      <c r="AL32" s="1604"/>
      <c r="AM32" s="1598"/>
      <c r="AN32" s="1601"/>
      <c r="AO32" s="1604"/>
      <c r="AP32" s="1598"/>
      <c r="AQ32" s="1601"/>
      <c r="AR32" s="1604"/>
      <c r="AS32" s="1598"/>
      <c r="AT32" s="1601"/>
      <c r="AU32" s="1604"/>
      <c r="AV32" s="1598"/>
      <c r="AW32" s="1601"/>
      <c r="AX32" s="1604"/>
      <c r="AY32" s="1598"/>
      <c r="AZ32" s="1601"/>
      <c r="BA32" s="1604"/>
      <c r="BB32" s="1598"/>
      <c r="BC32" s="1601"/>
      <c r="BD32" s="1604"/>
      <c r="BE32" s="1598"/>
      <c r="BF32" s="1601"/>
      <c r="BG32" s="1604"/>
      <c r="BH32" s="1598"/>
      <c r="BI32" s="1601"/>
      <c r="BJ32" s="1604"/>
      <c r="BK32" s="1598"/>
      <c r="BL32" s="1601"/>
      <c r="BM32" s="1604"/>
      <c r="BN32" s="1598"/>
      <c r="BO32" s="1601"/>
      <c r="BP32" s="1604"/>
      <c r="BQ32" s="1598"/>
      <c r="BR32" s="1601"/>
      <c r="BS32" s="1604"/>
      <c r="BT32" s="1598"/>
      <c r="BU32" s="1601"/>
      <c r="BV32" s="1604"/>
      <c r="BW32" s="1598"/>
      <c r="BX32" s="1601"/>
      <c r="BY32" s="1604"/>
      <c r="BZ32" s="1598"/>
      <c r="CA32" s="1601"/>
      <c r="CB32" s="1604"/>
    </row>
    <row r="33" spans="1:80" s="1146" customFormat="1" ht="7.5" customHeight="1" x14ac:dyDescent="0.25">
      <c r="A33" s="1483"/>
      <c r="B33" s="1484"/>
      <c r="C33" s="1485"/>
      <c r="D33" s="1490"/>
      <c r="E33" s="1395" t="s">
        <v>503</v>
      </c>
      <c r="F33" s="1459"/>
      <c r="G33" s="1395" t="s">
        <v>213</v>
      </c>
      <c r="H33" s="1396"/>
      <c r="I33" s="1587"/>
      <c r="J33" s="1588"/>
      <c r="K33" s="1589"/>
      <c r="L33" s="1587"/>
      <c r="M33" s="1588"/>
      <c r="N33" s="1589"/>
      <c r="O33" s="1587"/>
      <c r="P33" s="1588"/>
      <c r="Q33" s="1589"/>
      <c r="R33" s="1587"/>
      <c r="S33" s="1588"/>
      <c r="T33" s="1589"/>
      <c r="U33" s="1587"/>
      <c r="V33" s="1588"/>
      <c r="W33" s="1589"/>
      <c r="X33" s="1587"/>
      <c r="Y33" s="1588"/>
      <c r="Z33" s="1589"/>
      <c r="AA33" s="1587"/>
      <c r="AB33" s="1588"/>
      <c r="AC33" s="1589"/>
      <c r="AD33" s="1587"/>
      <c r="AE33" s="1588"/>
      <c r="AF33" s="1589"/>
      <c r="AG33" s="1587"/>
      <c r="AH33" s="1588"/>
      <c r="AI33" s="1589"/>
      <c r="AJ33" s="1587"/>
      <c r="AK33" s="1588"/>
      <c r="AL33" s="1589"/>
      <c r="AM33" s="1587"/>
      <c r="AN33" s="1588"/>
      <c r="AO33" s="1589"/>
      <c r="AP33" s="1587"/>
      <c r="AQ33" s="1588"/>
      <c r="AR33" s="1589"/>
      <c r="AS33" s="1587"/>
      <c r="AT33" s="1588"/>
      <c r="AU33" s="1589"/>
      <c r="AV33" s="1587"/>
      <c r="AW33" s="1588"/>
      <c r="AX33" s="1589"/>
      <c r="AY33" s="1587"/>
      <c r="AZ33" s="1588"/>
      <c r="BA33" s="1589"/>
      <c r="BB33" s="1587"/>
      <c r="BC33" s="1588"/>
      <c r="BD33" s="1589"/>
      <c r="BE33" s="1587"/>
      <c r="BF33" s="1588"/>
      <c r="BG33" s="1589"/>
      <c r="BH33" s="1587"/>
      <c r="BI33" s="1588"/>
      <c r="BJ33" s="1589"/>
      <c r="BK33" s="1587"/>
      <c r="BL33" s="1588"/>
      <c r="BM33" s="1589"/>
      <c r="BN33" s="1587"/>
      <c r="BO33" s="1588"/>
      <c r="BP33" s="1589"/>
      <c r="BQ33" s="1587"/>
      <c r="BR33" s="1588"/>
      <c r="BS33" s="1589"/>
      <c r="BT33" s="1587"/>
      <c r="BU33" s="1588"/>
      <c r="BV33" s="1589"/>
      <c r="BW33" s="1587"/>
      <c r="BX33" s="1588"/>
      <c r="BY33" s="1589"/>
      <c r="BZ33" s="1587"/>
      <c r="CA33" s="1588"/>
      <c r="CB33" s="1589"/>
    </row>
    <row r="34" spans="1:80" s="1146" customFormat="1" ht="7.5" customHeight="1" x14ac:dyDescent="0.25">
      <c r="A34" s="1483"/>
      <c r="B34" s="1484"/>
      <c r="C34" s="1485"/>
      <c r="D34" s="1490"/>
      <c r="E34" s="1397"/>
      <c r="F34" s="1460"/>
      <c r="G34" s="1397"/>
      <c r="H34" s="1398"/>
      <c r="I34" s="1590"/>
      <c r="J34" s="1591"/>
      <c r="K34" s="1592"/>
      <c r="L34" s="1590"/>
      <c r="M34" s="1591"/>
      <c r="N34" s="1592"/>
      <c r="O34" s="1590"/>
      <c r="P34" s="1591"/>
      <c r="Q34" s="1592"/>
      <c r="R34" s="1590"/>
      <c r="S34" s="1591"/>
      <c r="T34" s="1592"/>
      <c r="U34" s="1590"/>
      <c r="V34" s="1591"/>
      <c r="W34" s="1592"/>
      <c r="X34" s="1590"/>
      <c r="Y34" s="1591"/>
      <c r="Z34" s="1592"/>
      <c r="AA34" s="1590"/>
      <c r="AB34" s="1591"/>
      <c r="AC34" s="1592"/>
      <c r="AD34" s="1590"/>
      <c r="AE34" s="1591"/>
      <c r="AF34" s="1592"/>
      <c r="AG34" s="1590"/>
      <c r="AH34" s="1591"/>
      <c r="AI34" s="1592"/>
      <c r="AJ34" s="1590"/>
      <c r="AK34" s="1591"/>
      <c r="AL34" s="1592"/>
      <c r="AM34" s="1590"/>
      <c r="AN34" s="1591"/>
      <c r="AO34" s="1592"/>
      <c r="AP34" s="1590"/>
      <c r="AQ34" s="1591"/>
      <c r="AR34" s="1592"/>
      <c r="AS34" s="1590"/>
      <c r="AT34" s="1591"/>
      <c r="AU34" s="1592"/>
      <c r="AV34" s="1590"/>
      <c r="AW34" s="1591"/>
      <c r="AX34" s="1592"/>
      <c r="AY34" s="1590"/>
      <c r="AZ34" s="1591"/>
      <c r="BA34" s="1592"/>
      <c r="BB34" s="1590"/>
      <c r="BC34" s="1591"/>
      <c r="BD34" s="1592"/>
      <c r="BE34" s="1590"/>
      <c r="BF34" s="1591"/>
      <c r="BG34" s="1592"/>
      <c r="BH34" s="1590"/>
      <c r="BI34" s="1591"/>
      <c r="BJ34" s="1592"/>
      <c r="BK34" s="1590"/>
      <c r="BL34" s="1591"/>
      <c r="BM34" s="1592"/>
      <c r="BN34" s="1590"/>
      <c r="BO34" s="1591"/>
      <c r="BP34" s="1592"/>
      <c r="BQ34" s="1590"/>
      <c r="BR34" s="1591"/>
      <c r="BS34" s="1592"/>
      <c r="BT34" s="1590"/>
      <c r="BU34" s="1591"/>
      <c r="BV34" s="1592"/>
      <c r="BW34" s="1590"/>
      <c r="BX34" s="1591"/>
      <c r="BY34" s="1592"/>
      <c r="BZ34" s="1590"/>
      <c r="CA34" s="1591"/>
      <c r="CB34" s="1592"/>
    </row>
    <row r="35" spans="1:80" s="1146" customFormat="1" ht="7.5" customHeight="1" thickBot="1" x14ac:dyDescent="0.3">
      <c r="A35" s="1486"/>
      <c r="B35" s="1487"/>
      <c r="C35" s="1488"/>
      <c r="D35" s="1491"/>
      <c r="E35" s="1399"/>
      <c r="F35" s="1461"/>
      <c r="G35" s="1399"/>
      <c r="H35" s="1400"/>
      <c r="I35" s="1593"/>
      <c r="J35" s="1594"/>
      <c r="K35" s="1595"/>
      <c r="L35" s="1593"/>
      <c r="M35" s="1594"/>
      <c r="N35" s="1595"/>
      <c r="O35" s="1593"/>
      <c r="P35" s="1594"/>
      <c r="Q35" s="1595"/>
      <c r="R35" s="1593"/>
      <c r="S35" s="1594"/>
      <c r="T35" s="1595"/>
      <c r="U35" s="1593"/>
      <c r="V35" s="1594"/>
      <c r="W35" s="1595"/>
      <c r="X35" s="1593"/>
      <c r="Y35" s="1594"/>
      <c r="Z35" s="1595"/>
      <c r="AA35" s="1593"/>
      <c r="AB35" s="1594"/>
      <c r="AC35" s="1595"/>
      <c r="AD35" s="1593"/>
      <c r="AE35" s="1594"/>
      <c r="AF35" s="1595"/>
      <c r="AG35" s="1593"/>
      <c r="AH35" s="1594"/>
      <c r="AI35" s="1595"/>
      <c r="AJ35" s="1593"/>
      <c r="AK35" s="1594"/>
      <c r="AL35" s="1595"/>
      <c r="AM35" s="1593"/>
      <c r="AN35" s="1594"/>
      <c r="AO35" s="1595"/>
      <c r="AP35" s="1593"/>
      <c r="AQ35" s="1594"/>
      <c r="AR35" s="1595"/>
      <c r="AS35" s="1593"/>
      <c r="AT35" s="1594"/>
      <c r="AU35" s="1595"/>
      <c r="AV35" s="1593"/>
      <c r="AW35" s="1594"/>
      <c r="AX35" s="1595"/>
      <c r="AY35" s="1593"/>
      <c r="AZ35" s="1594"/>
      <c r="BA35" s="1595"/>
      <c r="BB35" s="1593"/>
      <c r="BC35" s="1594"/>
      <c r="BD35" s="1595"/>
      <c r="BE35" s="1593"/>
      <c r="BF35" s="1594"/>
      <c r="BG35" s="1595"/>
      <c r="BH35" s="1593"/>
      <c r="BI35" s="1594"/>
      <c r="BJ35" s="1595"/>
      <c r="BK35" s="1593"/>
      <c r="BL35" s="1594"/>
      <c r="BM35" s="1595"/>
      <c r="BN35" s="1593"/>
      <c r="BO35" s="1594"/>
      <c r="BP35" s="1595"/>
      <c r="BQ35" s="1593"/>
      <c r="BR35" s="1594"/>
      <c r="BS35" s="1595"/>
      <c r="BT35" s="1593"/>
      <c r="BU35" s="1594"/>
      <c r="BV35" s="1595"/>
      <c r="BW35" s="1593"/>
      <c r="BX35" s="1594"/>
      <c r="BY35" s="1595"/>
      <c r="BZ35" s="1593"/>
      <c r="CA35" s="1594"/>
      <c r="CB35" s="1595"/>
    </row>
    <row r="36" spans="1:80" s="1146" customFormat="1" ht="24" customHeight="1" x14ac:dyDescent="0.25">
      <c r="A36" s="1417" t="s">
        <v>25</v>
      </c>
      <c r="B36" s="1418"/>
      <c r="C36" s="1418"/>
      <c r="D36" s="1419"/>
      <c r="E36" s="1444" t="s">
        <v>144</v>
      </c>
      <c r="F36" s="1445"/>
      <c r="G36" s="1445"/>
      <c r="H36" s="1446"/>
      <c r="I36" s="1167"/>
      <c r="J36" s="1932">
        <f>J8+J16</f>
        <v>3.06</v>
      </c>
      <c r="K36" s="1933">
        <f>K8+K16</f>
        <v>0.72</v>
      </c>
      <c r="L36" s="1168"/>
      <c r="M36" s="1932">
        <f>M8+M16</f>
        <v>2.88</v>
      </c>
      <c r="N36" s="1933">
        <f>N8+N16</f>
        <v>0.54</v>
      </c>
      <c r="O36" s="1169"/>
      <c r="P36" s="1932">
        <f>P8+P16</f>
        <v>3.24</v>
      </c>
      <c r="Q36" s="1933">
        <f>Q8+Q16</f>
        <v>0.72</v>
      </c>
      <c r="R36" s="1169"/>
      <c r="S36" s="1932">
        <f>S8+S16</f>
        <v>3.96</v>
      </c>
      <c r="T36" s="1933">
        <f>T8+T16</f>
        <v>0.54</v>
      </c>
      <c r="U36" s="1169"/>
      <c r="V36" s="1932">
        <f>V8+V16</f>
        <v>3.42</v>
      </c>
      <c r="W36" s="1933">
        <f>W8+W16</f>
        <v>0.89999999999999991</v>
      </c>
      <c r="X36" s="1169"/>
      <c r="Y36" s="1932">
        <f>Y8+Y16</f>
        <v>3.96</v>
      </c>
      <c r="Z36" s="1933">
        <f>Z8+Z16</f>
        <v>0.54</v>
      </c>
      <c r="AA36" s="1169"/>
      <c r="AB36" s="1932">
        <f>AB8+AB16</f>
        <v>3.24</v>
      </c>
      <c r="AC36" s="1933">
        <f>AC8+AC16</f>
        <v>0.54</v>
      </c>
      <c r="AD36" s="1169"/>
      <c r="AE36" s="1932">
        <f>AE8+AE16</f>
        <v>3.06</v>
      </c>
      <c r="AF36" s="1933">
        <f>AF8+AF16</f>
        <v>0.72</v>
      </c>
      <c r="AG36" s="1169"/>
      <c r="AH36" s="1932">
        <f>AH8+AH16</f>
        <v>4.32</v>
      </c>
      <c r="AI36" s="1933">
        <f>AI8+AI16</f>
        <v>0.54</v>
      </c>
      <c r="AJ36" s="1169"/>
      <c r="AK36" s="1932">
        <f>AK8+AK16</f>
        <v>5.04</v>
      </c>
      <c r="AL36" s="1933">
        <f>AL8+AL16</f>
        <v>1.44</v>
      </c>
      <c r="AM36" s="1169"/>
      <c r="AN36" s="1932">
        <f>AN8+AN16</f>
        <v>3.7800000000000002</v>
      </c>
      <c r="AO36" s="1933">
        <f>AO8+AO16</f>
        <v>0.72</v>
      </c>
      <c r="AP36" s="1169"/>
      <c r="AQ36" s="1932">
        <f>AQ8+AQ16</f>
        <v>4.1399999999999997</v>
      </c>
      <c r="AR36" s="1933">
        <f>AR8+AR16</f>
        <v>0.72</v>
      </c>
      <c r="AS36" s="1169"/>
      <c r="AT36" s="1932">
        <f>AT8+AT16</f>
        <v>2.34</v>
      </c>
      <c r="AU36" s="1933">
        <f>AU8+AU16</f>
        <v>0.36</v>
      </c>
      <c r="AV36" s="1169"/>
      <c r="AW36" s="1932">
        <f>AW8+AW16</f>
        <v>5.04</v>
      </c>
      <c r="AX36" s="1933">
        <f>AX8+AX16</f>
        <v>1.08</v>
      </c>
      <c r="AY36" s="1169"/>
      <c r="AZ36" s="1932">
        <f>AZ8+AZ16</f>
        <v>3.24</v>
      </c>
      <c r="BA36" s="1933">
        <f>BA8+BA16</f>
        <v>0.54</v>
      </c>
      <c r="BB36" s="1169"/>
      <c r="BC36" s="1932">
        <f>BC8+BC16</f>
        <v>3.6</v>
      </c>
      <c r="BD36" s="1933">
        <f>BD8+BD16</f>
        <v>0.36</v>
      </c>
      <c r="BE36" s="1169"/>
      <c r="BF36" s="1932">
        <f>BF8+BF16</f>
        <v>4.32</v>
      </c>
      <c r="BG36" s="1933">
        <f>BG8+BG16</f>
        <v>0.72</v>
      </c>
      <c r="BH36" s="1169"/>
      <c r="BI36" s="1932">
        <f>BI8+BI16</f>
        <v>5.76</v>
      </c>
      <c r="BJ36" s="1933">
        <f>BJ8+BJ16</f>
        <v>0.89999999999999991</v>
      </c>
      <c r="BK36" s="1169"/>
      <c r="BL36" s="1932">
        <f>BL8+BL16</f>
        <v>3.6</v>
      </c>
      <c r="BM36" s="1933">
        <f>BM8+BM16</f>
        <v>0.72</v>
      </c>
      <c r="BN36" s="1169"/>
      <c r="BO36" s="1932">
        <f>BO8+BO16</f>
        <v>3.96</v>
      </c>
      <c r="BP36" s="1933">
        <f>BP8+BP16</f>
        <v>0.36</v>
      </c>
      <c r="BQ36" s="1169"/>
      <c r="BR36" s="1932">
        <f>BR8+BR16</f>
        <v>3.96</v>
      </c>
      <c r="BS36" s="1933">
        <f>BS8+BS16</f>
        <v>0.54</v>
      </c>
      <c r="BT36" s="1169"/>
      <c r="BU36" s="1932">
        <f>BU8+BU16</f>
        <v>2.52</v>
      </c>
      <c r="BV36" s="1933">
        <f>BV8+BV16</f>
        <v>0.54</v>
      </c>
      <c r="BW36" s="1169"/>
      <c r="BX36" s="1932">
        <f>BX8+BX16</f>
        <v>3.96</v>
      </c>
      <c r="BY36" s="1933">
        <f>BY8+BY16</f>
        <v>0.72</v>
      </c>
      <c r="BZ36" s="1169"/>
      <c r="CA36" s="1932">
        <f>CA8+CA16</f>
        <v>4.1399999999999997</v>
      </c>
      <c r="CB36" s="1933">
        <f>CB8+CB16</f>
        <v>0.72</v>
      </c>
    </row>
    <row r="37" spans="1:80" s="1146" customFormat="1" ht="19.5" customHeight="1" thickBot="1" x14ac:dyDescent="0.3">
      <c r="A37" s="1393"/>
      <c r="B37" s="1394"/>
      <c r="C37" s="1394"/>
      <c r="D37" s="1443"/>
      <c r="E37" s="1447" t="s">
        <v>213</v>
      </c>
      <c r="F37" s="1448"/>
      <c r="G37" s="1448"/>
      <c r="H37" s="1449"/>
      <c r="I37" s="1170"/>
      <c r="J37" s="1934">
        <f>J9+J17</f>
        <v>3.06</v>
      </c>
      <c r="K37" s="1935">
        <f>K9+K17</f>
        <v>0.72</v>
      </c>
      <c r="L37" s="1171"/>
      <c r="M37" s="1934">
        <f>M9+M17</f>
        <v>2.88</v>
      </c>
      <c r="N37" s="1935">
        <f>N9+N17</f>
        <v>0.54</v>
      </c>
      <c r="O37" s="1172"/>
      <c r="P37" s="1934">
        <f>P9+P17</f>
        <v>3.24</v>
      </c>
      <c r="Q37" s="1935">
        <f>Q9+Q17</f>
        <v>0.72</v>
      </c>
      <c r="R37" s="1172"/>
      <c r="S37" s="1934">
        <f>S9+S17</f>
        <v>3.96</v>
      </c>
      <c r="T37" s="1935">
        <f>T9+T17</f>
        <v>0.54</v>
      </c>
      <c r="U37" s="1172"/>
      <c r="V37" s="1934">
        <f>V9+V17</f>
        <v>3.42</v>
      </c>
      <c r="W37" s="1935">
        <f>W9+W17</f>
        <v>0.89999999999999991</v>
      </c>
      <c r="X37" s="1172"/>
      <c r="Y37" s="1934">
        <f>Y9+Y17</f>
        <v>3.96</v>
      </c>
      <c r="Z37" s="1935">
        <f>Z9+Z17</f>
        <v>0.54</v>
      </c>
      <c r="AA37" s="1172"/>
      <c r="AB37" s="1934">
        <f>AB9+AB17</f>
        <v>3.24</v>
      </c>
      <c r="AC37" s="1935">
        <f>AC9+AC17</f>
        <v>0.54</v>
      </c>
      <c r="AD37" s="1172"/>
      <c r="AE37" s="1934">
        <f>AE9+AE17</f>
        <v>3.06</v>
      </c>
      <c r="AF37" s="1935">
        <f>AF9+AF17</f>
        <v>0.72</v>
      </c>
      <c r="AG37" s="1172"/>
      <c r="AH37" s="1934">
        <f>AH9+AH17</f>
        <v>4.32</v>
      </c>
      <c r="AI37" s="1935">
        <f>AI9+AI17</f>
        <v>0.54</v>
      </c>
      <c r="AJ37" s="1172"/>
      <c r="AK37" s="1934">
        <f>AK9+AK17</f>
        <v>5.04</v>
      </c>
      <c r="AL37" s="1935">
        <f>AL9+AL17</f>
        <v>1.44</v>
      </c>
      <c r="AM37" s="1172"/>
      <c r="AN37" s="1934">
        <f>AN9+AN17</f>
        <v>3.7800000000000002</v>
      </c>
      <c r="AO37" s="1935">
        <f>AO9+AO17</f>
        <v>0.72</v>
      </c>
      <c r="AP37" s="1172"/>
      <c r="AQ37" s="1934">
        <f>AQ9+AQ17</f>
        <v>4.1399999999999997</v>
      </c>
      <c r="AR37" s="1935">
        <f>AR9+AR17</f>
        <v>0.72</v>
      </c>
      <c r="AS37" s="1172"/>
      <c r="AT37" s="1934">
        <f>AT9+AT17</f>
        <v>2.34</v>
      </c>
      <c r="AU37" s="1935">
        <f>AU9+AU17</f>
        <v>0.36</v>
      </c>
      <c r="AV37" s="1172"/>
      <c r="AW37" s="1934">
        <f>AW9+AW17</f>
        <v>5.04</v>
      </c>
      <c r="AX37" s="1935">
        <f>AX9+AX17</f>
        <v>1.08</v>
      </c>
      <c r="AY37" s="1172"/>
      <c r="AZ37" s="1934">
        <f>AZ9+AZ17</f>
        <v>3.24</v>
      </c>
      <c r="BA37" s="1935">
        <f>BA9+BA17</f>
        <v>0.54</v>
      </c>
      <c r="BB37" s="1172"/>
      <c r="BC37" s="1934">
        <f>BC9+BC17</f>
        <v>3.6</v>
      </c>
      <c r="BD37" s="1935">
        <f>BD9+BD17</f>
        <v>0.36</v>
      </c>
      <c r="BE37" s="1172"/>
      <c r="BF37" s="1934">
        <f>BF9+BF17</f>
        <v>4.32</v>
      </c>
      <c r="BG37" s="1935">
        <f>BG9+BG17</f>
        <v>0.72</v>
      </c>
      <c r="BH37" s="1172"/>
      <c r="BI37" s="1934">
        <f>BI9+BI17</f>
        <v>5.76</v>
      </c>
      <c r="BJ37" s="1935">
        <f>BJ9+BJ17</f>
        <v>0.89999999999999991</v>
      </c>
      <c r="BK37" s="1172"/>
      <c r="BL37" s="1934">
        <f>BL9+BL17</f>
        <v>3.6</v>
      </c>
      <c r="BM37" s="1935">
        <f>BM9+BM17</f>
        <v>0.72</v>
      </c>
      <c r="BN37" s="1172"/>
      <c r="BO37" s="1934">
        <f>BO9+BO17</f>
        <v>3.96</v>
      </c>
      <c r="BP37" s="1935">
        <f>BP9+BP17</f>
        <v>0.36</v>
      </c>
      <c r="BQ37" s="1172"/>
      <c r="BR37" s="1934">
        <f>BR9+BR17</f>
        <v>3.96</v>
      </c>
      <c r="BS37" s="1935">
        <f>BS9+BS17</f>
        <v>0.54</v>
      </c>
      <c r="BT37" s="1172"/>
      <c r="BU37" s="1934">
        <f>BU9+BU17</f>
        <v>2.52</v>
      </c>
      <c r="BV37" s="1935">
        <f>BV9+BV17</f>
        <v>0.54</v>
      </c>
      <c r="BW37" s="1172"/>
      <c r="BX37" s="1934">
        <f>BX9+BX17</f>
        <v>3.96</v>
      </c>
      <c r="BY37" s="1935">
        <f>BY9+BY17</f>
        <v>0.72</v>
      </c>
      <c r="BZ37" s="1172"/>
      <c r="CA37" s="1934">
        <f>CA9+CA17</f>
        <v>4.1399999999999997</v>
      </c>
      <c r="CB37" s="1935">
        <f>CB9+CB17</f>
        <v>0.72</v>
      </c>
    </row>
    <row r="38" spans="1:80" s="1146" customFormat="1" ht="16.5" x14ac:dyDescent="0.25">
      <c r="A38" s="1173"/>
      <c r="B38" s="1174"/>
      <c r="C38" s="1174"/>
      <c r="D38" s="1176"/>
      <c r="E38" s="1175"/>
      <c r="F38" s="1433"/>
      <c r="G38" s="1433"/>
      <c r="H38" s="1174"/>
      <c r="I38" s="1174"/>
      <c r="J38" s="1174"/>
      <c r="K38" s="1174"/>
      <c r="L38" s="1174"/>
      <c r="M38" s="1176"/>
      <c r="N38" s="1433"/>
      <c r="O38" s="1433"/>
      <c r="P38" s="1176"/>
      <c r="Q38" s="1433"/>
      <c r="R38" s="1430"/>
      <c r="S38" s="1178"/>
      <c r="T38" s="1178"/>
      <c r="U38" s="1178"/>
    </row>
    <row r="39" spans="1:80" s="1146" customFormat="1" ht="16.5" x14ac:dyDescent="0.25">
      <c r="A39" s="1179" t="s">
        <v>507</v>
      </c>
      <c r="B39" s="1180"/>
      <c r="C39" s="1180"/>
      <c r="D39" s="1923">
        <f>COS(ATAN(H39))</f>
        <v>0.98436704160181332</v>
      </c>
      <c r="E39" s="1429" t="s">
        <v>508</v>
      </c>
      <c r="F39" s="1429"/>
      <c r="G39" s="1429"/>
      <c r="H39" s="1180">
        <f>(K36+N36+Q36+T36+W36+Z36+AC36+AF36+AI36+AL36+AO36+AR36+AU36+AX36+BA36+BD36+BG36+BJ36+BM36+BP36+BS36+BV36+BY36+CB36)/(J36+M36+P36+S36+V36+Y36+AB36+AE36+AH36+AK36+AN36+AQ36+AT36+AW36+AZ36+BC36+BF36+BI36+BL36+BO36+BR36+BU36+BX36+CA36)</f>
        <v>0.17892644135188868</v>
      </c>
      <c r="I39" s="1923"/>
      <c r="J39" s="1177"/>
      <c r="K39" s="1177"/>
      <c r="L39" s="1177"/>
      <c r="M39" s="1178"/>
      <c r="N39" s="1430"/>
      <c r="O39" s="1430"/>
      <c r="P39" s="1178"/>
      <c r="Q39" s="1430"/>
      <c r="R39" s="1430"/>
      <c r="S39" s="1178"/>
      <c r="T39" s="1178"/>
      <c r="U39" s="1178"/>
    </row>
    <row r="40" spans="1:80" s="1146" customFormat="1" ht="16.5" x14ac:dyDescent="0.25">
      <c r="A40" s="1179" t="s">
        <v>581</v>
      </c>
      <c r="B40" s="1180"/>
      <c r="C40" s="1180"/>
      <c r="D40" s="1923">
        <f>COS(ATAN(H40))</f>
        <v>0.98436704160181332</v>
      </c>
      <c r="E40" s="1429" t="s">
        <v>582</v>
      </c>
      <c r="F40" s="1429"/>
      <c r="G40" s="1429"/>
      <c r="H40" s="1180">
        <f>(K37+N37+Q37+T37+W37+Z37+AC37+AF37+AI37+AL37+AO37+AR37+AU37+AX37+BA37+BD37+BG37+BJ37+BM37+BP37+BS37+BV37+BY37+CB37)/(J37+M37+P37+S37+V37+Y37+AB37+AE37+AH37+AK37+AN37+AQ37+AT37+AW37+AZ37+BC37+BF37+BI37+BL37+BO37+BR37+BU37+BX37+CA37)</f>
        <v>0.17892644135188868</v>
      </c>
      <c r="I40" s="1923"/>
      <c r="J40" s="1177"/>
      <c r="K40" s="1177"/>
      <c r="L40" s="1177"/>
      <c r="M40" s="1178"/>
      <c r="N40" s="1430"/>
      <c r="O40" s="1430"/>
      <c r="P40" s="1178"/>
      <c r="Q40" s="1430"/>
      <c r="R40" s="1430"/>
      <c r="S40" s="1178"/>
      <c r="T40" s="1178"/>
      <c r="U40" s="1178"/>
    </row>
    <row r="41" spans="1:80" s="1146" customFormat="1" ht="16.5" x14ac:dyDescent="0.25">
      <c r="A41" s="1431" t="s">
        <v>511</v>
      </c>
      <c r="B41" s="1432"/>
      <c r="C41" s="1432"/>
      <c r="D41" s="1432"/>
      <c r="E41" s="1429" t="s">
        <v>512</v>
      </c>
      <c r="F41" s="1429"/>
      <c r="G41" s="1429"/>
      <c r="H41" s="1177"/>
      <c r="I41" s="1177"/>
      <c r="J41" s="1177"/>
      <c r="K41" s="1177"/>
      <c r="L41" s="1177"/>
      <c r="M41" s="1178"/>
      <c r="N41" s="1430"/>
      <c r="O41" s="1430"/>
      <c r="P41" s="1178"/>
      <c r="Q41" s="1430"/>
      <c r="R41" s="1430"/>
      <c r="S41" s="1178"/>
      <c r="T41" s="1178"/>
      <c r="U41" s="1178"/>
    </row>
    <row r="42" spans="1:80" s="1146" customFormat="1" ht="17.25" thickBot="1" x14ac:dyDescent="0.3">
      <c r="A42" s="1181"/>
      <c r="B42" s="1182"/>
      <c r="C42" s="1183"/>
      <c r="D42" s="1185"/>
      <c r="E42" s="1184"/>
      <c r="F42" s="1425"/>
      <c r="G42" s="1425"/>
      <c r="H42" s="1182"/>
      <c r="I42" s="1182"/>
      <c r="J42" s="1182"/>
      <c r="K42" s="1182"/>
      <c r="L42" s="1182"/>
      <c r="M42" s="1185"/>
      <c r="N42" s="1425"/>
      <c r="O42" s="1425"/>
      <c r="P42" s="1185"/>
      <c r="Q42" s="1425"/>
      <c r="R42" s="1430"/>
      <c r="S42" s="1178"/>
      <c r="T42" s="1178"/>
      <c r="U42" s="1178"/>
    </row>
    <row r="43" spans="1:80" s="1146" customFormat="1" ht="17.25" thickBot="1" x14ac:dyDescent="0.3">
      <c r="A43" s="1426" t="s">
        <v>513</v>
      </c>
      <c r="B43" s="1427"/>
      <c r="C43" s="1427"/>
      <c r="D43" s="1427"/>
      <c r="E43" s="1427"/>
      <c r="F43" s="1427"/>
      <c r="G43" s="1427"/>
      <c r="H43" s="1428"/>
      <c r="I43" s="1414" t="s">
        <v>130</v>
      </c>
      <c r="J43" s="1415"/>
      <c r="K43" s="1416"/>
      <c r="L43" s="1414" t="s">
        <v>131</v>
      </c>
      <c r="M43" s="1415"/>
      <c r="N43" s="1416"/>
      <c r="O43" s="1414" t="s">
        <v>132</v>
      </c>
      <c r="P43" s="1415"/>
      <c r="Q43" s="1416"/>
      <c r="R43" s="1414" t="s">
        <v>133</v>
      </c>
      <c r="S43" s="1415"/>
      <c r="T43" s="1416"/>
      <c r="U43" s="1414" t="s">
        <v>134</v>
      </c>
      <c r="V43" s="1415"/>
      <c r="W43" s="1416"/>
      <c r="X43" s="1414" t="s">
        <v>135</v>
      </c>
      <c r="Y43" s="1415"/>
      <c r="Z43" s="1416"/>
      <c r="AA43" s="1414" t="s">
        <v>136</v>
      </c>
      <c r="AB43" s="1415"/>
      <c r="AC43" s="1416"/>
      <c r="AD43" s="1414" t="s">
        <v>137</v>
      </c>
      <c r="AE43" s="1415"/>
      <c r="AF43" s="1416"/>
      <c r="AG43" s="1414" t="s">
        <v>138</v>
      </c>
      <c r="AH43" s="1415"/>
      <c r="AI43" s="1416"/>
      <c r="AJ43" s="1414" t="s">
        <v>139</v>
      </c>
      <c r="AK43" s="1415"/>
      <c r="AL43" s="1416"/>
      <c r="AM43" s="1414" t="s">
        <v>140</v>
      </c>
      <c r="AN43" s="1415"/>
      <c r="AO43" s="1416"/>
      <c r="AP43" s="1414" t="s">
        <v>141</v>
      </c>
      <c r="AQ43" s="1415"/>
      <c r="AR43" s="1416"/>
      <c r="AS43" s="1414" t="s">
        <v>154</v>
      </c>
      <c r="AT43" s="1415"/>
      <c r="AU43" s="1416"/>
      <c r="AV43" s="1414" t="s">
        <v>155</v>
      </c>
      <c r="AW43" s="1415"/>
      <c r="AX43" s="1416"/>
      <c r="AY43" s="1414" t="s">
        <v>156</v>
      </c>
      <c r="AZ43" s="1415"/>
      <c r="BA43" s="1416"/>
      <c r="BB43" s="1414" t="s">
        <v>157</v>
      </c>
      <c r="BC43" s="1415"/>
      <c r="BD43" s="1416"/>
      <c r="BE43" s="1414" t="s">
        <v>158</v>
      </c>
      <c r="BF43" s="1415"/>
      <c r="BG43" s="1416"/>
      <c r="BH43" s="1414" t="s">
        <v>159</v>
      </c>
      <c r="BI43" s="1415"/>
      <c r="BJ43" s="1416"/>
      <c r="BK43" s="1414" t="s">
        <v>160</v>
      </c>
      <c r="BL43" s="1415"/>
      <c r="BM43" s="1416"/>
      <c r="BN43" s="1414" t="s">
        <v>161</v>
      </c>
      <c r="BO43" s="1415"/>
      <c r="BP43" s="1416"/>
      <c r="BQ43" s="1414" t="s">
        <v>494</v>
      </c>
      <c r="BR43" s="1415"/>
      <c r="BS43" s="1416"/>
      <c r="BT43" s="1414" t="s">
        <v>163</v>
      </c>
      <c r="BU43" s="1415"/>
      <c r="BV43" s="1416"/>
      <c r="BW43" s="1414" t="s">
        <v>164</v>
      </c>
      <c r="BX43" s="1415"/>
      <c r="BY43" s="1416"/>
      <c r="BZ43" s="1414" t="s">
        <v>165</v>
      </c>
      <c r="CA43" s="1415"/>
      <c r="CB43" s="1416"/>
    </row>
    <row r="44" spans="1:80" s="1146" customFormat="1" ht="16.5" x14ac:dyDescent="0.25">
      <c r="A44" s="1417" t="s">
        <v>514</v>
      </c>
      <c r="B44" s="1418"/>
      <c r="C44" s="1418"/>
      <c r="D44" s="1419"/>
      <c r="E44" s="1421" t="s">
        <v>29</v>
      </c>
      <c r="F44" s="1422"/>
      <c r="G44" s="1423" t="s">
        <v>30</v>
      </c>
      <c r="H44" s="1424"/>
      <c r="I44" s="1412" t="s">
        <v>498</v>
      </c>
      <c r="J44" s="1410" t="s">
        <v>499</v>
      </c>
      <c r="K44" s="1410" t="s">
        <v>500</v>
      </c>
      <c r="L44" s="1412" t="s">
        <v>498</v>
      </c>
      <c r="M44" s="1410" t="s">
        <v>499</v>
      </c>
      <c r="N44" s="1410" t="s">
        <v>500</v>
      </c>
      <c r="O44" s="1412" t="s">
        <v>498</v>
      </c>
      <c r="P44" s="1410" t="s">
        <v>499</v>
      </c>
      <c r="Q44" s="1410" t="s">
        <v>500</v>
      </c>
      <c r="R44" s="1412" t="s">
        <v>498</v>
      </c>
      <c r="S44" s="1410" t="s">
        <v>499</v>
      </c>
      <c r="T44" s="1401" t="s">
        <v>500</v>
      </c>
      <c r="U44" s="1412" t="s">
        <v>498</v>
      </c>
      <c r="V44" s="1410" t="s">
        <v>499</v>
      </c>
      <c r="W44" s="1410" t="s">
        <v>500</v>
      </c>
      <c r="X44" s="1412" t="s">
        <v>498</v>
      </c>
      <c r="Y44" s="1410" t="s">
        <v>499</v>
      </c>
      <c r="Z44" s="1410" t="s">
        <v>500</v>
      </c>
      <c r="AA44" s="1412" t="s">
        <v>498</v>
      </c>
      <c r="AB44" s="1410" t="s">
        <v>499</v>
      </c>
      <c r="AC44" s="1410" t="s">
        <v>500</v>
      </c>
      <c r="AD44" s="1412" t="s">
        <v>498</v>
      </c>
      <c r="AE44" s="1410" t="s">
        <v>499</v>
      </c>
      <c r="AF44" s="1401" t="s">
        <v>500</v>
      </c>
      <c r="AG44" s="1412" t="s">
        <v>498</v>
      </c>
      <c r="AH44" s="1410" t="s">
        <v>499</v>
      </c>
      <c r="AI44" s="1410" t="s">
        <v>500</v>
      </c>
      <c r="AJ44" s="1412" t="s">
        <v>498</v>
      </c>
      <c r="AK44" s="1410" t="s">
        <v>499</v>
      </c>
      <c r="AL44" s="1410" t="s">
        <v>500</v>
      </c>
      <c r="AM44" s="1412" t="s">
        <v>498</v>
      </c>
      <c r="AN44" s="1410" t="s">
        <v>499</v>
      </c>
      <c r="AO44" s="1410" t="s">
        <v>500</v>
      </c>
      <c r="AP44" s="1412" t="s">
        <v>498</v>
      </c>
      <c r="AQ44" s="1410" t="s">
        <v>499</v>
      </c>
      <c r="AR44" s="1401" t="s">
        <v>500</v>
      </c>
      <c r="AS44" s="1412" t="s">
        <v>498</v>
      </c>
      <c r="AT44" s="1410" t="s">
        <v>499</v>
      </c>
      <c r="AU44" s="1410" t="s">
        <v>500</v>
      </c>
      <c r="AV44" s="1412" t="s">
        <v>498</v>
      </c>
      <c r="AW44" s="1410" t="s">
        <v>499</v>
      </c>
      <c r="AX44" s="1410" t="s">
        <v>500</v>
      </c>
      <c r="AY44" s="1412" t="s">
        <v>498</v>
      </c>
      <c r="AZ44" s="1410" t="s">
        <v>499</v>
      </c>
      <c r="BA44" s="1410" t="s">
        <v>500</v>
      </c>
      <c r="BB44" s="1412" t="s">
        <v>498</v>
      </c>
      <c r="BC44" s="1410" t="s">
        <v>499</v>
      </c>
      <c r="BD44" s="1401" t="s">
        <v>500</v>
      </c>
      <c r="BE44" s="1412" t="s">
        <v>498</v>
      </c>
      <c r="BF44" s="1410" t="s">
        <v>499</v>
      </c>
      <c r="BG44" s="1410" t="s">
        <v>500</v>
      </c>
      <c r="BH44" s="1412" t="s">
        <v>498</v>
      </c>
      <c r="BI44" s="1410" t="s">
        <v>499</v>
      </c>
      <c r="BJ44" s="1410" t="s">
        <v>500</v>
      </c>
      <c r="BK44" s="1412" t="s">
        <v>498</v>
      </c>
      <c r="BL44" s="1410" t="s">
        <v>499</v>
      </c>
      <c r="BM44" s="1410" t="s">
        <v>500</v>
      </c>
      <c r="BN44" s="1412" t="s">
        <v>498</v>
      </c>
      <c r="BO44" s="1410" t="s">
        <v>499</v>
      </c>
      <c r="BP44" s="1401" t="s">
        <v>500</v>
      </c>
      <c r="BQ44" s="1412" t="s">
        <v>498</v>
      </c>
      <c r="BR44" s="1410" t="s">
        <v>499</v>
      </c>
      <c r="BS44" s="1410" t="s">
        <v>500</v>
      </c>
      <c r="BT44" s="1412" t="s">
        <v>498</v>
      </c>
      <c r="BU44" s="1410" t="s">
        <v>499</v>
      </c>
      <c r="BV44" s="1410" t="s">
        <v>500</v>
      </c>
      <c r="BW44" s="1412" t="s">
        <v>498</v>
      </c>
      <c r="BX44" s="1410" t="s">
        <v>499</v>
      </c>
      <c r="BY44" s="1410" t="s">
        <v>500</v>
      </c>
      <c r="BZ44" s="1412" t="s">
        <v>498</v>
      </c>
      <c r="CA44" s="1410" t="s">
        <v>499</v>
      </c>
      <c r="CB44" s="1401" t="s">
        <v>500</v>
      </c>
    </row>
    <row r="45" spans="1:80" s="1146" customFormat="1" ht="17.25" thickBot="1" x14ac:dyDescent="0.3">
      <c r="A45" s="1393"/>
      <c r="B45" s="1392"/>
      <c r="C45" s="1392"/>
      <c r="D45" s="1420"/>
      <c r="E45" s="1186" t="s">
        <v>32</v>
      </c>
      <c r="F45" s="1187" t="s">
        <v>33</v>
      </c>
      <c r="G45" s="1187" t="s">
        <v>32</v>
      </c>
      <c r="H45" s="1188" t="s">
        <v>33</v>
      </c>
      <c r="I45" s="1582"/>
      <c r="J45" s="1583"/>
      <c r="K45" s="1583"/>
      <c r="L45" s="1582"/>
      <c r="M45" s="1583"/>
      <c r="N45" s="1583"/>
      <c r="O45" s="1582"/>
      <c r="P45" s="1583"/>
      <c r="Q45" s="1583"/>
      <c r="R45" s="1582"/>
      <c r="S45" s="1583"/>
      <c r="T45" s="1584"/>
      <c r="U45" s="1582"/>
      <c r="V45" s="1583"/>
      <c r="W45" s="1583"/>
      <c r="X45" s="1582"/>
      <c r="Y45" s="1583"/>
      <c r="Z45" s="1583"/>
      <c r="AA45" s="1582"/>
      <c r="AB45" s="1583"/>
      <c r="AC45" s="1583"/>
      <c r="AD45" s="1582"/>
      <c r="AE45" s="1583"/>
      <c r="AF45" s="1584"/>
      <c r="AG45" s="1582"/>
      <c r="AH45" s="1583"/>
      <c r="AI45" s="1583"/>
      <c r="AJ45" s="1582"/>
      <c r="AK45" s="1583"/>
      <c r="AL45" s="1583"/>
      <c r="AM45" s="1582"/>
      <c r="AN45" s="1583"/>
      <c r="AO45" s="1583"/>
      <c r="AP45" s="1582"/>
      <c r="AQ45" s="1583"/>
      <c r="AR45" s="1584"/>
      <c r="AS45" s="1582"/>
      <c r="AT45" s="1583"/>
      <c r="AU45" s="1583"/>
      <c r="AV45" s="1582"/>
      <c r="AW45" s="1583"/>
      <c r="AX45" s="1583"/>
      <c r="AY45" s="1582"/>
      <c r="AZ45" s="1583"/>
      <c r="BA45" s="1583"/>
      <c r="BB45" s="1582"/>
      <c r="BC45" s="1583"/>
      <c r="BD45" s="1584"/>
      <c r="BE45" s="1582"/>
      <c r="BF45" s="1583"/>
      <c r="BG45" s="1583"/>
      <c r="BH45" s="1582"/>
      <c r="BI45" s="1583"/>
      <c r="BJ45" s="1583"/>
      <c r="BK45" s="1582"/>
      <c r="BL45" s="1583"/>
      <c r="BM45" s="1583"/>
      <c r="BN45" s="1582"/>
      <c r="BO45" s="1583"/>
      <c r="BP45" s="1584"/>
      <c r="BQ45" s="1582"/>
      <c r="BR45" s="1583"/>
      <c r="BS45" s="1583"/>
      <c r="BT45" s="1582"/>
      <c r="BU45" s="1583"/>
      <c r="BV45" s="1583"/>
      <c r="BW45" s="1582"/>
      <c r="BX45" s="1583"/>
      <c r="BY45" s="1583"/>
      <c r="BZ45" s="1582"/>
      <c r="CA45" s="1583"/>
      <c r="CB45" s="1584"/>
    </row>
    <row r="46" spans="1:80" s="1151" customFormat="1" ht="30.75" customHeight="1" x14ac:dyDescent="0.25">
      <c r="A46" s="1673" t="s">
        <v>109</v>
      </c>
      <c r="B46" s="1356"/>
      <c r="C46" s="1297" t="s">
        <v>535</v>
      </c>
      <c r="D46" s="1298" t="s">
        <v>583</v>
      </c>
      <c r="E46" s="1323"/>
      <c r="F46" s="1324"/>
      <c r="G46" s="1324"/>
      <c r="H46" s="1325"/>
      <c r="I46" s="1924">
        <f>(SQRT(J46^2+K46^2))*1000/(J13*1.73)</f>
        <v>0</v>
      </c>
      <c r="J46" s="1932">
        <v>0</v>
      </c>
      <c r="K46" s="1304">
        <v>0</v>
      </c>
      <c r="L46" s="1924">
        <f>(SQRT(M46^2+N46^2))*1000/(M13*1.73)</f>
        <v>23.121387283236995</v>
      </c>
      <c r="M46" s="1932">
        <v>0.24</v>
      </c>
      <c r="N46" s="1304">
        <v>0</v>
      </c>
      <c r="O46" s="1924">
        <f>(SQRT(P46^2+Q46^2))*1000/(P13*1.73)</f>
        <v>0</v>
      </c>
      <c r="P46" s="1932">
        <v>0</v>
      </c>
      <c r="Q46" s="1304">
        <v>0</v>
      </c>
      <c r="R46" s="1924">
        <f>(SQRT(S46^2+T46^2))*1000/(S13*1.73)</f>
        <v>0</v>
      </c>
      <c r="S46" s="1932">
        <v>0</v>
      </c>
      <c r="T46" s="1304">
        <v>0</v>
      </c>
      <c r="U46" s="1924">
        <f>(SQRT(V46^2+W46^2))*1000/(V13*1.73)</f>
        <v>0</v>
      </c>
      <c r="V46" s="1932">
        <v>0</v>
      </c>
      <c r="W46" s="1304">
        <v>0</v>
      </c>
      <c r="X46" s="1924">
        <f>(SQRT(Y46^2+Z46^2))*1000/(Y13*1.73)</f>
        <v>0</v>
      </c>
      <c r="Y46" s="1932">
        <v>0</v>
      </c>
      <c r="Z46" s="1304">
        <v>0</v>
      </c>
      <c r="AA46" s="1924">
        <f>(SQRT(AB46^2+AC46^2))*1000/(AB13*1.73)</f>
        <v>0</v>
      </c>
      <c r="AB46" s="1932">
        <v>0</v>
      </c>
      <c r="AC46" s="1304">
        <v>0</v>
      </c>
      <c r="AD46" s="1924">
        <f>(SQRT(AE46^2+AF46^2))*1000/(AE13*1.73)</f>
        <v>0</v>
      </c>
      <c r="AE46" s="1932">
        <v>0</v>
      </c>
      <c r="AF46" s="1304">
        <v>0</v>
      </c>
      <c r="AG46" s="1924">
        <f>(SQRT(AH46^2+AI46^2))*1000/(AH13*1.73)</f>
        <v>0</v>
      </c>
      <c r="AH46" s="1932">
        <v>0</v>
      </c>
      <c r="AI46" s="1304">
        <v>0</v>
      </c>
      <c r="AJ46" s="1924">
        <f>(SQRT(AK46^2+AL46^2))*1000/(AK13*1.73)</f>
        <v>0</v>
      </c>
      <c r="AK46" s="1932">
        <v>0</v>
      </c>
      <c r="AL46" s="1304">
        <v>0</v>
      </c>
      <c r="AM46" s="1924">
        <f>(SQRT(AN46^2+AO46^2))*1000/(AN13*1.73)</f>
        <v>0</v>
      </c>
      <c r="AN46" s="1932">
        <v>0</v>
      </c>
      <c r="AO46" s="1304">
        <v>0</v>
      </c>
      <c r="AP46" s="1924">
        <f>(SQRT(AQ46^2+AR46^2))*1000/(AQ13*1.73)</f>
        <v>0</v>
      </c>
      <c r="AQ46" s="1932">
        <v>0</v>
      </c>
      <c r="AR46" s="1304">
        <v>0</v>
      </c>
      <c r="AS46" s="1924">
        <f>(SQRT(AT46^2+AU46^2))*1000/(AT13*1.73)</f>
        <v>0</v>
      </c>
      <c r="AT46" s="1932">
        <v>0</v>
      </c>
      <c r="AU46" s="1304">
        <v>0</v>
      </c>
      <c r="AV46" s="1924">
        <f>(SQRT(AW46^2+AX46^2))*1000/(AW13*1.73)</f>
        <v>0</v>
      </c>
      <c r="AW46" s="1932">
        <v>0</v>
      </c>
      <c r="AX46" s="1304">
        <v>0</v>
      </c>
      <c r="AY46" s="1924">
        <f>(SQRT(AZ46^2+BA46^2))*1000/(AZ13*1.73)</f>
        <v>0</v>
      </c>
      <c r="AZ46" s="1932">
        <v>0</v>
      </c>
      <c r="BA46" s="1304">
        <v>0</v>
      </c>
      <c r="BB46" s="1924">
        <f>(SQRT(BC46^2+BD46^2))*1000/(BC13*1.73)</f>
        <v>0</v>
      </c>
      <c r="BC46" s="1932">
        <v>0</v>
      </c>
      <c r="BD46" s="1304">
        <v>0</v>
      </c>
      <c r="BE46" s="1924">
        <f>(SQRT(BF46^2+BG46^2))*1000/(BF13*1.73)</f>
        <v>23.121387283236995</v>
      </c>
      <c r="BF46" s="1932">
        <v>0</v>
      </c>
      <c r="BG46" s="1304">
        <v>0.24</v>
      </c>
      <c r="BH46" s="1924">
        <f>(SQRT(BI46^2+BJ46^2))*1000/(BI13*1.73)</f>
        <v>0</v>
      </c>
      <c r="BI46" s="1932">
        <v>0</v>
      </c>
      <c r="BJ46" s="1304">
        <v>0</v>
      </c>
      <c r="BK46" s="1924">
        <f>(SQRT(BL46^2+BM46^2))*1000/(BL13*1.73)</f>
        <v>0</v>
      </c>
      <c r="BL46" s="1932">
        <v>0</v>
      </c>
      <c r="BM46" s="1304">
        <v>0</v>
      </c>
      <c r="BN46" s="1924">
        <f>(SQRT(BO46^2+BP46^2))*1000/(BO13*1.73)</f>
        <v>0</v>
      </c>
      <c r="BO46" s="1932">
        <v>0</v>
      </c>
      <c r="BP46" s="1304">
        <v>0</v>
      </c>
      <c r="BQ46" s="1924">
        <f>(SQRT(BR46^2+BS46^2))*1000/(BR13*1.73)</f>
        <v>0</v>
      </c>
      <c r="BR46" s="1932">
        <v>0</v>
      </c>
      <c r="BS46" s="1304">
        <v>0</v>
      </c>
      <c r="BT46" s="1924">
        <f>(SQRT(BU46^2+BV46^2))*1000/(BU13*1.73)</f>
        <v>0</v>
      </c>
      <c r="BU46" s="1932">
        <v>0</v>
      </c>
      <c r="BV46" s="1304">
        <v>0</v>
      </c>
      <c r="BW46" s="1924">
        <f>(SQRT(BX46^2+BY46^2))*1000/(BX13*1.73)</f>
        <v>0</v>
      </c>
      <c r="BX46" s="1932">
        <v>0</v>
      </c>
      <c r="BY46" s="1304">
        <v>0</v>
      </c>
      <c r="BZ46" s="1924">
        <f>(SQRT(CA46^2+CB46^2))*1000/(CA13*1.73)</f>
        <v>0</v>
      </c>
      <c r="CA46" s="1932">
        <v>0</v>
      </c>
      <c r="CB46" s="1304">
        <v>0</v>
      </c>
    </row>
    <row r="47" spans="1:80" s="1151" customFormat="1" ht="30.75" customHeight="1" x14ac:dyDescent="0.25">
      <c r="A47" s="1674"/>
      <c r="B47" s="1632" t="s">
        <v>515</v>
      </c>
      <c r="C47" s="1305" t="s">
        <v>299</v>
      </c>
      <c r="D47" s="1306" t="s">
        <v>584</v>
      </c>
      <c r="E47" s="1307"/>
      <c r="F47" s="1308"/>
      <c r="G47" s="1308"/>
      <c r="H47" s="1309"/>
      <c r="I47" s="1918">
        <f>(SQRT(J47^2+K47^2))*1000/(J13*1.73)</f>
        <v>0</v>
      </c>
      <c r="J47" s="1963">
        <v>0</v>
      </c>
      <c r="K47" s="1313">
        <v>0</v>
      </c>
      <c r="L47" s="1918">
        <f>(SQRT(M47^2+N47^2))*1000/(M13*1.73)</f>
        <v>0</v>
      </c>
      <c r="M47" s="1963">
        <v>0</v>
      </c>
      <c r="N47" s="1313">
        <v>0</v>
      </c>
      <c r="O47" s="1918">
        <f>(SQRT(P47^2+Q47^2))*1000/(P13*1.73)</f>
        <v>34.682080924855498</v>
      </c>
      <c r="P47" s="1963">
        <v>0.36</v>
      </c>
      <c r="Q47" s="1313">
        <v>0</v>
      </c>
      <c r="R47" s="1918">
        <f>(SQRT(S47^2+T47^2))*1000/(S13*1.73)</f>
        <v>0</v>
      </c>
      <c r="S47" s="1963">
        <v>0</v>
      </c>
      <c r="T47" s="1313">
        <v>0</v>
      </c>
      <c r="U47" s="1918">
        <f>(SQRT(V47^2+W47^2))*1000/(V13*1.73)</f>
        <v>34.682080924855498</v>
      </c>
      <c r="V47" s="1963">
        <v>0.36</v>
      </c>
      <c r="W47" s="1313">
        <v>0</v>
      </c>
      <c r="X47" s="1918">
        <f>(SQRT(Y47^2+Z47^2))*1000/(Y13*1.73)</f>
        <v>34.682080924855498</v>
      </c>
      <c r="Y47" s="1963">
        <v>0.36</v>
      </c>
      <c r="Z47" s="1313">
        <v>0</v>
      </c>
      <c r="AA47" s="1918">
        <f>(SQRT(AB47^2+AC47^2))*1000/(AB13*1.73)</f>
        <v>49.047869215251851</v>
      </c>
      <c r="AB47" s="1963">
        <v>0.36</v>
      </c>
      <c r="AC47" s="1313">
        <v>0.36</v>
      </c>
      <c r="AD47" s="1918">
        <f>(SQRT(AE47^2+AF47^2))*1000/(AE13*1.73)</f>
        <v>34.682080924855498</v>
      </c>
      <c r="AE47" s="1963">
        <v>0.36</v>
      </c>
      <c r="AF47" s="1313">
        <v>0</v>
      </c>
      <c r="AG47" s="1918">
        <f>(SQRT(AH47^2+AI47^2))*1000/(AH13*1.73)</f>
        <v>0</v>
      </c>
      <c r="AH47" s="1963">
        <v>0</v>
      </c>
      <c r="AI47" s="1313">
        <v>0</v>
      </c>
      <c r="AJ47" s="1918">
        <f>(SQRT(AK47^2+AL47^2))*1000/(AK13*1.73)</f>
        <v>34.682080924855498</v>
      </c>
      <c r="AK47" s="1963">
        <v>0.36</v>
      </c>
      <c r="AL47" s="1313">
        <v>0</v>
      </c>
      <c r="AM47" s="1918">
        <f>(SQRT(AN47^2+AO47^2))*1000/(AN13*1.73)</f>
        <v>34.682080924855498</v>
      </c>
      <c r="AN47" s="1963">
        <v>0.36</v>
      </c>
      <c r="AO47" s="1313">
        <v>0</v>
      </c>
      <c r="AP47" s="1918">
        <f>(SQRT(AQ47^2+AR47^2))*1000/(AQ13*1.73)</f>
        <v>34.682080924855498</v>
      </c>
      <c r="AQ47" s="1963">
        <v>0.36</v>
      </c>
      <c r="AR47" s="1313">
        <v>0</v>
      </c>
      <c r="AS47" s="1918">
        <f>(SQRT(AT47^2+AU47^2))*1000/(AT13*1.73)</f>
        <v>34.682080924855498</v>
      </c>
      <c r="AT47" s="1963">
        <v>0.36</v>
      </c>
      <c r="AU47" s="1313">
        <v>0</v>
      </c>
      <c r="AV47" s="1918">
        <f>(SQRT(AW47^2+AX47^2))*1000/(AW13*1.73)</f>
        <v>34.682080924855498</v>
      </c>
      <c r="AW47" s="1963">
        <v>0.36</v>
      </c>
      <c r="AX47" s="1313">
        <v>0</v>
      </c>
      <c r="AY47" s="1918">
        <f>(SQRT(AZ47^2+BA47^2))*1000/(AZ13*1.73)</f>
        <v>34.682080924855498</v>
      </c>
      <c r="AZ47" s="1963">
        <v>0</v>
      </c>
      <c r="BA47" s="1313">
        <v>0.36</v>
      </c>
      <c r="BB47" s="1918">
        <f>(SQRT(BC47^2+BD47^2))*1000/(BC13*1.73)</f>
        <v>34.682080924855498</v>
      </c>
      <c r="BC47" s="1963">
        <v>0.36</v>
      </c>
      <c r="BD47" s="1313">
        <v>0</v>
      </c>
      <c r="BE47" s="1918">
        <f>(SQRT(BF47^2+BG47^2))*1000/(BF13*1.73)</f>
        <v>34.682080924855498</v>
      </c>
      <c r="BF47" s="1963">
        <v>0.36</v>
      </c>
      <c r="BG47" s="1313">
        <v>0</v>
      </c>
      <c r="BH47" s="1918">
        <f>(SQRT(BI47^2+BJ47^2))*1000/(BI13*1.73)</f>
        <v>69.364161849710996</v>
      </c>
      <c r="BI47" s="1963">
        <v>0.72</v>
      </c>
      <c r="BJ47" s="1313">
        <v>0</v>
      </c>
      <c r="BK47" s="1918">
        <f>(SQRT(BL47^2+BM47^2))*1000/(BL13*1.73)</f>
        <v>34.682080924855498</v>
      </c>
      <c r="BL47" s="1963">
        <v>0.36</v>
      </c>
      <c r="BM47" s="1313">
        <v>0</v>
      </c>
      <c r="BN47" s="1918">
        <f>(SQRT(BO47^2+BP47^2))*1000/(BO13*1.73)</f>
        <v>0</v>
      </c>
      <c r="BO47" s="1963">
        <v>0</v>
      </c>
      <c r="BP47" s="1313">
        <v>0</v>
      </c>
      <c r="BQ47" s="1918">
        <f>(SQRT(BR47^2+BS47^2))*1000/(BR13*1.73)</f>
        <v>34.682080924855498</v>
      </c>
      <c r="BR47" s="1963">
        <v>0.36</v>
      </c>
      <c r="BS47" s="1313">
        <v>0</v>
      </c>
      <c r="BT47" s="1918">
        <f>(SQRT(BU47^2+BV47^2))*1000/(BU13*1.73)</f>
        <v>34.682080924855498</v>
      </c>
      <c r="BU47" s="1963">
        <v>0.36</v>
      </c>
      <c r="BV47" s="1313">
        <v>0</v>
      </c>
      <c r="BW47" s="1918">
        <f>(SQRT(BX47^2+BY47^2))*1000/(BX13*1.73)</f>
        <v>34.682080924855498</v>
      </c>
      <c r="BX47" s="1963">
        <v>0.36</v>
      </c>
      <c r="BY47" s="1313">
        <v>0</v>
      </c>
      <c r="BZ47" s="1918">
        <f>(SQRT(CA47^2+CB47^2))*1000/(CA13*1.73)</f>
        <v>0</v>
      </c>
      <c r="CA47" s="1963">
        <v>0</v>
      </c>
      <c r="CB47" s="1313">
        <v>0</v>
      </c>
    </row>
    <row r="48" spans="1:80" s="1151" customFormat="1" ht="30.75" customHeight="1" x14ac:dyDescent="0.25">
      <c r="A48" s="1674"/>
      <c r="B48" s="1632"/>
      <c r="C48" s="1305" t="s">
        <v>301</v>
      </c>
      <c r="D48" s="1306" t="s">
        <v>585</v>
      </c>
      <c r="E48" s="1357"/>
      <c r="F48" s="1358"/>
      <c r="G48" s="1359"/>
      <c r="H48" s="1360"/>
      <c r="I48" s="1918">
        <f>(SQRT(J48^2+K48^2))*1000/(J13*1.73)</f>
        <v>0</v>
      </c>
      <c r="J48" s="1963">
        <v>0</v>
      </c>
      <c r="K48" s="1313">
        <v>0</v>
      </c>
      <c r="L48" s="1918">
        <f>(SQRT(M48^2+N48^2))*1000/(M13*1.73)</f>
        <v>0</v>
      </c>
      <c r="M48" s="1963">
        <v>0</v>
      </c>
      <c r="N48" s="1313">
        <v>0</v>
      </c>
      <c r="O48" s="1918">
        <f>(SQRT(P48^2+Q48^2))*1000/(P13*1.73)</f>
        <v>0</v>
      </c>
      <c r="P48" s="1963">
        <v>0</v>
      </c>
      <c r="Q48" s="1313">
        <v>0</v>
      </c>
      <c r="R48" s="1918">
        <f>(SQRT(S48^2+T48^2))*1000/(S13*1.73)</f>
        <v>0</v>
      </c>
      <c r="S48" s="1963">
        <v>0</v>
      </c>
      <c r="T48" s="1313">
        <v>0</v>
      </c>
      <c r="U48" s="1918">
        <f>(SQRT(V48^2+W48^2))*1000/(V13*1.73)</f>
        <v>0</v>
      </c>
      <c r="V48" s="1963">
        <v>0</v>
      </c>
      <c r="W48" s="1313">
        <v>0</v>
      </c>
      <c r="X48" s="1918">
        <f>(SQRT(Y48^2+Z48^2))*1000/(Y13*1.73)</f>
        <v>0</v>
      </c>
      <c r="Y48" s="1963">
        <v>0</v>
      </c>
      <c r="Z48" s="1313">
        <v>0</v>
      </c>
      <c r="AA48" s="1918">
        <f>(SQRT(AB48^2+AC48^2))*1000/(AB13*1.73)</f>
        <v>0</v>
      </c>
      <c r="AB48" s="1963">
        <v>0</v>
      </c>
      <c r="AC48" s="1313">
        <v>0</v>
      </c>
      <c r="AD48" s="1918">
        <f>(SQRT(AE48^2+AF48^2))*1000/(AE13*1.73)</f>
        <v>0</v>
      </c>
      <c r="AE48" s="1963">
        <v>0</v>
      </c>
      <c r="AF48" s="1313">
        <v>0</v>
      </c>
      <c r="AG48" s="1918">
        <f>(SQRT(AH48^2+AI48^2))*1000/(AH13*1.73)</f>
        <v>0</v>
      </c>
      <c r="AH48" s="1963">
        <v>0</v>
      </c>
      <c r="AI48" s="1313">
        <v>0</v>
      </c>
      <c r="AJ48" s="1918">
        <f>(SQRT(AK48^2+AL48^2))*1000/(AK13*1.73)</f>
        <v>0</v>
      </c>
      <c r="AK48" s="1963">
        <v>0</v>
      </c>
      <c r="AL48" s="1313">
        <v>0</v>
      </c>
      <c r="AM48" s="1918">
        <f>(SQRT(AN48^2+AO48^2))*1000/(AN13*1.73)</f>
        <v>0</v>
      </c>
      <c r="AN48" s="1963">
        <v>0</v>
      </c>
      <c r="AO48" s="1313">
        <v>0</v>
      </c>
      <c r="AP48" s="1918">
        <f>(SQRT(AQ48^2+AR48^2))*1000/(AQ13*1.73)</f>
        <v>4.6242774566473992</v>
      </c>
      <c r="AQ48" s="1963">
        <v>4.8000000000000001E-2</v>
      </c>
      <c r="AR48" s="1313">
        <v>0</v>
      </c>
      <c r="AS48" s="1918">
        <f>(SQRT(AT48^2+AU48^2))*1000/(AT13*1.73)</f>
        <v>0</v>
      </c>
      <c r="AT48" s="1963">
        <v>0</v>
      </c>
      <c r="AU48" s="1313">
        <v>0</v>
      </c>
      <c r="AV48" s="1918">
        <f>(SQRT(AW48^2+AX48^2))*1000/(AW13*1.73)</f>
        <v>0</v>
      </c>
      <c r="AW48" s="1963">
        <v>0</v>
      </c>
      <c r="AX48" s="1313">
        <v>0</v>
      </c>
      <c r="AY48" s="1918">
        <f>(SQRT(AZ48^2+BA48^2))*1000/(AZ13*1.73)</f>
        <v>0</v>
      </c>
      <c r="AZ48" s="1963">
        <v>0</v>
      </c>
      <c r="BA48" s="1313">
        <v>0</v>
      </c>
      <c r="BB48" s="1918">
        <f>(SQRT(BC48^2+BD48^2))*1000/(BC13*1.73)</f>
        <v>0</v>
      </c>
      <c r="BC48" s="1963">
        <v>0</v>
      </c>
      <c r="BD48" s="1313">
        <v>0</v>
      </c>
      <c r="BE48" s="1918">
        <f>(SQRT(BF48^2+BG48^2))*1000/(BF13*1.73)</f>
        <v>0</v>
      </c>
      <c r="BF48" s="1963">
        <v>0</v>
      </c>
      <c r="BG48" s="1313">
        <v>0</v>
      </c>
      <c r="BH48" s="1918">
        <f>(SQRT(BI48^2+BJ48^2))*1000/(BI13*1.73)</f>
        <v>0</v>
      </c>
      <c r="BI48" s="1963">
        <v>0</v>
      </c>
      <c r="BJ48" s="1313">
        <v>0</v>
      </c>
      <c r="BK48" s="1918">
        <f>(SQRT(BL48^2+BM48^2))*1000/(BL13*1.73)</f>
        <v>0</v>
      </c>
      <c r="BL48" s="1963">
        <v>0</v>
      </c>
      <c r="BM48" s="1313">
        <v>0</v>
      </c>
      <c r="BN48" s="1918">
        <f>(SQRT(BO48^2+BP48^2))*1000/(BO13*1.73)</f>
        <v>0</v>
      </c>
      <c r="BO48" s="1963">
        <v>0</v>
      </c>
      <c r="BP48" s="1313">
        <v>0</v>
      </c>
      <c r="BQ48" s="1918">
        <f>(SQRT(BR48^2+BS48^2))*1000/(BR13*1.73)</f>
        <v>0</v>
      </c>
      <c r="BR48" s="1963">
        <v>0</v>
      </c>
      <c r="BS48" s="1313">
        <v>0</v>
      </c>
      <c r="BT48" s="1918">
        <f>(SQRT(BU48^2+BV48^2))*1000/(BU13*1.73)</f>
        <v>0</v>
      </c>
      <c r="BU48" s="1963">
        <v>0</v>
      </c>
      <c r="BV48" s="1313">
        <v>0</v>
      </c>
      <c r="BW48" s="1918">
        <f>(SQRT(BX48^2+BY48^2))*1000/(BX13*1.73)</f>
        <v>0</v>
      </c>
      <c r="BX48" s="1963">
        <v>0</v>
      </c>
      <c r="BY48" s="1313">
        <v>0</v>
      </c>
      <c r="BZ48" s="1918">
        <f>(SQRT(CA48^2+CB48^2))*1000/(CA13*1.73)</f>
        <v>0</v>
      </c>
      <c r="CA48" s="1963">
        <v>0</v>
      </c>
      <c r="CB48" s="1313">
        <v>0</v>
      </c>
    </row>
    <row r="49" spans="1:80" s="1151" customFormat="1" ht="30.75" customHeight="1" x14ac:dyDescent="0.25">
      <c r="A49" s="1674"/>
      <c r="B49" s="1632"/>
      <c r="C49" s="1305" t="s">
        <v>567</v>
      </c>
      <c r="D49" s="1306" t="s">
        <v>586</v>
      </c>
      <c r="E49" s="1361"/>
      <c r="F49" s="1362"/>
      <c r="G49" s="1363"/>
      <c r="H49" s="1364"/>
      <c r="I49" s="1918">
        <f>(SQRT(J49^2+K49^2))*1000/(J13*1.73)</f>
        <v>0</v>
      </c>
      <c r="J49" s="1963">
        <v>0</v>
      </c>
      <c r="K49" s="1313">
        <v>0</v>
      </c>
      <c r="L49" s="1918">
        <f>(SQRT(M49^2+N49^2))*1000/(M13*1.73)</f>
        <v>0</v>
      </c>
      <c r="M49" s="1963">
        <v>0</v>
      </c>
      <c r="N49" s="1313">
        <v>0</v>
      </c>
      <c r="O49" s="1918">
        <f>(SQRT(P49^2+Q49^2))*1000/(P13*1.73)</f>
        <v>0</v>
      </c>
      <c r="P49" s="1963">
        <v>0</v>
      </c>
      <c r="Q49" s="1313">
        <v>0</v>
      </c>
      <c r="R49" s="1918">
        <f>(SQRT(S49^2+T49^2))*1000/(S13*1.73)</f>
        <v>0</v>
      </c>
      <c r="S49" s="1963">
        <v>0</v>
      </c>
      <c r="T49" s="1313">
        <v>0</v>
      </c>
      <c r="U49" s="1918">
        <f>(SQRT(V49^2+W49^2))*1000/(V13*1.73)</f>
        <v>0</v>
      </c>
      <c r="V49" s="1963">
        <v>0</v>
      </c>
      <c r="W49" s="1313">
        <v>0</v>
      </c>
      <c r="X49" s="1918">
        <f>(SQRT(Y49^2+Z49^2))*1000/(Y13*1.73)</f>
        <v>0</v>
      </c>
      <c r="Y49" s="1963">
        <v>0</v>
      </c>
      <c r="Z49" s="1313">
        <v>0</v>
      </c>
      <c r="AA49" s="1918">
        <f>(SQRT(AB49^2+AC49^2))*1000/(AB13*1.73)</f>
        <v>0</v>
      </c>
      <c r="AB49" s="1963">
        <v>0</v>
      </c>
      <c r="AC49" s="1313">
        <v>0</v>
      </c>
      <c r="AD49" s="1918">
        <f>(SQRT(AE49^2+AF49^2))*1000/(AE13*1.73)</f>
        <v>0</v>
      </c>
      <c r="AE49" s="1963">
        <v>0</v>
      </c>
      <c r="AF49" s="1313">
        <v>0</v>
      </c>
      <c r="AG49" s="1918">
        <f>(SQRT(AH49^2+AI49^2))*1000/(AH13*1.73)</f>
        <v>0</v>
      </c>
      <c r="AH49" s="1963">
        <v>0</v>
      </c>
      <c r="AI49" s="1313">
        <v>0</v>
      </c>
      <c r="AJ49" s="1918">
        <f>(SQRT(AK49^2+AL49^2))*1000/(AK13*1.73)</f>
        <v>0</v>
      </c>
      <c r="AK49" s="1963">
        <v>0</v>
      </c>
      <c r="AL49" s="1313">
        <v>0</v>
      </c>
      <c r="AM49" s="1918">
        <f>(SQRT(AN49^2+AO49^2))*1000/(AN13*1.73)</f>
        <v>0</v>
      </c>
      <c r="AN49" s="1963">
        <v>0</v>
      </c>
      <c r="AO49" s="1313">
        <v>0</v>
      </c>
      <c r="AP49" s="1918">
        <f>(SQRT(AQ49^2+AR49^2))*1000/(AQ13*1.73)</f>
        <v>0</v>
      </c>
      <c r="AQ49" s="1963">
        <v>0</v>
      </c>
      <c r="AR49" s="1313">
        <v>0</v>
      </c>
      <c r="AS49" s="1918">
        <f>(SQRT(AT49^2+AU49^2))*1000/(AT13*1.73)</f>
        <v>0</v>
      </c>
      <c r="AT49" s="1963">
        <v>0</v>
      </c>
      <c r="AU49" s="1313">
        <v>0</v>
      </c>
      <c r="AV49" s="1918">
        <f>(SQRT(AW49^2+AX49^2))*1000/(AW13*1.73)</f>
        <v>0</v>
      </c>
      <c r="AW49" s="1963">
        <v>0</v>
      </c>
      <c r="AX49" s="1313">
        <v>0</v>
      </c>
      <c r="AY49" s="1918">
        <f>(SQRT(AZ49^2+BA49^2))*1000/(AZ13*1.73)</f>
        <v>0</v>
      </c>
      <c r="AZ49" s="1963">
        <v>0</v>
      </c>
      <c r="BA49" s="1313">
        <v>0</v>
      </c>
      <c r="BB49" s="1918">
        <f>(SQRT(BC49^2+BD49^2))*1000/(BC13*1.73)</f>
        <v>0</v>
      </c>
      <c r="BC49" s="1963">
        <v>0</v>
      </c>
      <c r="BD49" s="1313">
        <v>0</v>
      </c>
      <c r="BE49" s="1918">
        <f>(SQRT(BF49^2+BG49^2))*1000/(BF13*1.73)</f>
        <v>0</v>
      </c>
      <c r="BF49" s="1963">
        <v>0</v>
      </c>
      <c r="BG49" s="1313">
        <v>0</v>
      </c>
      <c r="BH49" s="1918">
        <f>(SQRT(BI49^2+BJ49^2))*1000/(BI13*1.73)</f>
        <v>0</v>
      </c>
      <c r="BI49" s="1963">
        <v>0</v>
      </c>
      <c r="BJ49" s="1313">
        <v>0</v>
      </c>
      <c r="BK49" s="1918">
        <f>(SQRT(BL49^2+BM49^2))*1000/(BL13*1.73)</f>
        <v>0</v>
      </c>
      <c r="BL49" s="1963">
        <v>0</v>
      </c>
      <c r="BM49" s="1313">
        <v>0</v>
      </c>
      <c r="BN49" s="1918">
        <f>(SQRT(BO49^2+BP49^2))*1000/(BO13*1.73)</f>
        <v>0</v>
      </c>
      <c r="BO49" s="1963">
        <v>0</v>
      </c>
      <c r="BP49" s="1313">
        <v>0</v>
      </c>
      <c r="BQ49" s="1918">
        <f>(SQRT(BR49^2+BS49^2))*1000/(BR13*1.73)</f>
        <v>0</v>
      </c>
      <c r="BR49" s="1963">
        <v>0</v>
      </c>
      <c r="BS49" s="1313">
        <v>0</v>
      </c>
      <c r="BT49" s="1918">
        <f>(SQRT(BU49^2+BV49^2))*1000/(BU13*1.73)</f>
        <v>0</v>
      </c>
      <c r="BU49" s="1963">
        <v>0</v>
      </c>
      <c r="BV49" s="1313">
        <v>0</v>
      </c>
      <c r="BW49" s="1918">
        <f>(SQRT(BX49^2+BY49^2))*1000/(BX13*1.73)</f>
        <v>0</v>
      </c>
      <c r="BX49" s="1963">
        <v>0</v>
      </c>
      <c r="BY49" s="1313">
        <v>0</v>
      </c>
      <c r="BZ49" s="1918">
        <f>(SQRT(CA49^2+CB49^2))*1000/(CA13*1.73)</f>
        <v>0</v>
      </c>
      <c r="CA49" s="1963">
        <v>0</v>
      </c>
      <c r="CB49" s="1313">
        <v>0</v>
      </c>
    </row>
    <row r="50" spans="1:80" s="1151" customFormat="1" ht="30.75" customHeight="1" thickBot="1" x14ac:dyDescent="0.3">
      <c r="A50" s="1675"/>
      <c r="B50" s="1365"/>
      <c r="C50" s="1314" t="s">
        <v>307</v>
      </c>
      <c r="D50" s="1315" t="s">
        <v>587</v>
      </c>
      <c r="E50" s="1316"/>
      <c r="F50" s="1317"/>
      <c r="G50" s="1318"/>
      <c r="H50" s="1319"/>
      <c r="I50" s="1927">
        <f>(SQRT(J50^2+K50^2))*1000/(J13*1.73)</f>
        <v>52.02312138728324</v>
      </c>
      <c r="J50" s="1331">
        <v>0.54</v>
      </c>
      <c r="K50" s="1935">
        <v>0</v>
      </c>
      <c r="L50" s="1927">
        <f>(SQRT(M50^2+N50^2))*1000/(M13*1.73)</f>
        <v>48.554913294797693</v>
      </c>
      <c r="M50" s="1331">
        <v>0.504</v>
      </c>
      <c r="N50" s="1935">
        <v>0</v>
      </c>
      <c r="O50" s="1927">
        <f>(SQRT(P50^2+Q50^2))*1000/(P13*1.73)</f>
        <v>55.491329479768794</v>
      </c>
      <c r="P50" s="1331">
        <v>0.57599999999999996</v>
      </c>
      <c r="Q50" s="1935">
        <v>0</v>
      </c>
      <c r="R50" s="1927">
        <f>(SQRT(S50^2+T50^2))*1000/(S13*1.73)</f>
        <v>52.02312138728324</v>
      </c>
      <c r="S50" s="1331">
        <v>0.54</v>
      </c>
      <c r="T50" s="1935">
        <v>0</v>
      </c>
      <c r="U50" s="1927">
        <f>(SQRT(V50^2+W50^2))*1000/(V13*1.73)</f>
        <v>69.364161849710996</v>
      </c>
      <c r="V50" s="1331">
        <v>0.72</v>
      </c>
      <c r="W50" s="1935">
        <v>0</v>
      </c>
      <c r="X50" s="1927">
        <f>(SQRT(Y50^2+Z50^2))*1000/(Y13*1.73)</f>
        <v>52.02312138728324</v>
      </c>
      <c r="Y50" s="1331">
        <v>0.54</v>
      </c>
      <c r="Z50" s="1935">
        <v>0</v>
      </c>
      <c r="AA50" s="1927">
        <f>(SQRT(AB50^2+AC50^2))*1000/(AB13*1.73)</f>
        <v>41.618497109826592</v>
      </c>
      <c r="AB50" s="1331">
        <v>0.432</v>
      </c>
      <c r="AC50" s="1935">
        <v>0</v>
      </c>
      <c r="AD50" s="1927">
        <f>(SQRT(AE50^2+AF50^2))*1000/(AE13*1.73)</f>
        <v>76.30057803468209</v>
      </c>
      <c r="AE50" s="1331">
        <v>0.79200000000000004</v>
      </c>
      <c r="AF50" s="1935">
        <v>0</v>
      </c>
      <c r="AG50" s="1927">
        <f>(SQRT(AH50^2+AI50^2))*1000/(AH13*1.73)</f>
        <v>69.364161849710996</v>
      </c>
      <c r="AH50" s="1331">
        <v>0.72</v>
      </c>
      <c r="AI50" s="1935">
        <v>0</v>
      </c>
      <c r="AJ50" s="1927">
        <f>(SQRT(AK50^2+AL50^2))*1000/(AK13*1.73)</f>
        <v>69.364161849710996</v>
      </c>
      <c r="AK50" s="1331">
        <v>0.72</v>
      </c>
      <c r="AL50" s="1935">
        <v>0</v>
      </c>
      <c r="AM50" s="1927">
        <f>(SQRT(AN50^2+AO50^2))*1000/(AN13*1.73)</f>
        <v>62.427745664739888</v>
      </c>
      <c r="AN50" s="1331">
        <v>0.64800000000000002</v>
      </c>
      <c r="AO50" s="1935">
        <v>0</v>
      </c>
      <c r="AP50" s="1927">
        <f>(SQRT(AQ50^2+AR50^2))*1000/(AQ13*1.73)</f>
        <v>48.554913294797693</v>
      </c>
      <c r="AQ50" s="1331">
        <v>0.504</v>
      </c>
      <c r="AR50" s="1935">
        <v>0</v>
      </c>
      <c r="AS50" s="1927">
        <f>(SQRT(AT50^2+AU50^2))*1000/(AT13*1.73)</f>
        <v>41.618497109826592</v>
      </c>
      <c r="AT50" s="1331">
        <v>0.432</v>
      </c>
      <c r="AU50" s="1935">
        <v>0</v>
      </c>
      <c r="AV50" s="1927">
        <f>(SQRT(AW50^2+AX50^2))*1000/(AW13*1.73)</f>
        <v>97.109826589595386</v>
      </c>
      <c r="AW50" s="1331">
        <v>1.008</v>
      </c>
      <c r="AX50" s="1935">
        <v>0</v>
      </c>
      <c r="AY50" s="1927">
        <f>(SQRT(AZ50^2+BA50^2))*1000/(AZ13*1.73)</f>
        <v>52.02312138728324</v>
      </c>
      <c r="AZ50" s="1331">
        <v>0.54</v>
      </c>
      <c r="BA50" s="1935">
        <v>0</v>
      </c>
      <c r="BB50" s="1927">
        <f>(SQRT(BC50^2+BD50^2))*1000/(BC13*1.73)</f>
        <v>58.959537572254341</v>
      </c>
      <c r="BC50" s="1331">
        <v>0.61199999999999999</v>
      </c>
      <c r="BD50" s="1935">
        <v>0</v>
      </c>
      <c r="BE50" s="1927">
        <f>(SQRT(BF50^2+BG50^2))*1000/(BF13*1.73)</f>
        <v>93.641618497109832</v>
      </c>
      <c r="BF50" s="1331">
        <v>0.97199999999999998</v>
      </c>
      <c r="BG50" s="1935">
        <v>0</v>
      </c>
      <c r="BH50" s="1927">
        <f>(SQRT(BI50^2+BJ50^2))*1000/(BI13*1.73)</f>
        <v>107.51445086705203</v>
      </c>
      <c r="BI50" s="1331">
        <v>1.1160000000000001</v>
      </c>
      <c r="BJ50" s="1935">
        <v>0</v>
      </c>
      <c r="BK50" s="1927">
        <f>(SQRT(BL50^2+BM50^2))*1000/(BL13*1.73)</f>
        <v>83.236994219653184</v>
      </c>
      <c r="BL50" s="1331">
        <v>0.86399999999999999</v>
      </c>
      <c r="BM50" s="1935">
        <v>0</v>
      </c>
      <c r="BN50" s="1927">
        <f>(SQRT(BO50^2+BP50^2))*1000/(BO13*1.73)</f>
        <v>69.364161849710996</v>
      </c>
      <c r="BO50" s="1331">
        <v>0.72</v>
      </c>
      <c r="BP50" s="1935">
        <v>0</v>
      </c>
      <c r="BQ50" s="1927">
        <f>(SQRT(BR50^2+BS50^2))*1000/(BR13*1.73)</f>
        <v>72.832369942196536</v>
      </c>
      <c r="BR50" s="1331">
        <v>0.75600000000000001</v>
      </c>
      <c r="BS50" s="1935">
        <v>0</v>
      </c>
      <c r="BT50" s="1927">
        <f>(SQRT(BU50^2+BV50^2))*1000/(BU13*1.73)</f>
        <v>58.959537572254341</v>
      </c>
      <c r="BU50" s="1331">
        <v>0.61199999999999999</v>
      </c>
      <c r="BV50" s="1935">
        <v>0</v>
      </c>
      <c r="BW50" s="1927">
        <f>(SQRT(BX50^2+BY50^2))*1000/(BX13*1.73)</f>
        <v>58.959537572254341</v>
      </c>
      <c r="BX50" s="1331">
        <v>0.61199999999999999</v>
      </c>
      <c r="BY50" s="1935">
        <v>0</v>
      </c>
      <c r="BZ50" s="1927">
        <f>(SQRT(CA50^2+CB50^2))*1000/(CA13*1.73)</f>
        <v>69.364161849710996</v>
      </c>
      <c r="CA50" s="1331">
        <v>0.72</v>
      </c>
      <c r="CB50" s="1935">
        <v>0</v>
      </c>
    </row>
    <row r="51" spans="1:80" s="1151" customFormat="1" ht="30.75" customHeight="1" x14ac:dyDescent="0.25">
      <c r="A51" s="1673" t="s">
        <v>109</v>
      </c>
      <c r="B51" s="1356"/>
      <c r="C51" s="1297" t="s">
        <v>311</v>
      </c>
      <c r="D51" s="1298" t="s">
        <v>588</v>
      </c>
      <c r="E51" s="1366"/>
      <c r="F51" s="1367"/>
      <c r="G51" s="1367"/>
      <c r="H51" s="1368"/>
      <c r="I51" s="1945">
        <f>(SQRT(J51^2+K51^2))*1000/(J21*1.73)</f>
        <v>0</v>
      </c>
      <c r="J51" s="1369">
        <v>0</v>
      </c>
      <c r="K51" s="1370">
        <v>0</v>
      </c>
      <c r="L51" s="1945">
        <f>(SQRT(M51^2+N51^2))*1000/(M21*1.73)</f>
        <v>0</v>
      </c>
      <c r="M51" s="1369">
        <v>0</v>
      </c>
      <c r="N51" s="1370">
        <v>0</v>
      </c>
      <c r="O51" s="1945">
        <f>(SQRT(P51^2+Q51^2))*1000/(P21*1.73)</f>
        <v>0</v>
      </c>
      <c r="P51" s="1369">
        <v>0</v>
      </c>
      <c r="Q51" s="1370">
        <v>0</v>
      </c>
      <c r="R51" s="1945">
        <f>(SQRT(S51^2+T51^2))*1000/(S21*1.73)</f>
        <v>0</v>
      </c>
      <c r="S51" s="1369">
        <v>0</v>
      </c>
      <c r="T51" s="1370">
        <v>0</v>
      </c>
      <c r="U51" s="1945">
        <f>(SQRT(V51^2+W51^2))*1000/(V21*1.73)</f>
        <v>23.121387283236995</v>
      </c>
      <c r="V51" s="1369">
        <v>0.24</v>
      </c>
      <c r="W51" s="1370">
        <v>0</v>
      </c>
      <c r="X51" s="1945">
        <f>(SQRT(Y51^2+Z51^2))*1000/(Y21*1.73)</f>
        <v>0</v>
      </c>
      <c r="Y51" s="1369">
        <v>0</v>
      </c>
      <c r="Z51" s="1370">
        <v>0</v>
      </c>
      <c r="AA51" s="1945">
        <f>(SQRT(AB51^2+AC51^2))*1000/(AB21*1.73)</f>
        <v>0</v>
      </c>
      <c r="AB51" s="1369">
        <v>0</v>
      </c>
      <c r="AC51" s="1370">
        <v>0</v>
      </c>
      <c r="AD51" s="1945">
        <f>(SQRT(AE51^2+AF51^2))*1000/(AE21*1.73)</f>
        <v>0</v>
      </c>
      <c r="AE51" s="1369">
        <v>0</v>
      </c>
      <c r="AF51" s="1370">
        <v>0</v>
      </c>
      <c r="AG51" s="1945">
        <f>(SQRT(AH51^2+AI51^2))*1000/(AH21*1.73)</f>
        <v>0</v>
      </c>
      <c r="AH51" s="1369">
        <v>0</v>
      </c>
      <c r="AI51" s="1370">
        <v>0</v>
      </c>
      <c r="AJ51" s="1945">
        <f>(SQRT(AK51^2+AL51^2))*1000/(AK21*1.73)</f>
        <v>23.121387283236995</v>
      </c>
      <c r="AK51" s="1369">
        <v>0.24</v>
      </c>
      <c r="AL51" s="1370">
        <v>0</v>
      </c>
      <c r="AM51" s="1945">
        <f>(SQRT(AN51^2+AO51^2))*1000/(AN21*1.73)</f>
        <v>0</v>
      </c>
      <c r="AN51" s="1369">
        <v>0</v>
      </c>
      <c r="AO51" s="1370">
        <v>0</v>
      </c>
      <c r="AP51" s="1945">
        <f>(SQRT(AQ51^2+AR51^2))*1000/(AQ21*1.73)</f>
        <v>0</v>
      </c>
      <c r="AQ51" s="1369">
        <v>0</v>
      </c>
      <c r="AR51" s="1370">
        <v>0</v>
      </c>
      <c r="AS51" s="1945">
        <f>(SQRT(AT51^2+AU51^2))*1000/(AT21*1.73)</f>
        <v>23.121387283236995</v>
      </c>
      <c r="AT51" s="1369">
        <v>0.24</v>
      </c>
      <c r="AU51" s="1370">
        <v>0</v>
      </c>
      <c r="AV51" s="1945">
        <f>(SQRT(AW51^2+AX51^2))*1000/(AW21*1.73)</f>
        <v>0</v>
      </c>
      <c r="AW51" s="1369">
        <v>0</v>
      </c>
      <c r="AX51" s="1370">
        <v>0</v>
      </c>
      <c r="AY51" s="1945">
        <f>(SQRT(AZ51^2+BA51^2))*1000/(AZ21*1.73)</f>
        <v>0</v>
      </c>
      <c r="AZ51" s="1369">
        <v>0</v>
      </c>
      <c r="BA51" s="1370">
        <v>0</v>
      </c>
      <c r="BB51" s="1945">
        <f>(SQRT(BC51^2+BD51^2))*1000/(BC21*1.73)</f>
        <v>23.121387283236995</v>
      </c>
      <c r="BC51" s="1369">
        <v>0.24</v>
      </c>
      <c r="BD51" s="1370">
        <v>0</v>
      </c>
      <c r="BE51" s="1945">
        <f>(SQRT(BF51^2+BG51^2))*1000/(BF21*1.73)</f>
        <v>0</v>
      </c>
      <c r="BF51" s="1369">
        <v>0</v>
      </c>
      <c r="BG51" s="1370">
        <v>0</v>
      </c>
      <c r="BH51" s="1945">
        <f>(SQRT(BI51^2+BJ51^2))*1000/(BI21*1.73)</f>
        <v>0</v>
      </c>
      <c r="BI51" s="1369">
        <v>0</v>
      </c>
      <c r="BJ51" s="1370">
        <v>0</v>
      </c>
      <c r="BK51" s="1945">
        <f>(SQRT(BL51^2+BM51^2))*1000/(BL21*1.73)</f>
        <v>0</v>
      </c>
      <c r="BL51" s="1369">
        <v>0</v>
      </c>
      <c r="BM51" s="1370">
        <v>0</v>
      </c>
      <c r="BN51" s="1945">
        <f>(SQRT(BO51^2+BP51^2))*1000/(BO21*1.73)</f>
        <v>0</v>
      </c>
      <c r="BO51" s="1369">
        <v>0</v>
      </c>
      <c r="BP51" s="1370">
        <v>0</v>
      </c>
      <c r="BQ51" s="1945">
        <f>(SQRT(BR51^2+BS51^2))*1000/(BR21*1.73)</f>
        <v>0</v>
      </c>
      <c r="BR51" s="1369">
        <v>0</v>
      </c>
      <c r="BS51" s="1370">
        <v>0</v>
      </c>
      <c r="BT51" s="1945">
        <f>(SQRT(BU51^2+BV51^2))*1000/(BU21*1.73)</f>
        <v>0</v>
      </c>
      <c r="BU51" s="1369">
        <v>0</v>
      </c>
      <c r="BV51" s="1370">
        <v>0</v>
      </c>
      <c r="BW51" s="1945">
        <f>(SQRT(BX51^2+BY51^2))*1000/(BX21*1.73)</f>
        <v>0</v>
      </c>
      <c r="BX51" s="1369">
        <v>0</v>
      </c>
      <c r="BY51" s="1370">
        <v>0</v>
      </c>
      <c r="BZ51" s="1945">
        <f>(SQRT(CA51^2+CB51^2))*1000/(CA21*1.73)</f>
        <v>0</v>
      </c>
      <c r="CA51" s="1369">
        <v>0</v>
      </c>
      <c r="CB51" s="1370">
        <v>0</v>
      </c>
    </row>
    <row r="52" spans="1:80" s="1151" customFormat="1" ht="30.75" customHeight="1" x14ac:dyDescent="0.25">
      <c r="A52" s="1674"/>
      <c r="B52" s="1632" t="s">
        <v>519</v>
      </c>
      <c r="C52" s="1305" t="s">
        <v>313</v>
      </c>
      <c r="D52" s="1306" t="s">
        <v>589</v>
      </c>
      <c r="E52" s="1307"/>
      <c r="F52" s="1308"/>
      <c r="G52" s="1308"/>
      <c r="H52" s="1309"/>
      <c r="I52" s="1918">
        <f>(SQRT(J52^2+K52^2))*1000/(J21*1.73)</f>
        <v>34.682080924855498</v>
      </c>
      <c r="J52" s="1312">
        <v>0.36</v>
      </c>
      <c r="K52" s="1311">
        <v>0</v>
      </c>
      <c r="L52" s="1918">
        <f>(SQRT(M52^2+N52^2))*1000/(M21*1.73)</f>
        <v>34.682080924855498</v>
      </c>
      <c r="M52" s="1312">
        <v>0.36</v>
      </c>
      <c r="N52" s="1311">
        <v>0</v>
      </c>
      <c r="O52" s="1918">
        <f>(SQRT(P52^2+Q52^2))*1000/(P21*1.73)</f>
        <v>0</v>
      </c>
      <c r="P52" s="1312">
        <v>0</v>
      </c>
      <c r="Q52" s="1311">
        <v>0</v>
      </c>
      <c r="R52" s="1918">
        <f>(SQRT(S52^2+T52^2))*1000/(S21*1.73)</f>
        <v>34.682080924855498</v>
      </c>
      <c r="S52" s="1312">
        <v>0.36</v>
      </c>
      <c r="T52" s="1311">
        <v>0</v>
      </c>
      <c r="U52" s="1918">
        <f>(SQRT(V52^2+W52^2))*1000/(V21*1.73)</f>
        <v>34.682080924855498</v>
      </c>
      <c r="V52" s="1312">
        <v>0.36</v>
      </c>
      <c r="W52" s="1311">
        <v>0</v>
      </c>
      <c r="X52" s="1918">
        <f>(SQRT(Y52^2+Z52^2))*1000/(Y21*1.73)</f>
        <v>34.682080924855498</v>
      </c>
      <c r="Y52" s="1312">
        <v>0.36</v>
      </c>
      <c r="Z52" s="1311">
        <v>0</v>
      </c>
      <c r="AA52" s="1918">
        <f>(SQRT(AB52^2+AC52^2))*1000/(AB21*1.73)</f>
        <v>0</v>
      </c>
      <c r="AB52" s="1312">
        <v>0</v>
      </c>
      <c r="AC52" s="1311">
        <v>0</v>
      </c>
      <c r="AD52" s="1918">
        <f>(SQRT(AE52^2+AF52^2))*1000/(AE21*1.73)</f>
        <v>34.682080924855498</v>
      </c>
      <c r="AE52" s="1312">
        <v>0.36</v>
      </c>
      <c r="AF52" s="1311">
        <v>0</v>
      </c>
      <c r="AG52" s="1918">
        <f>(SQRT(AH52^2+AI52^2))*1000/(AH21*1.73)</f>
        <v>34.682080924855498</v>
      </c>
      <c r="AH52" s="1312">
        <v>0.36</v>
      </c>
      <c r="AI52" s="1311">
        <v>0</v>
      </c>
      <c r="AJ52" s="1918">
        <f>(SQRT(AK52^2+AL52^2))*1000/(AK21*1.73)</f>
        <v>34.682080924855498</v>
      </c>
      <c r="AK52" s="1312">
        <v>0.36</v>
      </c>
      <c r="AL52" s="1311">
        <v>0</v>
      </c>
      <c r="AM52" s="1918">
        <f>(SQRT(AN52^2+AO52^2))*1000/(AN21*1.73)</f>
        <v>34.682080924855498</v>
      </c>
      <c r="AN52" s="1312">
        <v>0.36</v>
      </c>
      <c r="AO52" s="1311">
        <v>0</v>
      </c>
      <c r="AP52" s="1918">
        <f>(SQRT(AQ52^2+AR52^2))*1000/(AQ21*1.73)</f>
        <v>34.682080924855498</v>
      </c>
      <c r="AQ52" s="1312">
        <v>0.36</v>
      </c>
      <c r="AR52" s="1311">
        <v>0</v>
      </c>
      <c r="AS52" s="1918">
        <f>(SQRT(AT52^2+AU52^2))*1000/(AT21*1.73)</f>
        <v>34.682080924855498</v>
      </c>
      <c r="AT52" s="1312">
        <v>0.36</v>
      </c>
      <c r="AU52" s="1311">
        <v>0</v>
      </c>
      <c r="AV52" s="1918">
        <f>(SQRT(AW52^2+AX52^2))*1000/(AW21*1.73)</f>
        <v>0</v>
      </c>
      <c r="AW52" s="1312">
        <v>0</v>
      </c>
      <c r="AX52" s="1311">
        <v>0</v>
      </c>
      <c r="AY52" s="1918">
        <f>(SQRT(AZ52^2+BA52^2))*1000/(AZ21*1.73)</f>
        <v>34.682080924855498</v>
      </c>
      <c r="AZ52" s="1312">
        <v>0.36</v>
      </c>
      <c r="BA52" s="1311">
        <v>0</v>
      </c>
      <c r="BB52" s="1918">
        <f>(SQRT(BC52^2+BD52^2))*1000/(BC21*1.73)</f>
        <v>34.682080924855498</v>
      </c>
      <c r="BC52" s="1312">
        <v>0.36</v>
      </c>
      <c r="BD52" s="1311">
        <v>0</v>
      </c>
      <c r="BE52" s="1918">
        <f>(SQRT(BF52^2+BG52^2))*1000/(BF21*1.73)</f>
        <v>34.682080924855498</v>
      </c>
      <c r="BF52" s="1312">
        <v>0.36</v>
      </c>
      <c r="BG52" s="1311">
        <v>0</v>
      </c>
      <c r="BH52" s="1918">
        <f>(SQRT(BI52^2+BJ52^2))*1000/(BI21*1.73)</f>
        <v>34.682080924855498</v>
      </c>
      <c r="BI52" s="1312">
        <v>0.36</v>
      </c>
      <c r="BJ52" s="1311">
        <v>0</v>
      </c>
      <c r="BK52" s="1918">
        <f>(SQRT(BL52^2+BM52^2))*1000/(BL21*1.73)</f>
        <v>34.682080924855498</v>
      </c>
      <c r="BL52" s="1312">
        <v>0.36</v>
      </c>
      <c r="BM52" s="1311">
        <v>0</v>
      </c>
      <c r="BN52" s="1918">
        <f>(SQRT(BO52^2+BP52^2))*1000/(BO21*1.73)</f>
        <v>34.682080924855498</v>
      </c>
      <c r="BO52" s="1312">
        <v>0.36</v>
      </c>
      <c r="BP52" s="1311">
        <v>0</v>
      </c>
      <c r="BQ52" s="1918">
        <f>(SQRT(BR52^2+BS52^2))*1000/(BR21*1.73)</f>
        <v>34.682080924855498</v>
      </c>
      <c r="BR52" s="1312">
        <v>0.36</v>
      </c>
      <c r="BS52" s="1311">
        <v>0</v>
      </c>
      <c r="BT52" s="1918">
        <f>(SQRT(BU52^2+BV52^2))*1000/(BU21*1.73)</f>
        <v>34.682080924855498</v>
      </c>
      <c r="BU52" s="1312">
        <v>0.36</v>
      </c>
      <c r="BV52" s="1311">
        <v>0</v>
      </c>
      <c r="BW52" s="1918">
        <f>(SQRT(BX52^2+BY52^2))*1000/(BX21*1.73)</f>
        <v>34.682080924855498</v>
      </c>
      <c r="BX52" s="1312">
        <v>0.36</v>
      </c>
      <c r="BY52" s="1311">
        <v>0</v>
      </c>
      <c r="BZ52" s="1918">
        <f>(SQRT(CA52^2+CB52^2))*1000/(CA21*1.73)</f>
        <v>34.682080924855498</v>
      </c>
      <c r="CA52" s="1312">
        <v>0.36</v>
      </c>
      <c r="CB52" s="1311">
        <v>0</v>
      </c>
    </row>
    <row r="53" spans="1:80" s="1151" customFormat="1" ht="30.75" customHeight="1" x14ac:dyDescent="0.25">
      <c r="A53" s="1674"/>
      <c r="B53" s="1632"/>
      <c r="C53" s="1305" t="s">
        <v>315</v>
      </c>
      <c r="D53" s="1306" t="s">
        <v>590</v>
      </c>
      <c r="E53" s="1357"/>
      <c r="F53" s="1358"/>
      <c r="G53" s="1359"/>
      <c r="H53" s="1360"/>
      <c r="I53" s="1918">
        <f>(SQRT(J53^2+K53^2))*1000/(J21*1.73)</f>
        <v>41.874613355548746</v>
      </c>
      <c r="J53" s="1312">
        <v>0.432</v>
      </c>
      <c r="K53" s="1313">
        <v>4.8000000000000001E-2</v>
      </c>
      <c r="L53" s="1918">
        <f>(SQRT(M53^2+N53^2))*1000/(M21*1.73)</f>
        <v>49.047869215251865</v>
      </c>
      <c r="M53" s="1312">
        <v>0.504</v>
      </c>
      <c r="N53" s="1313">
        <v>7.1999999999999995E-2</v>
      </c>
      <c r="O53" s="1918">
        <f>(SQRT(P53^2+Q53^2))*1000/(P21*1.73)</f>
        <v>44.474876443170743</v>
      </c>
      <c r="P53" s="1312">
        <v>0.45600000000000002</v>
      </c>
      <c r="Q53" s="1313">
        <v>7.1999999999999995E-2</v>
      </c>
      <c r="R53" s="1918">
        <f>(SQRT(S53^2+T53^2))*1000/(S21*1.73)</f>
        <v>46.473413276859617</v>
      </c>
      <c r="S53" s="1312">
        <v>0.48</v>
      </c>
      <c r="T53" s="1313">
        <v>4.8000000000000001E-2</v>
      </c>
      <c r="U53" s="1918">
        <f>(SQRT(V53^2+W53^2))*1000/(V21*1.73)</f>
        <v>65.110417758745555</v>
      </c>
      <c r="V53" s="1312">
        <v>0.67200000000000004</v>
      </c>
      <c r="W53" s="1313">
        <v>7.1999999999999995E-2</v>
      </c>
      <c r="X53" s="1918">
        <f>(SQRT(Y53^2+Z53^2))*1000/(Y21*1.73)</f>
        <v>46.473413276859617</v>
      </c>
      <c r="Y53" s="1312">
        <v>0.48</v>
      </c>
      <c r="Z53" s="1313">
        <v>4.8000000000000001E-2</v>
      </c>
      <c r="AA53" s="1918">
        <f>(SQRT(AB53^2+AC53^2))*1000/(AB21*1.73)</f>
        <v>46.76011194487095</v>
      </c>
      <c r="AB53" s="1312">
        <v>0.48</v>
      </c>
      <c r="AC53" s="1313">
        <v>7.1999999999999995E-2</v>
      </c>
      <c r="AD53" s="1918">
        <f>(SQRT(AE53^2+AF53^2))*1000/(AE21*1.73)</f>
        <v>41.874613355548746</v>
      </c>
      <c r="AE53" s="1312">
        <v>0.432</v>
      </c>
      <c r="AF53" s="1313">
        <v>4.8000000000000001E-2</v>
      </c>
      <c r="AG53" s="1918">
        <f>(SQRT(AH53^2+AI53^2))*1000/(AH21*1.73)</f>
        <v>60.293201435400221</v>
      </c>
      <c r="AH53" s="1312">
        <v>0.624</v>
      </c>
      <c r="AI53" s="1313">
        <v>4.8000000000000001E-2</v>
      </c>
      <c r="AJ53" s="1918">
        <f>(SQRT(AK53^2+AL53^2))*1000/(AK21*1.73)</f>
        <v>65.763989148337089</v>
      </c>
      <c r="AK53" s="1312">
        <v>0.67200000000000004</v>
      </c>
      <c r="AL53" s="1313">
        <v>0.12</v>
      </c>
      <c r="AM53" s="1918">
        <f>(SQRT(AN53^2+AO53^2))*1000/(AN21*1.73)</f>
        <v>41.874613355548746</v>
      </c>
      <c r="AN53" s="1312">
        <v>0.432</v>
      </c>
      <c r="AO53" s="1313">
        <v>4.8000000000000001E-2</v>
      </c>
      <c r="AP53" s="1918">
        <f>(SQRT(AQ53^2+AR53^2))*1000/(AQ21*1.73)</f>
        <v>33.104788585610066</v>
      </c>
      <c r="AQ53" s="1312">
        <v>0.33600000000000002</v>
      </c>
      <c r="AR53" s="1313">
        <v>7.1999999999999995E-2</v>
      </c>
      <c r="AS53" s="1918">
        <f>(SQRT(AT53^2+AU53^2))*1000/(AT21*1.73)</f>
        <v>37.282116755137807</v>
      </c>
      <c r="AT53" s="1312">
        <v>0.38400000000000001</v>
      </c>
      <c r="AU53" s="1313">
        <v>4.8000000000000001E-2</v>
      </c>
      <c r="AV53" s="1918">
        <f>(SQRT(AW53^2+AX53^2))*1000/(AW21*1.73)</f>
        <v>48.774619906887828</v>
      </c>
      <c r="AW53" s="1312">
        <v>0.504</v>
      </c>
      <c r="AX53" s="1313">
        <v>4.8000000000000001E-2</v>
      </c>
      <c r="AY53" s="1918">
        <f>(SQRT(AZ53^2+BA53^2))*1000/(AZ21*1.73)</f>
        <v>34.759066770804417</v>
      </c>
      <c r="AZ53" s="1312">
        <v>0.36</v>
      </c>
      <c r="BA53" s="1313">
        <v>2.4E-2</v>
      </c>
      <c r="BB53" s="1918">
        <f>(SQRT(BC53^2+BD53^2))*1000/(BC21*1.73)</f>
        <v>41.682673704786005</v>
      </c>
      <c r="BC53" s="1312">
        <v>0.432</v>
      </c>
      <c r="BD53" s="1313">
        <v>2.4E-2</v>
      </c>
      <c r="BE53" s="1918">
        <f>(SQRT(BF53^2+BG53^2))*1000/(BF21*1.73)</f>
        <v>23.121387283236995</v>
      </c>
      <c r="BF53" s="1312">
        <v>0.24</v>
      </c>
      <c r="BG53" s="1313">
        <v>0</v>
      </c>
      <c r="BH53" s="1918">
        <f>(SQRT(BI53^2+BJ53^2))*1000/(BI21*1.73)</f>
        <v>20.937306677774373</v>
      </c>
      <c r="BI53" s="1312">
        <v>0.216</v>
      </c>
      <c r="BJ53" s="1313">
        <v>2.4E-2</v>
      </c>
      <c r="BK53" s="1918">
        <f>(SQRT(BL53^2+BM53^2))*1000/(BL21*1.73)</f>
        <v>44.173348380445788</v>
      </c>
      <c r="BL53" s="1312">
        <v>0.45600000000000002</v>
      </c>
      <c r="BM53" s="1313">
        <v>4.8000000000000001E-2</v>
      </c>
      <c r="BN53" s="1918">
        <f>(SQRT(BO53^2+BP53^2))*1000/(BO21*1.73)</f>
        <v>46.473413276859617</v>
      </c>
      <c r="BO53" s="1312">
        <v>0.48</v>
      </c>
      <c r="BP53" s="1313">
        <v>4.8000000000000001E-2</v>
      </c>
      <c r="BQ53" s="1918">
        <f>(SQRT(BR53^2+BS53^2))*1000/(BR21*1.73)</f>
        <v>62.598780904882702</v>
      </c>
      <c r="BR53" s="1312">
        <v>0.64800000000000002</v>
      </c>
      <c r="BS53" s="1313">
        <v>4.8000000000000001E-2</v>
      </c>
      <c r="BT53" s="1918">
        <f>(SQRT(BU53^2+BV53^2))*1000/(BU21*1.73)</f>
        <v>30.41143685078822</v>
      </c>
      <c r="BU53" s="1312">
        <v>0.312</v>
      </c>
      <c r="BV53" s="1313">
        <v>4.8000000000000001E-2</v>
      </c>
      <c r="BW53" s="1918">
        <f>(SQRT(BX53^2+BY53^2))*1000/(BX21*1.73)</f>
        <v>51.076813952311028</v>
      </c>
      <c r="BX53" s="1312">
        <v>0.52800000000000002</v>
      </c>
      <c r="BY53" s="1313">
        <v>4.8000000000000001E-2</v>
      </c>
      <c r="BZ53" s="1918">
        <f>(SQRT(CA53^2+CB53^2))*1000/(CA21*1.73)</f>
        <v>81.221586452024496</v>
      </c>
      <c r="CA53" s="1312">
        <v>0.84</v>
      </c>
      <c r="CB53" s="1313">
        <v>7.1999999999999995E-2</v>
      </c>
    </row>
    <row r="54" spans="1:80" s="1151" customFormat="1" ht="30.75" customHeight="1" x14ac:dyDescent="0.25">
      <c r="A54" s="1674"/>
      <c r="B54" s="1632"/>
      <c r="C54" s="1305" t="s">
        <v>591</v>
      </c>
      <c r="D54" s="1306" t="s">
        <v>586</v>
      </c>
      <c r="E54" s="1361"/>
      <c r="F54" s="1362"/>
      <c r="G54" s="1363"/>
      <c r="H54" s="1364"/>
      <c r="I54" s="1918">
        <f>(SQRT(J54^2+K54^2))*1000/(J21*1.73)</f>
        <v>41.618497109826592</v>
      </c>
      <c r="J54" s="1312">
        <v>0.432</v>
      </c>
      <c r="K54" s="1313">
        <v>0</v>
      </c>
      <c r="L54" s="1918">
        <f>(SQRT(M54^2+N54^2))*1000/(M21*1.73)</f>
        <v>34.682080924855498</v>
      </c>
      <c r="M54" s="1312">
        <v>0.36</v>
      </c>
      <c r="N54" s="1313">
        <v>0</v>
      </c>
      <c r="O54" s="1918">
        <f>(SQRT(P54^2+Q54^2))*1000/(P21*1.73)</f>
        <v>41.618497109826592</v>
      </c>
      <c r="P54" s="1312">
        <v>0.432</v>
      </c>
      <c r="Q54" s="1313">
        <v>0</v>
      </c>
      <c r="R54" s="1918">
        <f>(SQRT(S54^2+T54^2))*1000/(S21*1.73)</f>
        <v>41.618497109826592</v>
      </c>
      <c r="S54" s="1312">
        <v>0.432</v>
      </c>
      <c r="T54" s="1313">
        <v>0</v>
      </c>
      <c r="U54" s="1918">
        <f>(SQRT(V54^2+W54^2))*1000/(V21*1.73)</f>
        <v>48.554913294797693</v>
      </c>
      <c r="V54" s="1312">
        <v>0.504</v>
      </c>
      <c r="W54" s="1313">
        <v>0</v>
      </c>
      <c r="X54" s="1918">
        <f>(SQRT(Y54^2+Z54^2))*1000/(Y21*1.73)</f>
        <v>27.745664739884397</v>
      </c>
      <c r="Y54" s="1312">
        <v>0.28799999999999998</v>
      </c>
      <c r="Z54" s="1313">
        <v>0</v>
      </c>
      <c r="AA54" s="1918">
        <f>(SQRT(AB54^2+AC54^2))*1000/(AB21*1.73)</f>
        <v>41.618497109826592</v>
      </c>
      <c r="AB54" s="1312">
        <v>0.432</v>
      </c>
      <c r="AC54" s="1313">
        <v>0</v>
      </c>
      <c r="AD54" s="1918">
        <f>(SQRT(AE54^2+AF54^2))*1000/(AE21*1.73)</f>
        <v>55.491329479768794</v>
      </c>
      <c r="AE54" s="1312">
        <v>0.57599999999999996</v>
      </c>
      <c r="AF54" s="1313">
        <v>0</v>
      </c>
      <c r="AG54" s="1918">
        <f>(SQRT(AH54^2+AI54^2))*1000/(AH21*1.73)</f>
        <v>34.682080924855498</v>
      </c>
      <c r="AH54" s="1312">
        <v>0.36</v>
      </c>
      <c r="AI54" s="1313">
        <v>0</v>
      </c>
      <c r="AJ54" s="1918">
        <f>(SQRT(AK54^2+AL54^2))*1000/(AK21*1.73)</f>
        <v>62.427745664739888</v>
      </c>
      <c r="AK54" s="1312">
        <v>0.64800000000000002</v>
      </c>
      <c r="AL54" s="1313">
        <v>0</v>
      </c>
      <c r="AM54" s="1918">
        <f>(SQRT(AN54^2+AO54^2))*1000/(AN21*1.73)</f>
        <v>62.427745664739888</v>
      </c>
      <c r="AN54" s="1312">
        <v>0.64800000000000002</v>
      </c>
      <c r="AO54" s="1313">
        <v>0</v>
      </c>
      <c r="AP54" s="1918">
        <f>(SQRT(AQ54^2+AR54^2))*1000/(AQ21*1.73)</f>
        <v>117.91907514450868</v>
      </c>
      <c r="AQ54" s="1312">
        <v>1.224</v>
      </c>
      <c r="AR54" s="1313">
        <v>0</v>
      </c>
      <c r="AS54" s="1918">
        <f>(SQRT(AT54^2+AU54^2))*1000/(AT21*1.73)</f>
        <v>20.809248554913296</v>
      </c>
      <c r="AT54" s="1312">
        <v>0.216</v>
      </c>
      <c r="AU54" s="1313">
        <v>0</v>
      </c>
      <c r="AV54" s="1918">
        <f>(SQRT(AW54^2+AX54^2))*1000/(AW21*1.73)</f>
        <v>27.745664739884397</v>
      </c>
      <c r="AW54" s="1312">
        <v>0.28799999999999998</v>
      </c>
      <c r="AX54" s="1313">
        <v>0</v>
      </c>
      <c r="AY54" s="1918">
        <f>(SQRT(AZ54^2+BA54^2))*1000/(AZ21*1.73)</f>
        <v>13.872832369942198</v>
      </c>
      <c r="AZ54" s="1312">
        <v>0.14399999999999999</v>
      </c>
      <c r="BA54" s="1313">
        <v>0</v>
      </c>
      <c r="BB54" s="1918">
        <f>(SQRT(BC54^2+BD54^2))*1000/(BC21*1.73)</f>
        <v>27.745664739884397</v>
      </c>
      <c r="BC54" s="1312">
        <v>0.28799999999999998</v>
      </c>
      <c r="BD54" s="1313">
        <v>0</v>
      </c>
      <c r="BE54" s="1918">
        <f>(SQRT(BF54^2+BG54^2))*1000/(BF21*1.73)</f>
        <v>55.491329479768794</v>
      </c>
      <c r="BF54" s="1312">
        <v>0.57599999999999996</v>
      </c>
      <c r="BG54" s="1313">
        <v>0</v>
      </c>
      <c r="BH54" s="1918">
        <f>(SQRT(BI54^2+BJ54^2))*1000/(BI21*1.73)</f>
        <v>62.427745664739888</v>
      </c>
      <c r="BI54" s="1312">
        <v>0.64800000000000002</v>
      </c>
      <c r="BJ54" s="1313">
        <v>0</v>
      </c>
      <c r="BK54" s="1918">
        <f>(SQRT(BL54^2+BM54^2))*1000/(BL21*1.73)</f>
        <v>41.618497109826592</v>
      </c>
      <c r="BL54" s="1312">
        <v>0.432</v>
      </c>
      <c r="BM54" s="1313">
        <v>0</v>
      </c>
      <c r="BN54" s="1918">
        <f>(SQRT(BO54^2+BP54^2))*1000/(BO21*1.73)</f>
        <v>34.682080924855498</v>
      </c>
      <c r="BO54" s="1312">
        <v>0.36</v>
      </c>
      <c r="BP54" s="1313">
        <v>0</v>
      </c>
      <c r="BQ54" s="1918">
        <f>(SQRT(BR54^2+BS54^2))*1000/(BR21*1.73)</f>
        <v>41.618497109826592</v>
      </c>
      <c r="BR54" s="1312">
        <v>0.432</v>
      </c>
      <c r="BS54" s="1313">
        <v>0</v>
      </c>
      <c r="BT54" s="1918">
        <f>(SQRT(BU54^2+BV54^2))*1000/(BU21*1.73)</f>
        <v>41.618497109826592</v>
      </c>
      <c r="BU54" s="1312">
        <v>0.432</v>
      </c>
      <c r="BV54" s="1313">
        <v>0</v>
      </c>
      <c r="BW54" s="1918">
        <f>(SQRT(BX54^2+BY54^2))*1000/(BX21*1.73)</f>
        <v>34.682080924855498</v>
      </c>
      <c r="BX54" s="1312">
        <v>0.36</v>
      </c>
      <c r="BY54" s="1313">
        <v>0</v>
      </c>
      <c r="BZ54" s="1918">
        <f>(SQRT(CA54^2+CB54^2))*1000/(CA21*1.73)</f>
        <v>41.618497109826592</v>
      </c>
      <c r="CA54" s="1312">
        <v>0.432</v>
      </c>
      <c r="CB54" s="1313">
        <v>0</v>
      </c>
    </row>
    <row r="55" spans="1:80" s="1151" customFormat="1" ht="30.75" customHeight="1" thickBot="1" x14ac:dyDescent="0.3">
      <c r="A55" s="1675"/>
      <c r="B55" s="1371"/>
      <c r="C55" s="1314" t="s">
        <v>317</v>
      </c>
      <c r="D55" s="1315" t="s">
        <v>592</v>
      </c>
      <c r="E55" s="1316"/>
      <c r="F55" s="1317"/>
      <c r="G55" s="1318"/>
      <c r="H55" s="1319"/>
      <c r="I55" s="1927">
        <f>(SQRT(J55^2+K55^2))*1000/(J21*1.73)</f>
        <v>13.872832369942198</v>
      </c>
      <c r="J55" s="1331">
        <v>0.14399999999999999</v>
      </c>
      <c r="K55" s="1332">
        <v>0</v>
      </c>
      <c r="L55" s="1927">
        <f>(SQRT(M55^2+N55^2))*1000/(M21*1.73)</f>
        <v>13.872832369942198</v>
      </c>
      <c r="M55" s="1331">
        <v>0.14399999999999999</v>
      </c>
      <c r="N55" s="1332">
        <v>0</v>
      </c>
      <c r="O55" s="1927">
        <f>(SQRT(P55^2+Q55^2))*1000/(P21*1.73)</f>
        <v>69.364161849710996</v>
      </c>
      <c r="P55" s="1331">
        <v>0.72</v>
      </c>
      <c r="Q55" s="1332">
        <v>0</v>
      </c>
      <c r="R55" s="1927">
        <f>(SQRT(S55^2+T55^2))*1000/(S21*1.73)</f>
        <v>69.364161849710996</v>
      </c>
      <c r="S55" s="1331">
        <v>0.72</v>
      </c>
      <c r="T55" s="1332">
        <v>0</v>
      </c>
      <c r="U55" s="1927">
        <f>(SQRT(V55^2+W55^2))*1000/(V21*1.73)</f>
        <v>76.30057803468209</v>
      </c>
      <c r="V55" s="1331">
        <v>0.79200000000000004</v>
      </c>
      <c r="W55" s="1332">
        <v>0</v>
      </c>
      <c r="X55" s="1927">
        <f>(SQRT(Y55^2+Z55^2))*1000/(Y21*1.73)</f>
        <v>55.491329479768794</v>
      </c>
      <c r="Y55" s="1331">
        <v>0.57599999999999996</v>
      </c>
      <c r="Z55" s="1332">
        <v>0</v>
      </c>
      <c r="AA55" s="1927">
        <f>(SQRT(AB55^2+AC55^2))*1000/(AB21*1.73)</f>
        <v>41.618497109826592</v>
      </c>
      <c r="AB55" s="1331">
        <v>0.432</v>
      </c>
      <c r="AC55" s="1332">
        <v>0</v>
      </c>
      <c r="AD55" s="1927">
        <f>(SQRT(AE55^2+AF55^2))*1000/(AE21*1.73)</f>
        <v>55.491329479768794</v>
      </c>
      <c r="AE55" s="1331">
        <v>0.57599999999999996</v>
      </c>
      <c r="AF55" s="1332">
        <v>0</v>
      </c>
      <c r="AG55" s="1927">
        <f>(SQRT(AH55^2+AI55^2))*1000/(AH21*1.73)</f>
        <v>83.236994219653184</v>
      </c>
      <c r="AH55" s="1331">
        <v>0.86399999999999999</v>
      </c>
      <c r="AI55" s="1332">
        <v>0</v>
      </c>
      <c r="AJ55" s="1927">
        <f>(SQRT(AK55^2+AL55^2))*1000/(AK21*1.73)</f>
        <v>83.236994219653184</v>
      </c>
      <c r="AK55" s="1331">
        <v>0.86399999999999999</v>
      </c>
      <c r="AL55" s="1332">
        <v>0</v>
      </c>
      <c r="AM55" s="1927">
        <f>(SQRT(AN55^2+AO55^2))*1000/(AN21*1.73)</f>
        <v>55.491329479768794</v>
      </c>
      <c r="AN55" s="1331">
        <v>0.57599999999999996</v>
      </c>
      <c r="AO55" s="1332">
        <v>0</v>
      </c>
      <c r="AP55" s="1927">
        <f>(SQRT(AQ55^2+AR55^2))*1000/(AQ21*1.73)</f>
        <v>83.236994219653184</v>
      </c>
      <c r="AQ55" s="1331">
        <v>0.86399999999999999</v>
      </c>
      <c r="AR55" s="1332">
        <v>0</v>
      </c>
      <c r="AS55" s="1927">
        <f>(SQRT(AT55^2+AU55^2))*1000/(AT21*1.73)</f>
        <v>41.618497109826592</v>
      </c>
      <c r="AT55" s="1331">
        <v>0.432</v>
      </c>
      <c r="AU55" s="1332">
        <v>0</v>
      </c>
      <c r="AV55" s="1927">
        <f>(SQRT(AW55^2+AX55^2))*1000/(AW21*1.73)</f>
        <v>41.618497109826592</v>
      </c>
      <c r="AW55" s="1331">
        <v>0.432</v>
      </c>
      <c r="AX55" s="1332">
        <v>0</v>
      </c>
      <c r="AY55" s="1927">
        <f>(SQRT(AZ55^2+BA55^2))*1000/(AZ21*1.73)</f>
        <v>55.491329479768794</v>
      </c>
      <c r="AZ55" s="1331">
        <v>0.57599999999999996</v>
      </c>
      <c r="BA55" s="1332">
        <v>0</v>
      </c>
      <c r="BB55" s="1927">
        <f>(SQRT(BC55^2+BD55^2))*1000/(BC21*1.73)</f>
        <v>76.30057803468209</v>
      </c>
      <c r="BC55" s="1331">
        <v>0.79200000000000004</v>
      </c>
      <c r="BD55" s="1332">
        <v>0</v>
      </c>
      <c r="BE55" s="1927">
        <f>(SQRT(BF55^2+BG55^2))*1000/(BF21*1.73)</f>
        <v>90.173410404624292</v>
      </c>
      <c r="BF55" s="1331">
        <v>0.93600000000000005</v>
      </c>
      <c r="BG55" s="1332">
        <v>0</v>
      </c>
      <c r="BH55" s="1927">
        <f>(SQRT(BI55^2+BJ55^2))*1000/(BI21*1.73)</f>
        <v>90.173410404624292</v>
      </c>
      <c r="BI55" s="1331">
        <v>0.93600000000000005</v>
      </c>
      <c r="BJ55" s="1332">
        <v>0</v>
      </c>
      <c r="BK55" s="1927">
        <f>(SQRT(BL55^2+BM55^2))*1000/(BL21*1.73)</f>
        <v>41.618497109826592</v>
      </c>
      <c r="BL55" s="1331">
        <v>0.432</v>
      </c>
      <c r="BM55" s="1332">
        <v>0</v>
      </c>
      <c r="BN55" s="1927">
        <f>(SQRT(BO55^2+BP55^2))*1000/(BO21*1.73)</f>
        <v>55.491329479768794</v>
      </c>
      <c r="BO55" s="1331">
        <v>0.57599999999999996</v>
      </c>
      <c r="BP55" s="1332">
        <v>0</v>
      </c>
      <c r="BQ55" s="1927">
        <f>(SQRT(BR55^2+BS55^2))*1000/(BR21*1.73)</f>
        <v>69.364161849710996</v>
      </c>
      <c r="BR55" s="1331">
        <v>0.72</v>
      </c>
      <c r="BS55" s="1332">
        <v>0</v>
      </c>
      <c r="BT55" s="1927">
        <f>(SQRT(BU55^2+BV55^2))*1000/(BU21*1.73)</f>
        <v>48.554913294797693</v>
      </c>
      <c r="BU55" s="1331">
        <v>0.504</v>
      </c>
      <c r="BV55" s="1332">
        <v>0</v>
      </c>
      <c r="BW55" s="1927">
        <f>(SQRT(BX55^2+BY55^2))*1000/(BX21*1.73)</f>
        <v>55.491329479768794</v>
      </c>
      <c r="BX55" s="1331">
        <v>0.57599999999999996</v>
      </c>
      <c r="BY55" s="1332">
        <v>0</v>
      </c>
      <c r="BZ55" s="1927">
        <f>(SQRT(CA55^2+CB55^2))*1000/(CA21*1.73)</f>
        <v>55.491329479768794</v>
      </c>
      <c r="CA55" s="1331">
        <v>0.57599999999999996</v>
      </c>
      <c r="CB55" s="1332">
        <v>0</v>
      </c>
    </row>
    <row r="56" spans="1:80" s="1146" customFormat="1" ht="16.5" customHeight="1" x14ac:dyDescent="0.25">
      <c r="A56" s="1391" t="s">
        <v>523</v>
      </c>
      <c r="B56" s="1392"/>
      <c r="C56" s="1392"/>
      <c r="D56" s="1392"/>
      <c r="E56" s="1395" t="s">
        <v>524</v>
      </c>
      <c r="F56" s="1396"/>
      <c r="G56" s="1396"/>
      <c r="H56" s="1396"/>
      <c r="I56" s="1398"/>
      <c r="J56" s="1398"/>
      <c r="K56" s="1398"/>
      <c r="L56" s="1398"/>
      <c r="M56" s="1398"/>
      <c r="N56" s="1398"/>
      <c r="O56" s="1398"/>
      <c r="P56" s="1398"/>
      <c r="Q56" s="1398"/>
      <c r="R56" s="1398"/>
      <c r="S56" s="1398"/>
      <c r="T56" s="1398"/>
      <c r="U56" s="1177"/>
      <c r="V56" s="1177"/>
      <c r="W56" s="1177"/>
      <c r="X56" s="1177"/>
      <c r="Y56" s="1177"/>
      <c r="Z56" s="1177"/>
      <c r="AA56" s="1177"/>
      <c r="AB56" s="1177"/>
      <c r="AC56" s="1177"/>
      <c r="AD56" s="1177"/>
      <c r="AE56" s="1177"/>
      <c r="AF56" s="1177"/>
      <c r="AG56" s="1177"/>
      <c r="AH56" s="1177"/>
      <c r="AI56" s="1177"/>
      <c r="AJ56" s="1177"/>
      <c r="AK56" s="1177"/>
      <c r="AL56" s="1177"/>
      <c r="AM56" s="1177"/>
      <c r="AN56" s="1177"/>
      <c r="AO56" s="1177"/>
      <c r="AP56" s="1177"/>
      <c r="AQ56" s="1177"/>
      <c r="AR56" s="1177"/>
      <c r="AS56" s="1177"/>
      <c r="AT56" s="1177"/>
      <c r="AU56" s="1177"/>
      <c r="AV56" s="1177"/>
      <c r="AW56" s="1177"/>
      <c r="AX56" s="1177"/>
      <c r="AY56" s="1177"/>
      <c r="AZ56" s="1177"/>
      <c r="BA56" s="1177"/>
      <c r="BB56" s="1177"/>
      <c r="BC56" s="1177"/>
      <c r="BD56" s="1177"/>
      <c r="BE56" s="1177"/>
      <c r="BF56" s="1177"/>
      <c r="BG56" s="1177"/>
      <c r="BH56" s="1177"/>
      <c r="BI56" s="1177"/>
      <c r="BJ56" s="1177"/>
      <c r="BK56" s="1177"/>
      <c r="BL56" s="1177"/>
      <c r="BM56" s="1177"/>
      <c r="BN56" s="1177"/>
      <c r="BO56" s="1177"/>
      <c r="BP56" s="1177"/>
      <c r="BQ56" s="1177"/>
      <c r="BR56" s="1177"/>
      <c r="BS56" s="1177"/>
      <c r="BT56" s="1177"/>
      <c r="BU56" s="1177"/>
      <c r="BV56" s="1177"/>
      <c r="BW56" s="1177"/>
      <c r="BX56" s="1177"/>
      <c r="BY56" s="1177"/>
      <c r="BZ56" s="1177"/>
      <c r="CA56" s="1177"/>
      <c r="CB56" s="1223"/>
    </row>
    <row r="57" spans="1:80" s="1146" customFormat="1" ht="16.5" x14ac:dyDescent="0.25">
      <c r="A57" s="1391"/>
      <c r="B57" s="1392"/>
      <c r="C57" s="1392"/>
      <c r="D57" s="1392"/>
      <c r="E57" s="1397"/>
      <c r="F57" s="1398"/>
      <c r="G57" s="1398"/>
      <c r="H57" s="1398"/>
      <c r="I57" s="1398"/>
      <c r="J57" s="1398"/>
      <c r="K57" s="1398"/>
      <c r="L57" s="1398"/>
      <c r="M57" s="1398"/>
      <c r="N57" s="1398"/>
      <c r="O57" s="1398"/>
      <c r="P57" s="1398"/>
      <c r="Q57" s="1398"/>
      <c r="R57" s="1398"/>
      <c r="S57" s="1398"/>
      <c r="T57" s="1398"/>
      <c r="U57" s="1177"/>
      <c r="V57" s="1177"/>
      <c r="W57" s="1177"/>
      <c r="X57" s="1177"/>
      <c r="Y57" s="1177"/>
      <c r="Z57" s="1177"/>
      <c r="AA57" s="1177"/>
      <c r="AB57" s="1177"/>
      <c r="AC57" s="1177"/>
      <c r="AD57" s="1177"/>
      <c r="AE57" s="1177"/>
      <c r="AF57" s="1177"/>
      <c r="AG57" s="1177"/>
      <c r="AH57" s="1177"/>
      <c r="AI57" s="1177"/>
      <c r="AJ57" s="1177"/>
      <c r="AK57" s="1177"/>
      <c r="AL57" s="1177"/>
      <c r="AM57" s="1177"/>
      <c r="AN57" s="1177"/>
      <c r="AO57" s="1177"/>
      <c r="AP57" s="1177"/>
      <c r="AQ57" s="1177"/>
      <c r="AR57" s="1177"/>
      <c r="AS57" s="1177"/>
      <c r="AT57" s="1177"/>
      <c r="AU57" s="1177"/>
      <c r="AV57" s="1177"/>
      <c r="AW57" s="1177"/>
      <c r="AX57" s="1177"/>
      <c r="AY57" s="1177"/>
      <c r="AZ57" s="1177"/>
      <c r="BA57" s="1177"/>
      <c r="BB57" s="1177"/>
      <c r="BC57" s="1177"/>
      <c r="BD57" s="1177"/>
      <c r="BE57" s="1177"/>
      <c r="BF57" s="1177"/>
      <c r="BG57" s="1177"/>
      <c r="BH57" s="1177"/>
      <c r="BI57" s="1177"/>
      <c r="BJ57" s="1177"/>
      <c r="BK57" s="1177"/>
      <c r="BL57" s="1177"/>
      <c r="BM57" s="1177"/>
      <c r="BN57" s="1177"/>
      <c r="BO57" s="1177"/>
      <c r="BP57" s="1177"/>
      <c r="BQ57" s="1177"/>
      <c r="BR57" s="1177"/>
      <c r="BS57" s="1177"/>
      <c r="BT57" s="1177"/>
      <c r="BU57" s="1177"/>
      <c r="BV57" s="1177"/>
      <c r="BW57" s="1177"/>
      <c r="BX57" s="1177"/>
      <c r="BY57" s="1177"/>
      <c r="BZ57" s="1177"/>
      <c r="CA57" s="1177"/>
      <c r="CB57" s="1223"/>
    </row>
    <row r="58" spans="1:80" s="1146" customFormat="1" ht="17.25" thickBot="1" x14ac:dyDescent="0.3">
      <c r="A58" s="1393"/>
      <c r="B58" s="1394"/>
      <c r="C58" s="1394"/>
      <c r="D58" s="1394"/>
      <c r="E58" s="1399"/>
      <c r="F58" s="1400"/>
      <c r="G58" s="1400"/>
      <c r="H58" s="1400"/>
      <c r="I58" s="1400"/>
      <c r="J58" s="1400"/>
      <c r="K58" s="1400"/>
      <c r="L58" s="1400"/>
      <c r="M58" s="1400"/>
      <c r="N58" s="1400"/>
      <c r="O58" s="1400"/>
      <c r="P58" s="1400"/>
      <c r="Q58" s="1400"/>
      <c r="R58" s="1400"/>
      <c r="S58" s="1400"/>
      <c r="T58" s="1400"/>
      <c r="U58" s="1182"/>
      <c r="V58" s="1182"/>
      <c r="W58" s="1182"/>
      <c r="X58" s="1182"/>
      <c r="Y58" s="1182"/>
      <c r="Z58" s="1182"/>
      <c r="AA58" s="1182"/>
      <c r="AB58" s="1182"/>
      <c r="AC58" s="1182"/>
      <c r="AD58" s="1182"/>
      <c r="AE58" s="1182"/>
      <c r="AF58" s="1182"/>
      <c r="AG58" s="1182"/>
      <c r="AH58" s="1182"/>
      <c r="AI58" s="1182"/>
      <c r="AJ58" s="1182"/>
      <c r="AK58" s="1182"/>
      <c r="AL58" s="1182"/>
      <c r="AM58" s="1182"/>
      <c r="AN58" s="1182"/>
      <c r="AO58" s="1182"/>
      <c r="AP58" s="1182"/>
      <c r="AQ58" s="1182"/>
      <c r="AR58" s="1182"/>
      <c r="AS58" s="1182"/>
      <c r="AT58" s="1182"/>
      <c r="AU58" s="1182"/>
      <c r="AV58" s="1182"/>
      <c r="AW58" s="1182"/>
      <c r="AX58" s="1182"/>
      <c r="AY58" s="1182"/>
      <c r="AZ58" s="1182"/>
      <c r="BA58" s="1182"/>
      <c r="BB58" s="1182"/>
      <c r="BC58" s="1182"/>
      <c r="BD58" s="1182"/>
      <c r="BE58" s="1182"/>
      <c r="BF58" s="1182"/>
      <c r="BG58" s="1182"/>
      <c r="BH58" s="1182"/>
      <c r="BI58" s="1182"/>
      <c r="BJ58" s="1182"/>
      <c r="BK58" s="1182"/>
      <c r="BL58" s="1182"/>
      <c r="BM58" s="1182"/>
      <c r="BN58" s="1182"/>
      <c r="BO58" s="1182"/>
      <c r="BP58" s="1182"/>
      <c r="BQ58" s="1182"/>
      <c r="BR58" s="1182"/>
      <c r="BS58" s="1182"/>
      <c r="BT58" s="1182"/>
      <c r="BU58" s="1182"/>
      <c r="BV58" s="1182"/>
      <c r="BW58" s="1182"/>
      <c r="BX58" s="1182"/>
      <c r="BY58" s="1182"/>
      <c r="BZ58" s="1182"/>
      <c r="CA58" s="1182"/>
      <c r="CB58" s="1224"/>
    </row>
    <row r="59" spans="1:80" s="1147" customFormat="1" ht="13.5" customHeight="1" x14ac:dyDescent="0.25">
      <c r="U59" s="1148"/>
    </row>
    <row r="60" spans="1:80" s="1147" customFormat="1" ht="13.5" customHeight="1" x14ac:dyDescent="0.25">
      <c r="U60" s="1148"/>
    </row>
    <row r="61" spans="1:80" s="1147" customFormat="1" ht="13.5" customHeight="1" x14ac:dyDescent="0.25">
      <c r="U61" s="1148"/>
    </row>
    <row r="62" spans="1:80" s="1226" customFormat="1" ht="23.25" x14ac:dyDescent="0.35">
      <c r="Q62" s="1227" t="s">
        <v>525</v>
      </c>
    </row>
    <row r="63" spans="1:80" s="1147" customFormat="1" ht="13.5" customHeight="1" x14ac:dyDescent="0.25">
      <c r="U63" s="1148"/>
    </row>
    <row r="64" spans="1:80" s="1147" customFormat="1" ht="13.5" customHeight="1" x14ac:dyDescent="0.25">
      <c r="A64" s="1147" t="s">
        <v>526</v>
      </c>
      <c r="U64" s="1148"/>
    </row>
    <row r="65" spans="1:32" s="1147" customFormat="1" ht="12.75" customHeight="1" x14ac:dyDescent="0.25">
      <c r="A65" s="1147" t="s">
        <v>527</v>
      </c>
      <c r="U65" s="1148"/>
    </row>
    <row r="66" spans="1:32" s="1147" customFormat="1" hidden="1" x14ac:dyDescent="0.25">
      <c r="I66" s="1946"/>
      <c r="J66" s="1946"/>
      <c r="K66" s="1946"/>
      <c r="L66" s="1946"/>
      <c r="M66" s="1946"/>
      <c r="N66" s="1946"/>
      <c r="O66" s="1946"/>
      <c r="P66" s="1946"/>
      <c r="Q66" s="1946"/>
      <c r="R66" s="1946"/>
      <c r="S66" s="1946"/>
      <c r="T66" s="1946"/>
      <c r="U66" s="1946"/>
      <c r="V66" s="1946"/>
      <c r="W66" s="1946"/>
      <c r="X66" s="1946"/>
      <c r="Y66" s="1946"/>
      <c r="Z66" s="1946"/>
      <c r="AA66" s="1946"/>
      <c r="AB66" s="1946"/>
      <c r="AC66" s="1946"/>
      <c r="AD66" s="1946"/>
      <c r="AE66" s="1946"/>
      <c r="AF66" s="1946"/>
    </row>
    <row r="67" spans="1:32" s="1147" customFormat="1" hidden="1" x14ac:dyDescent="0.25">
      <c r="G67" s="1372" t="s">
        <v>593</v>
      </c>
      <c r="H67" s="1372"/>
      <c r="I67" s="1964">
        <v>1.9799999999981992</v>
      </c>
      <c r="J67" s="1964">
        <v>1.0800000000031105</v>
      </c>
      <c r="K67" s="1964">
        <v>1.0799999999990177</v>
      </c>
      <c r="L67" s="1964">
        <v>1.4399999999986903</v>
      </c>
      <c r="M67" s="1964">
        <v>1.0799999999990177</v>
      </c>
      <c r="N67" s="1964">
        <v>1.0800000000031105</v>
      </c>
      <c r="O67" s="1964">
        <v>1.259999999998854</v>
      </c>
      <c r="P67" s="1964">
        <v>1.6199999999985266</v>
      </c>
      <c r="Q67" s="1964">
        <v>1.4400000000027831</v>
      </c>
      <c r="R67" s="1964">
        <v>1.259999999998854</v>
      </c>
      <c r="S67" s="1964">
        <v>2.1599999999980355</v>
      </c>
      <c r="T67" s="1964">
        <v>1.6200000000026193</v>
      </c>
      <c r="U67" s="1964">
        <v>1.6199999999985266</v>
      </c>
      <c r="V67" s="1964">
        <v>1.6199999999985266</v>
      </c>
      <c r="W67" s="1964">
        <v>2.7000000000016371</v>
      </c>
      <c r="X67" s="1964">
        <v>3.7800000000006548</v>
      </c>
      <c r="Y67" s="1964">
        <v>3.6000000000008185</v>
      </c>
      <c r="Z67" s="1964">
        <v>3.9599999999963984</v>
      </c>
      <c r="AA67" s="1964">
        <v>2.1600000000021282</v>
      </c>
      <c r="AB67" s="1964">
        <v>3.6000000000008185</v>
      </c>
      <c r="AC67" s="1964">
        <v>3.2399999999970532</v>
      </c>
      <c r="AD67" s="1964">
        <v>3.240000000001146</v>
      </c>
      <c r="AE67" s="1964">
        <v>3.4200000000009823</v>
      </c>
      <c r="AF67" s="1964">
        <v>3.0600000000013097</v>
      </c>
    </row>
    <row r="68" spans="1:32" s="1147" customFormat="1" hidden="1" x14ac:dyDescent="0.25">
      <c r="G68" s="1372" t="s">
        <v>594</v>
      </c>
      <c r="H68" s="1372"/>
      <c r="I68" s="1372">
        <v>0.35999999999967258</v>
      </c>
      <c r="J68" s="1372">
        <v>0.36000000000069576</v>
      </c>
      <c r="K68" s="1372">
        <v>0.53999999999950887</v>
      </c>
      <c r="L68" s="1372">
        <v>0.90000000000020464</v>
      </c>
      <c r="M68" s="1372">
        <v>0.35999999999967258</v>
      </c>
      <c r="N68" s="1372">
        <v>0.36000000000069576</v>
      </c>
      <c r="O68" s="1372">
        <v>0.17999999999983629</v>
      </c>
      <c r="P68" s="1372">
        <v>0.53999999999950887</v>
      </c>
      <c r="Q68" s="1372">
        <v>0.17999999999983629</v>
      </c>
      <c r="R68" s="1372">
        <v>0.18000000000085947</v>
      </c>
      <c r="S68" s="1372">
        <v>0.17999999999983629</v>
      </c>
      <c r="T68" s="1372">
        <v>0.17999999999983629</v>
      </c>
      <c r="U68" s="1373">
        <v>0.17999999999983629</v>
      </c>
      <c r="V68" s="1372">
        <v>0.35999999999967258</v>
      </c>
      <c r="W68" s="1372">
        <v>0.36000000000069576</v>
      </c>
      <c r="X68" s="1372">
        <v>0.53999999999950887</v>
      </c>
      <c r="Y68" s="1372">
        <v>0.35999999999967258</v>
      </c>
      <c r="Z68" s="1372">
        <v>0.36000000000069576</v>
      </c>
      <c r="AA68" s="1372">
        <v>0.35999999999967258</v>
      </c>
      <c r="AB68" s="1372">
        <v>0.35999999999967258</v>
      </c>
      <c r="AC68" s="1372">
        <v>0.54000000000053205</v>
      </c>
      <c r="AD68" s="1372">
        <v>0.53999999999950887</v>
      </c>
      <c r="AE68" s="1372">
        <v>0.36000000000069576</v>
      </c>
      <c r="AF68" s="1372">
        <v>0.53999999999950887</v>
      </c>
    </row>
    <row r="69" spans="1:32" s="1147" customFormat="1" hidden="1" x14ac:dyDescent="0.25">
      <c r="U69" s="1148"/>
    </row>
    <row r="70" spans="1:32" s="1147" customFormat="1" hidden="1" x14ac:dyDescent="0.25">
      <c r="G70" s="1580" t="s">
        <v>595</v>
      </c>
      <c r="H70" s="1580"/>
      <c r="I70" s="1946">
        <v>2.400000000052387E-2</v>
      </c>
      <c r="J70" s="1946">
        <v>2.400000000052387E-2</v>
      </c>
      <c r="K70" s="1946">
        <v>2.400000000052387E-2</v>
      </c>
      <c r="L70" s="1946">
        <v>9.6000000002095479E-2</v>
      </c>
      <c r="M70" s="1946">
        <v>7.1999999997206035E-2</v>
      </c>
      <c r="N70" s="1946">
        <v>4.8000000001047739E-2</v>
      </c>
      <c r="O70" s="1946">
        <v>7.2000000001571612E-2</v>
      </c>
      <c r="P70" s="1946">
        <v>7.1999999997206035E-2</v>
      </c>
      <c r="Q70" s="1946">
        <v>9.6000000002095479E-2</v>
      </c>
      <c r="R70" s="1946">
        <v>0.14399999999877763</v>
      </c>
      <c r="S70" s="1946">
        <v>9.6000000002095479E-2</v>
      </c>
      <c r="T70" s="1946">
        <v>7.1999999997206035E-2</v>
      </c>
      <c r="U70" s="1946">
        <v>4.8000000001047739E-2</v>
      </c>
      <c r="V70" s="1946">
        <v>2.400000000052387E-2</v>
      </c>
      <c r="W70" s="1946">
        <v>2.400000000052387E-2</v>
      </c>
      <c r="X70" s="1946">
        <v>2.400000000052387E-2</v>
      </c>
      <c r="Y70" s="1946">
        <v>9.5999999997729901E-2</v>
      </c>
      <c r="Z70" s="1946">
        <v>0.12000000000261934</v>
      </c>
      <c r="AA70" s="1946">
        <v>7.1999999997206035E-2</v>
      </c>
      <c r="AB70" s="1946">
        <v>4.8000000001047739E-2</v>
      </c>
      <c r="AC70" s="1946">
        <v>7.2000000001571612E-2</v>
      </c>
      <c r="AD70" s="1946">
        <v>7.1999999997206035E-2</v>
      </c>
      <c r="AE70" s="1946">
        <v>7.2000000001571612E-2</v>
      </c>
      <c r="AF70" s="1946">
        <v>4.8000000001047739E-2</v>
      </c>
    </row>
    <row r="71" spans="1:32" s="1147" customFormat="1" ht="12" hidden="1" customHeight="1" x14ac:dyDescent="0.25">
      <c r="A71" s="1265"/>
      <c r="B71" s="1266"/>
      <c r="C71" s="1267"/>
      <c r="D71" s="1265"/>
      <c r="G71" s="1580" t="s">
        <v>596</v>
      </c>
      <c r="H71" s="1580"/>
      <c r="I71" s="1147">
        <v>0</v>
      </c>
      <c r="J71" s="1147">
        <v>0</v>
      </c>
      <c r="K71" s="1147">
        <v>0</v>
      </c>
      <c r="L71" s="1147">
        <v>0</v>
      </c>
      <c r="M71" s="1147">
        <v>0</v>
      </c>
      <c r="N71" s="1147">
        <v>0</v>
      </c>
      <c r="O71" s="1147">
        <v>2.3999999999432475E-2</v>
      </c>
      <c r="P71" s="1147">
        <v>2.400000000052387E-2</v>
      </c>
      <c r="Q71" s="1147">
        <v>2.3999999999432475E-2</v>
      </c>
      <c r="R71" s="1147">
        <v>2.400000000052387E-2</v>
      </c>
      <c r="S71" s="1147">
        <v>2.3999999999432475E-2</v>
      </c>
      <c r="T71" s="1147">
        <v>2.400000000052387E-2</v>
      </c>
      <c r="U71" s="1148">
        <v>2.3999999999432475E-2</v>
      </c>
      <c r="V71" s="1147">
        <v>2.400000000052387E-2</v>
      </c>
      <c r="W71" s="1147">
        <v>2.3999999999432475E-2</v>
      </c>
      <c r="X71" s="1147">
        <v>2.400000000052387E-2</v>
      </c>
      <c r="Y71" s="1147">
        <v>2.39999999994325E-2</v>
      </c>
      <c r="Z71" s="1147">
        <v>2.400000000052387E-2</v>
      </c>
      <c r="AA71" s="1147">
        <v>4.7999999999956341E-2</v>
      </c>
      <c r="AB71" s="1147">
        <v>4.7999999999956341E-2</v>
      </c>
      <c r="AC71" s="1147">
        <v>7.1999999999388817E-2</v>
      </c>
      <c r="AD71" s="1147">
        <v>7.2000000000480208E-2</v>
      </c>
      <c r="AE71" s="1147">
        <v>4.7999999999956341E-2</v>
      </c>
      <c r="AF71" s="1147">
        <v>2.400000000052387E-2</v>
      </c>
    </row>
    <row r="72" spans="1:32" s="1147" customFormat="1" ht="12.75" hidden="1" x14ac:dyDescent="0.2"/>
    <row r="73" spans="1:32" s="1147" customFormat="1" ht="13.5" hidden="1" customHeight="1" x14ac:dyDescent="0.25">
      <c r="G73" s="1580" t="s">
        <v>597</v>
      </c>
      <c r="H73" s="1580"/>
      <c r="I73" s="1946">
        <v>0.39600000000045837</v>
      </c>
      <c r="J73" s="1946">
        <v>0.39600000000045837</v>
      </c>
      <c r="K73" s="1946">
        <v>0.39599999999882129</v>
      </c>
      <c r="L73" s="1946">
        <v>0.39600000000045837</v>
      </c>
      <c r="M73" s="1946">
        <v>0.43199999999960709</v>
      </c>
      <c r="N73" s="1946">
        <v>0.43200000000124422</v>
      </c>
      <c r="O73" s="1946">
        <v>0.39599999999882129</v>
      </c>
      <c r="P73" s="1946">
        <v>0.75600000000013101</v>
      </c>
      <c r="Q73" s="1946">
        <v>0.35999999999967258</v>
      </c>
      <c r="R73" s="1946">
        <v>0.36000000000130966</v>
      </c>
      <c r="S73" s="1946">
        <v>0.35999999999967258</v>
      </c>
      <c r="T73" s="1946">
        <v>0.35999999999967258</v>
      </c>
      <c r="U73" s="1946">
        <v>0.71999999999934516</v>
      </c>
      <c r="V73" s="1946">
        <v>0.7200000000009823</v>
      </c>
      <c r="W73" s="1946">
        <v>1.0799999999990177</v>
      </c>
      <c r="X73" s="1946">
        <v>1.4400000000003275</v>
      </c>
      <c r="Y73" s="1946">
        <v>0.7200000000009823</v>
      </c>
      <c r="Z73" s="1946">
        <v>1.0799999999990177</v>
      </c>
      <c r="AA73" s="1946">
        <v>0.32400000000052387</v>
      </c>
      <c r="AB73" s="1946">
        <v>0.68400000000019645</v>
      </c>
      <c r="AC73" s="1946">
        <v>1.2959999999988214</v>
      </c>
      <c r="AD73" s="1946">
        <v>1.2960000000004583</v>
      </c>
      <c r="AE73" s="1946">
        <v>1.224000000000524</v>
      </c>
      <c r="AF73" s="1946">
        <v>1.0079999999990832</v>
      </c>
    </row>
    <row r="74" spans="1:32" s="1147" customFormat="1" hidden="1" x14ac:dyDescent="0.25">
      <c r="G74" s="1580" t="s">
        <v>598</v>
      </c>
      <c r="H74" s="1580"/>
      <c r="I74" s="1147">
        <v>0.14400000000314322</v>
      </c>
      <c r="J74" s="1147">
        <v>7.2000000001571612E-2</v>
      </c>
      <c r="K74" s="1147">
        <v>3.6000000000785806E-2</v>
      </c>
      <c r="L74" s="1147">
        <v>3.599999999423744E-2</v>
      </c>
      <c r="M74" s="1147">
        <v>3.6000000000785806E-2</v>
      </c>
      <c r="N74" s="1147">
        <v>0.75600000000340517</v>
      </c>
      <c r="O74" s="1147">
        <v>7.2000000001571612E-2</v>
      </c>
      <c r="P74" s="1147">
        <v>3.599999999423744E-2</v>
      </c>
      <c r="Q74" s="1147">
        <v>7.2000000001571612E-2</v>
      </c>
      <c r="R74" s="1147">
        <v>0.18000000000392902</v>
      </c>
      <c r="S74" s="1147">
        <v>0.10799999999580905</v>
      </c>
      <c r="T74" s="1147">
        <v>7.2000000001571612E-2</v>
      </c>
      <c r="U74" s="1148">
        <v>0.10800000000235742</v>
      </c>
      <c r="V74" s="1147">
        <v>7.1999999995023253E-2</v>
      </c>
      <c r="W74" s="1147">
        <v>0.36000000000130966</v>
      </c>
      <c r="X74" s="1147">
        <v>0.36000000000130966</v>
      </c>
      <c r="Y74" s="1147">
        <v>7.2000000001571612E-2</v>
      </c>
      <c r="Z74" s="1147">
        <v>0.14399999999659485</v>
      </c>
      <c r="AA74" s="1147">
        <v>0.10800000000235742</v>
      </c>
      <c r="AB74" s="1147">
        <v>0.25199999999895228</v>
      </c>
      <c r="AC74" s="1147">
        <v>0.10800000000235742</v>
      </c>
      <c r="AD74" s="1147">
        <v>7.1999999995023253E-2</v>
      </c>
      <c r="AE74" s="1147">
        <v>0.18000000000392902</v>
      </c>
      <c r="AF74" s="1147">
        <v>0.14399999999659485</v>
      </c>
    </row>
    <row r="75" spans="1:32" s="1147" customFormat="1" hidden="1" x14ac:dyDescent="0.25">
      <c r="U75" s="1148"/>
    </row>
    <row r="76" spans="1:32" s="1147" customFormat="1" hidden="1" x14ac:dyDescent="0.25">
      <c r="G76" s="1580" t="s">
        <v>599</v>
      </c>
      <c r="H76" s="1580"/>
      <c r="I76" s="1946">
        <v>0.14399999999877763</v>
      </c>
      <c r="J76" s="1946">
        <v>0.2400000000008731</v>
      </c>
      <c r="K76" s="1946">
        <v>4.8000000001047739E-2</v>
      </c>
      <c r="L76" s="1946">
        <v>4.8000000001047739E-2</v>
      </c>
      <c r="M76" s="1946">
        <v>9.5999999997729901E-2</v>
      </c>
      <c r="N76" s="1946">
        <v>0.1440000000031432</v>
      </c>
      <c r="O76" s="1946">
        <v>9.5999999997729901E-2</v>
      </c>
      <c r="P76" s="1946">
        <v>0.14399999999877763</v>
      </c>
      <c r="Q76" s="1946">
        <v>0.19199999999982537</v>
      </c>
      <c r="R76" s="1946">
        <v>0.28800000000192083</v>
      </c>
      <c r="S76" s="1946">
        <v>0.4800000000017462</v>
      </c>
      <c r="T76" s="1946">
        <v>0.14399999999877763</v>
      </c>
      <c r="U76" s="1946">
        <v>0.19199999999982537</v>
      </c>
      <c r="V76" s="1946">
        <v>0.14399999999877763</v>
      </c>
      <c r="W76" s="1946">
        <v>0.28800000000192083</v>
      </c>
      <c r="X76" s="1946">
        <v>0.19199999999982537</v>
      </c>
      <c r="Y76" s="1946">
        <v>0.47999999999738063</v>
      </c>
      <c r="Z76" s="1946">
        <v>0.5280000000027939</v>
      </c>
      <c r="AA76" s="1946">
        <v>4.8000000001047739E-2</v>
      </c>
      <c r="AB76" s="1946">
        <v>9.5999999997729901E-2</v>
      </c>
      <c r="AC76" s="1946">
        <v>9.5999999997729901E-2</v>
      </c>
      <c r="AD76" s="1946">
        <v>9.6000000002095479E-2</v>
      </c>
      <c r="AE76" s="1946">
        <v>9.5999999997729901E-2</v>
      </c>
      <c r="AF76" s="1946">
        <v>9.6000000002095479E-2</v>
      </c>
    </row>
    <row r="77" spans="1:32" s="1265" customFormat="1" ht="12.75" hidden="1" x14ac:dyDescent="0.2">
      <c r="A77" s="1147"/>
      <c r="B77" s="1147"/>
      <c r="C77" s="1147"/>
      <c r="D77" s="1147"/>
      <c r="E77" s="1147"/>
      <c r="F77" s="1147"/>
      <c r="G77" s="1580" t="s">
        <v>600</v>
      </c>
      <c r="H77" s="1580"/>
      <c r="I77" s="1147">
        <v>0.4800000000017462</v>
      </c>
      <c r="J77" s="1147">
        <v>0.47999999999738063</v>
      </c>
      <c r="K77" s="1147">
        <v>0.4800000000017462</v>
      </c>
      <c r="L77" s="1147">
        <v>0.47999999999738063</v>
      </c>
      <c r="M77" s="1147">
        <v>0.4800000000017462</v>
      </c>
      <c r="N77" s="1147">
        <v>0.4800000000017462</v>
      </c>
      <c r="O77" s="1147">
        <v>0.47999999999738063</v>
      </c>
      <c r="P77" s="1147">
        <v>0.4800000000017462</v>
      </c>
      <c r="Q77" s="1147">
        <v>0.47999999999738063</v>
      </c>
      <c r="R77" s="1147">
        <v>0.4800000000017462</v>
      </c>
      <c r="S77" s="1147">
        <v>0.4800000000017462</v>
      </c>
      <c r="T77" s="1147">
        <v>0.47999999999738063</v>
      </c>
      <c r="U77" s="1265">
        <v>0.4800000000017462</v>
      </c>
      <c r="V77" s="1265">
        <v>0.47999999999738063</v>
      </c>
      <c r="W77" s="1265">
        <v>0.4800000000017462</v>
      </c>
      <c r="X77" s="1265">
        <v>0.4800000000017462</v>
      </c>
      <c r="Y77" s="1265">
        <v>0.47999999999738063</v>
      </c>
      <c r="Z77" s="1265">
        <v>0.4800000000017462</v>
      </c>
      <c r="AA77" s="1265">
        <v>0.47999999999738063</v>
      </c>
      <c r="AB77" s="1265">
        <v>0.28800000000192083</v>
      </c>
      <c r="AC77" s="1265">
        <v>0</v>
      </c>
      <c r="AD77" s="1265">
        <v>0</v>
      </c>
      <c r="AE77" s="1265">
        <v>0</v>
      </c>
      <c r="AF77" s="1265">
        <v>0</v>
      </c>
    </row>
    <row r="78" spans="1:32" s="1265" customFormat="1" ht="12.75" hidden="1" x14ac:dyDescent="0.2">
      <c r="A78" s="1147"/>
      <c r="B78" s="1147"/>
      <c r="C78" s="1147"/>
      <c r="D78" s="1147"/>
      <c r="E78" s="1147"/>
      <c r="F78" s="1147"/>
      <c r="G78" s="1147"/>
      <c r="H78" s="1147"/>
      <c r="I78" s="1147"/>
      <c r="J78" s="1147"/>
      <c r="K78" s="1147"/>
      <c r="L78" s="1147"/>
      <c r="M78" s="1147"/>
      <c r="N78" s="1147"/>
      <c r="O78" s="1147"/>
      <c r="P78" s="1147"/>
      <c r="Q78" s="1147"/>
      <c r="R78" s="1147"/>
      <c r="S78" s="1147"/>
      <c r="T78" s="1147"/>
    </row>
    <row r="79" spans="1:32" s="1147" customFormat="1" hidden="1" x14ac:dyDescent="0.25">
      <c r="G79" s="1580" t="s">
        <v>601</v>
      </c>
      <c r="H79" s="1580"/>
      <c r="I79" s="1946">
        <v>0.10799999999908323</v>
      </c>
      <c r="J79" s="1946">
        <v>7.2000000001571612E-2</v>
      </c>
      <c r="K79" s="1946">
        <v>7.1999999998297426E-2</v>
      </c>
      <c r="L79" s="1946">
        <v>7.2000000001571612E-2</v>
      </c>
      <c r="M79" s="1946">
        <v>0.9359999999975116</v>
      </c>
      <c r="N79" s="1946">
        <v>0.39600000000209551</v>
      </c>
      <c r="O79" s="1946">
        <v>0.79199999999764259</v>
      </c>
      <c r="P79" s="1946">
        <v>0.4320000000028813</v>
      </c>
      <c r="Q79" s="1946">
        <v>0.46799999999711872</v>
      </c>
      <c r="R79" s="1946">
        <v>0.25200000000222644</v>
      </c>
      <c r="S79" s="1946">
        <v>0.21599999999816646</v>
      </c>
      <c r="T79" s="1946">
        <v>0.50400000000117873</v>
      </c>
      <c r="U79" s="1946">
        <v>0.36000000000130966</v>
      </c>
      <c r="V79" s="1946">
        <v>0.3599999999980355</v>
      </c>
      <c r="W79" s="1946">
        <v>0.71999999999934516</v>
      </c>
      <c r="X79" s="1946">
        <v>0.72000000000261932</v>
      </c>
      <c r="Y79" s="1946">
        <v>0.46799999999711872</v>
      </c>
      <c r="Z79" s="1946">
        <v>0.32400000000052387</v>
      </c>
      <c r="AA79" s="1946">
        <v>0.57599999999947615</v>
      </c>
      <c r="AB79" s="1946">
        <v>0.50400000000117873</v>
      </c>
      <c r="AC79" s="1946">
        <v>0.28799999999973808</v>
      </c>
      <c r="AD79" s="1946">
        <v>0.32400000000052387</v>
      </c>
      <c r="AE79" s="1946">
        <v>0.28799999999973808</v>
      </c>
      <c r="AF79" s="1946">
        <v>0.28799999999973808</v>
      </c>
    </row>
    <row r="80" spans="1:32" s="1147" customFormat="1" ht="12.75" hidden="1" x14ac:dyDescent="0.2"/>
    <row r="81" spans="7:32" s="1147" customFormat="1" ht="12.75" hidden="1" x14ac:dyDescent="0.2">
      <c r="G81" s="1580" t="s">
        <v>602</v>
      </c>
      <c r="H81" s="1580"/>
      <c r="I81" s="1147">
        <v>0.21599999999816646</v>
      </c>
      <c r="J81" s="1147">
        <v>0.21600000000471484</v>
      </c>
      <c r="K81" s="1147">
        <v>0.10799999999580905</v>
      </c>
      <c r="L81" s="1147">
        <v>0.21600000000471484</v>
      </c>
      <c r="M81" s="1147">
        <v>0.3239999999939755</v>
      </c>
      <c r="N81" s="1147">
        <v>0.39600000000209551</v>
      </c>
      <c r="O81" s="1147">
        <v>0.4320000000028813</v>
      </c>
      <c r="P81" s="1147">
        <v>0.32400000000052387</v>
      </c>
      <c r="Q81" s="1147">
        <v>0.28799999999973808</v>
      </c>
      <c r="R81" s="1147">
        <v>0.25199999999895228</v>
      </c>
      <c r="S81" s="1147">
        <v>0.21599999999816646</v>
      </c>
      <c r="T81" s="1147">
        <v>0.4320000000028813</v>
      </c>
      <c r="U81" s="1147">
        <v>0.43199999999633293</v>
      </c>
      <c r="V81" s="1147">
        <v>0.39600000000209551</v>
      </c>
      <c r="W81" s="1147">
        <v>0.53999999999869031</v>
      </c>
      <c r="X81" s="1147">
        <v>0.79199999999764259</v>
      </c>
      <c r="Y81" s="1147">
        <v>0.72000000000261932</v>
      </c>
      <c r="Z81" s="1147">
        <v>0.75600000000340517</v>
      </c>
      <c r="AA81" s="1147">
        <v>0.43199999999633293</v>
      </c>
      <c r="AB81" s="1147">
        <v>0.32400000000052387</v>
      </c>
      <c r="AC81" s="1147">
        <v>0.612000000000262</v>
      </c>
      <c r="AD81" s="1147">
        <v>0.86399999999921417</v>
      </c>
      <c r="AE81" s="1147">
        <v>0.82799999999842844</v>
      </c>
      <c r="AF81" s="1147">
        <v>0.50400000000445289</v>
      </c>
    </row>
    <row r="82" spans="7:32" s="1147" customFormat="1" hidden="1" x14ac:dyDescent="0.25">
      <c r="G82" s="1580" t="s">
        <v>603</v>
      </c>
      <c r="H82" s="1580"/>
      <c r="I82" s="1946">
        <v>7.1999999999934519E-2</v>
      </c>
      <c r="J82" s="1946">
        <v>7.1999999999934519E-2</v>
      </c>
      <c r="K82" s="1946">
        <v>7.1999999999934519E-2</v>
      </c>
      <c r="L82" s="1946">
        <v>0.10800000000072033</v>
      </c>
      <c r="M82" s="1946">
        <v>7.1999999999934519E-2</v>
      </c>
      <c r="N82" s="1946">
        <v>7.1999999999934519E-2</v>
      </c>
      <c r="O82" s="1946">
        <v>0.14399999999986904</v>
      </c>
      <c r="P82" s="1946">
        <v>0.10800000000072033</v>
      </c>
      <c r="Q82" s="1946">
        <v>0.10799999999908323</v>
      </c>
      <c r="R82" s="1946">
        <v>7.1999999999934519E-2</v>
      </c>
      <c r="S82" s="1946">
        <v>0.10800000000072033</v>
      </c>
      <c r="T82" s="1946">
        <v>0.14399999999986904</v>
      </c>
      <c r="U82" s="1946">
        <v>7.1999999999934519E-2</v>
      </c>
      <c r="V82" s="1946">
        <v>7.1999999999934519E-2</v>
      </c>
      <c r="W82" s="1946">
        <v>0.14399999999986904</v>
      </c>
      <c r="X82" s="1946">
        <v>0.68400000000019645</v>
      </c>
      <c r="Y82" s="1946">
        <v>3.5999999999148713E-2</v>
      </c>
      <c r="Z82" s="1946">
        <v>3.6000000000785806E-2</v>
      </c>
      <c r="AA82" s="1946">
        <v>3.5999999999148713E-2</v>
      </c>
      <c r="AB82" s="1946">
        <v>3.6000000000785806E-2</v>
      </c>
      <c r="AC82" s="1946">
        <v>0.14399999999986904</v>
      </c>
      <c r="AD82" s="1946">
        <v>0.21599999999980354</v>
      </c>
      <c r="AE82" s="1946">
        <v>0.10800000000072033</v>
      </c>
      <c r="AF82" s="1946">
        <v>0.10799999999908323</v>
      </c>
    </row>
    <row r="83" spans="7:32" s="1147" customFormat="1" ht="12.75" hidden="1" x14ac:dyDescent="0.2"/>
    <row r="84" spans="7:32" s="1147" customFormat="1" ht="12.75" hidden="1" x14ac:dyDescent="0.2"/>
    <row r="85" spans="7:32" s="1147" customFormat="1" ht="12.75" hidden="1" x14ac:dyDescent="0.2">
      <c r="G85" s="1580" t="s">
        <v>604</v>
      </c>
      <c r="H85" s="1580"/>
      <c r="I85" s="1147">
        <v>0</v>
      </c>
      <c r="J85" s="1147">
        <v>0.72000000004190956</v>
      </c>
      <c r="K85" s="1147">
        <v>0</v>
      </c>
      <c r="L85" s="1147">
        <v>0.72000000004190956</v>
      </c>
      <c r="M85" s="1147">
        <v>0.7199999999371357</v>
      </c>
      <c r="N85" s="1147">
        <v>0.72000000004190956</v>
      </c>
      <c r="O85" s="1147">
        <v>0.7199999999371357</v>
      </c>
      <c r="P85" s="1147">
        <v>0.72000000004190956</v>
      </c>
      <c r="Q85" s="1147">
        <v>0.72000000004190956</v>
      </c>
      <c r="R85" s="1147">
        <v>0.7199999999371357</v>
      </c>
      <c r="S85" s="1147">
        <v>0.72000000004190956</v>
      </c>
      <c r="T85" s="1147">
        <v>0.7199999999371357</v>
      </c>
      <c r="U85" s="1147">
        <v>0.72000000004190956</v>
      </c>
      <c r="V85" s="1147">
        <v>1.4399999999790454</v>
      </c>
      <c r="W85" s="1147">
        <v>2.1600000000209549</v>
      </c>
      <c r="X85" s="1147">
        <v>1.4399999999790454</v>
      </c>
      <c r="Y85" s="1147">
        <v>1.4399999999790454</v>
      </c>
      <c r="Z85" s="1147">
        <v>0.72000000004190956</v>
      </c>
      <c r="AA85" s="1147">
        <v>0.72000000004190956</v>
      </c>
      <c r="AB85" s="1147">
        <v>0.7199999999371357</v>
      </c>
      <c r="AC85" s="1147">
        <v>0.72000000004190956</v>
      </c>
      <c r="AD85" s="1147">
        <v>0.7199999999371357</v>
      </c>
      <c r="AE85" s="1147">
        <v>0.72000000004190956</v>
      </c>
      <c r="AF85" s="1147">
        <v>0.72000000004190956</v>
      </c>
    </row>
    <row r="86" spans="7:32" s="1147" customFormat="1" ht="12.75" hidden="1" x14ac:dyDescent="0.2">
      <c r="G86" s="1580" t="s">
        <v>605</v>
      </c>
      <c r="H86" s="1580"/>
      <c r="I86" s="1147">
        <v>0</v>
      </c>
      <c r="J86" s="1147">
        <v>0.72000000004190956</v>
      </c>
      <c r="K86" s="1147">
        <v>0</v>
      </c>
      <c r="L86" s="1147">
        <v>0.71999999998952269</v>
      </c>
      <c r="M86" s="1147">
        <v>0</v>
      </c>
      <c r="N86" s="1147">
        <v>0</v>
      </c>
      <c r="O86" s="1147">
        <v>0.71999999998952269</v>
      </c>
      <c r="P86" s="1147">
        <v>0</v>
      </c>
      <c r="Q86" s="1147">
        <v>0</v>
      </c>
      <c r="R86" s="1147">
        <v>0.71999999998952269</v>
      </c>
      <c r="S86" s="1147">
        <v>0</v>
      </c>
      <c r="T86" s="1147">
        <v>0</v>
      </c>
      <c r="U86" s="1147">
        <v>0.71999999998952269</v>
      </c>
      <c r="V86" s="1147">
        <v>0</v>
      </c>
      <c r="W86" s="1147">
        <v>1.4400000000314321</v>
      </c>
      <c r="X86" s="1147">
        <v>0</v>
      </c>
      <c r="Y86" s="1147">
        <v>0.71999999998952269</v>
      </c>
      <c r="Z86" s="1147">
        <v>0</v>
      </c>
      <c r="AA86" s="1147">
        <v>0.71999999998952269</v>
      </c>
      <c r="AB86" s="1147">
        <v>0</v>
      </c>
      <c r="AC86" s="1147">
        <v>0.71999999998952269</v>
      </c>
      <c r="AD86" s="1147">
        <v>0</v>
      </c>
      <c r="AE86" s="1147">
        <v>0.72000000004190956</v>
      </c>
      <c r="AF86" s="1147">
        <v>0</v>
      </c>
    </row>
    <row r="87" spans="7:32" s="1147" customFormat="1" ht="12.75" hidden="1" x14ac:dyDescent="0.2"/>
    <row r="88" spans="7:32" s="1147" customFormat="1" ht="12.75" hidden="1" x14ac:dyDescent="0.2">
      <c r="G88" s="1580" t="s">
        <v>606</v>
      </c>
      <c r="H88" s="1580"/>
      <c r="I88" s="1147">
        <v>0</v>
      </c>
      <c r="J88" s="1147">
        <v>0</v>
      </c>
      <c r="K88" s="1147">
        <v>0.71999999998952269</v>
      </c>
      <c r="L88" s="1147">
        <v>0</v>
      </c>
      <c r="M88" s="1147">
        <v>0.72000000004190956</v>
      </c>
      <c r="N88" s="1147">
        <v>0</v>
      </c>
      <c r="O88" s="1147">
        <v>0.71999999998952269</v>
      </c>
      <c r="P88" s="1147">
        <v>0</v>
      </c>
      <c r="Q88" s="1147">
        <v>0.71999999998952269</v>
      </c>
      <c r="R88" s="1147">
        <v>0</v>
      </c>
      <c r="S88" s="1147">
        <v>0.71999999998952269</v>
      </c>
      <c r="T88" s="1147">
        <v>0</v>
      </c>
      <c r="U88" s="1147">
        <v>0.71999999998952269</v>
      </c>
      <c r="V88" s="1147">
        <v>0</v>
      </c>
      <c r="W88" s="1147">
        <v>1.4400000000314321</v>
      </c>
      <c r="X88" s="1147">
        <v>0</v>
      </c>
      <c r="Y88" s="1147">
        <v>0.71999999998952269</v>
      </c>
      <c r="Z88" s="1147">
        <v>0</v>
      </c>
      <c r="AA88" s="1147">
        <v>0.71999999998952269</v>
      </c>
      <c r="AB88" s="1147">
        <v>0</v>
      </c>
      <c r="AC88" s="1147">
        <v>0.71999999998952269</v>
      </c>
      <c r="AD88" s="1147">
        <v>0</v>
      </c>
      <c r="AE88" s="1147">
        <v>0</v>
      </c>
      <c r="AF88" s="1147">
        <v>0</v>
      </c>
    </row>
    <row r="89" spans="7:32" s="1147" customFormat="1" ht="12.75" hidden="1" x14ac:dyDescent="0.2"/>
    <row r="90" spans="7:32" s="1147" customFormat="1" ht="12.75" hidden="1" x14ac:dyDescent="0.2">
      <c r="G90" s="1580" t="s">
        <v>607</v>
      </c>
      <c r="H90" s="1580"/>
      <c r="I90" s="1147">
        <v>0</v>
      </c>
      <c r="J90" s="1147">
        <v>0</v>
      </c>
      <c r="K90" s="1147">
        <v>0</v>
      </c>
      <c r="L90" s="1147">
        <v>0</v>
      </c>
      <c r="M90" s="1147">
        <v>0</v>
      </c>
      <c r="N90" s="1147">
        <v>0.2400000000008731</v>
      </c>
      <c r="O90" s="1147">
        <v>0</v>
      </c>
      <c r="P90" s="1147">
        <v>0</v>
      </c>
      <c r="Q90" s="1147">
        <v>0</v>
      </c>
      <c r="R90" s="1147">
        <v>0</v>
      </c>
      <c r="S90" s="1147">
        <v>0</v>
      </c>
      <c r="T90" s="1147">
        <v>0</v>
      </c>
      <c r="U90" s="1147">
        <v>0</v>
      </c>
      <c r="V90" s="1147">
        <v>0</v>
      </c>
      <c r="W90" s="1147">
        <v>0</v>
      </c>
      <c r="X90" s="1147">
        <v>0</v>
      </c>
      <c r="Y90" s="1147">
        <v>0</v>
      </c>
      <c r="Z90" s="1147">
        <v>0</v>
      </c>
      <c r="AA90" s="1147">
        <v>0</v>
      </c>
      <c r="AB90" s="1147">
        <v>0</v>
      </c>
      <c r="AC90" s="1147">
        <v>0</v>
      </c>
      <c r="AD90" s="1147">
        <v>0</v>
      </c>
      <c r="AE90" s="1147">
        <v>0</v>
      </c>
      <c r="AF90" s="1147">
        <v>0</v>
      </c>
    </row>
    <row r="91" spans="7:32" s="1147" customFormat="1" ht="12.75" hidden="1" x14ac:dyDescent="0.2">
      <c r="G91" s="1580" t="s">
        <v>608</v>
      </c>
      <c r="H91" s="1580"/>
      <c r="I91" s="1147">
        <v>0</v>
      </c>
      <c r="J91" s="1147">
        <v>0</v>
      </c>
      <c r="K91" s="1147">
        <v>0</v>
      </c>
      <c r="L91" s="1147">
        <v>0</v>
      </c>
      <c r="M91" s="1147">
        <v>0</v>
      </c>
      <c r="N91" s="1147">
        <v>0</v>
      </c>
      <c r="O91" s="1147">
        <v>0.2400000000008731</v>
      </c>
      <c r="P91" s="1147">
        <v>0</v>
      </c>
      <c r="Q91" s="1147">
        <v>0</v>
      </c>
      <c r="R91" s="1147">
        <v>0</v>
      </c>
      <c r="S91" s="1147">
        <v>0</v>
      </c>
      <c r="T91" s="1147">
        <v>0</v>
      </c>
      <c r="U91" s="1147">
        <v>0</v>
      </c>
      <c r="V91" s="1147">
        <v>0</v>
      </c>
      <c r="W91" s="1147">
        <v>0.23999999999869032</v>
      </c>
      <c r="X91" s="1147">
        <v>0</v>
      </c>
      <c r="Y91" s="1147">
        <v>0</v>
      </c>
      <c r="Z91" s="1147">
        <v>0</v>
      </c>
      <c r="AA91" s="1147">
        <v>0</v>
      </c>
      <c r="AB91" s="1147">
        <v>0</v>
      </c>
      <c r="AC91" s="1147">
        <v>0</v>
      </c>
      <c r="AD91" s="1147">
        <v>0.2400000000008731</v>
      </c>
      <c r="AE91" s="1147">
        <v>0</v>
      </c>
      <c r="AF91" s="1147">
        <v>0</v>
      </c>
    </row>
    <row r="92" spans="7:32" s="1147" customFormat="1" ht="12.75" hidden="1" x14ac:dyDescent="0.2"/>
    <row r="93" spans="7:32" s="1147" customFormat="1" ht="12.75" hidden="1" x14ac:dyDescent="0.2">
      <c r="G93" s="1580" t="s">
        <v>609</v>
      </c>
      <c r="H93" s="1580"/>
      <c r="I93" s="1147">
        <v>0.35999999999967258</v>
      </c>
      <c r="J93" s="1147">
        <v>0.36000000000049115</v>
      </c>
      <c r="K93" s="1147">
        <v>0.35999999999967258</v>
      </c>
      <c r="L93" s="1147">
        <v>0.36000000000049115</v>
      </c>
      <c r="M93" s="1147">
        <v>0.35999999999967258</v>
      </c>
      <c r="N93" s="1147">
        <v>0.35999999999967258</v>
      </c>
      <c r="O93" s="1147">
        <v>0.36000000000049115</v>
      </c>
      <c r="P93" s="1147">
        <v>0.35999999999967258</v>
      </c>
      <c r="Q93" s="1147">
        <v>0.36000000000049115</v>
      </c>
      <c r="R93" s="1147">
        <v>0.35999999999967258</v>
      </c>
      <c r="S93" s="1147">
        <v>0.35999999999967258</v>
      </c>
      <c r="T93" s="1147">
        <v>0.36000000000049115</v>
      </c>
      <c r="U93" s="1147">
        <v>0.35999999999967258</v>
      </c>
      <c r="V93" s="1147">
        <v>0.36000000000049115</v>
      </c>
      <c r="W93" s="1147">
        <v>0.35999999999967258</v>
      </c>
      <c r="X93" s="1147">
        <v>0.35999999999967258</v>
      </c>
      <c r="Y93" s="1147">
        <v>0.36000000000049115</v>
      </c>
      <c r="Z93" s="1147">
        <v>0.35999999999967258</v>
      </c>
      <c r="AA93" s="1147">
        <v>0.72000000000016373</v>
      </c>
      <c r="AB93" s="1147">
        <v>0.35999999999967258</v>
      </c>
      <c r="AC93" s="1147">
        <v>0.72000000000016373</v>
      </c>
      <c r="AD93" s="1147">
        <v>0.36000000000049115</v>
      </c>
      <c r="AE93" s="1147">
        <v>0.35999999999967258</v>
      </c>
      <c r="AF93" s="1147">
        <v>0.35999999999967258</v>
      </c>
    </row>
    <row r="94" spans="7:32" s="1147" customFormat="1" ht="12.75" hidden="1" x14ac:dyDescent="0.2"/>
    <row r="95" spans="7:32" s="1147" customFormat="1" ht="12.75" hidden="1" x14ac:dyDescent="0.2">
      <c r="G95" s="1580" t="s">
        <v>610</v>
      </c>
      <c r="H95" s="1580"/>
      <c r="I95" s="1147">
        <v>0</v>
      </c>
      <c r="J95" s="1147">
        <v>0</v>
      </c>
      <c r="K95" s="1147">
        <v>0</v>
      </c>
      <c r="L95" s="1147">
        <v>0</v>
      </c>
      <c r="M95" s="1147">
        <v>0.71999999999934516</v>
      </c>
      <c r="N95" s="1147">
        <v>0</v>
      </c>
      <c r="O95" s="1147">
        <v>0</v>
      </c>
      <c r="P95" s="1147">
        <v>0</v>
      </c>
      <c r="Q95" s="1147">
        <v>0</v>
      </c>
      <c r="R95" s="1147">
        <v>0.7200000000009823</v>
      </c>
      <c r="S95" s="1147">
        <v>0</v>
      </c>
      <c r="T95" s="1147">
        <v>0</v>
      </c>
      <c r="U95" s="1147">
        <v>0</v>
      </c>
      <c r="V95" s="1147">
        <v>0</v>
      </c>
      <c r="W95" s="1147">
        <v>0.71999999999934516</v>
      </c>
      <c r="X95" s="1147">
        <v>7.1999999999934519E-2</v>
      </c>
      <c r="Y95" s="1147">
        <v>7.1999999999934519E-2</v>
      </c>
      <c r="Z95" s="1147">
        <v>7.1999999999934519E-2</v>
      </c>
      <c r="AA95" s="1147">
        <v>7.1999999999934519E-2</v>
      </c>
      <c r="AB95" s="1147">
        <v>0.35999999999967258</v>
      </c>
      <c r="AC95" s="1147">
        <v>7.1999999999934519E-2</v>
      </c>
      <c r="AD95" s="1147">
        <v>0.21600000000144065</v>
      </c>
      <c r="AE95" s="1147">
        <v>7.1999999999934519E-2</v>
      </c>
      <c r="AF95" s="1147">
        <v>7.1999999999934519E-2</v>
      </c>
    </row>
    <row r="96" spans="7:32" s="1147" customFormat="1" ht="12.75" hidden="1" x14ac:dyDescent="0.2"/>
    <row r="97" spans="7:32" s="1147" customFormat="1" ht="12.75" hidden="1" x14ac:dyDescent="0.2">
      <c r="G97" s="1372" t="s">
        <v>611</v>
      </c>
      <c r="H97" s="1372"/>
      <c r="I97" s="1372">
        <v>1.4399999999986903</v>
      </c>
      <c r="J97" s="1372">
        <v>1.0799999999990177</v>
      </c>
      <c r="K97" s="1372">
        <v>0.71999999999934516</v>
      </c>
      <c r="L97" s="1372">
        <v>1.2600000000029468</v>
      </c>
      <c r="M97" s="1372">
        <v>1.259999999998854</v>
      </c>
      <c r="N97" s="1372">
        <v>1.4399999999986903</v>
      </c>
      <c r="O97" s="1372">
        <v>1.2600000000029468</v>
      </c>
      <c r="P97" s="1372">
        <v>1.6199999999985266</v>
      </c>
      <c r="Q97" s="1372">
        <v>0.89999999999918145</v>
      </c>
      <c r="R97" s="1372">
        <v>1.0799999999990177</v>
      </c>
      <c r="S97" s="1372">
        <v>1.9800000000022919</v>
      </c>
      <c r="T97" s="1372">
        <v>1.7999999999983629</v>
      </c>
      <c r="U97" s="1372">
        <v>1.0799999999990177</v>
      </c>
      <c r="V97" s="1372">
        <v>2.8800000000014734</v>
      </c>
      <c r="W97" s="1372">
        <v>3.0600000000013097</v>
      </c>
      <c r="X97" s="1372">
        <v>2.1599999999980355</v>
      </c>
      <c r="Y97" s="1372">
        <v>2.7000000000016371</v>
      </c>
      <c r="Z97" s="1372">
        <v>3.0600000000013097</v>
      </c>
      <c r="AA97" s="1372">
        <v>3.2399999999970532</v>
      </c>
      <c r="AB97" s="1372">
        <v>2.8800000000014734</v>
      </c>
      <c r="AC97" s="1372">
        <v>3.240000000001146</v>
      </c>
      <c r="AD97" s="1372">
        <v>3.2399999999970532</v>
      </c>
      <c r="AE97" s="1372">
        <v>1.9800000000022919</v>
      </c>
      <c r="AF97" s="1372">
        <v>1.9799999999981992</v>
      </c>
    </row>
    <row r="98" spans="7:32" s="1147" customFormat="1" ht="12.75" hidden="1" x14ac:dyDescent="0.2">
      <c r="G98" s="1372" t="s">
        <v>612</v>
      </c>
      <c r="H98" s="1372"/>
      <c r="I98" s="1372">
        <v>0.17999999999983629</v>
      </c>
      <c r="J98" s="1372">
        <v>0.17999999999983629</v>
      </c>
      <c r="K98" s="1372">
        <v>0.17999999999983629</v>
      </c>
      <c r="L98" s="1372">
        <v>0.17999999999983629</v>
      </c>
      <c r="M98" s="1372">
        <v>0.36000000000069576</v>
      </c>
      <c r="N98" s="1372">
        <v>0.35999999999967258</v>
      </c>
      <c r="O98" s="1372">
        <v>0.35999999999967258</v>
      </c>
      <c r="P98" s="1372">
        <v>0.36000000000069576</v>
      </c>
      <c r="Q98" s="1372">
        <v>0.35999999999967258</v>
      </c>
      <c r="R98" s="1372">
        <v>0.17999999999983629</v>
      </c>
      <c r="S98" s="1372">
        <v>0.17999999999983629</v>
      </c>
      <c r="T98" s="1372">
        <v>0.17999999999983629</v>
      </c>
      <c r="U98" s="1372">
        <v>0.36000000000069576</v>
      </c>
      <c r="V98" s="1372">
        <v>0.17999999999983629</v>
      </c>
      <c r="W98" s="1372">
        <v>0.53999999999950887</v>
      </c>
      <c r="X98" s="1372">
        <v>0.54000000000053205</v>
      </c>
      <c r="Y98" s="1372">
        <v>0.53999999999950887</v>
      </c>
      <c r="Z98" s="1372">
        <v>0.72000000000036835</v>
      </c>
      <c r="AA98" s="1372">
        <v>0.72000000000036835</v>
      </c>
      <c r="AB98" s="1372">
        <v>0.71999999999934516</v>
      </c>
      <c r="AC98" s="1372">
        <v>0.54000000000053205</v>
      </c>
      <c r="AD98" s="1372">
        <v>0.35999999999967258</v>
      </c>
      <c r="AE98" s="1372">
        <v>0.35999999999967258</v>
      </c>
      <c r="AF98" s="1372">
        <v>0.18000000000085947</v>
      </c>
    </row>
    <row r="99" spans="7:32" s="1147" customFormat="1" ht="12.75" x14ac:dyDescent="0.2"/>
  </sheetData>
  <mergeCells count="586">
    <mergeCell ref="A5:H5"/>
    <mergeCell ref="I5:K5"/>
    <mergeCell ref="L5:N5"/>
    <mergeCell ref="O5:Q5"/>
    <mergeCell ref="R5:T5"/>
    <mergeCell ref="U5:W5"/>
    <mergeCell ref="Q1:T1"/>
    <mergeCell ref="BY1:CB1"/>
    <mergeCell ref="Q2:T2"/>
    <mergeCell ref="BY2:CB2"/>
    <mergeCell ref="A3:T4"/>
    <mergeCell ref="U3:AN4"/>
    <mergeCell ref="AV5:AX5"/>
    <mergeCell ref="AY5:BA5"/>
    <mergeCell ref="BB5:BD5"/>
    <mergeCell ref="BE5:BG5"/>
    <mergeCell ref="X5:Z5"/>
    <mergeCell ref="AA5:AC5"/>
    <mergeCell ref="AD5:AF5"/>
    <mergeCell ref="AG5:AI5"/>
    <mergeCell ref="AJ5:AL5"/>
    <mergeCell ref="AM5:AO5"/>
    <mergeCell ref="O6:O7"/>
    <mergeCell ref="P6:P7"/>
    <mergeCell ref="Q6:Q7"/>
    <mergeCell ref="R6:R7"/>
    <mergeCell ref="S6:S7"/>
    <mergeCell ref="T6:T7"/>
    <mergeCell ref="BZ5:CB5"/>
    <mergeCell ref="A6:C7"/>
    <mergeCell ref="D6:D7"/>
    <mergeCell ref="E6:H7"/>
    <mergeCell ref="I6:I7"/>
    <mergeCell ref="J6:J7"/>
    <mergeCell ref="K6:K7"/>
    <mergeCell ref="L6:L7"/>
    <mergeCell ref="M6:M7"/>
    <mergeCell ref="N6:N7"/>
    <mergeCell ref="BH5:BJ5"/>
    <mergeCell ref="BK5:BM5"/>
    <mergeCell ref="BN5:BP5"/>
    <mergeCell ref="BQ5:BS5"/>
    <mergeCell ref="BT5:BV5"/>
    <mergeCell ref="BW5:BY5"/>
    <mergeCell ref="AP5:AR5"/>
    <mergeCell ref="AS5:AU5"/>
    <mergeCell ref="AA6:AA7"/>
    <mergeCell ref="AB6:AB7"/>
    <mergeCell ref="AC6:AC7"/>
    <mergeCell ref="AD6:AD7"/>
    <mergeCell ref="AE6:AE7"/>
    <mergeCell ref="AF6:AF7"/>
    <mergeCell ref="U6:U7"/>
    <mergeCell ref="V6:V7"/>
    <mergeCell ref="W6:W7"/>
    <mergeCell ref="X6:X7"/>
    <mergeCell ref="Y6:Y7"/>
    <mergeCell ref="Z6:Z7"/>
    <mergeCell ref="AM6:AM7"/>
    <mergeCell ref="AN6:AN7"/>
    <mergeCell ref="AO6:AO7"/>
    <mergeCell ref="AP6:AP7"/>
    <mergeCell ref="AQ6:AQ7"/>
    <mergeCell ref="AR6:AR7"/>
    <mergeCell ref="AG6:AG7"/>
    <mergeCell ref="AH6:AH7"/>
    <mergeCell ref="AI6:AI7"/>
    <mergeCell ref="AJ6:AJ7"/>
    <mergeCell ref="AK6:AK7"/>
    <mergeCell ref="AL6:AL7"/>
    <mergeCell ref="AY6:AY7"/>
    <mergeCell ref="AZ6:AZ7"/>
    <mergeCell ref="BA6:BA7"/>
    <mergeCell ref="BB6:BB7"/>
    <mergeCell ref="BC6:BC7"/>
    <mergeCell ref="BD6:BD7"/>
    <mergeCell ref="AS6:AS7"/>
    <mergeCell ref="AT6:AT7"/>
    <mergeCell ref="AU6:AU7"/>
    <mergeCell ref="AV6:AV7"/>
    <mergeCell ref="AW6:AW7"/>
    <mergeCell ref="AX6:AX7"/>
    <mergeCell ref="BK6:BK7"/>
    <mergeCell ref="BL6:BL7"/>
    <mergeCell ref="BM6:BM7"/>
    <mergeCell ref="BN6:BN7"/>
    <mergeCell ref="BO6:BO7"/>
    <mergeCell ref="BP6:BP7"/>
    <mergeCell ref="BE6:BE7"/>
    <mergeCell ref="BF6:BF7"/>
    <mergeCell ref="BG6:BG7"/>
    <mergeCell ref="BH6:BH7"/>
    <mergeCell ref="BI6:BI7"/>
    <mergeCell ref="BJ6:BJ7"/>
    <mergeCell ref="BW6:BW7"/>
    <mergeCell ref="BX6:BX7"/>
    <mergeCell ref="BY6:BY7"/>
    <mergeCell ref="BZ6:BZ7"/>
    <mergeCell ref="CA6:CA7"/>
    <mergeCell ref="CB6:CB7"/>
    <mergeCell ref="BQ6:BQ7"/>
    <mergeCell ref="BR6:BR7"/>
    <mergeCell ref="BS6:BS7"/>
    <mergeCell ref="BT6:BT7"/>
    <mergeCell ref="BU6:BU7"/>
    <mergeCell ref="BV6:BV7"/>
    <mergeCell ref="A8:C15"/>
    <mergeCell ref="D8:D15"/>
    <mergeCell ref="E8:F10"/>
    <mergeCell ref="G8:H8"/>
    <mergeCell ref="G9:H9"/>
    <mergeCell ref="G10:H10"/>
    <mergeCell ref="E11:H11"/>
    <mergeCell ref="E12:F14"/>
    <mergeCell ref="G12:H12"/>
    <mergeCell ref="G13:H13"/>
    <mergeCell ref="AA11:AC11"/>
    <mergeCell ref="AD11:AF11"/>
    <mergeCell ref="AG11:AI11"/>
    <mergeCell ref="AJ11:AL11"/>
    <mergeCell ref="AM11:AO11"/>
    <mergeCell ref="AP11:AR11"/>
    <mergeCell ref="I11:K11"/>
    <mergeCell ref="L11:N11"/>
    <mergeCell ref="O11:Q11"/>
    <mergeCell ref="R11:T11"/>
    <mergeCell ref="U11:W11"/>
    <mergeCell ref="X11:Z11"/>
    <mergeCell ref="BK11:BM11"/>
    <mergeCell ref="BN11:BP11"/>
    <mergeCell ref="BQ11:BS11"/>
    <mergeCell ref="BT11:BV11"/>
    <mergeCell ref="BW11:BY11"/>
    <mergeCell ref="BZ11:CB11"/>
    <mergeCell ref="AS11:AU11"/>
    <mergeCell ref="AV11:AX11"/>
    <mergeCell ref="AY11:BA11"/>
    <mergeCell ref="BB11:BD11"/>
    <mergeCell ref="BE11:BG11"/>
    <mergeCell ref="BH11:BJ11"/>
    <mergeCell ref="AY15:BA15"/>
    <mergeCell ref="BB15:BD15"/>
    <mergeCell ref="U15:W15"/>
    <mergeCell ref="X15:Z15"/>
    <mergeCell ref="AA15:AC15"/>
    <mergeCell ref="AD15:AF15"/>
    <mergeCell ref="AG15:AI15"/>
    <mergeCell ref="AJ15:AL15"/>
    <mergeCell ref="G14:H14"/>
    <mergeCell ref="E15:H15"/>
    <mergeCell ref="I15:K15"/>
    <mergeCell ref="L15:N15"/>
    <mergeCell ref="O15:Q15"/>
    <mergeCell ref="R15:T15"/>
    <mergeCell ref="R19:T19"/>
    <mergeCell ref="U19:W19"/>
    <mergeCell ref="X19:Z19"/>
    <mergeCell ref="AA19:AC19"/>
    <mergeCell ref="BW15:BY15"/>
    <mergeCell ref="BZ15:CB15"/>
    <mergeCell ref="A16:C23"/>
    <mergeCell ref="D16:D23"/>
    <mergeCell ref="E16:F18"/>
    <mergeCell ref="G16:H16"/>
    <mergeCell ref="G17:H17"/>
    <mergeCell ref="G18:H18"/>
    <mergeCell ref="E19:H19"/>
    <mergeCell ref="I19:K19"/>
    <mergeCell ref="BE15:BG15"/>
    <mergeCell ref="BH15:BJ15"/>
    <mergeCell ref="BK15:BM15"/>
    <mergeCell ref="BN15:BP15"/>
    <mergeCell ref="BQ15:BS15"/>
    <mergeCell ref="BT15:BV15"/>
    <mergeCell ref="AM15:AO15"/>
    <mergeCell ref="AP15:AR15"/>
    <mergeCell ref="AS15:AU15"/>
    <mergeCell ref="AV15:AX15"/>
    <mergeCell ref="BN19:BP19"/>
    <mergeCell ref="BQ19:BS19"/>
    <mergeCell ref="BT19:BV19"/>
    <mergeCell ref="BW19:BY19"/>
    <mergeCell ref="BZ19:CB19"/>
    <mergeCell ref="E20:F22"/>
    <mergeCell ref="G20:H20"/>
    <mergeCell ref="G21:H21"/>
    <mergeCell ref="G22:H22"/>
    <mergeCell ref="AJ22:AL22"/>
    <mergeCell ref="AV19:AX19"/>
    <mergeCell ref="AY19:BA19"/>
    <mergeCell ref="BB19:BD19"/>
    <mergeCell ref="BE19:BG19"/>
    <mergeCell ref="BH19:BJ19"/>
    <mergeCell ref="BK19:BM19"/>
    <mergeCell ref="AD19:AF19"/>
    <mergeCell ref="AG19:AI19"/>
    <mergeCell ref="AJ19:AL19"/>
    <mergeCell ref="AM19:AO19"/>
    <mergeCell ref="AP19:AR19"/>
    <mergeCell ref="AS19:AU19"/>
    <mergeCell ref="L19:N19"/>
    <mergeCell ref="O19:Q19"/>
    <mergeCell ref="BW22:BY22"/>
    <mergeCell ref="BZ22:CB22"/>
    <mergeCell ref="E23:H23"/>
    <mergeCell ref="I23:K23"/>
    <mergeCell ref="L23:N23"/>
    <mergeCell ref="O23:Q23"/>
    <mergeCell ref="R23:T23"/>
    <mergeCell ref="U23:W23"/>
    <mergeCell ref="X23:Z23"/>
    <mergeCell ref="AA23:AC23"/>
    <mergeCell ref="BE22:BG22"/>
    <mergeCell ref="BH22:BJ22"/>
    <mergeCell ref="BK22:BM22"/>
    <mergeCell ref="BN22:BP22"/>
    <mergeCell ref="BQ22:BS22"/>
    <mergeCell ref="BT22:BV22"/>
    <mergeCell ref="AM22:AO22"/>
    <mergeCell ref="AP22:AR22"/>
    <mergeCell ref="AS22:AU22"/>
    <mergeCell ref="AV22:AX22"/>
    <mergeCell ref="AY22:BA22"/>
    <mergeCell ref="BB22:BD22"/>
    <mergeCell ref="BW23:BY23"/>
    <mergeCell ref="BZ23:CB23"/>
    <mergeCell ref="A24:C29"/>
    <mergeCell ref="D24:D29"/>
    <mergeCell ref="E24:F26"/>
    <mergeCell ref="G24:H26"/>
    <mergeCell ref="I24:I26"/>
    <mergeCell ref="AV23:AX23"/>
    <mergeCell ref="AY23:BA23"/>
    <mergeCell ref="BB23:BD23"/>
    <mergeCell ref="BE23:BG23"/>
    <mergeCell ref="BH23:BJ23"/>
    <mergeCell ref="BK23:BM23"/>
    <mergeCell ref="AD23:AF23"/>
    <mergeCell ref="AG23:AI23"/>
    <mergeCell ref="AJ23:AL23"/>
    <mergeCell ref="AM23:AO23"/>
    <mergeCell ref="AP23:AR23"/>
    <mergeCell ref="AS23:AU23"/>
    <mergeCell ref="J24:J26"/>
    <mergeCell ref="K24:K26"/>
    <mergeCell ref="L24:L26"/>
    <mergeCell ref="M24:M26"/>
    <mergeCell ref="N24:N26"/>
    <mergeCell ref="O24:O26"/>
    <mergeCell ref="BN23:BP23"/>
    <mergeCell ref="BQ23:BS23"/>
    <mergeCell ref="BT23:BV23"/>
    <mergeCell ref="V24:V26"/>
    <mergeCell ref="W24:W26"/>
    <mergeCell ref="X24:X26"/>
    <mergeCell ref="Y24:Y26"/>
    <mergeCell ref="Z24:Z26"/>
    <mergeCell ref="AA24:AA26"/>
    <mergeCell ref="P24:P26"/>
    <mergeCell ref="Q24:Q26"/>
    <mergeCell ref="R24:R26"/>
    <mergeCell ref="S24:S26"/>
    <mergeCell ref="T24:T26"/>
    <mergeCell ref="U24:U26"/>
    <mergeCell ref="AR24:AR26"/>
    <mergeCell ref="AS24:AS26"/>
    <mergeCell ref="AH24:AH26"/>
    <mergeCell ref="AI24:AI26"/>
    <mergeCell ref="AJ24:AJ26"/>
    <mergeCell ref="AK24:AK26"/>
    <mergeCell ref="AL24:AL26"/>
    <mergeCell ref="AM24:AM26"/>
    <mergeCell ref="AB24:AB26"/>
    <mergeCell ref="AC24:AC26"/>
    <mergeCell ref="AD24:AD26"/>
    <mergeCell ref="AE24:AE26"/>
    <mergeCell ref="AF24:AF26"/>
    <mergeCell ref="AG24:AG26"/>
    <mergeCell ref="E27:F29"/>
    <mergeCell ref="G27:H29"/>
    <mergeCell ref="I27:K29"/>
    <mergeCell ref="L27:N29"/>
    <mergeCell ref="O27:Q29"/>
    <mergeCell ref="BR24:BR26"/>
    <mergeCell ref="BS24:BS26"/>
    <mergeCell ref="BT24:BT26"/>
    <mergeCell ref="BU24:BU26"/>
    <mergeCell ref="BL24:BL26"/>
    <mergeCell ref="BM24:BM26"/>
    <mergeCell ref="BN24:BN26"/>
    <mergeCell ref="BO24:BO26"/>
    <mergeCell ref="BP24:BP26"/>
    <mergeCell ref="BQ24:BQ26"/>
    <mergeCell ref="BF24:BF26"/>
    <mergeCell ref="BG24:BG26"/>
    <mergeCell ref="BH24:BH26"/>
    <mergeCell ref="BI24:BI26"/>
    <mergeCell ref="BJ24:BJ26"/>
    <mergeCell ref="BK24:BK26"/>
    <mergeCell ref="AZ24:AZ26"/>
    <mergeCell ref="BA24:BA26"/>
    <mergeCell ref="BB24:BB26"/>
    <mergeCell ref="X27:Z29"/>
    <mergeCell ref="AA27:AC29"/>
    <mergeCell ref="AD27:AF29"/>
    <mergeCell ref="AG27:AI29"/>
    <mergeCell ref="BX24:BX26"/>
    <mergeCell ref="BY24:BY26"/>
    <mergeCell ref="BZ24:BZ26"/>
    <mergeCell ref="CA24:CA26"/>
    <mergeCell ref="CB24:CB26"/>
    <mergeCell ref="BV24:BV26"/>
    <mergeCell ref="BW24:BW26"/>
    <mergeCell ref="BC24:BC26"/>
    <mergeCell ref="BD24:BD26"/>
    <mergeCell ref="BE24:BE26"/>
    <mergeCell ref="AT24:AT26"/>
    <mergeCell ref="AU24:AU26"/>
    <mergeCell ref="AV24:AV26"/>
    <mergeCell ref="AW24:AW26"/>
    <mergeCell ref="AX24:AX26"/>
    <mergeCell ref="AY24:AY26"/>
    <mergeCell ref="AN24:AN26"/>
    <mergeCell ref="AO24:AO26"/>
    <mergeCell ref="AP24:AP26"/>
    <mergeCell ref="AQ24:AQ26"/>
    <mergeCell ref="BT27:BV29"/>
    <mergeCell ref="BW27:BY29"/>
    <mergeCell ref="BZ27:CB29"/>
    <mergeCell ref="A30:C35"/>
    <mergeCell ref="D30:D35"/>
    <mergeCell ref="E30:F32"/>
    <mergeCell ref="G30:H32"/>
    <mergeCell ref="I30:I32"/>
    <mergeCell ref="J30:J32"/>
    <mergeCell ref="K30:K32"/>
    <mergeCell ref="BB27:BD29"/>
    <mergeCell ref="BE27:BG29"/>
    <mergeCell ref="BH27:BJ29"/>
    <mergeCell ref="BK27:BM29"/>
    <mergeCell ref="BN27:BP29"/>
    <mergeCell ref="BQ27:BS29"/>
    <mergeCell ref="AJ27:AL29"/>
    <mergeCell ref="AM27:AO29"/>
    <mergeCell ref="AP27:AR29"/>
    <mergeCell ref="AS27:AU29"/>
    <mergeCell ref="AV27:AX29"/>
    <mergeCell ref="AY27:BA29"/>
    <mergeCell ref="R27:T29"/>
    <mergeCell ref="U27:W29"/>
    <mergeCell ref="R30:R32"/>
    <mergeCell ref="S30:S32"/>
    <mergeCell ref="T30:T32"/>
    <mergeCell ref="U30:U32"/>
    <mergeCell ref="V30:V32"/>
    <mergeCell ref="W30:W32"/>
    <mergeCell ref="L30:L32"/>
    <mergeCell ref="M30:M32"/>
    <mergeCell ref="N30:N32"/>
    <mergeCell ref="O30:O32"/>
    <mergeCell ref="P30:P32"/>
    <mergeCell ref="Q30:Q32"/>
    <mergeCell ref="AD30:AD32"/>
    <mergeCell ref="AE30:AE32"/>
    <mergeCell ref="AF30:AF32"/>
    <mergeCell ref="AG30:AG32"/>
    <mergeCell ref="AH30:AH32"/>
    <mergeCell ref="AI30:AI32"/>
    <mergeCell ref="X30:X32"/>
    <mergeCell ref="Y30:Y32"/>
    <mergeCell ref="Z30:Z32"/>
    <mergeCell ref="AA30:AA32"/>
    <mergeCell ref="AB30:AB32"/>
    <mergeCell ref="AC30:AC32"/>
    <mergeCell ref="AQ30:AQ32"/>
    <mergeCell ref="AR30:AR32"/>
    <mergeCell ref="AS30:AS32"/>
    <mergeCell ref="AT30:AT32"/>
    <mergeCell ref="AU30:AU32"/>
    <mergeCell ref="AJ30:AJ32"/>
    <mergeCell ref="AK30:AK32"/>
    <mergeCell ref="AL30:AL32"/>
    <mergeCell ref="AM30:AM32"/>
    <mergeCell ref="AN30:AN32"/>
    <mergeCell ref="AO30:AO32"/>
    <mergeCell ref="CB30:CB32"/>
    <mergeCell ref="E33:F35"/>
    <mergeCell ref="G33:H35"/>
    <mergeCell ref="I33:K35"/>
    <mergeCell ref="L33:N35"/>
    <mergeCell ref="O33:Q35"/>
    <mergeCell ref="R33:T35"/>
    <mergeCell ref="U33:W35"/>
    <mergeCell ref="BT30:BT32"/>
    <mergeCell ref="BU30:BU32"/>
    <mergeCell ref="BV30:BV32"/>
    <mergeCell ref="BW30:BW32"/>
    <mergeCell ref="BX30:BX32"/>
    <mergeCell ref="BY30:BY32"/>
    <mergeCell ref="BN30:BN32"/>
    <mergeCell ref="BO30:BO32"/>
    <mergeCell ref="BP30:BP32"/>
    <mergeCell ref="BQ30:BQ32"/>
    <mergeCell ref="BR30:BR32"/>
    <mergeCell ref="BS30:BS32"/>
    <mergeCell ref="BH30:BH32"/>
    <mergeCell ref="BI30:BI32"/>
    <mergeCell ref="BJ30:BJ32"/>
    <mergeCell ref="BK30:BK32"/>
    <mergeCell ref="BE33:BG35"/>
    <mergeCell ref="X33:Z35"/>
    <mergeCell ref="AA33:AC35"/>
    <mergeCell ref="AD33:AF35"/>
    <mergeCell ref="AG33:AI35"/>
    <mergeCell ref="AJ33:AL35"/>
    <mergeCell ref="AM33:AO35"/>
    <mergeCell ref="BZ30:BZ32"/>
    <mergeCell ref="CA30:CA32"/>
    <mergeCell ref="BL30:BL32"/>
    <mergeCell ref="BM30:BM32"/>
    <mergeCell ref="BB30:BB32"/>
    <mergeCell ref="BC30:BC32"/>
    <mergeCell ref="BD30:BD32"/>
    <mergeCell ref="BE30:BE32"/>
    <mergeCell ref="BF30:BF32"/>
    <mergeCell ref="BG30:BG32"/>
    <mergeCell ref="AV30:AV32"/>
    <mergeCell ref="AW30:AW32"/>
    <mergeCell ref="AX30:AX32"/>
    <mergeCell ref="AY30:AY32"/>
    <mergeCell ref="AZ30:AZ32"/>
    <mergeCell ref="BA30:BA32"/>
    <mergeCell ref="AP30:AP32"/>
    <mergeCell ref="E39:G39"/>
    <mergeCell ref="N39:O39"/>
    <mergeCell ref="Q39:R39"/>
    <mergeCell ref="E40:G40"/>
    <mergeCell ref="N40:O40"/>
    <mergeCell ref="Q40:R40"/>
    <mergeCell ref="BZ33:CB35"/>
    <mergeCell ref="A36:D37"/>
    <mergeCell ref="E36:H36"/>
    <mergeCell ref="E37:H37"/>
    <mergeCell ref="F38:G38"/>
    <mergeCell ref="N38:O38"/>
    <mergeCell ref="Q38:R38"/>
    <mergeCell ref="BH33:BJ35"/>
    <mergeCell ref="BK33:BM35"/>
    <mergeCell ref="BN33:BP35"/>
    <mergeCell ref="BQ33:BS35"/>
    <mergeCell ref="BT33:BV35"/>
    <mergeCell ref="BW33:BY35"/>
    <mergeCell ref="AP33:AR35"/>
    <mergeCell ref="AS33:AU35"/>
    <mergeCell ref="AV33:AX35"/>
    <mergeCell ref="AY33:BA35"/>
    <mergeCell ref="BB33:BD35"/>
    <mergeCell ref="A43:H43"/>
    <mergeCell ref="I43:K43"/>
    <mergeCell ref="L43:N43"/>
    <mergeCell ref="O43:Q43"/>
    <mergeCell ref="R43:T43"/>
    <mergeCell ref="U43:W43"/>
    <mergeCell ref="A41:D41"/>
    <mergeCell ref="E41:G41"/>
    <mergeCell ref="N41:O41"/>
    <mergeCell ref="Q41:R41"/>
    <mergeCell ref="F42:G42"/>
    <mergeCell ref="N42:O42"/>
    <mergeCell ref="Q42:R42"/>
    <mergeCell ref="AV43:AX43"/>
    <mergeCell ref="AY43:BA43"/>
    <mergeCell ref="BB43:BD43"/>
    <mergeCell ref="BE43:BG43"/>
    <mergeCell ref="X43:Z43"/>
    <mergeCell ref="AA43:AC43"/>
    <mergeCell ref="AD43:AF43"/>
    <mergeCell ref="AG43:AI43"/>
    <mergeCell ref="AJ43:AL43"/>
    <mergeCell ref="AM43:AO43"/>
    <mergeCell ref="O44:O45"/>
    <mergeCell ref="P44:P45"/>
    <mergeCell ref="Q44:Q45"/>
    <mergeCell ref="R44:R45"/>
    <mergeCell ref="S44:S45"/>
    <mergeCell ref="T44:T45"/>
    <mergeCell ref="BZ43:CB43"/>
    <mergeCell ref="A44:D45"/>
    <mergeCell ref="E44:F44"/>
    <mergeCell ref="G44:H44"/>
    <mergeCell ref="I44:I45"/>
    <mergeCell ref="J44:J45"/>
    <mergeCell ref="K44:K45"/>
    <mergeCell ref="L44:L45"/>
    <mergeCell ref="M44:M45"/>
    <mergeCell ref="N44:N45"/>
    <mergeCell ref="BH43:BJ43"/>
    <mergeCell ref="BK43:BM43"/>
    <mergeCell ref="BN43:BP43"/>
    <mergeCell ref="BQ43:BS43"/>
    <mergeCell ref="BT43:BV43"/>
    <mergeCell ref="BW43:BY43"/>
    <mergeCell ref="AP43:AR43"/>
    <mergeCell ref="AS43:AU43"/>
    <mergeCell ref="AA44:AA45"/>
    <mergeCell ref="AB44:AB45"/>
    <mergeCell ref="AC44:AC45"/>
    <mergeCell ref="AD44:AD45"/>
    <mergeCell ref="AE44:AE45"/>
    <mergeCell ref="AF44:AF45"/>
    <mergeCell ref="U44:U45"/>
    <mergeCell ref="V44:V45"/>
    <mergeCell ref="W44:W45"/>
    <mergeCell ref="X44:X45"/>
    <mergeCell ref="Y44:Y45"/>
    <mergeCell ref="Z44:Z45"/>
    <mergeCell ref="AM44:AM45"/>
    <mergeCell ref="AN44:AN45"/>
    <mergeCell ref="AO44:AO45"/>
    <mergeCell ref="AP44:AP45"/>
    <mergeCell ref="AQ44:AQ45"/>
    <mergeCell ref="AR44:AR45"/>
    <mergeCell ref="AG44:AG45"/>
    <mergeCell ref="AH44:AH45"/>
    <mergeCell ref="AI44:AI45"/>
    <mergeCell ref="AJ44:AJ45"/>
    <mergeCell ref="AK44:AK45"/>
    <mergeCell ref="AL44:AL45"/>
    <mergeCell ref="AY44:AY45"/>
    <mergeCell ref="AZ44:AZ45"/>
    <mergeCell ref="BA44:BA45"/>
    <mergeCell ref="BB44:BB45"/>
    <mergeCell ref="BC44:BC45"/>
    <mergeCell ref="BD44:BD45"/>
    <mergeCell ref="AS44:AS45"/>
    <mergeCell ref="AT44:AT45"/>
    <mergeCell ref="AU44:AU45"/>
    <mergeCell ref="AV44:AV45"/>
    <mergeCell ref="AW44:AW45"/>
    <mergeCell ref="AX44:AX45"/>
    <mergeCell ref="BK44:BK45"/>
    <mergeCell ref="BL44:BL45"/>
    <mergeCell ref="BM44:BM45"/>
    <mergeCell ref="BN44:BN45"/>
    <mergeCell ref="BO44:BO45"/>
    <mergeCell ref="BP44:BP45"/>
    <mergeCell ref="BE44:BE45"/>
    <mergeCell ref="BF44:BF45"/>
    <mergeCell ref="BG44:BG45"/>
    <mergeCell ref="BH44:BH45"/>
    <mergeCell ref="BI44:BI45"/>
    <mergeCell ref="BJ44:BJ45"/>
    <mergeCell ref="BW44:BW45"/>
    <mergeCell ref="BX44:BX45"/>
    <mergeCell ref="BY44:BY45"/>
    <mergeCell ref="BZ44:BZ45"/>
    <mergeCell ref="CA44:CA45"/>
    <mergeCell ref="CB44:CB45"/>
    <mergeCell ref="BQ44:BQ45"/>
    <mergeCell ref="BR44:BR45"/>
    <mergeCell ref="BS44:BS45"/>
    <mergeCell ref="BT44:BT45"/>
    <mergeCell ref="BU44:BU45"/>
    <mergeCell ref="BV44:BV45"/>
    <mergeCell ref="G70:H70"/>
    <mergeCell ref="G71:H71"/>
    <mergeCell ref="G73:H73"/>
    <mergeCell ref="G74:H74"/>
    <mergeCell ref="G76:H76"/>
    <mergeCell ref="G77:H77"/>
    <mergeCell ref="A46:A50"/>
    <mergeCell ref="B47:B49"/>
    <mergeCell ref="A51:A55"/>
    <mergeCell ref="B52:B54"/>
    <mergeCell ref="A56:D58"/>
    <mergeCell ref="E56:T58"/>
    <mergeCell ref="G90:H90"/>
    <mergeCell ref="G91:H91"/>
    <mergeCell ref="G93:H93"/>
    <mergeCell ref="G95:H95"/>
    <mergeCell ref="G79:H79"/>
    <mergeCell ref="G81:H81"/>
    <mergeCell ref="G82:H82"/>
    <mergeCell ref="G85:H85"/>
    <mergeCell ref="G86:H86"/>
    <mergeCell ref="G88:H88"/>
  </mergeCells>
  <pageMargins left="0.98425196850393704" right="0.19685039370078741" top="0.59055118110236227" bottom="0.19685039370078741" header="0.51181102362204722" footer="0.51181102362204722"/>
  <pageSetup paperSize="9" scale="49" orientation="landscape" r:id="rId1"/>
  <headerFooter alignWithMargins="0"/>
  <colBreaks count="2" manualBreakCount="2">
    <brk id="29" max="1048575" man="1"/>
    <brk id="5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B72"/>
  <sheetViews>
    <sheetView zoomScale="40" zoomScaleNormal="40" zoomScaleSheetLayoutView="71" workbookViewId="0">
      <pane xSplit="8" ySplit="7" topLeftCell="L8" activePane="bottomRight" state="frozen"/>
      <selection activeCell="O37" sqref="O37"/>
      <selection pane="topRight" activeCell="O37" sqref="O37"/>
      <selection pane="bottomLeft" activeCell="O37" sqref="O37"/>
      <selection pane="bottomRight" activeCell="BQ4" sqref="BQ4:CD8"/>
    </sheetView>
  </sheetViews>
  <sheetFormatPr defaultRowHeight="12.75" x14ac:dyDescent="0.2"/>
  <cols>
    <col min="1" max="2" width="3.28515625" style="1147" customWidth="1"/>
    <col min="3" max="3" width="7" style="1147" customWidth="1"/>
    <col min="4" max="4" width="21.5703125" style="1147" customWidth="1"/>
    <col min="5" max="5" width="5.85546875" style="1147" customWidth="1"/>
    <col min="6" max="6" width="9.140625" style="1147" customWidth="1"/>
    <col min="7" max="8" width="5.85546875" style="1147" customWidth="1"/>
    <col min="9" max="80" width="8.7109375" style="1147" customWidth="1"/>
    <col min="81" max="256" width="9.140625" style="1147"/>
    <col min="257" max="258" width="3.28515625" style="1147" customWidth="1"/>
    <col min="259" max="259" width="5.85546875" style="1147" customWidth="1"/>
    <col min="260" max="260" width="18" style="1147" customWidth="1"/>
    <col min="261" max="264" width="5.85546875" style="1147" customWidth="1"/>
    <col min="265" max="276" width="7.42578125" style="1147" customWidth="1"/>
    <col min="277" max="278" width="8" style="1147" customWidth="1"/>
    <col min="279" max="512" width="9.140625" style="1147"/>
    <col min="513" max="514" width="3.28515625" style="1147" customWidth="1"/>
    <col min="515" max="515" width="5.85546875" style="1147" customWidth="1"/>
    <col min="516" max="516" width="18" style="1147" customWidth="1"/>
    <col min="517" max="520" width="5.85546875" style="1147" customWidth="1"/>
    <col min="521" max="532" width="7.42578125" style="1147" customWidth="1"/>
    <col min="533" max="534" width="8" style="1147" customWidth="1"/>
    <col min="535" max="768" width="9.140625" style="1147"/>
    <col min="769" max="770" width="3.28515625" style="1147" customWidth="1"/>
    <col min="771" max="771" width="5.85546875" style="1147" customWidth="1"/>
    <col min="772" max="772" width="18" style="1147" customWidth="1"/>
    <col min="773" max="776" width="5.85546875" style="1147" customWidth="1"/>
    <col min="777" max="788" width="7.42578125" style="1147" customWidth="1"/>
    <col min="789" max="790" width="8" style="1147" customWidth="1"/>
    <col min="791" max="1024" width="9.140625" style="1147"/>
    <col min="1025" max="1026" width="3.28515625" style="1147" customWidth="1"/>
    <col min="1027" max="1027" width="5.85546875" style="1147" customWidth="1"/>
    <col min="1028" max="1028" width="18" style="1147" customWidth="1"/>
    <col min="1029" max="1032" width="5.85546875" style="1147" customWidth="1"/>
    <col min="1033" max="1044" width="7.42578125" style="1147" customWidth="1"/>
    <col min="1045" max="1046" width="8" style="1147" customWidth="1"/>
    <col min="1047" max="1280" width="9.140625" style="1147"/>
    <col min="1281" max="1282" width="3.28515625" style="1147" customWidth="1"/>
    <col min="1283" max="1283" width="5.85546875" style="1147" customWidth="1"/>
    <col min="1284" max="1284" width="18" style="1147" customWidth="1"/>
    <col min="1285" max="1288" width="5.85546875" style="1147" customWidth="1"/>
    <col min="1289" max="1300" width="7.42578125" style="1147" customWidth="1"/>
    <col min="1301" max="1302" width="8" style="1147" customWidth="1"/>
    <col min="1303" max="1536" width="9.140625" style="1147"/>
    <col min="1537" max="1538" width="3.28515625" style="1147" customWidth="1"/>
    <col min="1539" max="1539" width="5.85546875" style="1147" customWidth="1"/>
    <col min="1540" max="1540" width="18" style="1147" customWidth="1"/>
    <col min="1541" max="1544" width="5.85546875" style="1147" customWidth="1"/>
    <col min="1545" max="1556" width="7.42578125" style="1147" customWidth="1"/>
    <col min="1557" max="1558" width="8" style="1147" customWidth="1"/>
    <col min="1559" max="1792" width="9.140625" style="1147"/>
    <col min="1793" max="1794" width="3.28515625" style="1147" customWidth="1"/>
    <col min="1795" max="1795" width="5.85546875" style="1147" customWidth="1"/>
    <col min="1796" max="1796" width="18" style="1147" customWidth="1"/>
    <col min="1797" max="1800" width="5.85546875" style="1147" customWidth="1"/>
    <col min="1801" max="1812" width="7.42578125" style="1147" customWidth="1"/>
    <col min="1813" max="1814" width="8" style="1147" customWidth="1"/>
    <col min="1815" max="2048" width="9.140625" style="1147"/>
    <col min="2049" max="2050" width="3.28515625" style="1147" customWidth="1"/>
    <col min="2051" max="2051" width="5.85546875" style="1147" customWidth="1"/>
    <col min="2052" max="2052" width="18" style="1147" customWidth="1"/>
    <col min="2053" max="2056" width="5.85546875" style="1147" customWidth="1"/>
    <col min="2057" max="2068" width="7.42578125" style="1147" customWidth="1"/>
    <col min="2069" max="2070" width="8" style="1147" customWidth="1"/>
    <col min="2071" max="2304" width="9.140625" style="1147"/>
    <col min="2305" max="2306" width="3.28515625" style="1147" customWidth="1"/>
    <col min="2307" max="2307" width="5.85546875" style="1147" customWidth="1"/>
    <col min="2308" max="2308" width="18" style="1147" customWidth="1"/>
    <col min="2309" max="2312" width="5.85546875" style="1147" customWidth="1"/>
    <col min="2313" max="2324" width="7.42578125" style="1147" customWidth="1"/>
    <col min="2325" max="2326" width="8" style="1147" customWidth="1"/>
    <col min="2327" max="2560" width="9.140625" style="1147"/>
    <col min="2561" max="2562" width="3.28515625" style="1147" customWidth="1"/>
    <col min="2563" max="2563" width="5.85546875" style="1147" customWidth="1"/>
    <col min="2564" max="2564" width="18" style="1147" customWidth="1"/>
    <col min="2565" max="2568" width="5.85546875" style="1147" customWidth="1"/>
    <col min="2569" max="2580" width="7.42578125" style="1147" customWidth="1"/>
    <col min="2581" max="2582" width="8" style="1147" customWidth="1"/>
    <col min="2583" max="2816" width="9.140625" style="1147"/>
    <col min="2817" max="2818" width="3.28515625" style="1147" customWidth="1"/>
    <col min="2819" max="2819" width="5.85546875" style="1147" customWidth="1"/>
    <col min="2820" max="2820" width="18" style="1147" customWidth="1"/>
    <col min="2821" max="2824" width="5.85546875" style="1147" customWidth="1"/>
    <col min="2825" max="2836" width="7.42578125" style="1147" customWidth="1"/>
    <col min="2837" max="2838" width="8" style="1147" customWidth="1"/>
    <col min="2839" max="3072" width="9.140625" style="1147"/>
    <col min="3073" max="3074" width="3.28515625" style="1147" customWidth="1"/>
    <col min="3075" max="3075" width="5.85546875" style="1147" customWidth="1"/>
    <col min="3076" max="3076" width="18" style="1147" customWidth="1"/>
    <col min="3077" max="3080" width="5.85546875" style="1147" customWidth="1"/>
    <col min="3081" max="3092" width="7.42578125" style="1147" customWidth="1"/>
    <col min="3093" max="3094" width="8" style="1147" customWidth="1"/>
    <col min="3095" max="3328" width="9.140625" style="1147"/>
    <col min="3329" max="3330" width="3.28515625" style="1147" customWidth="1"/>
    <col min="3331" max="3331" width="5.85546875" style="1147" customWidth="1"/>
    <col min="3332" max="3332" width="18" style="1147" customWidth="1"/>
    <col min="3333" max="3336" width="5.85546875" style="1147" customWidth="1"/>
    <col min="3337" max="3348" width="7.42578125" style="1147" customWidth="1"/>
    <col min="3349" max="3350" width="8" style="1147" customWidth="1"/>
    <col min="3351" max="3584" width="9.140625" style="1147"/>
    <col min="3585" max="3586" width="3.28515625" style="1147" customWidth="1"/>
    <col min="3587" max="3587" width="5.85546875" style="1147" customWidth="1"/>
    <col min="3588" max="3588" width="18" style="1147" customWidth="1"/>
    <col min="3589" max="3592" width="5.85546875" style="1147" customWidth="1"/>
    <col min="3593" max="3604" width="7.42578125" style="1147" customWidth="1"/>
    <col min="3605" max="3606" width="8" style="1147" customWidth="1"/>
    <col min="3607" max="3840" width="9.140625" style="1147"/>
    <col min="3841" max="3842" width="3.28515625" style="1147" customWidth="1"/>
    <col min="3843" max="3843" width="5.85546875" style="1147" customWidth="1"/>
    <col min="3844" max="3844" width="18" style="1147" customWidth="1"/>
    <col min="3845" max="3848" width="5.85546875" style="1147" customWidth="1"/>
    <col min="3849" max="3860" width="7.42578125" style="1147" customWidth="1"/>
    <col min="3861" max="3862" width="8" style="1147" customWidth="1"/>
    <col min="3863" max="4096" width="9.140625" style="1147"/>
    <col min="4097" max="4098" width="3.28515625" style="1147" customWidth="1"/>
    <col min="4099" max="4099" width="5.85546875" style="1147" customWidth="1"/>
    <col min="4100" max="4100" width="18" style="1147" customWidth="1"/>
    <col min="4101" max="4104" width="5.85546875" style="1147" customWidth="1"/>
    <col min="4105" max="4116" width="7.42578125" style="1147" customWidth="1"/>
    <col min="4117" max="4118" width="8" style="1147" customWidth="1"/>
    <col min="4119" max="4352" width="9.140625" style="1147"/>
    <col min="4353" max="4354" width="3.28515625" style="1147" customWidth="1"/>
    <col min="4355" max="4355" width="5.85546875" style="1147" customWidth="1"/>
    <col min="4356" max="4356" width="18" style="1147" customWidth="1"/>
    <col min="4357" max="4360" width="5.85546875" style="1147" customWidth="1"/>
    <col min="4361" max="4372" width="7.42578125" style="1147" customWidth="1"/>
    <col min="4373" max="4374" width="8" style="1147" customWidth="1"/>
    <col min="4375" max="4608" width="9.140625" style="1147"/>
    <col min="4609" max="4610" width="3.28515625" style="1147" customWidth="1"/>
    <col min="4611" max="4611" width="5.85546875" style="1147" customWidth="1"/>
    <col min="4612" max="4612" width="18" style="1147" customWidth="1"/>
    <col min="4613" max="4616" width="5.85546875" style="1147" customWidth="1"/>
    <col min="4617" max="4628" width="7.42578125" style="1147" customWidth="1"/>
    <col min="4629" max="4630" width="8" style="1147" customWidth="1"/>
    <col min="4631" max="4864" width="9.140625" style="1147"/>
    <col min="4865" max="4866" width="3.28515625" style="1147" customWidth="1"/>
    <col min="4867" max="4867" width="5.85546875" style="1147" customWidth="1"/>
    <col min="4868" max="4868" width="18" style="1147" customWidth="1"/>
    <col min="4869" max="4872" width="5.85546875" style="1147" customWidth="1"/>
    <col min="4873" max="4884" width="7.42578125" style="1147" customWidth="1"/>
    <col min="4885" max="4886" width="8" style="1147" customWidth="1"/>
    <col min="4887" max="5120" width="9.140625" style="1147"/>
    <col min="5121" max="5122" width="3.28515625" style="1147" customWidth="1"/>
    <col min="5123" max="5123" width="5.85546875" style="1147" customWidth="1"/>
    <col min="5124" max="5124" width="18" style="1147" customWidth="1"/>
    <col min="5125" max="5128" width="5.85546875" style="1147" customWidth="1"/>
    <col min="5129" max="5140" width="7.42578125" style="1147" customWidth="1"/>
    <col min="5141" max="5142" width="8" style="1147" customWidth="1"/>
    <col min="5143" max="5376" width="9.140625" style="1147"/>
    <col min="5377" max="5378" width="3.28515625" style="1147" customWidth="1"/>
    <col min="5379" max="5379" width="5.85546875" style="1147" customWidth="1"/>
    <col min="5380" max="5380" width="18" style="1147" customWidth="1"/>
    <col min="5381" max="5384" width="5.85546875" style="1147" customWidth="1"/>
    <col min="5385" max="5396" width="7.42578125" style="1147" customWidth="1"/>
    <col min="5397" max="5398" width="8" style="1147" customWidth="1"/>
    <col min="5399" max="5632" width="9.140625" style="1147"/>
    <col min="5633" max="5634" width="3.28515625" style="1147" customWidth="1"/>
    <col min="5635" max="5635" width="5.85546875" style="1147" customWidth="1"/>
    <col min="5636" max="5636" width="18" style="1147" customWidth="1"/>
    <col min="5637" max="5640" width="5.85546875" style="1147" customWidth="1"/>
    <col min="5641" max="5652" width="7.42578125" style="1147" customWidth="1"/>
    <col min="5653" max="5654" width="8" style="1147" customWidth="1"/>
    <col min="5655" max="5888" width="9.140625" style="1147"/>
    <col min="5889" max="5890" width="3.28515625" style="1147" customWidth="1"/>
    <col min="5891" max="5891" width="5.85546875" style="1147" customWidth="1"/>
    <col min="5892" max="5892" width="18" style="1147" customWidth="1"/>
    <col min="5893" max="5896" width="5.85546875" style="1147" customWidth="1"/>
    <col min="5897" max="5908" width="7.42578125" style="1147" customWidth="1"/>
    <col min="5909" max="5910" width="8" style="1147" customWidth="1"/>
    <col min="5911" max="6144" width="9.140625" style="1147"/>
    <col min="6145" max="6146" width="3.28515625" style="1147" customWidth="1"/>
    <col min="6147" max="6147" width="5.85546875" style="1147" customWidth="1"/>
    <col min="6148" max="6148" width="18" style="1147" customWidth="1"/>
    <col min="6149" max="6152" width="5.85546875" style="1147" customWidth="1"/>
    <col min="6153" max="6164" width="7.42578125" style="1147" customWidth="1"/>
    <col min="6165" max="6166" width="8" style="1147" customWidth="1"/>
    <col min="6167" max="6400" width="9.140625" style="1147"/>
    <col min="6401" max="6402" width="3.28515625" style="1147" customWidth="1"/>
    <col min="6403" max="6403" width="5.85546875" style="1147" customWidth="1"/>
    <col min="6404" max="6404" width="18" style="1147" customWidth="1"/>
    <col min="6405" max="6408" width="5.85546875" style="1147" customWidth="1"/>
    <col min="6409" max="6420" width="7.42578125" style="1147" customWidth="1"/>
    <col min="6421" max="6422" width="8" style="1147" customWidth="1"/>
    <col min="6423" max="6656" width="9.140625" style="1147"/>
    <col min="6657" max="6658" width="3.28515625" style="1147" customWidth="1"/>
    <col min="6659" max="6659" width="5.85546875" style="1147" customWidth="1"/>
    <col min="6660" max="6660" width="18" style="1147" customWidth="1"/>
    <col min="6661" max="6664" width="5.85546875" style="1147" customWidth="1"/>
    <col min="6665" max="6676" width="7.42578125" style="1147" customWidth="1"/>
    <col min="6677" max="6678" width="8" style="1147" customWidth="1"/>
    <col min="6679" max="6912" width="9.140625" style="1147"/>
    <col min="6913" max="6914" width="3.28515625" style="1147" customWidth="1"/>
    <col min="6915" max="6915" width="5.85546875" style="1147" customWidth="1"/>
    <col min="6916" max="6916" width="18" style="1147" customWidth="1"/>
    <col min="6917" max="6920" width="5.85546875" style="1147" customWidth="1"/>
    <col min="6921" max="6932" width="7.42578125" style="1147" customWidth="1"/>
    <col min="6933" max="6934" width="8" style="1147" customWidth="1"/>
    <col min="6935" max="7168" width="9.140625" style="1147"/>
    <col min="7169" max="7170" width="3.28515625" style="1147" customWidth="1"/>
    <col min="7171" max="7171" width="5.85546875" style="1147" customWidth="1"/>
    <col min="7172" max="7172" width="18" style="1147" customWidth="1"/>
    <col min="7173" max="7176" width="5.85546875" style="1147" customWidth="1"/>
    <col min="7177" max="7188" width="7.42578125" style="1147" customWidth="1"/>
    <col min="7189" max="7190" width="8" style="1147" customWidth="1"/>
    <col min="7191" max="7424" width="9.140625" style="1147"/>
    <col min="7425" max="7426" width="3.28515625" style="1147" customWidth="1"/>
    <col min="7427" max="7427" width="5.85546875" style="1147" customWidth="1"/>
    <col min="7428" max="7428" width="18" style="1147" customWidth="1"/>
    <col min="7429" max="7432" width="5.85546875" style="1147" customWidth="1"/>
    <col min="7433" max="7444" width="7.42578125" style="1147" customWidth="1"/>
    <col min="7445" max="7446" width="8" style="1147" customWidth="1"/>
    <col min="7447" max="7680" width="9.140625" style="1147"/>
    <col min="7681" max="7682" width="3.28515625" style="1147" customWidth="1"/>
    <col min="7683" max="7683" width="5.85546875" style="1147" customWidth="1"/>
    <col min="7684" max="7684" width="18" style="1147" customWidth="1"/>
    <col min="7685" max="7688" width="5.85546875" style="1147" customWidth="1"/>
    <col min="7689" max="7700" width="7.42578125" style="1147" customWidth="1"/>
    <col min="7701" max="7702" width="8" style="1147" customWidth="1"/>
    <col min="7703" max="7936" width="9.140625" style="1147"/>
    <col min="7937" max="7938" width="3.28515625" style="1147" customWidth="1"/>
    <col min="7939" max="7939" width="5.85546875" style="1147" customWidth="1"/>
    <col min="7940" max="7940" width="18" style="1147" customWidth="1"/>
    <col min="7941" max="7944" width="5.85546875" style="1147" customWidth="1"/>
    <col min="7945" max="7956" width="7.42578125" style="1147" customWidth="1"/>
    <col min="7957" max="7958" width="8" style="1147" customWidth="1"/>
    <col min="7959" max="8192" width="9.140625" style="1147"/>
    <col min="8193" max="8194" width="3.28515625" style="1147" customWidth="1"/>
    <col min="8195" max="8195" width="5.85546875" style="1147" customWidth="1"/>
    <col min="8196" max="8196" width="18" style="1147" customWidth="1"/>
    <col min="8197" max="8200" width="5.85546875" style="1147" customWidth="1"/>
    <col min="8201" max="8212" width="7.42578125" style="1147" customWidth="1"/>
    <col min="8213" max="8214" width="8" style="1147" customWidth="1"/>
    <col min="8215" max="8448" width="9.140625" style="1147"/>
    <col min="8449" max="8450" width="3.28515625" style="1147" customWidth="1"/>
    <col min="8451" max="8451" width="5.85546875" style="1147" customWidth="1"/>
    <col min="8452" max="8452" width="18" style="1147" customWidth="1"/>
    <col min="8453" max="8456" width="5.85546875" style="1147" customWidth="1"/>
    <col min="8457" max="8468" width="7.42578125" style="1147" customWidth="1"/>
    <col min="8469" max="8470" width="8" style="1147" customWidth="1"/>
    <col min="8471" max="8704" width="9.140625" style="1147"/>
    <col min="8705" max="8706" width="3.28515625" style="1147" customWidth="1"/>
    <col min="8707" max="8707" width="5.85546875" style="1147" customWidth="1"/>
    <col min="8708" max="8708" width="18" style="1147" customWidth="1"/>
    <col min="8709" max="8712" width="5.85546875" style="1147" customWidth="1"/>
    <col min="8713" max="8724" width="7.42578125" style="1147" customWidth="1"/>
    <col min="8725" max="8726" width="8" style="1147" customWidth="1"/>
    <col min="8727" max="8960" width="9.140625" style="1147"/>
    <col min="8961" max="8962" width="3.28515625" style="1147" customWidth="1"/>
    <col min="8963" max="8963" width="5.85546875" style="1147" customWidth="1"/>
    <col min="8964" max="8964" width="18" style="1147" customWidth="1"/>
    <col min="8965" max="8968" width="5.85546875" style="1147" customWidth="1"/>
    <col min="8969" max="8980" width="7.42578125" style="1147" customWidth="1"/>
    <col min="8981" max="8982" width="8" style="1147" customWidth="1"/>
    <col min="8983" max="9216" width="9.140625" style="1147"/>
    <col min="9217" max="9218" width="3.28515625" style="1147" customWidth="1"/>
    <col min="9219" max="9219" width="5.85546875" style="1147" customWidth="1"/>
    <col min="9220" max="9220" width="18" style="1147" customWidth="1"/>
    <col min="9221" max="9224" width="5.85546875" style="1147" customWidth="1"/>
    <col min="9225" max="9236" width="7.42578125" style="1147" customWidth="1"/>
    <col min="9237" max="9238" width="8" style="1147" customWidth="1"/>
    <col min="9239" max="9472" width="9.140625" style="1147"/>
    <col min="9473" max="9474" width="3.28515625" style="1147" customWidth="1"/>
    <col min="9475" max="9475" width="5.85546875" style="1147" customWidth="1"/>
    <col min="9476" max="9476" width="18" style="1147" customWidth="1"/>
    <col min="9477" max="9480" width="5.85546875" style="1147" customWidth="1"/>
    <col min="9481" max="9492" width="7.42578125" style="1147" customWidth="1"/>
    <col min="9493" max="9494" width="8" style="1147" customWidth="1"/>
    <col min="9495" max="9728" width="9.140625" style="1147"/>
    <col min="9729" max="9730" width="3.28515625" style="1147" customWidth="1"/>
    <col min="9731" max="9731" width="5.85546875" style="1147" customWidth="1"/>
    <col min="9732" max="9732" width="18" style="1147" customWidth="1"/>
    <col min="9733" max="9736" width="5.85546875" style="1147" customWidth="1"/>
    <col min="9737" max="9748" width="7.42578125" style="1147" customWidth="1"/>
    <col min="9749" max="9750" width="8" style="1147" customWidth="1"/>
    <col min="9751" max="9984" width="9.140625" style="1147"/>
    <col min="9985" max="9986" width="3.28515625" style="1147" customWidth="1"/>
    <col min="9987" max="9987" width="5.85546875" style="1147" customWidth="1"/>
    <col min="9988" max="9988" width="18" style="1147" customWidth="1"/>
    <col min="9989" max="9992" width="5.85546875" style="1147" customWidth="1"/>
    <col min="9993" max="10004" width="7.42578125" style="1147" customWidth="1"/>
    <col min="10005" max="10006" width="8" style="1147" customWidth="1"/>
    <col min="10007" max="10240" width="9.140625" style="1147"/>
    <col min="10241" max="10242" width="3.28515625" style="1147" customWidth="1"/>
    <col min="10243" max="10243" width="5.85546875" style="1147" customWidth="1"/>
    <col min="10244" max="10244" width="18" style="1147" customWidth="1"/>
    <col min="10245" max="10248" width="5.85546875" style="1147" customWidth="1"/>
    <col min="10249" max="10260" width="7.42578125" style="1147" customWidth="1"/>
    <col min="10261" max="10262" width="8" style="1147" customWidth="1"/>
    <col min="10263" max="10496" width="9.140625" style="1147"/>
    <col min="10497" max="10498" width="3.28515625" style="1147" customWidth="1"/>
    <col min="10499" max="10499" width="5.85546875" style="1147" customWidth="1"/>
    <col min="10500" max="10500" width="18" style="1147" customWidth="1"/>
    <col min="10501" max="10504" width="5.85546875" style="1147" customWidth="1"/>
    <col min="10505" max="10516" width="7.42578125" style="1147" customWidth="1"/>
    <col min="10517" max="10518" width="8" style="1147" customWidth="1"/>
    <col min="10519" max="10752" width="9.140625" style="1147"/>
    <col min="10753" max="10754" width="3.28515625" style="1147" customWidth="1"/>
    <col min="10755" max="10755" width="5.85546875" style="1147" customWidth="1"/>
    <col min="10756" max="10756" width="18" style="1147" customWidth="1"/>
    <col min="10757" max="10760" width="5.85546875" style="1147" customWidth="1"/>
    <col min="10761" max="10772" width="7.42578125" style="1147" customWidth="1"/>
    <col min="10773" max="10774" width="8" style="1147" customWidth="1"/>
    <col min="10775" max="11008" width="9.140625" style="1147"/>
    <col min="11009" max="11010" width="3.28515625" style="1147" customWidth="1"/>
    <col min="11011" max="11011" width="5.85546875" style="1147" customWidth="1"/>
    <col min="11012" max="11012" width="18" style="1147" customWidth="1"/>
    <col min="11013" max="11016" width="5.85546875" style="1147" customWidth="1"/>
    <col min="11017" max="11028" width="7.42578125" style="1147" customWidth="1"/>
    <col min="11029" max="11030" width="8" style="1147" customWidth="1"/>
    <col min="11031" max="11264" width="9.140625" style="1147"/>
    <col min="11265" max="11266" width="3.28515625" style="1147" customWidth="1"/>
    <col min="11267" max="11267" width="5.85546875" style="1147" customWidth="1"/>
    <col min="11268" max="11268" width="18" style="1147" customWidth="1"/>
    <col min="11269" max="11272" width="5.85546875" style="1147" customWidth="1"/>
    <col min="11273" max="11284" width="7.42578125" style="1147" customWidth="1"/>
    <col min="11285" max="11286" width="8" style="1147" customWidth="1"/>
    <col min="11287" max="11520" width="9.140625" style="1147"/>
    <col min="11521" max="11522" width="3.28515625" style="1147" customWidth="1"/>
    <col min="11523" max="11523" width="5.85546875" style="1147" customWidth="1"/>
    <col min="11524" max="11524" width="18" style="1147" customWidth="1"/>
    <col min="11525" max="11528" width="5.85546875" style="1147" customWidth="1"/>
    <col min="11529" max="11540" width="7.42578125" style="1147" customWidth="1"/>
    <col min="11541" max="11542" width="8" style="1147" customWidth="1"/>
    <col min="11543" max="11776" width="9.140625" style="1147"/>
    <col min="11777" max="11778" width="3.28515625" style="1147" customWidth="1"/>
    <col min="11779" max="11779" width="5.85546875" style="1147" customWidth="1"/>
    <col min="11780" max="11780" width="18" style="1147" customWidth="1"/>
    <col min="11781" max="11784" width="5.85546875" style="1147" customWidth="1"/>
    <col min="11785" max="11796" width="7.42578125" style="1147" customWidth="1"/>
    <col min="11797" max="11798" width="8" style="1147" customWidth="1"/>
    <col min="11799" max="12032" width="9.140625" style="1147"/>
    <col min="12033" max="12034" width="3.28515625" style="1147" customWidth="1"/>
    <col min="12035" max="12035" width="5.85546875" style="1147" customWidth="1"/>
    <col min="12036" max="12036" width="18" style="1147" customWidth="1"/>
    <col min="12037" max="12040" width="5.85546875" style="1147" customWidth="1"/>
    <col min="12041" max="12052" width="7.42578125" style="1147" customWidth="1"/>
    <col min="12053" max="12054" width="8" style="1147" customWidth="1"/>
    <col min="12055" max="12288" width="9.140625" style="1147"/>
    <col min="12289" max="12290" width="3.28515625" style="1147" customWidth="1"/>
    <col min="12291" max="12291" width="5.85546875" style="1147" customWidth="1"/>
    <col min="12292" max="12292" width="18" style="1147" customWidth="1"/>
    <col min="12293" max="12296" width="5.85546875" style="1147" customWidth="1"/>
    <col min="12297" max="12308" width="7.42578125" style="1147" customWidth="1"/>
    <col min="12309" max="12310" width="8" style="1147" customWidth="1"/>
    <col min="12311" max="12544" width="9.140625" style="1147"/>
    <col min="12545" max="12546" width="3.28515625" style="1147" customWidth="1"/>
    <col min="12547" max="12547" width="5.85546875" style="1147" customWidth="1"/>
    <col min="12548" max="12548" width="18" style="1147" customWidth="1"/>
    <col min="12549" max="12552" width="5.85546875" style="1147" customWidth="1"/>
    <col min="12553" max="12564" width="7.42578125" style="1147" customWidth="1"/>
    <col min="12565" max="12566" width="8" style="1147" customWidth="1"/>
    <col min="12567" max="12800" width="9.140625" style="1147"/>
    <col min="12801" max="12802" width="3.28515625" style="1147" customWidth="1"/>
    <col min="12803" max="12803" width="5.85546875" style="1147" customWidth="1"/>
    <col min="12804" max="12804" width="18" style="1147" customWidth="1"/>
    <col min="12805" max="12808" width="5.85546875" style="1147" customWidth="1"/>
    <col min="12809" max="12820" width="7.42578125" style="1147" customWidth="1"/>
    <col min="12821" max="12822" width="8" style="1147" customWidth="1"/>
    <col min="12823" max="13056" width="9.140625" style="1147"/>
    <col min="13057" max="13058" width="3.28515625" style="1147" customWidth="1"/>
    <col min="13059" max="13059" width="5.85546875" style="1147" customWidth="1"/>
    <col min="13060" max="13060" width="18" style="1147" customWidth="1"/>
    <col min="13061" max="13064" width="5.85546875" style="1147" customWidth="1"/>
    <col min="13065" max="13076" width="7.42578125" style="1147" customWidth="1"/>
    <col min="13077" max="13078" width="8" style="1147" customWidth="1"/>
    <col min="13079" max="13312" width="9.140625" style="1147"/>
    <col min="13313" max="13314" width="3.28515625" style="1147" customWidth="1"/>
    <col min="13315" max="13315" width="5.85546875" style="1147" customWidth="1"/>
    <col min="13316" max="13316" width="18" style="1147" customWidth="1"/>
    <col min="13317" max="13320" width="5.85546875" style="1147" customWidth="1"/>
    <col min="13321" max="13332" width="7.42578125" style="1147" customWidth="1"/>
    <col min="13333" max="13334" width="8" style="1147" customWidth="1"/>
    <col min="13335" max="13568" width="9.140625" style="1147"/>
    <col min="13569" max="13570" width="3.28515625" style="1147" customWidth="1"/>
    <col min="13571" max="13571" width="5.85546875" style="1147" customWidth="1"/>
    <col min="13572" max="13572" width="18" style="1147" customWidth="1"/>
    <col min="13573" max="13576" width="5.85546875" style="1147" customWidth="1"/>
    <col min="13577" max="13588" width="7.42578125" style="1147" customWidth="1"/>
    <col min="13589" max="13590" width="8" style="1147" customWidth="1"/>
    <col min="13591" max="13824" width="9.140625" style="1147"/>
    <col min="13825" max="13826" width="3.28515625" style="1147" customWidth="1"/>
    <col min="13827" max="13827" width="5.85546875" style="1147" customWidth="1"/>
    <col min="13828" max="13828" width="18" style="1147" customWidth="1"/>
    <col min="13829" max="13832" width="5.85546875" style="1147" customWidth="1"/>
    <col min="13833" max="13844" width="7.42578125" style="1147" customWidth="1"/>
    <col min="13845" max="13846" width="8" style="1147" customWidth="1"/>
    <col min="13847" max="14080" width="9.140625" style="1147"/>
    <col min="14081" max="14082" width="3.28515625" style="1147" customWidth="1"/>
    <col min="14083" max="14083" width="5.85546875" style="1147" customWidth="1"/>
    <col min="14084" max="14084" width="18" style="1147" customWidth="1"/>
    <col min="14085" max="14088" width="5.85546875" style="1147" customWidth="1"/>
    <col min="14089" max="14100" width="7.42578125" style="1147" customWidth="1"/>
    <col min="14101" max="14102" width="8" style="1147" customWidth="1"/>
    <col min="14103" max="14336" width="9.140625" style="1147"/>
    <col min="14337" max="14338" width="3.28515625" style="1147" customWidth="1"/>
    <col min="14339" max="14339" width="5.85546875" style="1147" customWidth="1"/>
    <col min="14340" max="14340" width="18" style="1147" customWidth="1"/>
    <col min="14341" max="14344" width="5.85546875" style="1147" customWidth="1"/>
    <col min="14345" max="14356" width="7.42578125" style="1147" customWidth="1"/>
    <col min="14357" max="14358" width="8" style="1147" customWidth="1"/>
    <col min="14359" max="14592" width="9.140625" style="1147"/>
    <col min="14593" max="14594" width="3.28515625" style="1147" customWidth="1"/>
    <col min="14595" max="14595" width="5.85546875" style="1147" customWidth="1"/>
    <col min="14596" max="14596" width="18" style="1147" customWidth="1"/>
    <col min="14597" max="14600" width="5.85546875" style="1147" customWidth="1"/>
    <col min="14601" max="14612" width="7.42578125" style="1147" customWidth="1"/>
    <col min="14613" max="14614" width="8" style="1147" customWidth="1"/>
    <col min="14615" max="14848" width="9.140625" style="1147"/>
    <col min="14849" max="14850" width="3.28515625" style="1147" customWidth="1"/>
    <col min="14851" max="14851" width="5.85546875" style="1147" customWidth="1"/>
    <col min="14852" max="14852" width="18" style="1147" customWidth="1"/>
    <col min="14853" max="14856" width="5.85546875" style="1147" customWidth="1"/>
    <col min="14857" max="14868" width="7.42578125" style="1147" customWidth="1"/>
    <col min="14869" max="14870" width="8" style="1147" customWidth="1"/>
    <col min="14871" max="15104" width="9.140625" style="1147"/>
    <col min="15105" max="15106" width="3.28515625" style="1147" customWidth="1"/>
    <col min="15107" max="15107" width="5.85546875" style="1147" customWidth="1"/>
    <col min="15108" max="15108" width="18" style="1147" customWidth="1"/>
    <col min="15109" max="15112" width="5.85546875" style="1147" customWidth="1"/>
    <col min="15113" max="15124" width="7.42578125" style="1147" customWidth="1"/>
    <col min="15125" max="15126" width="8" style="1147" customWidth="1"/>
    <col min="15127" max="15360" width="9.140625" style="1147"/>
    <col min="15361" max="15362" width="3.28515625" style="1147" customWidth="1"/>
    <col min="15363" max="15363" width="5.85546875" style="1147" customWidth="1"/>
    <col min="15364" max="15364" width="18" style="1147" customWidth="1"/>
    <col min="15365" max="15368" width="5.85546875" style="1147" customWidth="1"/>
    <col min="15369" max="15380" width="7.42578125" style="1147" customWidth="1"/>
    <col min="15381" max="15382" width="8" style="1147" customWidth="1"/>
    <col min="15383" max="15616" width="9.140625" style="1147"/>
    <col min="15617" max="15618" width="3.28515625" style="1147" customWidth="1"/>
    <col min="15619" max="15619" width="5.85546875" style="1147" customWidth="1"/>
    <col min="15620" max="15620" width="18" style="1147" customWidth="1"/>
    <col min="15621" max="15624" width="5.85546875" style="1147" customWidth="1"/>
    <col min="15625" max="15636" width="7.42578125" style="1147" customWidth="1"/>
    <col min="15637" max="15638" width="8" style="1147" customWidth="1"/>
    <col min="15639" max="15872" width="9.140625" style="1147"/>
    <col min="15873" max="15874" width="3.28515625" style="1147" customWidth="1"/>
    <col min="15875" max="15875" width="5.85546875" style="1147" customWidth="1"/>
    <col min="15876" max="15876" width="18" style="1147" customWidth="1"/>
    <col min="15877" max="15880" width="5.85546875" style="1147" customWidth="1"/>
    <col min="15881" max="15892" width="7.42578125" style="1147" customWidth="1"/>
    <col min="15893" max="15894" width="8" style="1147" customWidth="1"/>
    <col min="15895" max="16128" width="9.140625" style="1147"/>
    <col min="16129" max="16130" width="3.28515625" style="1147" customWidth="1"/>
    <col min="16131" max="16131" width="5.85546875" style="1147" customWidth="1"/>
    <col min="16132" max="16132" width="18" style="1147" customWidth="1"/>
    <col min="16133" max="16136" width="5.85546875" style="1147" customWidth="1"/>
    <col min="16137" max="16148" width="7.42578125" style="1147" customWidth="1"/>
    <col min="16149" max="16150" width="8" style="1147" customWidth="1"/>
    <col min="16151" max="16384" width="9.140625" style="1147"/>
  </cols>
  <sheetData>
    <row r="1" spans="1:80" ht="18.75" x14ac:dyDescent="0.3">
      <c r="A1" s="1146"/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572"/>
      <c r="R1" s="1572"/>
      <c r="S1" s="1572"/>
      <c r="T1" s="1572"/>
      <c r="BY1" s="1573" t="s">
        <v>624</v>
      </c>
      <c r="BZ1" s="1573"/>
      <c r="CA1" s="1573"/>
      <c r="CB1" s="1573"/>
    </row>
    <row r="2" spans="1:80" ht="16.5" x14ac:dyDescent="0.25">
      <c r="A2" s="1146"/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574"/>
      <c r="R2" s="1574"/>
      <c r="S2" s="1574"/>
      <c r="T2" s="1574"/>
      <c r="BY2" s="1574" t="s">
        <v>492</v>
      </c>
      <c r="BZ2" s="1574"/>
      <c r="CA2" s="1574"/>
      <c r="CB2" s="1574"/>
    </row>
    <row r="3" spans="1:80" ht="16.5" customHeight="1" x14ac:dyDescent="0.2">
      <c r="A3" s="1626" t="s">
        <v>613</v>
      </c>
      <c r="B3" s="1626"/>
      <c r="C3" s="1626"/>
      <c r="D3" s="1626"/>
      <c r="E3" s="1626"/>
      <c r="F3" s="1626"/>
      <c r="G3" s="1626"/>
      <c r="H3" s="1626"/>
      <c r="I3" s="1626"/>
      <c r="J3" s="1626"/>
      <c r="K3" s="1626"/>
      <c r="L3" s="1626"/>
      <c r="M3" s="1626"/>
      <c r="N3" s="1626"/>
      <c r="O3" s="1626"/>
      <c r="P3" s="1626"/>
      <c r="Q3" s="1626"/>
      <c r="R3" s="1626"/>
      <c r="S3" s="1626"/>
      <c r="T3" s="1626"/>
      <c r="U3" s="1676"/>
      <c r="V3" s="1676"/>
      <c r="W3" s="1676"/>
      <c r="X3" s="1676"/>
      <c r="Y3" s="1676"/>
      <c r="Z3" s="1676"/>
      <c r="AA3" s="1676"/>
      <c r="AB3" s="1676"/>
      <c r="AC3" s="1676"/>
      <c r="AD3" s="1676"/>
      <c r="AE3" s="1676"/>
      <c r="AF3" s="1676"/>
      <c r="AG3" s="1676"/>
      <c r="AH3" s="1676"/>
      <c r="AI3" s="1676"/>
      <c r="AJ3" s="1676"/>
      <c r="AK3" s="1676"/>
      <c r="AL3" s="1676"/>
      <c r="AM3" s="1676"/>
      <c r="AN3" s="1676"/>
    </row>
    <row r="4" spans="1:80" ht="13.5" customHeight="1" thickBot="1" x14ac:dyDescent="0.25">
      <c r="A4" s="1627"/>
      <c r="B4" s="1627"/>
      <c r="C4" s="1627"/>
      <c r="D4" s="1627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677"/>
      <c r="V4" s="1677"/>
      <c r="W4" s="1677"/>
      <c r="X4" s="1677"/>
      <c r="Y4" s="1677"/>
      <c r="Z4" s="1677"/>
      <c r="AA4" s="1677"/>
      <c r="AB4" s="1677"/>
      <c r="AC4" s="1677"/>
      <c r="AD4" s="1677"/>
      <c r="AE4" s="1677"/>
      <c r="AF4" s="1677"/>
      <c r="AG4" s="1677"/>
      <c r="AH4" s="1677"/>
      <c r="AI4" s="1677"/>
      <c r="AJ4" s="1677"/>
      <c r="AK4" s="1677"/>
      <c r="AL4" s="1677"/>
      <c r="AM4" s="1677"/>
      <c r="AN4" s="1677"/>
    </row>
    <row r="5" spans="1:80" s="1146" customFormat="1" ht="19.5" customHeight="1" thickBot="1" x14ac:dyDescent="0.3">
      <c r="A5" s="1577" t="s">
        <v>5</v>
      </c>
      <c r="B5" s="1578"/>
      <c r="C5" s="1578"/>
      <c r="D5" s="1578"/>
      <c r="E5" s="1578"/>
      <c r="F5" s="1578"/>
      <c r="G5" s="1578"/>
      <c r="H5" s="1579"/>
      <c r="I5" s="1414" t="s">
        <v>130</v>
      </c>
      <c r="J5" s="1415"/>
      <c r="K5" s="1416"/>
      <c r="L5" s="1414" t="s">
        <v>131</v>
      </c>
      <c r="M5" s="1415"/>
      <c r="N5" s="1416"/>
      <c r="O5" s="1414" t="s">
        <v>132</v>
      </c>
      <c r="P5" s="1415"/>
      <c r="Q5" s="1416"/>
      <c r="R5" s="1414" t="s">
        <v>133</v>
      </c>
      <c r="S5" s="1415"/>
      <c r="T5" s="1416"/>
      <c r="U5" s="1414" t="s">
        <v>134</v>
      </c>
      <c r="V5" s="1415"/>
      <c r="W5" s="1416"/>
      <c r="X5" s="1414" t="s">
        <v>135</v>
      </c>
      <c r="Y5" s="1415"/>
      <c r="Z5" s="1416"/>
      <c r="AA5" s="1414" t="s">
        <v>136</v>
      </c>
      <c r="AB5" s="1415"/>
      <c r="AC5" s="1416"/>
      <c r="AD5" s="1414" t="s">
        <v>137</v>
      </c>
      <c r="AE5" s="1415"/>
      <c r="AF5" s="1416"/>
      <c r="AG5" s="1414" t="s">
        <v>138</v>
      </c>
      <c r="AH5" s="1415"/>
      <c r="AI5" s="1416"/>
      <c r="AJ5" s="1414" t="s">
        <v>139</v>
      </c>
      <c r="AK5" s="1415"/>
      <c r="AL5" s="1416"/>
      <c r="AM5" s="1414" t="s">
        <v>140</v>
      </c>
      <c r="AN5" s="1415"/>
      <c r="AO5" s="1416"/>
      <c r="AP5" s="1414" t="s">
        <v>141</v>
      </c>
      <c r="AQ5" s="1415"/>
      <c r="AR5" s="1416"/>
      <c r="AS5" s="1414" t="s">
        <v>154</v>
      </c>
      <c r="AT5" s="1415"/>
      <c r="AU5" s="1416"/>
      <c r="AV5" s="1414" t="s">
        <v>155</v>
      </c>
      <c r="AW5" s="1415"/>
      <c r="AX5" s="1416"/>
      <c r="AY5" s="1414" t="s">
        <v>156</v>
      </c>
      <c r="AZ5" s="1415"/>
      <c r="BA5" s="1416"/>
      <c r="BB5" s="1414" t="s">
        <v>157</v>
      </c>
      <c r="BC5" s="1415"/>
      <c r="BD5" s="1416"/>
      <c r="BE5" s="1414" t="s">
        <v>158</v>
      </c>
      <c r="BF5" s="1415"/>
      <c r="BG5" s="1416"/>
      <c r="BH5" s="1414" t="s">
        <v>159</v>
      </c>
      <c r="BI5" s="1415"/>
      <c r="BJ5" s="1416"/>
      <c r="BK5" s="1414" t="s">
        <v>160</v>
      </c>
      <c r="BL5" s="1415"/>
      <c r="BM5" s="1416"/>
      <c r="BN5" s="1414" t="s">
        <v>161</v>
      </c>
      <c r="BO5" s="1415"/>
      <c r="BP5" s="1416"/>
      <c r="BQ5" s="1414" t="s">
        <v>494</v>
      </c>
      <c r="BR5" s="1415"/>
      <c r="BS5" s="1416"/>
      <c r="BT5" s="1414" t="s">
        <v>163</v>
      </c>
      <c r="BU5" s="1415"/>
      <c r="BV5" s="1416"/>
      <c r="BW5" s="1414" t="s">
        <v>164</v>
      </c>
      <c r="BX5" s="1415"/>
      <c r="BY5" s="1416"/>
      <c r="BZ5" s="1414" t="s">
        <v>165</v>
      </c>
      <c r="CA5" s="1415"/>
      <c r="CB5" s="1416"/>
    </row>
    <row r="6" spans="1:80" s="1146" customFormat="1" ht="12.75" customHeight="1" x14ac:dyDescent="0.25">
      <c r="A6" s="1564" t="s">
        <v>495</v>
      </c>
      <c r="B6" s="1565"/>
      <c r="C6" s="1566"/>
      <c r="D6" s="1570" t="s">
        <v>496</v>
      </c>
      <c r="E6" s="1564" t="s">
        <v>497</v>
      </c>
      <c r="F6" s="1565"/>
      <c r="G6" s="1565"/>
      <c r="H6" s="1566"/>
      <c r="I6" s="1557" t="s">
        <v>498</v>
      </c>
      <c r="J6" s="1559" t="s">
        <v>499</v>
      </c>
      <c r="K6" s="1559" t="s">
        <v>500</v>
      </c>
      <c r="L6" s="1557" t="s">
        <v>498</v>
      </c>
      <c r="M6" s="1559" t="s">
        <v>499</v>
      </c>
      <c r="N6" s="1559" t="s">
        <v>500</v>
      </c>
      <c r="O6" s="1557" t="s">
        <v>498</v>
      </c>
      <c r="P6" s="1559" t="s">
        <v>499</v>
      </c>
      <c r="Q6" s="1559" t="s">
        <v>500</v>
      </c>
      <c r="R6" s="1557" t="s">
        <v>498</v>
      </c>
      <c r="S6" s="1559" t="s">
        <v>499</v>
      </c>
      <c r="T6" s="1559" t="s">
        <v>500</v>
      </c>
      <c r="U6" s="1557" t="s">
        <v>498</v>
      </c>
      <c r="V6" s="1559" t="s">
        <v>499</v>
      </c>
      <c r="W6" s="1559" t="s">
        <v>500</v>
      </c>
      <c r="X6" s="1557" t="s">
        <v>498</v>
      </c>
      <c r="Y6" s="1559" t="s">
        <v>499</v>
      </c>
      <c r="Z6" s="1559" t="s">
        <v>500</v>
      </c>
      <c r="AA6" s="1557" t="s">
        <v>498</v>
      </c>
      <c r="AB6" s="1559" t="s">
        <v>499</v>
      </c>
      <c r="AC6" s="1559" t="s">
        <v>500</v>
      </c>
      <c r="AD6" s="1557" t="s">
        <v>498</v>
      </c>
      <c r="AE6" s="1559" t="s">
        <v>499</v>
      </c>
      <c r="AF6" s="1559" t="s">
        <v>500</v>
      </c>
      <c r="AG6" s="1557" t="s">
        <v>498</v>
      </c>
      <c r="AH6" s="1559" t="s">
        <v>499</v>
      </c>
      <c r="AI6" s="1559" t="s">
        <v>500</v>
      </c>
      <c r="AJ6" s="1557" t="s">
        <v>498</v>
      </c>
      <c r="AK6" s="1559" t="s">
        <v>499</v>
      </c>
      <c r="AL6" s="1559" t="s">
        <v>500</v>
      </c>
      <c r="AM6" s="1557" t="s">
        <v>498</v>
      </c>
      <c r="AN6" s="1559" t="s">
        <v>499</v>
      </c>
      <c r="AO6" s="1559" t="s">
        <v>500</v>
      </c>
      <c r="AP6" s="1557" t="s">
        <v>498</v>
      </c>
      <c r="AQ6" s="1559" t="s">
        <v>499</v>
      </c>
      <c r="AR6" s="1559" t="s">
        <v>500</v>
      </c>
      <c r="AS6" s="1557" t="s">
        <v>498</v>
      </c>
      <c r="AT6" s="1559" t="s">
        <v>499</v>
      </c>
      <c r="AU6" s="1559" t="s">
        <v>500</v>
      </c>
      <c r="AV6" s="1557" t="s">
        <v>498</v>
      </c>
      <c r="AW6" s="1559" t="s">
        <v>499</v>
      </c>
      <c r="AX6" s="1559" t="s">
        <v>500</v>
      </c>
      <c r="AY6" s="1557" t="s">
        <v>498</v>
      </c>
      <c r="AZ6" s="1559" t="s">
        <v>499</v>
      </c>
      <c r="BA6" s="1559" t="s">
        <v>500</v>
      </c>
      <c r="BB6" s="1557" t="s">
        <v>498</v>
      </c>
      <c r="BC6" s="1559" t="s">
        <v>499</v>
      </c>
      <c r="BD6" s="1559" t="s">
        <v>500</v>
      </c>
      <c r="BE6" s="1557" t="s">
        <v>498</v>
      </c>
      <c r="BF6" s="1559" t="s">
        <v>499</v>
      </c>
      <c r="BG6" s="1559" t="s">
        <v>500</v>
      </c>
      <c r="BH6" s="1557" t="s">
        <v>498</v>
      </c>
      <c r="BI6" s="1559" t="s">
        <v>499</v>
      </c>
      <c r="BJ6" s="1559" t="s">
        <v>500</v>
      </c>
      <c r="BK6" s="1557" t="s">
        <v>498</v>
      </c>
      <c r="BL6" s="1559" t="s">
        <v>499</v>
      </c>
      <c r="BM6" s="1554" t="s">
        <v>500</v>
      </c>
      <c r="BN6" s="1557" t="s">
        <v>498</v>
      </c>
      <c r="BO6" s="1559" t="s">
        <v>499</v>
      </c>
      <c r="BP6" s="1554" t="s">
        <v>500</v>
      </c>
      <c r="BQ6" s="1557" t="s">
        <v>498</v>
      </c>
      <c r="BR6" s="1559" t="s">
        <v>499</v>
      </c>
      <c r="BS6" s="1554" t="s">
        <v>500</v>
      </c>
      <c r="BT6" s="1557" t="s">
        <v>498</v>
      </c>
      <c r="BU6" s="1559" t="s">
        <v>499</v>
      </c>
      <c r="BV6" s="1554" t="s">
        <v>500</v>
      </c>
      <c r="BW6" s="1557" t="s">
        <v>498</v>
      </c>
      <c r="BX6" s="1559" t="s">
        <v>499</v>
      </c>
      <c r="BY6" s="1554" t="s">
        <v>500</v>
      </c>
      <c r="BZ6" s="1557" t="s">
        <v>498</v>
      </c>
      <c r="CA6" s="1559" t="s">
        <v>499</v>
      </c>
      <c r="CB6" s="1554" t="s">
        <v>500</v>
      </c>
    </row>
    <row r="7" spans="1:80" s="1146" customFormat="1" ht="23.25" customHeight="1" thickBot="1" x14ac:dyDescent="0.3">
      <c r="A7" s="1567"/>
      <c r="B7" s="1568"/>
      <c r="C7" s="1569"/>
      <c r="D7" s="1571"/>
      <c r="E7" s="1567"/>
      <c r="F7" s="1568"/>
      <c r="G7" s="1568"/>
      <c r="H7" s="1569"/>
      <c r="I7" s="1562"/>
      <c r="J7" s="1563"/>
      <c r="K7" s="1563"/>
      <c r="L7" s="1562"/>
      <c r="M7" s="1563"/>
      <c r="N7" s="1563"/>
      <c r="O7" s="1562"/>
      <c r="P7" s="1563"/>
      <c r="Q7" s="1563"/>
      <c r="R7" s="1562"/>
      <c r="S7" s="1563"/>
      <c r="T7" s="1563"/>
      <c r="U7" s="1562"/>
      <c r="V7" s="1563"/>
      <c r="W7" s="1563"/>
      <c r="X7" s="1562"/>
      <c r="Y7" s="1563"/>
      <c r="Z7" s="1563"/>
      <c r="AA7" s="1562"/>
      <c r="AB7" s="1563"/>
      <c r="AC7" s="1563"/>
      <c r="AD7" s="1562"/>
      <c r="AE7" s="1563"/>
      <c r="AF7" s="1563"/>
      <c r="AG7" s="1562"/>
      <c r="AH7" s="1563"/>
      <c r="AI7" s="1563"/>
      <c r="AJ7" s="1562"/>
      <c r="AK7" s="1563"/>
      <c r="AL7" s="1563"/>
      <c r="AM7" s="1562"/>
      <c r="AN7" s="1563"/>
      <c r="AO7" s="1563"/>
      <c r="AP7" s="1562"/>
      <c r="AQ7" s="1563"/>
      <c r="AR7" s="1563"/>
      <c r="AS7" s="1562"/>
      <c r="AT7" s="1563"/>
      <c r="AU7" s="1563"/>
      <c r="AV7" s="1562"/>
      <c r="AW7" s="1563"/>
      <c r="AX7" s="1563"/>
      <c r="AY7" s="1562"/>
      <c r="AZ7" s="1563"/>
      <c r="BA7" s="1563"/>
      <c r="BB7" s="1562"/>
      <c r="BC7" s="1563"/>
      <c r="BD7" s="1563"/>
      <c r="BE7" s="1562"/>
      <c r="BF7" s="1563"/>
      <c r="BG7" s="1563"/>
      <c r="BH7" s="1562"/>
      <c r="BI7" s="1563"/>
      <c r="BJ7" s="1563"/>
      <c r="BK7" s="1562"/>
      <c r="BL7" s="1563"/>
      <c r="BM7" s="1561"/>
      <c r="BN7" s="1562"/>
      <c r="BO7" s="1563"/>
      <c r="BP7" s="1561"/>
      <c r="BQ7" s="1562"/>
      <c r="BR7" s="1563"/>
      <c r="BS7" s="1561"/>
      <c r="BT7" s="1562"/>
      <c r="BU7" s="1563"/>
      <c r="BV7" s="1561"/>
      <c r="BW7" s="1562"/>
      <c r="BX7" s="1563"/>
      <c r="BY7" s="1561"/>
      <c r="BZ7" s="1562"/>
      <c r="CA7" s="1563"/>
      <c r="CB7" s="1561"/>
    </row>
    <row r="8" spans="1:80" s="1146" customFormat="1" ht="18" customHeight="1" thickBot="1" x14ac:dyDescent="0.3">
      <c r="A8" s="1480" t="s">
        <v>614</v>
      </c>
      <c r="B8" s="1481"/>
      <c r="C8" s="1482"/>
      <c r="D8" s="1489">
        <v>2.5</v>
      </c>
      <c r="E8" s="1395" t="s">
        <v>18</v>
      </c>
      <c r="F8" s="1459"/>
      <c r="G8" s="1444" t="s">
        <v>144</v>
      </c>
      <c r="H8" s="1446"/>
      <c r="I8" s="1917">
        <f>(SQRT(J8^2+K8^2))*1000/(J12*1.73)</f>
        <v>0.78733441373111213</v>
      </c>
      <c r="J8" s="1289">
        <f>J9</f>
        <v>4.8000000000000001E-2</v>
      </c>
      <c r="K8" s="1289">
        <f>K9</f>
        <v>0</v>
      </c>
      <c r="L8" s="1917">
        <f>(SQRT(M8^2+N8^2))*1000/(M12*1.73)</f>
        <v>0.78733441373111213</v>
      </c>
      <c r="M8" s="1289">
        <f>M9</f>
        <v>4.8000000000000001E-2</v>
      </c>
      <c r="N8" s="1289">
        <f>N9</f>
        <v>0</v>
      </c>
      <c r="O8" s="1917">
        <f>(SQRT(P8^2+Q8^2))*1000/(P12*1.73)</f>
        <v>1.5746688274622243</v>
      </c>
      <c r="P8" s="1289">
        <f>P9</f>
        <v>9.6000000000000002E-2</v>
      </c>
      <c r="Q8" s="1289">
        <f>Q9</f>
        <v>0</v>
      </c>
      <c r="R8" s="1917">
        <f>(SQRT(S8^2+T8^2))*1000/(S12*1.73)</f>
        <v>2.7494288388900161</v>
      </c>
      <c r="S8" s="1289">
        <f>S9</f>
        <v>0.16800000000000001</v>
      </c>
      <c r="T8" s="1289">
        <f>T9</f>
        <v>0</v>
      </c>
      <c r="U8" s="1917">
        <f>(SQRT(V8^2+W8^2))*1000/(V12*1.73)</f>
        <v>4.7133065809543133</v>
      </c>
      <c r="V8" s="1289">
        <f>V9</f>
        <v>0.28799999999999998</v>
      </c>
      <c r="W8" s="1289">
        <f>W9</f>
        <v>0</v>
      </c>
      <c r="X8" s="1917">
        <f>(SQRT(Y8^2+Z8^2))*1000/(Y12*1.73)</f>
        <v>0.78555109682571889</v>
      </c>
      <c r="Y8" s="1289">
        <f>Y9</f>
        <v>4.8000000000000001E-2</v>
      </c>
      <c r="Z8" s="1289">
        <f>Z9</f>
        <v>0</v>
      </c>
      <c r="AA8" s="1917">
        <f>(SQRT(AB8^2+AC8^2))*1000/(AB12*1.73)</f>
        <v>0.77937260505293238</v>
      </c>
      <c r="AB8" s="1289">
        <f>AB9</f>
        <v>4.8000000000000001E-2</v>
      </c>
      <c r="AC8" s="1289">
        <f>AC9</f>
        <v>0</v>
      </c>
      <c r="AD8" s="1917">
        <f>(SQRT(AE8^2+AF8^2))*1000/(AE12*1.73)</f>
        <v>2.7293374533332035</v>
      </c>
      <c r="AE8" s="1289">
        <f>AE9</f>
        <v>0.16800000000000001</v>
      </c>
      <c r="AF8" s="1289">
        <f>AF9</f>
        <v>0</v>
      </c>
      <c r="AG8" s="1917">
        <f>(SQRT(AH8^2+AI8^2))*1000/(AH12*1.73)</f>
        <v>3.1192428038093754</v>
      </c>
      <c r="AH8" s="1289">
        <f>AH9</f>
        <v>0.192</v>
      </c>
      <c r="AI8" s="1289">
        <f>AI9</f>
        <v>0</v>
      </c>
      <c r="AJ8" s="1917">
        <f>(SQRT(AK8^2+AL8^2))*1000/(AK12*1.73)</f>
        <v>1.9495267523808597</v>
      </c>
      <c r="AK8" s="1289">
        <f>AK9</f>
        <v>0.12</v>
      </c>
      <c r="AL8" s="1289">
        <f>AL9</f>
        <v>0</v>
      </c>
      <c r="AM8" s="1917">
        <f>(SQRT(AN8^2+AO8^2))*1000/(AN12*1.73)</f>
        <v>2.3381178151587974</v>
      </c>
      <c r="AN8" s="1289">
        <f>AN9</f>
        <v>0.14399999999999999</v>
      </c>
      <c r="AO8" s="1289">
        <f>AO9</f>
        <v>0</v>
      </c>
      <c r="AP8" s="1917">
        <f>(SQRT(AQ8^2+AR8^2))*1000/(AQ12*1.73)</f>
        <v>2.7278041176852632</v>
      </c>
      <c r="AQ8" s="1289">
        <f>AQ9</f>
        <v>0.16800000000000001</v>
      </c>
      <c r="AR8" s="1289">
        <f>AR9</f>
        <v>0</v>
      </c>
      <c r="AS8" s="1917">
        <f>(SQRT(AT8^2+AU8^2))*1000/(AT12*1.73)</f>
        <v>4.6762356303175947</v>
      </c>
      <c r="AT8" s="1289">
        <f>AT9</f>
        <v>0.28799999999999998</v>
      </c>
      <c r="AU8" s="1289">
        <f>AU9</f>
        <v>0</v>
      </c>
      <c r="AV8" s="1917">
        <f>(SQRT(AW8^2+AX8^2))*1000/(AW12*1.73)</f>
        <v>1.1690589075793987</v>
      </c>
      <c r="AW8" s="1289">
        <f>AW9</f>
        <v>7.1999999999999995E-2</v>
      </c>
      <c r="AX8" s="1289">
        <f>AX9</f>
        <v>0</v>
      </c>
      <c r="AY8" s="1917">
        <f>(SQRT(AZ8^2+BA8^2))*1000/(AZ12*1.73)</f>
        <v>1.1690589075793987</v>
      </c>
      <c r="AZ8" s="1289">
        <f>AZ9</f>
        <v>7.1999999999999995E-2</v>
      </c>
      <c r="BA8" s="1289">
        <f>BA9</f>
        <v>0</v>
      </c>
      <c r="BB8" s="1917">
        <f>(SQRT(BC8^2+BD8^2))*1000/(BC12*1.73)</f>
        <v>0.77937260505293238</v>
      </c>
      <c r="BC8" s="1289">
        <f>BC9</f>
        <v>4.8000000000000001E-2</v>
      </c>
      <c r="BD8" s="1289">
        <f>BD9</f>
        <v>0</v>
      </c>
      <c r="BE8" s="1917">
        <f>(SQRT(BF8^2+BG8^2))*1000/(BF12*1.73)</f>
        <v>2.3381178151587974</v>
      </c>
      <c r="BF8" s="1289">
        <f>BF9</f>
        <v>0.14399999999999999</v>
      </c>
      <c r="BG8" s="1289">
        <f>BG9</f>
        <v>0</v>
      </c>
      <c r="BH8" s="1917">
        <f>(SQRT(BI8^2+BJ8^2))*1000/(BI12*1.73)</f>
        <v>2.7278041176852632</v>
      </c>
      <c r="BI8" s="1289">
        <f>BI9</f>
        <v>0.16800000000000001</v>
      </c>
      <c r="BJ8" s="1289">
        <f>BJ9</f>
        <v>0</v>
      </c>
      <c r="BK8" s="1917">
        <f>(SQRT(BL8^2+BM8^2))*1000/(BL12*1.73)</f>
        <v>2.3394321028570317</v>
      </c>
      <c r="BL8" s="1289">
        <f>BL9</f>
        <v>0.14399999999999999</v>
      </c>
      <c r="BM8" s="1289">
        <f>BM9</f>
        <v>0</v>
      </c>
      <c r="BN8" s="1917">
        <f>(SQRT(BO8^2+BP8^2))*1000/(BO12*1.73)</f>
        <v>2.3394321028570317</v>
      </c>
      <c r="BO8" s="1289">
        <f>BO9</f>
        <v>0.14399999999999999</v>
      </c>
      <c r="BP8" s="1289">
        <f>BP9</f>
        <v>0</v>
      </c>
      <c r="BQ8" s="1917">
        <f>(SQRT(BR8^2+BS8^2))*1000/(BR12*1.73)</f>
        <v>1.9550214726525081</v>
      </c>
      <c r="BR8" s="1289">
        <f>BR9</f>
        <v>0.12</v>
      </c>
      <c r="BS8" s="1289">
        <f>BS9</f>
        <v>0</v>
      </c>
      <c r="BT8" s="1917">
        <f>(SQRT(BU8^2+BV8^2))*1000/(BU12*1.73)</f>
        <v>4.2889588552378912</v>
      </c>
      <c r="BU8" s="1289">
        <f>BU9</f>
        <v>0.26400000000000001</v>
      </c>
      <c r="BV8" s="1289">
        <f>BV9</f>
        <v>0</v>
      </c>
      <c r="BW8" s="1917">
        <f>(SQRT(BX8^2+BY8^2))*1000/(BX12*1.73)</f>
        <v>1.9517209299299656</v>
      </c>
      <c r="BX8" s="1289">
        <f>BX9</f>
        <v>0.12</v>
      </c>
      <c r="BY8" s="1289">
        <f>BY9</f>
        <v>0</v>
      </c>
      <c r="BZ8" s="1917">
        <f>(SQRT(CA8^2+CB8^2))*1000/(CA12*1.73)</f>
        <v>0.78112794875800651</v>
      </c>
      <c r="CA8" s="1289">
        <f>CA9</f>
        <v>4.8000000000000001E-2</v>
      </c>
      <c r="CB8" s="1292">
        <f>CB9</f>
        <v>0</v>
      </c>
    </row>
    <row r="9" spans="1:80" s="1146" customFormat="1" ht="18" customHeight="1" thickBot="1" x14ac:dyDescent="0.3">
      <c r="A9" s="1483"/>
      <c r="B9" s="1484"/>
      <c r="C9" s="1485"/>
      <c r="D9" s="1490"/>
      <c r="E9" s="1397"/>
      <c r="F9" s="1460"/>
      <c r="G9" s="1444" t="s">
        <v>213</v>
      </c>
      <c r="H9" s="1446"/>
      <c r="I9" s="1918">
        <f>(SQRT(J9^2+K9^2))*1000/(J13*1.73)</f>
        <v>4.4895895420341034</v>
      </c>
      <c r="J9" s="1290">
        <f>SUM(J46:J47)</f>
        <v>4.8000000000000001E-2</v>
      </c>
      <c r="K9" s="1290">
        <f>SUM(K46:K47)</f>
        <v>0</v>
      </c>
      <c r="L9" s="1918">
        <f>(SQRT(M9^2+N9^2))*1000/(M13*1.73)</f>
        <v>4.482337095435847</v>
      </c>
      <c r="M9" s="1290">
        <f>SUM(M46:M47)</f>
        <v>4.8000000000000001E-2</v>
      </c>
      <c r="N9" s="1290">
        <f>SUM(N46:N47)</f>
        <v>0</v>
      </c>
      <c r="O9" s="1918">
        <f>(SQRT(P9^2+Q9^2))*1000/(P13*1.73)</f>
        <v>9.1118765335644643</v>
      </c>
      <c r="P9" s="1290">
        <f>SUM(P46:P47)</f>
        <v>9.6000000000000002E-2</v>
      </c>
      <c r="Q9" s="1290">
        <f>SUM(Q46:Q47)</f>
        <v>0</v>
      </c>
      <c r="R9" s="1918">
        <f>(SQRT(S9^2+T9^2))*1000/(S13*1.73)</f>
        <v>15.739031667553204</v>
      </c>
      <c r="S9" s="1290">
        <f>SUM(S46:S47)</f>
        <v>0.16800000000000001</v>
      </c>
      <c r="T9" s="1290">
        <f>SUM(T46:T47)</f>
        <v>0</v>
      </c>
      <c r="U9" s="1918">
        <f>(SQRT(V9^2+W9^2))*1000/(V13*1.73)</f>
        <v>26.981197144376925</v>
      </c>
      <c r="V9" s="1290">
        <f>SUM(V46:V47)</f>
        <v>0.28799999999999998</v>
      </c>
      <c r="W9" s="1290">
        <f>SUM(W46:W47)</f>
        <v>0</v>
      </c>
      <c r="X9" s="1918">
        <f>(SQRT(Y9^2+Z9^2))*1000/(Y13*1.73)</f>
        <v>4.5041664654489768</v>
      </c>
      <c r="Y9" s="1290">
        <f>SUM(Y46:Y47)</f>
        <v>4.8000000000000001E-2</v>
      </c>
      <c r="Z9" s="1290">
        <f>SUM(Z46:Z47)</f>
        <v>0</v>
      </c>
      <c r="AA9" s="1918">
        <f>(SQRT(AB9^2+AC9^2))*1000/(AB13*1.73)</f>
        <v>4.5336054344305117</v>
      </c>
      <c r="AB9" s="1290">
        <f>SUM(AB46:AB47)</f>
        <v>4.8000000000000001E-2</v>
      </c>
      <c r="AC9" s="1290">
        <f>SUM(AC46:AC47)</f>
        <v>0</v>
      </c>
      <c r="AD9" s="1918">
        <f>(SQRT(AE9^2+AF9^2))*1000/(AE13*1.73)</f>
        <v>15.841733242520906</v>
      </c>
      <c r="AE9" s="1290">
        <f>SUM(AE46:AE47)</f>
        <v>0.16800000000000001</v>
      </c>
      <c r="AF9" s="1290">
        <f>SUM(AF46:AF47)</f>
        <v>0</v>
      </c>
      <c r="AG9" s="1918">
        <f>(SQRT(AH9^2+AI9^2))*1000/(AH13*1.73)</f>
        <v>18.164102323353198</v>
      </c>
      <c r="AH9" s="1290">
        <f>SUM(AH46:AH47)</f>
        <v>0.192</v>
      </c>
      <c r="AI9" s="1290">
        <f>SUM(AI46:AI47)</f>
        <v>0</v>
      </c>
      <c r="AJ9" s="1918">
        <f>(SQRT(AK9^2+AL9^2))*1000/(AK13*1.73)</f>
        <v>11.242165476823718</v>
      </c>
      <c r="AK9" s="1290">
        <f>SUM(AK46:AK47)</f>
        <v>0.12</v>
      </c>
      <c r="AL9" s="1290">
        <f>SUM(AL46:AL47)</f>
        <v>0</v>
      </c>
      <c r="AM9" s="1918">
        <f>(SQRT(AN9^2+AO9^2))*1000/(AN13*1.73)</f>
        <v>13.490598572188462</v>
      </c>
      <c r="AN9" s="1290">
        <f>SUM(AN46:AN47)</f>
        <v>0.14399999999999999</v>
      </c>
      <c r="AO9" s="1290">
        <f>SUM(AO46:AO47)</f>
        <v>0</v>
      </c>
      <c r="AP9" s="1918">
        <f>(SQRT(AQ9^2+AR9^2))*1000/(AQ13*1.73)</f>
        <v>15.841733242520906</v>
      </c>
      <c r="AQ9" s="1290">
        <f>SUM(AQ46:AQ47)</f>
        <v>0.16800000000000001</v>
      </c>
      <c r="AR9" s="1290">
        <f>SUM(AR46:AR47)</f>
        <v>0</v>
      </c>
      <c r="AS9" s="1918">
        <f>(SQRT(AT9^2+AU9^2))*1000/(AT13*1.73)</f>
        <v>27.201632606583068</v>
      </c>
      <c r="AT9" s="1290">
        <f>SUM(AT46:AT47)</f>
        <v>0.28799999999999998</v>
      </c>
      <c r="AU9" s="1290">
        <f>SUM(AU46:AU47)</f>
        <v>0</v>
      </c>
      <c r="AV9" s="1918">
        <f>(SQRT(AW9^2+AX9^2))*1000/(AW13*1.73)</f>
        <v>6.7782564792666582</v>
      </c>
      <c r="AW9" s="1290">
        <f>SUM(AW46:AW47)</f>
        <v>7.1999999999999995E-2</v>
      </c>
      <c r="AX9" s="1290">
        <f>SUM(AX46:AX47)</f>
        <v>0</v>
      </c>
      <c r="AY9" s="1918">
        <f>(SQRT(AZ9^2+BA9^2))*1000/(AZ13*1.73)</f>
        <v>6.8564249097597276</v>
      </c>
      <c r="AZ9" s="1290">
        <f>SUM(AZ46:AZ47)</f>
        <v>7.1999999999999995E-2</v>
      </c>
      <c r="BA9" s="1290">
        <f>SUM(BA46:BA47)</f>
        <v>0</v>
      </c>
      <c r="BB9" s="1918">
        <f>(SQRT(BC9^2+BD9^2))*1000/(BC13*1.73)</f>
        <v>4.5559382667822321</v>
      </c>
      <c r="BC9" s="1290">
        <f>SUM(BC46:BC47)</f>
        <v>4.8000000000000001E-2</v>
      </c>
      <c r="BD9" s="1290">
        <f>SUM(BD46:BD47)</f>
        <v>0</v>
      </c>
      <c r="BE9" s="1918">
        <f>(SQRT(BF9^2+BG9^2))*1000/(BF13*1.73)</f>
        <v>13.645408035138272</v>
      </c>
      <c r="BF9" s="1290">
        <f>SUM(BF46:BF47)</f>
        <v>0.14399999999999999</v>
      </c>
      <c r="BG9" s="1290">
        <f>SUM(BG46:BG47)</f>
        <v>0</v>
      </c>
      <c r="BH9" s="1918">
        <f>(SQRT(BI9^2+BJ9^2))*1000/(BI13*1.73)</f>
        <v>15.86761902050679</v>
      </c>
      <c r="BI9" s="1290">
        <f>SUM(BI46:BI47)</f>
        <v>0.16800000000000001</v>
      </c>
      <c r="BJ9" s="1290">
        <f>SUM(BJ46:BJ47)</f>
        <v>0</v>
      </c>
      <c r="BK9" s="1918">
        <f>(SQRT(BL9^2+BM9^2))*1000/(BL13*1.73)</f>
        <v>13.578628493589349</v>
      </c>
      <c r="BL9" s="1290">
        <f>SUM(BL46:BL47)</f>
        <v>0.14399999999999999</v>
      </c>
      <c r="BM9" s="1290">
        <f>SUM(BM46:BM47)</f>
        <v>0</v>
      </c>
      <c r="BN9" s="1918">
        <f>(SQRT(BO9^2+BP9^2))*1000/(BO13*1.73)</f>
        <v>13.578628493589349</v>
      </c>
      <c r="BO9" s="1290">
        <f>SUM(BO46:BO47)</f>
        <v>0.14399999999999999</v>
      </c>
      <c r="BP9" s="1290">
        <f>SUM(BP46:BP47)</f>
        <v>0</v>
      </c>
      <c r="BQ9" s="1918">
        <f>(SQRT(BR9^2+BS9^2))*1000/(BR13*1.73)</f>
        <v>11.297094132111097</v>
      </c>
      <c r="BR9" s="1290">
        <f>SUM(BR46:BR47)</f>
        <v>0.12</v>
      </c>
      <c r="BS9" s="1290">
        <f>SUM(BS46:BS47)</f>
        <v>0</v>
      </c>
      <c r="BT9" s="1918">
        <f>(SQRT(BU9^2+BV9^2))*1000/(BU13*1.73)</f>
        <v>24.692742481187572</v>
      </c>
      <c r="BU9" s="1290">
        <f>SUM(BU46:BU47)</f>
        <v>0.26400000000000001</v>
      </c>
      <c r="BV9" s="1290">
        <f>SUM(BV46:BV47)</f>
        <v>0</v>
      </c>
      <c r="BW9" s="1918">
        <f>(SQRT(BX9^2+BY9^2))*1000/(BX13*1.73)</f>
        <v>11.205842738589617</v>
      </c>
      <c r="BX9" s="1290">
        <f>SUM(BX46:BX47)</f>
        <v>0.12</v>
      </c>
      <c r="BY9" s="1290">
        <f>SUM(BY46:BY47)</f>
        <v>0</v>
      </c>
      <c r="BZ9" s="1918">
        <f>(SQRT(CA9^2+CB9^2))*1000/(CA13*1.73)</f>
        <v>4.482337095435847</v>
      </c>
      <c r="CA9" s="1290">
        <f>SUM(CA46:CA47)</f>
        <v>4.8000000000000001E-2</v>
      </c>
      <c r="CB9" s="1293">
        <f>SUM(CB46:CB47)</f>
        <v>0</v>
      </c>
    </row>
    <row r="10" spans="1:80" s="1146" customFormat="1" ht="18" customHeight="1" thickBot="1" x14ac:dyDescent="0.3">
      <c r="A10" s="1483"/>
      <c r="B10" s="1484"/>
      <c r="C10" s="1485"/>
      <c r="D10" s="1490"/>
      <c r="E10" s="1397"/>
      <c r="F10" s="1460"/>
      <c r="G10" s="1395" t="s">
        <v>502</v>
      </c>
      <c r="H10" s="1459"/>
      <c r="I10" s="1270"/>
      <c r="J10" s="1271"/>
      <c r="K10" s="1346"/>
      <c r="L10" s="1270"/>
      <c r="M10" s="1271"/>
      <c r="N10" s="1346"/>
      <c r="O10" s="1270"/>
      <c r="P10" s="1271"/>
      <c r="Q10" s="1346"/>
      <c r="R10" s="1270"/>
      <c r="S10" s="1271"/>
      <c r="T10" s="1346"/>
      <c r="U10" s="1270"/>
      <c r="V10" s="1271"/>
      <c r="W10" s="1346"/>
      <c r="X10" s="1270"/>
      <c r="Y10" s="1271"/>
      <c r="Z10" s="1346"/>
      <c r="AA10" s="1270"/>
      <c r="AB10" s="1271"/>
      <c r="AC10" s="1346"/>
      <c r="AD10" s="1270"/>
      <c r="AE10" s="1271"/>
      <c r="AF10" s="1346"/>
      <c r="AG10" s="1270"/>
      <c r="AH10" s="1271"/>
      <c r="AI10" s="1346"/>
      <c r="AJ10" s="1270"/>
      <c r="AK10" s="1271"/>
      <c r="AL10" s="1346"/>
      <c r="AM10" s="1270"/>
      <c r="AN10" s="1271"/>
      <c r="AO10" s="1346"/>
      <c r="AP10" s="1270"/>
      <c r="AQ10" s="1271"/>
      <c r="AR10" s="1346"/>
      <c r="AS10" s="1270"/>
      <c r="AT10" s="1271"/>
      <c r="AU10" s="1346"/>
      <c r="AV10" s="1270"/>
      <c r="AW10" s="1271"/>
      <c r="AX10" s="1346"/>
      <c r="AY10" s="1270"/>
      <c r="AZ10" s="1271"/>
      <c r="BA10" s="1346"/>
      <c r="BB10" s="1270"/>
      <c r="BC10" s="1271"/>
      <c r="BD10" s="1346"/>
      <c r="BE10" s="1270"/>
      <c r="BF10" s="1271"/>
      <c r="BG10" s="1346"/>
      <c r="BH10" s="1270"/>
      <c r="BI10" s="1271"/>
      <c r="BJ10" s="1346"/>
      <c r="BK10" s="1270"/>
      <c r="BL10" s="1271"/>
      <c r="BM10" s="1346"/>
      <c r="BN10" s="1270"/>
      <c r="BO10" s="1271"/>
      <c r="BP10" s="1346"/>
      <c r="BQ10" s="1270"/>
      <c r="BR10" s="1271"/>
      <c r="BS10" s="1346"/>
      <c r="BT10" s="1270"/>
      <c r="BU10" s="1271"/>
      <c r="BV10" s="1346"/>
      <c r="BW10" s="1270"/>
      <c r="BX10" s="1271"/>
      <c r="BY10" s="1346"/>
      <c r="BZ10" s="1270"/>
      <c r="CA10" s="1271"/>
      <c r="CB10" s="1346"/>
    </row>
    <row r="11" spans="1:80" s="1146" customFormat="1" ht="18" customHeight="1" thickBot="1" x14ac:dyDescent="0.3">
      <c r="A11" s="1483"/>
      <c r="B11" s="1484"/>
      <c r="C11" s="1485"/>
      <c r="D11" s="1490"/>
      <c r="E11" s="1537" t="s">
        <v>224</v>
      </c>
      <c r="F11" s="1538"/>
      <c r="G11" s="1538"/>
      <c r="H11" s="1539"/>
      <c r="I11" s="1519"/>
      <c r="J11" s="1520"/>
      <c r="K11" s="1521"/>
      <c r="L11" s="1519"/>
      <c r="M11" s="1520"/>
      <c r="N11" s="1521"/>
      <c r="O11" s="1519"/>
      <c r="P11" s="1520"/>
      <c r="Q11" s="1521"/>
      <c r="R11" s="1519"/>
      <c r="S11" s="1520"/>
      <c r="T11" s="1521"/>
      <c r="U11" s="1519"/>
      <c r="V11" s="1520"/>
      <c r="W11" s="1521"/>
      <c r="X11" s="1519"/>
      <c r="Y11" s="1520"/>
      <c r="Z11" s="1521"/>
      <c r="AA11" s="1519"/>
      <c r="AB11" s="1520"/>
      <c r="AC11" s="1521"/>
      <c r="AD11" s="1519"/>
      <c r="AE11" s="1520"/>
      <c r="AF11" s="1521"/>
      <c r="AG11" s="1519"/>
      <c r="AH11" s="1520"/>
      <c r="AI11" s="1521"/>
      <c r="AJ11" s="1519"/>
      <c r="AK11" s="1520"/>
      <c r="AL11" s="1521"/>
      <c r="AM11" s="1519"/>
      <c r="AN11" s="1520"/>
      <c r="AO11" s="1521"/>
      <c r="AP11" s="1519"/>
      <c r="AQ11" s="1520"/>
      <c r="AR11" s="1521"/>
      <c r="AS11" s="1519"/>
      <c r="AT11" s="1520"/>
      <c r="AU11" s="1521"/>
      <c r="AV11" s="1519"/>
      <c r="AW11" s="1520"/>
      <c r="AX11" s="1521"/>
      <c r="AY11" s="1519"/>
      <c r="AZ11" s="1520"/>
      <c r="BA11" s="1521"/>
      <c r="BB11" s="1519"/>
      <c r="BC11" s="1520"/>
      <c r="BD11" s="1521"/>
      <c r="BE11" s="1519"/>
      <c r="BF11" s="1520"/>
      <c r="BG11" s="1521"/>
      <c r="BH11" s="1519"/>
      <c r="BI11" s="1520"/>
      <c r="BJ11" s="1521"/>
      <c r="BK11" s="1519"/>
      <c r="BL11" s="1520"/>
      <c r="BM11" s="1521"/>
      <c r="BN11" s="1519"/>
      <c r="BO11" s="1520"/>
      <c r="BP11" s="1521"/>
      <c r="BQ11" s="1519"/>
      <c r="BR11" s="1520"/>
      <c r="BS11" s="1521"/>
      <c r="BT11" s="1519"/>
      <c r="BU11" s="1520"/>
      <c r="BV11" s="1521"/>
      <c r="BW11" s="1519"/>
      <c r="BX11" s="1520"/>
      <c r="BY11" s="1521"/>
      <c r="BZ11" s="1519"/>
      <c r="CA11" s="1520"/>
      <c r="CB11" s="1521"/>
    </row>
    <row r="12" spans="1:80" s="1146" customFormat="1" ht="18" customHeight="1" thickBot="1" x14ac:dyDescent="0.3">
      <c r="A12" s="1483"/>
      <c r="B12" s="1484"/>
      <c r="C12" s="1485"/>
      <c r="D12" s="1490"/>
      <c r="E12" s="1395" t="s">
        <v>503</v>
      </c>
      <c r="F12" s="1459"/>
      <c r="G12" s="1444" t="s">
        <v>144</v>
      </c>
      <c r="H12" s="1446"/>
      <c r="I12" s="1374"/>
      <c r="J12" s="1243">
        <v>35.24</v>
      </c>
      <c r="K12" s="1375"/>
      <c r="L12" s="1242"/>
      <c r="M12" s="1243">
        <v>35.24</v>
      </c>
      <c r="N12" s="1244"/>
      <c r="O12" s="1242"/>
      <c r="P12" s="1243">
        <v>35.24</v>
      </c>
      <c r="Q12" s="1244"/>
      <c r="R12" s="1242"/>
      <c r="S12" s="1243">
        <v>35.32</v>
      </c>
      <c r="T12" s="1244"/>
      <c r="U12" s="1242"/>
      <c r="V12" s="1243">
        <v>35.32</v>
      </c>
      <c r="W12" s="1244"/>
      <c r="X12" s="1242"/>
      <c r="Y12" s="1243">
        <v>35.32</v>
      </c>
      <c r="Z12" s="1244"/>
      <c r="AA12" s="1242"/>
      <c r="AB12" s="1243">
        <v>35.6</v>
      </c>
      <c r="AC12" s="1244"/>
      <c r="AD12" s="1242"/>
      <c r="AE12" s="1243">
        <v>35.58</v>
      </c>
      <c r="AF12" s="1244"/>
      <c r="AG12" s="1242"/>
      <c r="AH12" s="1243">
        <v>35.58</v>
      </c>
      <c r="AI12" s="1244"/>
      <c r="AJ12" s="1242"/>
      <c r="AK12" s="1243">
        <v>35.58</v>
      </c>
      <c r="AL12" s="1244"/>
      <c r="AM12" s="1242"/>
      <c r="AN12" s="1243">
        <v>35.6</v>
      </c>
      <c r="AO12" s="1244"/>
      <c r="AP12" s="1242"/>
      <c r="AQ12" s="1243">
        <v>35.6</v>
      </c>
      <c r="AR12" s="1244"/>
      <c r="AS12" s="1242"/>
      <c r="AT12" s="1243">
        <v>35.6</v>
      </c>
      <c r="AU12" s="1244"/>
      <c r="AV12" s="1242"/>
      <c r="AW12" s="1243">
        <v>35.6</v>
      </c>
      <c r="AX12" s="1244"/>
      <c r="AY12" s="1242"/>
      <c r="AZ12" s="1243">
        <v>35.6</v>
      </c>
      <c r="BA12" s="1244"/>
      <c r="BB12" s="1242"/>
      <c r="BC12" s="1243">
        <v>35.6</v>
      </c>
      <c r="BD12" s="1244"/>
      <c r="BE12" s="1242"/>
      <c r="BF12" s="1243">
        <v>35.6</v>
      </c>
      <c r="BG12" s="1244"/>
      <c r="BH12" s="1242"/>
      <c r="BI12" s="1243">
        <v>35.6</v>
      </c>
      <c r="BJ12" s="1244"/>
      <c r="BK12" s="1242"/>
      <c r="BL12" s="1243">
        <v>35.58</v>
      </c>
      <c r="BM12" s="1244"/>
      <c r="BN12" s="1242"/>
      <c r="BO12" s="1243">
        <v>35.58</v>
      </c>
      <c r="BP12" s="1244"/>
      <c r="BQ12" s="1242"/>
      <c r="BR12" s="1243">
        <v>35.479999999999997</v>
      </c>
      <c r="BS12" s="1244"/>
      <c r="BT12" s="1242"/>
      <c r="BU12" s="1243">
        <v>35.58</v>
      </c>
      <c r="BV12" s="1244"/>
      <c r="BW12" s="1242"/>
      <c r="BX12" s="1243">
        <v>35.54</v>
      </c>
      <c r="BY12" s="1244"/>
      <c r="BZ12" s="1242"/>
      <c r="CA12" s="1243">
        <v>35.520000000000003</v>
      </c>
      <c r="CB12" s="1244"/>
    </row>
    <row r="13" spans="1:80" s="1146" customFormat="1" ht="18" customHeight="1" thickBot="1" x14ac:dyDescent="0.3">
      <c r="A13" s="1483"/>
      <c r="B13" s="1484"/>
      <c r="C13" s="1485"/>
      <c r="D13" s="1490"/>
      <c r="E13" s="1397"/>
      <c r="F13" s="1460"/>
      <c r="G13" s="1444" t="s">
        <v>213</v>
      </c>
      <c r="H13" s="1446"/>
      <c r="I13" s="1376"/>
      <c r="J13" s="1249">
        <v>6.1800003051757004</v>
      </c>
      <c r="K13" s="1377"/>
      <c r="L13" s="1248"/>
      <c r="M13" s="1249">
        <v>6.1899995803832999</v>
      </c>
      <c r="N13" s="1250"/>
      <c r="O13" s="1248"/>
      <c r="P13" s="1249">
        <v>6.0900001525878</v>
      </c>
      <c r="Q13" s="1250"/>
      <c r="R13" s="1248"/>
      <c r="S13" s="1249">
        <v>6.1700000762939</v>
      </c>
      <c r="T13" s="1250"/>
      <c r="U13" s="1248"/>
      <c r="V13" s="1249">
        <v>6.1700000762939</v>
      </c>
      <c r="W13" s="1250"/>
      <c r="X13" s="1248"/>
      <c r="Y13" s="1249">
        <v>6.1599998474120996</v>
      </c>
      <c r="Z13" s="1250"/>
      <c r="AA13" s="1248"/>
      <c r="AB13" s="1249">
        <v>6.1199998855590003</v>
      </c>
      <c r="AC13" s="1250"/>
      <c r="AD13" s="1248"/>
      <c r="AE13" s="1249">
        <v>6.1300001144409002</v>
      </c>
      <c r="AF13" s="1250"/>
      <c r="AG13" s="1248"/>
      <c r="AH13" s="1249">
        <v>6.1099996566771999</v>
      </c>
      <c r="AI13" s="1250"/>
      <c r="AJ13" s="1248"/>
      <c r="AK13" s="1249">
        <v>6.1700000762939</v>
      </c>
      <c r="AL13" s="1250"/>
      <c r="AM13" s="1248"/>
      <c r="AN13" s="1249">
        <v>6.1700000762939</v>
      </c>
      <c r="AO13" s="1250"/>
      <c r="AP13" s="1248"/>
      <c r="AQ13" s="1249">
        <v>6.1300001144409002</v>
      </c>
      <c r="AR13" s="1250"/>
      <c r="AS13" s="1248"/>
      <c r="AT13" s="1249">
        <v>6.1199998855590003</v>
      </c>
      <c r="AU13" s="1250"/>
      <c r="AV13" s="1248"/>
      <c r="AW13" s="1249">
        <v>6.1400003433226997</v>
      </c>
      <c r="AX13" s="1250"/>
      <c r="AY13" s="1248"/>
      <c r="AZ13" s="1249">
        <v>6.0699996948242001</v>
      </c>
      <c r="BA13" s="1250"/>
      <c r="BB13" s="1248"/>
      <c r="BC13" s="1249">
        <v>6.0900001525878</v>
      </c>
      <c r="BD13" s="1250"/>
      <c r="BE13" s="1248"/>
      <c r="BF13" s="1249">
        <v>6.1000003814696999</v>
      </c>
      <c r="BG13" s="1250"/>
      <c r="BH13" s="1248"/>
      <c r="BI13" s="1249">
        <v>6.1199998855590003</v>
      </c>
      <c r="BJ13" s="1250"/>
      <c r="BK13" s="1248"/>
      <c r="BL13" s="1249">
        <v>6.1300001144409002</v>
      </c>
      <c r="BM13" s="1250"/>
      <c r="BN13" s="1248"/>
      <c r="BO13" s="1249">
        <v>6.1300001144409002</v>
      </c>
      <c r="BP13" s="1250"/>
      <c r="BQ13" s="1248"/>
      <c r="BR13" s="1249">
        <v>6.1400003433226997</v>
      </c>
      <c r="BS13" s="1250"/>
      <c r="BT13" s="1248"/>
      <c r="BU13" s="1249">
        <v>6.1800003051757004</v>
      </c>
      <c r="BV13" s="1250"/>
      <c r="BW13" s="1248"/>
      <c r="BX13" s="1249">
        <v>6.1899995803832999</v>
      </c>
      <c r="BY13" s="1250"/>
      <c r="BZ13" s="1248"/>
      <c r="CA13" s="1249">
        <v>6.1899995803832999</v>
      </c>
      <c r="CB13" s="1250"/>
    </row>
    <row r="14" spans="1:80" s="1146" customFormat="1" ht="18" customHeight="1" thickBot="1" x14ac:dyDescent="0.3">
      <c r="A14" s="1483"/>
      <c r="B14" s="1484"/>
      <c r="C14" s="1485"/>
      <c r="D14" s="1490"/>
      <c r="E14" s="1397"/>
      <c r="F14" s="1460"/>
      <c r="G14" s="1395" t="s">
        <v>502</v>
      </c>
      <c r="H14" s="1459"/>
      <c r="I14" s="1670"/>
      <c r="J14" s="1680"/>
      <c r="K14" s="1672"/>
      <c r="L14" s="1670"/>
      <c r="M14" s="1680"/>
      <c r="N14" s="1672"/>
      <c r="O14" s="1670"/>
      <c r="P14" s="1680"/>
      <c r="Q14" s="1672"/>
      <c r="R14" s="1670"/>
      <c r="S14" s="1680"/>
      <c r="T14" s="1672"/>
      <c r="U14" s="1670"/>
      <c r="V14" s="1680"/>
      <c r="W14" s="1672"/>
      <c r="X14" s="1670"/>
      <c r="Y14" s="1680"/>
      <c r="Z14" s="1672"/>
      <c r="AA14" s="1670"/>
      <c r="AB14" s="1680"/>
      <c r="AC14" s="1672"/>
      <c r="AD14" s="1670"/>
      <c r="AE14" s="1680"/>
      <c r="AF14" s="1672"/>
      <c r="AG14" s="1670"/>
      <c r="AH14" s="1680"/>
      <c r="AI14" s="1672"/>
      <c r="AJ14" s="1670"/>
      <c r="AK14" s="1680"/>
      <c r="AL14" s="1672"/>
      <c r="AM14" s="1670"/>
      <c r="AN14" s="1680"/>
      <c r="AO14" s="1672"/>
      <c r="AP14" s="1670"/>
      <c r="AQ14" s="1680"/>
      <c r="AR14" s="1672"/>
      <c r="AS14" s="1670"/>
      <c r="AT14" s="1680"/>
      <c r="AU14" s="1672"/>
      <c r="AV14" s="1670"/>
      <c r="AW14" s="1680"/>
      <c r="AX14" s="1672"/>
      <c r="AY14" s="1670"/>
      <c r="AZ14" s="1680"/>
      <c r="BA14" s="1672"/>
      <c r="BB14" s="1670"/>
      <c r="BC14" s="1680"/>
      <c r="BD14" s="1672"/>
      <c r="BE14" s="1670"/>
      <c r="BF14" s="1680"/>
      <c r="BG14" s="1672"/>
      <c r="BH14" s="1670"/>
      <c r="BI14" s="1680"/>
      <c r="BJ14" s="1672"/>
      <c r="BK14" s="1670"/>
      <c r="BL14" s="1680"/>
      <c r="BM14" s="1672"/>
      <c r="BN14" s="1670"/>
      <c r="BO14" s="1680"/>
      <c r="BP14" s="1672"/>
      <c r="BQ14" s="1670"/>
      <c r="BR14" s="1680"/>
      <c r="BS14" s="1672"/>
      <c r="BT14" s="1670"/>
      <c r="BU14" s="1680"/>
      <c r="BV14" s="1672"/>
      <c r="BW14" s="1670"/>
      <c r="BX14" s="1680"/>
      <c r="BY14" s="1672"/>
      <c r="BZ14" s="1670"/>
      <c r="CA14" s="1680"/>
      <c r="CB14" s="1672"/>
    </row>
    <row r="15" spans="1:80" s="1146" customFormat="1" ht="18" customHeight="1" thickBot="1" x14ac:dyDescent="0.3">
      <c r="A15" s="1486"/>
      <c r="B15" s="1487"/>
      <c r="C15" s="1488"/>
      <c r="D15" s="1491"/>
      <c r="E15" s="1537" t="s">
        <v>23</v>
      </c>
      <c r="F15" s="1538"/>
      <c r="G15" s="1538"/>
      <c r="H15" s="1539"/>
      <c r="I15" s="1534">
        <v>3</v>
      </c>
      <c r="J15" s="1535"/>
      <c r="K15" s="1536"/>
      <c r="L15" s="1534">
        <v>3</v>
      </c>
      <c r="M15" s="1535"/>
      <c r="N15" s="1536"/>
      <c r="O15" s="1534">
        <v>3</v>
      </c>
      <c r="P15" s="1535"/>
      <c r="Q15" s="1536"/>
      <c r="R15" s="1534">
        <v>3</v>
      </c>
      <c r="S15" s="1535"/>
      <c r="T15" s="1536"/>
      <c r="U15" s="1534">
        <v>3</v>
      </c>
      <c r="V15" s="1535"/>
      <c r="W15" s="1536"/>
      <c r="X15" s="1534">
        <v>3</v>
      </c>
      <c r="Y15" s="1535"/>
      <c r="Z15" s="1536"/>
      <c r="AA15" s="1534">
        <v>3</v>
      </c>
      <c r="AB15" s="1535"/>
      <c r="AC15" s="1536"/>
      <c r="AD15" s="1534">
        <v>3</v>
      </c>
      <c r="AE15" s="1535"/>
      <c r="AF15" s="1536"/>
      <c r="AG15" s="1534">
        <v>3</v>
      </c>
      <c r="AH15" s="1535"/>
      <c r="AI15" s="1536"/>
      <c r="AJ15" s="1534">
        <v>3</v>
      </c>
      <c r="AK15" s="1535"/>
      <c r="AL15" s="1536"/>
      <c r="AM15" s="1534">
        <v>3</v>
      </c>
      <c r="AN15" s="1535"/>
      <c r="AO15" s="1536"/>
      <c r="AP15" s="1534">
        <v>3</v>
      </c>
      <c r="AQ15" s="1535"/>
      <c r="AR15" s="1536"/>
      <c r="AS15" s="1534">
        <v>3</v>
      </c>
      <c r="AT15" s="1535"/>
      <c r="AU15" s="1536"/>
      <c r="AV15" s="1534">
        <v>3</v>
      </c>
      <c r="AW15" s="1535"/>
      <c r="AX15" s="1536"/>
      <c r="AY15" s="1534">
        <v>3</v>
      </c>
      <c r="AZ15" s="1535"/>
      <c r="BA15" s="1536"/>
      <c r="BB15" s="1534">
        <v>3</v>
      </c>
      <c r="BC15" s="1535"/>
      <c r="BD15" s="1536"/>
      <c r="BE15" s="1534">
        <v>3</v>
      </c>
      <c r="BF15" s="1535"/>
      <c r="BG15" s="1536"/>
      <c r="BH15" s="1534">
        <v>3</v>
      </c>
      <c r="BI15" s="1535"/>
      <c r="BJ15" s="1536"/>
      <c r="BK15" s="1534">
        <v>3</v>
      </c>
      <c r="BL15" s="1535"/>
      <c r="BM15" s="1536"/>
      <c r="BN15" s="1534">
        <v>3</v>
      </c>
      <c r="BO15" s="1535"/>
      <c r="BP15" s="1536"/>
      <c r="BQ15" s="1534">
        <v>3</v>
      </c>
      <c r="BR15" s="1535"/>
      <c r="BS15" s="1536"/>
      <c r="BT15" s="1534">
        <v>3</v>
      </c>
      <c r="BU15" s="1535"/>
      <c r="BV15" s="1536"/>
      <c r="BW15" s="1534">
        <v>3</v>
      </c>
      <c r="BX15" s="1535"/>
      <c r="BY15" s="1536"/>
      <c r="BZ15" s="1534">
        <v>3</v>
      </c>
      <c r="CA15" s="1535"/>
      <c r="CB15" s="1536"/>
    </row>
    <row r="16" spans="1:80" s="1146" customFormat="1" ht="18" customHeight="1" thickBot="1" x14ac:dyDescent="0.3">
      <c r="A16" s="1480" t="s">
        <v>615</v>
      </c>
      <c r="B16" s="1481"/>
      <c r="C16" s="1482"/>
      <c r="D16" s="1489">
        <v>2.5</v>
      </c>
      <c r="E16" s="1395" t="s">
        <v>18</v>
      </c>
      <c r="F16" s="1459"/>
      <c r="G16" s="1444" t="s">
        <v>144</v>
      </c>
      <c r="H16" s="1446"/>
      <c r="I16" s="1917">
        <f>(SQRT(J16^2+K16^2))*1000/(J20*1.73)</f>
        <v>2.324406339781258</v>
      </c>
      <c r="J16" s="1289">
        <f>J17</f>
        <v>0.14399999999999999</v>
      </c>
      <c r="K16" s="1289">
        <f>K17</f>
        <v>0</v>
      </c>
      <c r="L16" s="1917">
        <f>(SQRT(M16^2+N16^2))*1000/(M20*1.73)</f>
        <v>8.1354221892344025</v>
      </c>
      <c r="M16" s="1289">
        <f>M17</f>
        <v>0.504</v>
      </c>
      <c r="N16" s="1289">
        <f>N17</f>
        <v>0</v>
      </c>
      <c r="O16" s="1917">
        <f>(SQRT(P16^2+Q16^2))*1000/(P20*1.73)</f>
        <v>7.4416665345849839</v>
      </c>
      <c r="P16" s="1289">
        <f>P17</f>
        <v>0.45600000000000002</v>
      </c>
      <c r="Q16" s="1289">
        <f>Q17</f>
        <v>0</v>
      </c>
      <c r="R16" s="1917">
        <f>(SQRT(S16^2+T16^2))*1000/(S20*1.73)</f>
        <v>4.6644436773590634</v>
      </c>
      <c r="S16" s="1289">
        <f>S17</f>
        <v>0.28799999999999998</v>
      </c>
      <c r="T16" s="1289">
        <f>T17</f>
        <v>0</v>
      </c>
      <c r="U16" s="1917">
        <f>(SQRT(V16^2+W16^2))*1000/(V20*1.73)</f>
        <v>4.6579177566073326</v>
      </c>
      <c r="V16" s="1289">
        <f>V17</f>
        <v>0.28799999999999998</v>
      </c>
      <c r="W16" s="1289">
        <f>W17</f>
        <v>0</v>
      </c>
      <c r="X16" s="1917">
        <f>(SQRT(Y16^2+Z16^2))*1000/(Y20*1.73)</f>
        <v>6.2262358602690933</v>
      </c>
      <c r="Y16" s="1289">
        <f>Y17</f>
        <v>0.38400000000000001</v>
      </c>
      <c r="Z16" s="1289">
        <f>Z17</f>
        <v>0</v>
      </c>
      <c r="AA16" s="1917">
        <f>(SQRT(AB16^2+AC16^2))*1000/(AB20*1.73)</f>
        <v>4.3046869614992564</v>
      </c>
      <c r="AB16" s="1289">
        <f>AB17</f>
        <v>0.26400000000000001</v>
      </c>
      <c r="AC16" s="1289">
        <f>AC17</f>
        <v>0</v>
      </c>
      <c r="AD16" s="1917">
        <f>(SQRT(AE16^2+AF16^2))*1000/(AE20*1.73)</f>
        <v>4.688087758606196</v>
      </c>
      <c r="AE16" s="1289">
        <f>AE17</f>
        <v>0.28799999999999998</v>
      </c>
      <c r="AF16" s="1289">
        <f>AF17</f>
        <v>0</v>
      </c>
      <c r="AG16" s="1917">
        <f>(SQRT(AH16^2+AI16^2))*1000/(AH20*1.73)</f>
        <v>8.2203580998230823</v>
      </c>
      <c r="AH16" s="1289">
        <f>AH17</f>
        <v>0.504</v>
      </c>
      <c r="AI16" s="1289">
        <f>AI17</f>
        <v>0</v>
      </c>
      <c r="AJ16" s="1917">
        <f>(SQRT(AK16^2+AL16^2))*1000/(AK20*1.73)</f>
        <v>5.058816636468638</v>
      </c>
      <c r="AK16" s="1289">
        <f>AK17</f>
        <v>0.312</v>
      </c>
      <c r="AL16" s="1289">
        <f>AL17</f>
        <v>0</v>
      </c>
      <c r="AM16" s="1917">
        <f>(SQRT(AN16^2+AO16^2))*1000/(AN20*1.73)</f>
        <v>4.2733452809221122</v>
      </c>
      <c r="AN16" s="1289">
        <f>AN17</f>
        <v>0.26400000000000001</v>
      </c>
      <c r="AO16" s="1289">
        <f>AO17</f>
        <v>0</v>
      </c>
      <c r="AP16" s="1917">
        <f>(SQRT(AQ16^2+AR16^2))*1000/(AQ20*1.73)</f>
        <v>5.4602095823872503</v>
      </c>
      <c r="AQ16" s="1289">
        <f>AQ17</f>
        <v>0.33600000000000002</v>
      </c>
      <c r="AR16" s="1289">
        <f>AR17</f>
        <v>0</v>
      </c>
      <c r="AS16" s="1917">
        <f>(SQRT(AT16^2+AU16^2))*1000/(AT20*1.73)</f>
        <v>4.6801796420462143</v>
      </c>
      <c r="AT16" s="1289">
        <f>AT17</f>
        <v>0.28799999999999998</v>
      </c>
      <c r="AU16" s="1289">
        <f>AU17</f>
        <v>0</v>
      </c>
      <c r="AV16" s="1917">
        <f>(SQRT(AW16^2+AX16^2))*1000/(AW20*1.73)</f>
        <v>6.6172321640812379</v>
      </c>
      <c r="AW16" s="1289">
        <f>AW17</f>
        <v>0.40799999999999997</v>
      </c>
      <c r="AX16" s="1289">
        <f>AX17</f>
        <v>0</v>
      </c>
      <c r="AY16" s="1917">
        <f>(SQRT(AZ16^2+BA16^2))*1000/(AZ20*1.73)</f>
        <v>2.3506635012238344</v>
      </c>
      <c r="AZ16" s="1289">
        <f>AZ17</f>
        <v>0.14399999999999999</v>
      </c>
      <c r="BA16" s="1289">
        <f>BA17</f>
        <v>0</v>
      </c>
      <c r="BB16" s="1917">
        <f>(SQRT(BC16^2+BD16^2))*1000/(BC20*1.73)</f>
        <v>2.7416666180049942</v>
      </c>
      <c r="BC16" s="1289">
        <f>BC17</f>
        <v>0.16800000000000001</v>
      </c>
      <c r="BD16" s="1289">
        <f>BD17</f>
        <v>0</v>
      </c>
      <c r="BE16" s="1917">
        <f>(SQRT(BF16^2+BG16^2))*1000/(BF20*1.73)</f>
        <v>5.0945427411184534</v>
      </c>
      <c r="BF16" s="1289">
        <f>BF17</f>
        <v>0.312</v>
      </c>
      <c r="BG16" s="1289">
        <f>BG17</f>
        <v>0</v>
      </c>
      <c r="BH16" s="1917">
        <f>(SQRT(BI16^2+BJ16^2))*1000/(BI20*1.73)</f>
        <v>6.2472650026774854</v>
      </c>
      <c r="BI16" s="1289">
        <f>BI17</f>
        <v>0.38400000000000001</v>
      </c>
      <c r="BJ16" s="1289">
        <f>BJ17</f>
        <v>0</v>
      </c>
      <c r="BK16" s="1917">
        <f>(SQRT(BL16^2+BM16^2))*1000/(BL20*1.73)</f>
        <v>5.4602095823872503</v>
      </c>
      <c r="BL16" s="1289">
        <f>BL17</f>
        <v>0.33600000000000002</v>
      </c>
      <c r="BM16" s="1289">
        <f>BM17</f>
        <v>0</v>
      </c>
      <c r="BN16" s="1917">
        <f>(SQRT(BO16^2+BP16^2))*1000/(BO20*1.73)</f>
        <v>5.0644992338703609</v>
      </c>
      <c r="BO16" s="1289">
        <f>BO17</f>
        <v>0.312</v>
      </c>
      <c r="BP16" s="1289">
        <f>BP17</f>
        <v>0</v>
      </c>
      <c r="BQ16" s="1917">
        <f>(SQRT(BR16^2+BS16^2))*1000/(BR20*1.73)</f>
        <v>4.6670590688238507</v>
      </c>
      <c r="BR16" s="1289">
        <f>BR17</f>
        <v>0.28799999999999998</v>
      </c>
      <c r="BS16" s="1289">
        <f>BS17</f>
        <v>0</v>
      </c>
      <c r="BT16" s="1917">
        <f>(SQRT(BU16^2+BV16^2))*1000/(BU20*1.73)</f>
        <v>4.6462176927666112</v>
      </c>
      <c r="BU16" s="1289">
        <f>BU17</f>
        <v>0.28799999999999998</v>
      </c>
      <c r="BV16" s="1289">
        <f>BV17</f>
        <v>0</v>
      </c>
      <c r="BW16" s="1917">
        <f>(SQRT(BX16^2+BY16^2))*1000/(BX20*1.73)</f>
        <v>5.0404367513170891</v>
      </c>
      <c r="BX16" s="1289">
        <f>BX17</f>
        <v>0.312</v>
      </c>
      <c r="BY16" s="1289">
        <f>BY17</f>
        <v>0</v>
      </c>
      <c r="BZ16" s="1917">
        <f>(SQRT(CA16^2+CB16^2))*1000/(CA20*1.73)</f>
        <v>5.0291917941905604</v>
      </c>
      <c r="CA16" s="1289">
        <f>CA17</f>
        <v>0.312</v>
      </c>
      <c r="CB16" s="1292">
        <f>CB17</f>
        <v>0</v>
      </c>
    </row>
    <row r="17" spans="1:80" s="1146" customFormat="1" ht="18" customHeight="1" thickBot="1" x14ac:dyDescent="0.3">
      <c r="A17" s="1483"/>
      <c r="B17" s="1484"/>
      <c r="C17" s="1485"/>
      <c r="D17" s="1490"/>
      <c r="E17" s="1397"/>
      <c r="F17" s="1460"/>
      <c r="G17" s="1444" t="s">
        <v>213</v>
      </c>
      <c r="H17" s="1446"/>
      <c r="I17" s="1918">
        <f>(SQRT(J17^2+K17^2))*1000/(J21*1.73)</f>
        <v>13.425322061343651</v>
      </c>
      <c r="J17" s="1290">
        <f>SUM(J48:J49)</f>
        <v>0.14399999999999999</v>
      </c>
      <c r="K17" s="1290">
        <f>SUM(K48:K49)</f>
        <v>0</v>
      </c>
      <c r="L17" s="1918">
        <f>(SQRT(M17^2+N17^2))*1000/(M21*1.73)</f>
        <v>46.988627214702781</v>
      </c>
      <c r="M17" s="1290">
        <f>SUM(M48:M49)</f>
        <v>0.504</v>
      </c>
      <c r="N17" s="1290">
        <f>SUM(N48:N49)</f>
        <v>0</v>
      </c>
      <c r="O17" s="1918">
        <f>(SQRT(P17^2+Q17^2))*1000/(P21*1.73)</f>
        <v>43.210458777937866</v>
      </c>
      <c r="P17" s="1290">
        <f>SUM(P48:P49)</f>
        <v>0.45600000000000002</v>
      </c>
      <c r="Q17" s="1290">
        <f>SUM(Q48:Q49)</f>
        <v>0</v>
      </c>
      <c r="R17" s="1918">
        <f>(SQRT(S17^2+T17^2))*1000/(S21*1.73)</f>
        <v>26.937537252204624</v>
      </c>
      <c r="S17" s="1290">
        <f>SUM(S48:S49)</f>
        <v>0.28799999999999998</v>
      </c>
      <c r="T17" s="1290">
        <f>SUM(T48:T49)</f>
        <v>0</v>
      </c>
      <c r="U17" s="1918">
        <f>(SQRT(V17^2+W17^2))*1000/(V21*1.73)</f>
        <v>26.937537252204624</v>
      </c>
      <c r="V17" s="1290">
        <f>SUM(V48:V49)</f>
        <v>0.28799999999999998</v>
      </c>
      <c r="W17" s="1290">
        <f>SUM(W48:W49)</f>
        <v>0</v>
      </c>
      <c r="X17" s="1918">
        <f>(SQRT(Y17^2+Z17^2))*1000/(Y21*1.73)</f>
        <v>36.033331723591814</v>
      </c>
      <c r="Y17" s="1290">
        <f>SUM(Y48:Y49)</f>
        <v>0.38400000000000001</v>
      </c>
      <c r="Z17" s="1290">
        <f>SUM(Z48:Z49)</f>
        <v>0</v>
      </c>
      <c r="AA17" s="1918">
        <f>(SQRT(AB17^2+AC17^2))*1000/(AB21*1.73)</f>
        <v>24.97564069461065</v>
      </c>
      <c r="AB17" s="1290">
        <f>SUM(AB48:AB49)</f>
        <v>0.26400000000000001</v>
      </c>
      <c r="AC17" s="1290">
        <f>SUM(AC48:AC49)</f>
        <v>0</v>
      </c>
      <c r="AD17" s="1918">
        <f>(SQRT(AE17^2+AF17^2))*1000/(AE21*1.73)</f>
        <v>27.246153485029797</v>
      </c>
      <c r="AE17" s="1290">
        <f>SUM(AE48:AE49)</f>
        <v>0.28799999999999998</v>
      </c>
      <c r="AF17" s="1290">
        <f>SUM(AF48:AF49)</f>
        <v>0</v>
      </c>
      <c r="AG17" s="1918">
        <f>(SQRT(AH17^2+AI17^2))*1000/(AH21*1.73)</f>
        <v>47.758928122983953</v>
      </c>
      <c r="AH17" s="1290">
        <f>SUM(AH48:AH49)</f>
        <v>0.504</v>
      </c>
      <c r="AI17" s="1290">
        <f>SUM(AI48:AI49)</f>
        <v>0</v>
      </c>
      <c r="AJ17" s="1918">
        <f>(SQRT(AK17^2+AL17^2))*1000/(AK21*1.73)</f>
        <v>29.229630239741667</v>
      </c>
      <c r="AK17" s="1290">
        <f>SUM(AK48:AK49)</f>
        <v>0.312</v>
      </c>
      <c r="AL17" s="1290">
        <f>SUM(AL48:AL49)</f>
        <v>0</v>
      </c>
      <c r="AM17" s="1918">
        <f>(SQRT(AN17^2+AO17^2))*1000/(AN21*1.73)</f>
        <v>24.732764049012179</v>
      </c>
      <c r="AN17" s="1290">
        <f>SUM(AN48:AN49)</f>
        <v>0.26400000000000001</v>
      </c>
      <c r="AO17" s="1290">
        <f>SUM(AO48:AO49)</f>
        <v>0</v>
      </c>
      <c r="AP17" s="1918">
        <f>(SQRT(AQ17^2+AR17^2))*1000/(AQ21*1.73)</f>
        <v>31.631863569911069</v>
      </c>
      <c r="AQ17" s="1290">
        <f>SUM(AQ48:AQ49)</f>
        <v>0.33600000000000002</v>
      </c>
      <c r="AR17" s="1290">
        <f>SUM(AR48:AR49)</f>
        <v>0</v>
      </c>
      <c r="AS17" s="1918">
        <f>(SQRT(AT17^2+AU17^2))*1000/(AT21*1.73)</f>
        <v>27.113025917066633</v>
      </c>
      <c r="AT17" s="1290">
        <f>SUM(AT48:AT49)</f>
        <v>0.28799999999999998</v>
      </c>
      <c r="AU17" s="1290">
        <f>SUM(AU48:AU49)</f>
        <v>0</v>
      </c>
      <c r="AV17" s="1918">
        <f>(SQRT(AW17^2+AX17^2))*1000/(AW21*1.73)</f>
        <v>38.410120049177728</v>
      </c>
      <c r="AW17" s="1290">
        <f>SUM(AW48:AW49)</f>
        <v>0.40799999999999997</v>
      </c>
      <c r="AX17" s="1290">
        <f>SUM(AX48:AX49)</f>
        <v>0</v>
      </c>
      <c r="AY17" s="1918">
        <f>(SQRT(AZ17^2+BA17^2))*1000/(AZ21*1.73)</f>
        <v>13.667814800346697</v>
      </c>
      <c r="AZ17" s="1290">
        <f>SUM(AZ48:AZ49)</f>
        <v>0.14399999999999999</v>
      </c>
      <c r="BA17" s="1290">
        <f>SUM(BA48:BA49)</f>
        <v>0</v>
      </c>
      <c r="BB17" s="1918">
        <f>(SQRT(BC17^2+BD17^2))*1000/(BC21*1.73)</f>
        <v>15.919642707661319</v>
      </c>
      <c r="BC17" s="1290">
        <f>SUM(BC48:BC49)</f>
        <v>0.16800000000000001</v>
      </c>
      <c r="BD17" s="1290">
        <f>SUM(BD48:BD49)</f>
        <v>0</v>
      </c>
      <c r="BE17" s="1918">
        <f>(SQRT(BF17^2+BG17^2))*1000/(BF21*1.73)</f>
        <v>29.565050742799592</v>
      </c>
      <c r="BF17" s="1290">
        <f>SUM(BF48:BF49)</f>
        <v>0.312</v>
      </c>
      <c r="BG17" s="1290">
        <f>SUM(BG48:BG49)</f>
        <v>0</v>
      </c>
      <c r="BH17" s="1918">
        <f>(SQRT(BI17^2+BJ17^2))*1000/(BI21*1.73)</f>
        <v>36.328204646706396</v>
      </c>
      <c r="BI17" s="1290">
        <f>SUM(BI48:BI49)</f>
        <v>0.38400000000000001</v>
      </c>
      <c r="BJ17" s="1290">
        <f>SUM(BJ48:BJ49)</f>
        <v>0</v>
      </c>
      <c r="BK17" s="1918">
        <f>(SQRT(BL17^2+BM17^2))*1000/(BL21*1.73)</f>
        <v>31.631863569911069</v>
      </c>
      <c r="BL17" s="1290">
        <f>SUM(BL48:BL49)</f>
        <v>0.33600000000000002</v>
      </c>
      <c r="BM17" s="1290">
        <f>SUM(BM48:BM49)</f>
        <v>0</v>
      </c>
      <c r="BN17" s="1918">
        <f>(SQRT(BO17^2+BP17^2))*1000/(BO21*1.73)</f>
        <v>29.324688129387233</v>
      </c>
      <c r="BO17" s="1290">
        <f>SUM(BO48:BO49)</f>
        <v>0.312</v>
      </c>
      <c r="BP17" s="1290">
        <f>SUM(BP48:BP49)</f>
        <v>0</v>
      </c>
      <c r="BQ17" s="1918">
        <f>(SQRT(BR17^2+BS17^2))*1000/(BR21*1.73)</f>
        <v>26.981197144376925</v>
      </c>
      <c r="BR17" s="1290">
        <f>SUM(BR48:BR49)</f>
        <v>0.28799999999999998</v>
      </c>
      <c r="BS17" s="1290">
        <f>SUM(BS48:BS49)</f>
        <v>0</v>
      </c>
      <c r="BT17" s="1918">
        <f>(SQRT(BU17^2+BV17^2))*1000/(BU21*1.73)</f>
        <v>26.850644122687303</v>
      </c>
      <c r="BU17" s="1290">
        <f>SUM(BU48:BU49)</f>
        <v>0.28799999999999998</v>
      </c>
      <c r="BV17" s="1290">
        <f>SUM(BV48:BV49)</f>
        <v>0</v>
      </c>
      <c r="BW17" s="1918">
        <f>(SQRT(BX17^2+BY17^2))*1000/(BX21*1.73)</f>
        <v>29.041355829534762</v>
      </c>
      <c r="BX17" s="1290">
        <f>SUM(BX48:BX49)</f>
        <v>0.312</v>
      </c>
      <c r="BY17" s="1290">
        <f>SUM(BY48:BY49)</f>
        <v>0</v>
      </c>
      <c r="BZ17" s="1918">
        <f>(SQRT(CA17^2+CB17^2))*1000/(CA21*1.73)</f>
        <v>28.994664480199052</v>
      </c>
      <c r="CA17" s="1290">
        <f>SUM(CA48:CA49)</f>
        <v>0.312</v>
      </c>
      <c r="CB17" s="1293">
        <f>SUM(CB48:CB49)</f>
        <v>0</v>
      </c>
    </row>
    <row r="18" spans="1:80" s="1146" customFormat="1" ht="18" customHeight="1" thickBot="1" x14ac:dyDescent="0.3">
      <c r="A18" s="1483"/>
      <c r="B18" s="1484"/>
      <c r="C18" s="1485"/>
      <c r="D18" s="1490"/>
      <c r="E18" s="1399"/>
      <c r="F18" s="1461"/>
      <c r="G18" s="1444" t="s">
        <v>502</v>
      </c>
      <c r="H18" s="1446"/>
      <c r="I18" s="1270"/>
      <c r="J18" s="1271"/>
      <c r="K18" s="1346"/>
      <c r="L18" s="1270"/>
      <c r="M18" s="1271"/>
      <c r="N18" s="1346"/>
      <c r="O18" s="1270"/>
      <c r="P18" s="1271"/>
      <c r="Q18" s="1346"/>
      <c r="R18" s="1270"/>
      <c r="S18" s="1271"/>
      <c r="T18" s="1346"/>
      <c r="U18" s="1270"/>
      <c r="V18" s="1271"/>
      <c r="W18" s="1346"/>
      <c r="X18" s="1270"/>
      <c r="Y18" s="1271"/>
      <c r="Z18" s="1346"/>
      <c r="AA18" s="1270"/>
      <c r="AB18" s="1271"/>
      <c r="AC18" s="1346"/>
      <c r="AD18" s="1270"/>
      <c r="AE18" s="1271"/>
      <c r="AF18" s="1346"/>
      <c r="AG18" s="1270"/>
      <c r="AH18" s="1271"/>
      <c r="AI18" s="1346"/>
      <c r="AJ18" s="1270"/>
      <c r="AK18" s="1271"/>
      <c r="AL18" s="1346"/>
      <c r="AM18" s="1270"/>
      <c r="AN18" s="1271"/>
      <c r="AO18" s="1346"/>
      <c r="AP18" s="1270"/>
      <c r="AQ18" s="1271"/>
      <c r="AR18" s="1346"/>
      <c r="AS18" s="1270"/>
      <c r="AT18" s="1271"/>
      <c r="AU18" s="1346"/>
      <c r="AV18" s="1270"/>
      <c r="AW18" s="1271"/>
      <c r="AX18" s="1346"/>
      <c r="AY18" s="1270"/>
      <c r="AZ18" s="1271"/>
      <c r="BA18" s="1346"/>
      <c r="BB18" s="1270"/>
      <c r="BC18" s="1271"/>
      <c r="BD18" s="1346"/>
      <c r="BE18" s="1270"/>
      <c r="BF18" s="1271"/>
      <c r="BG18" s="1346"/>
      <c r="BH18" s="1270"/>
      <c r="BI18" s="1271"/>
      <c r="BJ18" s="1346"/>
      <c r="BK18" s="1270"/>
      <c r="BL18" s="1271"/>
      <c r="BM18" s="1346"/>
      <c r="BN18" s="1270"/>
      <c r="BO18" s="1271"/>
      <c r="BP18" s="1346"/>
      <c r="BQ18" s="1270"/>
      <c r="BR18" s="1271"/>
      <c r="BS18" s="1346"/>
      <c r="BT18" s="1270"/>
      <c r="BU18" s="1271"/>
      <c r="BV18" s="1346"/>
      <c r="BW18" s="1270"/>
      <c r="BX18" s="1271"/>
      <c r="BY18" s="1346"/>
      <c r="BZ18" s="1270"/>
      <c r="CA18" s="1271"/>
      <c r="CB18" s="1346"/>
    </row>
    <row r="19" spans="1:80" s="1146" customFormat="1" ht="18" customHeight="1" thickBot="1" x14ac:dyDescent="0.3">
      <c r="A19" s="1483"/>
      <c r="B19" s="1484"/>
      <c r="C19" s="1485"/>
      <c r="D19" s="1490"/>
      <c r="E19" s="1537" t="s">
        <v>224</v>
      </c>
      <c r="F19" s="1538"/>
      <c r="G19" s="1538"/>
      <c r="H19" s="1539"/>
      <c r="I19" s="1519"/>
      <c r="J19" s="1520"/>
      <c r="K19" s="1521"/>
      <c r="L19" s="1519"/>
      <c r="M19" s="1520"/>
      <c r="N19" s="1521"/>
      <c r="O19" s="1519"/>
      <c r="P19" s="1520"/>
      <c r="Q19" s="1521"/>
      <c r="R19" s="1519"/>
      <c r="S19" s="1520"/>
      <c r="T19" s="1521"/>
      <c r="U19" s="1519"/>
      <c r="V19" s="1520"/>
      <c r="W19" s="1521"/>
      <c r="X19" s="1519"/>
      <c r="Y19" s="1520"/>
      <c r="Z19" s="1521"/>
      <c r="AA19" s="1519"/>
      <c r="AB19" s="1520"/>
      <c r="AC19" s="1521"/>
      <c r="AD19" s="1519"/>
      <c r="AE19" s="1520"/>
      <c r="AF19" s="1521"/>
      <c r="AG19" s="1519"/>
      <c r="AH19" s="1520"/>
      <c r="AI19" s="1521"/>
      <c r="AJ19" s="1519"/>
      <c r="AK19" s="1520"/>
      <c r="AL19" s="1521"/>
      <c r="AM19" s="1519"/>
      <c r="AN19" s="1520"/>
      <c r="AO19" s="1521"/>
      <c r="AP19" s="1519"/>
      <c r="AQ19" s="1520"/>
      <c r="AR19" s="1521"/>
      <c r="AS19" s="1519"/>
      <c r="AT19" s="1520"/>
      <c r="AU19" s="1521"/>
      <c r="AV19" s="1519"/>
      <c r="AW19" s="1520"/>
      <c r="AX19" s="1521"/>
      <c r="AY19" s="1519"/>
      <c r="AZ19" s="1520"/>
      <c r="BA19" s="1521"/>
      <c r="BB19" s="1519"/>
      <c r="BC19" s="1520"/>
      <c r="BD19" s="1521"/>
      <c r="BE19" s="1519"/>
      <c r="BF19" s="1520"/>
      <c r="BG19" s="1521"/>
      <c r="BH19" s="1519"/>
      <c r="BI19" s="1520"/>
      <c r="BJ19" s="1521"/>
      <c r="BK19" s="1519"/>
      <c r="BL19" s="1520"/>
      <c r="BM19" s="1521"/>
      <c r="BN19" s="1519"/>
      <c r="BO19" s="1520"/>
      <c r="BP19" s="1521"/>
      <c r="BQ19" s="1519"/>
      <c r="BR19" s="1520"/>
      <c r="BS19" s="1521"/>
      <c r="BT19" s="1519"/>
      <c r="BU19" s="1520"/>
      <c r="BV19" s="1521"/>
      <c r="BW19" s="1519"/>
      <c r="BX19" s="1520"/>
      <c r="BY19" s="1521"/>
      <c r="BZ19" s="1519"/>
      <c r="CA19" s="1520"/>
      <c r="CB19" s="1521"/>
    </row>
    <row r="20" spans="1:80" s="1146" customFormat="1" ht="18" customHeight="1" thickBot="1" x14ac:dyDescent="0.3">
      <c r="A20" s="1483"/>
      <c r="B20" s="1484"/>
      <c r="C20" s="1485"/>
      <c r="D20" s="1490"/>
      <c r="E20" s="1395" t="s">
        <v>503</v>
      </c>
      <c r="F20" s="1459"/>
      <c r="G20" s="1444" t="s">
        <v>144</v>
      </c>
      <c r="H20" s="1446"/>
      <c r="I20" s="1242"/>
      <c r="J20" s="1243">
        <v>35.810001373291016</v>
      </c>
      <c r="K20" s="1244"/>
      <c r="L20" s="1242"/>
      <c r="M20" s="1243">
        <v>35.810001373291016</v>
      </c>
      <c r="N20" s="1244"/>
      <c r="O20" s="1242"/>
      <c r="P20" s="1243">
        <v>35.419998168945313</v>
      </c>
      <c r="Q20" s="1244"/>
      <c r="R20" s="1242"/>
      <c r="S20" s="1243">
        <v>35.689998626708984</v>
      </c>
      <c r="T20" s="1244"/>
      <c r="U20" s="1242"/>
      <c r="V20" s="1243">
        <v>35.740001678466797</v>
      </c>
      <c r="W20" s="1244"/>
      <c r="X20" s="1242"/>
      <c r="Y20" s="1243">
        <v>35.650001525878906</v>
      </c>
      <c r="Z20" s="1243"/>
      <c r="AA20" s="1378"/>
      <c r="AB20" s="1243">
        <v>35.450000762939453</v>
      </c>
      <c r="AC20" s="1379"/>
      <c r="AD20" s="1378"/>
      <c r="AE20" s="1243">
        <v>35.509998321533203</v>
      </c>
      <c r="AF20" s="1379"/>
      <c r="AG20" s="1378"/>
      <c r="AH20" s="1243">
        <v>35.439998626708984</v>
      </c>
      <c r="AI20" s="1379"/>
      <c r="AJ20" s="1378"/>
      <c r="AK20" s="1243">
        <v>35.650001525878906</v>
      </c>
      <c r="AL20" s="1379"/>
      <c r="AM20" s="1378"/>
      <c r="AN20" s="1243">
        <v>35.709999084472656</v>
      </c>
      <c r="AO20" s="1379"/>
      <c r="AP20" s="1378"/>
      <c r="AQ20" s="1243">
        <v>35.569999694824219</v>
      </c>
      <c r="AR20" s="1379"/>
      <c r="AS20" s="1378"/>
      <c r="AT20" s="1243">
        <v>35.569999694824219</v>
      </c>
      <c r="AU20" s="1379"/>
      <c r="AV20" s="1378"/>
      <c r="AW20" s="1243">
        <v>35.639999389648438</v>
      </c>
      <c r="AX20" s="1379"/>
      <c r="AY20" s="1378"/>
      <c r="AZ20" s="1243">
        <v>35.409999847412109</v>
      </c>
      <c r="BA20" s="1379"/>
      <c r="BB20" s="1378"/>
      <c r="BC20" s="1243">
        <v>35.419998168945313</v>
      </c>
      <c r="BD20" s="1379"/>
      <c r="BE20" s="1378"/>
      <c r="BF20" s="1243">
        <v>35.400001525878906</v>
      </c>
      <c r="BG20" s="1379"/>
      <c r="BH20" s="1378"/>
      <c r="BI20" s="1243">
        <v>35.529998779296875</v>
      </c>
      <c r="BJ20" s="1379"/>
      <c r="BK20" s="1378"/>
      <c r="BL20" s="1243">
        <v>35.569999694824219</v>
      </c>
      <c r="BM20" s="1379"/>
      <c r="BN20" s="1378"/>
      <c r="BO20" s="1243">
        <v>35.610000610351563</v>
      </c>
      <c r="BP20" s="1379"/>
      <c r="BQ20" s="1378"/>
      <c r="BR20" s="1243">
        <v>35.669998168945312</v>
      </c>
      <c r="BS20" s="1379"/>
      <c r="BT20" s="1378"/>
      <c r="BU20" s="1243">
        <v>35.830001831054688</v>
      </c>
      <c r="BV20" s="1379"/>
      <c r="BW20" s="1378"/>
      <c r="BX20" s="1243">
        <v>35.779998779296875</v>
      </c>
      <c r="BY20" s="1379"/>
      <c r="BZ20" s="1378"/>
      <c r="CA20" s="1243">
        <v>35.860000610351563</v>
      </c>
      <c r="CB20" s="1379"/>
    </row>
    <row r="21" spans="1:80" s="1146" customFormat="1" ht="18" customHeight="1" thickBot="1" x14ac:dyDescent="0.3">
      <c r="A21" s="1483"/>
      <c r="B21" s="1484"/>
      <c r="C21" s="1485"/>
      <c r="D21" s="1490"/>
      <c r="E21" s="1397"/>
      <c r="F21" s="1460"/>
      <c r="G21" s="1444" t="s">
        <v>213</v>
      </c>
      <c r="H21" s="1446"/>
      <c r="I21" s="1248"/>
      <c r="J21" s="1249">
        <v>6.1999998092651003</v>
      </c>
      <c r="K21" s="1250"/>
      <c r="L21" s="1248"/>
      <c r="M21" s="1249">
        <v>6.1999998092651003</v>
      </c>
      <c r="N21" s="1250"/>
      <c r="O21" s="1248"/>
      <c r="P21" s="1249">
        <v>6.1000003814696999</v>
      </c>
      <c r="Q21" s="1250"/>
      <c r="R21" s="1248"/>
      <c r="S21" s="1249">
        <v>6.1800003051757004</v>
      </c>
      <c r="T21" s="1250"/>
      <c r="U21" s="1248"/>
      <c r="V21" s="1249">
        <v>6.1800003051757004</v>
      </c>
      <c r="W21" s="1250"/>
      <c r="X21" s="1248"/>
      <c r="Y21" s="1249">
        <v>6.1599998474120996</v>
      </c>
      <c r="Z21" s="1249"/>
      <c r="AA21" s="1380"/>
      <c r="AB21" s="1276">
        <v>6.1099996566771999</v>
      </c>
      <c r="AC21" s="1381"/>
      <c r="AD21" s="1380"/>
      <c r="AE21" s="1276">
        <v>6.1099996566771999</v>
      </c>
      <c r="AF21" s="1381"/>
      <c r="AG21" s="1380"/>
      <c r="AH21" s="1276">
        <v>6.1000003814696999</v>
      </c>
      <c r="AI21" s="1381"/>
      <c r="AJ21" s="1380"/>
      <c r="AK21" s="1276">
        <v>6.1700000762939</v>
      </c>
      <c r="AL21" s="1381"/>
      <c r="AM21" s="1380"/>
      <c r="AN21" s="1276">
        <v>6.1700000762939</v>
      </c>
      <c r="AO21" s="1381"/>
      <c r="AP21" s="1380"/>
      <c r="AQ21" s="1276">
        <v>6.1400003433226997</v>
      </c>
      <c r="AR21" s="1381"/>
      <c r="AS21" s="1380"/>
      <c r="AT21" s="1276">
        <v>6.1400003433226997</v>
      </c>
      <c r="AU21" s="1381"/>
      <c r="AV21" s="1380"/>
      <c r="AW21" s="1276">
        <v>6.1400003433226997</v>
      </c>
      <c r="AX21" s="1381"/>
      <c r="AY21" s="1380"/>
      <c r="AZ21" s="1276">
        <v>6.0900001525878</v>
      </c>
      <c r="BA21" s="1381"/>
      <c r="BB21" s="1380"/>
      <c r="BC21" s="1276">
        <v>6.1000003814696999</v>
      </c>
      <c r="BD21" s="1381"/>
      <c r="BE21" s="1380"/>
      <c r="BF21" s="1276">
        <v>6.1000003814696999</v>
      </c>
      <c r="BG21" s="1381"/>
      <c r="BH21" s="1380"/>
      <c r="BI21" s="1276">
        <v>6.1099996566771999</v>
      </c>
      <c r="BJ21" s="1381"/>
      <c r="BK21" s="1380"/>
      <c r="BL21" s="1276">
        <v>6.1400003433226997</v>
      </c>
      <c r="BM21" s="1381"/>
      <c r="BN21" s="1380"/>
      <c r="BO21" s="1276">
        <v>6.1499996185301997</v>
      </c>
      <c r="BP21" s="1381"/>
      <c r="BQ21" s="1380"/>
      <c r="BR21" s="1276">
        <v>6.1700000762939</v>
      </c>
      <c r="BS21" s="1381"/>
      <c r="BT21" s="1380"/>
      <c r="BU21" s="1276">
        <v>6.1999998092651003</v>
      </c>
      <c r="BV21" s="1381"/>
      <c r="BW21" s="1380"/>
      <c r="BX21" s="1276">
        <v>6.2100000381468998</v>
      </c>
      <c r="BY21" s="1381"/>
      <c r="BZ21" s="1380"/>
      <c r="CA21" s="1276">
        <v>6.2200002670287997</v>
      </c>
      <c r="CB21" s="1381"/>
    </row>
    <row r="22" spans="1:80" s="1146" customFormat="1" ht="18" customHeight="1" thickBot="1" x14ac:dyDescent="0.3">
      <c r="A22" s="1483"/>
      <c r="B22" s="1484"/>
      <c r="C22" s="1485"/>
      <c r="D22" s="1490"/>
      <c r="E22" s="1399"/>
      <c r="F22" s="1461"/>
      <c r="G22" s="1444" t="s">
        <v>502</v>
      </c>
      <c r="H22" s="1446"/>
      <c r="I22" s="1670"/>
      <c r="J22" s="1680"/>
      <c r="K22" s="1672"/>
      <c r="L22" s="1670"/>
      <c r="M22" s="1680"/>
      <c r="N22" s="1672"/>
      <c r="O22" s="1670"/>
      <c r="P22" s="1680"/>
      <c r="Q22" s="1672"/>
      <c r="R22" s="1670"/>
      <c r="S22" s="1680"/>
      <c r="T22" s="1672"/>
      <c r="U22" s="1670"/>
      <c r="V22" s="1680"/>
      <c r="W22" s="1672"/>
      <c r="X22" s="1670"/>
      <c r="Y22" s="1680"/>
      <c r="Z22" s="1672"/>
      <c r="AA22" s="1670"/>
      <c r="AB22" s="1680"/>
      <c r="AC22" s="1672"/>
      <c r="AD22" s="1670"/>
      <c r="AE22" s="1680"/>
      <c r="AF22" s="1672"/>
      <c r="AG22" s="1670"/>
      <c r="AH22" s="1680"/>
      <c r="AI22" s="1672"/>
      <c r="AJ22" s="1670"/>
      <c r="AK22" s="1680"/>
      <c r="AL22" s="1672"/>
      <c r="AM22" s="1670"/>
      <c r="AN22" s="1680"/>
      <c r="AO22" s="1672"/>
      <c r="AP22" s="1670"/>
      <c r="AQ22" s="1680"/>
      <c r="AR22" s="1672"/>
      <c r="AS22" s="1670"/>
      <c r="AT22" s="1680"/>
      <c r="AU22" s="1672"/>
      <c r="AV22" s="1670"/>
      <c r="AW22" s="1680"/>
      <c r="AX22" s="1672"/>
      <c r="AY22" s="1670"/>
      <c r="AZ22" s="1680"/>
      <c r="BA22" s="1672"/>
      <c r="BB22" s="1670"/>
      <c r="BC22" s="1680"/>
      <c r="BD22" s="1672"/>
      <c r="BE22" s="1670"/>
      <c r="BF22" s="1680"/>
      <c r="BG22" s="1672"/>
      <c r="BH22" s="1670"/>
      <c r="BI22" s="1680"/>
      <c r="BJ22" s="1672"/>
      <c r="BK22" s="1670"/>
      <c r="BL22" s="1680"/>
      <c r="BM22" s="1672"/>
      <c r="BN22" s="1670"/>
      <c r="BO22" s="1680"/>
      <c r="BP22" s="1672"/>
      <c r="BQ22" s="1670"/>
      <c r="BR22" s="1680"/>
      <c r="BS22" s="1672"/>
      <c r="BT22" s="1670"/>
      <c r="BU22" s="1680"/>
      <c r="BV22" s="1672"/>
      <c r="BW22" s="1670"/>
      <c r="BX22" s="1680"/>
      <c r="BY22" s="1672"/>
      <c r="BZ22" s="1670"/>
      <c r="CA22" s="1680"/>
      <c r="CB22" s="1672"/>
    </row>
    <row r="23" spans="1:80" s="1146" customFormat="1" ht="18" customHeight="1" thickBot="1" x14ac:dyDescent="0.3">
      <c r="A23" s="1486"/>
      <c r="B23" s="1487"/>
      <c r="C23" s="1488"/>
      <c r="D23" s="1491"/>
      <c r="E23" s="1537" t="s">
        <v>23</v>
      </c>
      <c r="F23" s="1538"/>
      <c r="G23" s="1538"/>
      <c r="H23" s="1539"/>
      <c r="I23" s="1534">
        <v>3</v>
      </c>
      <c r="J23" s="1535"/>
      <c r="K23" s="1536"/>
      <c r="L23" s="1534">
        <v>3</v>
      </c>
      <c r="M23" s="1535"/>
      <c r="N23" s="1536"/>
      <c r="O23" s="1534">
        <v>3</v>
      </c>
      <c r="P23" s="1535"/>
      <c r="Q23" s="1536"/>
      <c r="R23" s="1534">
        <v>3</v>
      </c>
      <c r="S23" s="1535"/>
      <c r="T23" s="1536"/>
      <c r="U23" s="1534">
        <v>3</v>
      </c>
      <c r="V23" s="1535"/>
      <c r="W23" s="1536"/>
      <c r="X23" s="1534">
        <v>3</v>
      </c>
      <c r="Y23" s="1535"/>
      <c r="Z23" s="1536"/>
      <c r="AA23" s="1534">
        <v>3</v>
      </c>
      <c r="AB23" s="1535"/>
      <c r="AC23" s="1536"/>
      <c r="AD23" s="1534">
        <v>3</v>
      </c>
      <c r="AE23" s="1535"/>
      <c r="AF23" s="1536"/>
      <c r="AG23" s="1534">
        <v>3</v>
      </c>
      <c r="AH23" s="1535"/>
      <c r="AI23" s="1536"/>
      <c r="AJ23" s="1534">
        <v>3</v>
      </c>
      <c r="AK23" s="1535"/>
      <c r="AL23" s="1536"/>
      <c r="AM23" s="1534">
        <v>3</v>
      </c>
      <c r="AN23" s="1535"/>
      <c r="AO23" s="1536"/>
      <c r="AP23" s="1534">
        <v>3</v>
      </c>
      <c r="AQ23" s="1535"/>
      <c r="AR23" s="1536"/>
      <c r="AS23" s="1534">
        <v>3</v>
      </c>
      <c r="AT23" s="1535"/>
      <c r="AU23" s="1536"/>
      <c r="AV23" s="1534">
        <v>3</v>
      </c>
      <c r="AW23" s="1535"/>
      <c r="AX23" s="1536"/>
      <c r="AY23" s="1534">
        <v>3</v>
      </c>
      <c r="AZ23" s="1535"/>
      <c r="BA23" s="1536"/>
      <c r="BB23" s="1534">
        <v>3</v>
      </c>
      <c r="BC23" s="1535"/>
      <c r="BD23" s="1536"/>
      <c r="BE23" s="1534">
        <v>3</v>
      </c>
      <c r="BF23" s="1535"/>
      <c r="BG23" s="1536"/>
      <c r="BH23" s="1534">
        <v>3</v>
      </c>
      <c r="BI23" s="1535"/>
      <c r="BJ23" s="1536"/>
      <c r="BK23" s="1534">
        <v>3</v>
      </c>
      <c r="BL23" s="1535"/>
      <c r="BM23" s="1536"/>
      <c r="BN23" s="1534">
        <v>3</v>
      </c>
      <c r="BO23" s="1535"/>
      <c r="BP23" s="1536"/>
      <c r="BQ23" s="1534">
        <v>3</v>
      </c>
      <c r="BR23" s="1535"/>
      <c r="BS23" s="1536"/>
      <c r="BT23" s="1534">
        <v>3</v>
      </c>
      <c r="BU23" s="1535"/>
      <c r="BV23" s="1536"/>
      <c r="BW23" s="1534">
        <v>3</v>
      </c>
      <c r="BX23" s="1535"/>
      <c r="BY23" s="1536"/>
      <c r="BZ23" s="1534">
        <v>3</v>
      </c>
      <c r="CA23" s="1535"/>
      <c r="CB23" s="1536"/>
    </row>
    <row r="24" spans="1:80" s="1146" customFormat="1" ht="6.75" customHeight="1" x14ac:dyDescent="0.25">
      <c r="A24" s="1480" t="s">
        <v>616</v>
      </c>
      <c r="B24" s="1481"/>
      <c r="C24" s="1482"/>
      <c r="D24" s="1489">
        <v>0.04</v>
      </c>
      <c r="E24" s="1395" t="s">
        <v>18</v>
      </c>
      <c r="F24" s="1459"/>
      <c r="G24" s="1395" t="s">
        <v>213</v>
      </c>
      <c r="H24" s="1459"/>
      <c r="I24" s="1596"/>
      <c r="J24" s="1599"/>
      <c r="K24" s="1602"/>
      <c r="L24" s="1596"/>
      <c r="M24" s="1599"/>
      <c r="N24" s="1602"/>
      <c r="O24" s="1596"/>
      <c r="P24" s="1599"/>
      <c r="Q24" s="1602"/>
      <c r="R24" s="1596"/>
      <c r="S24" s="1599"/>
      <c r="T24" s="1602"/>
      <c r="U24" s="1596"/>
      <c r="V24" s="1599"/>
      <c r="W24" s="1602"/>
      <c r="X24" s="1596"/>
      <c r="Y24" s="1599"/>
      <c r="Z24" s="1602"/>
      <c r="AA24" s="1596"/>
      <c r="AB24" s="1599"/>
      <c r="AC24" s="1602"/>
      <c r="AD24" s="1596"/>
      <c r="AE24" s="1599"/>
      <c r="AF24" s="1602"/>
      <c r="AG24" s="1596"/>
      <c r="AH24" s="1599"/>
      <c r="AI24" s="1602"/>
      <c r="AJ24" s="1596"/>
      <c r="AK24" s="1599"/>
      <c r="AL24" s="1602"/>
      <c r="AM24" s="1596"/>
      <c r="AN24" s="1599"/>
      <c r="AO24" s="1602"/>
      <c r="AP24" s="1596"/>
      <c r="AQ24" s="1599"/>
      <c r="AR24" s="1602"/>
      <c r="AS24" s="1596"/>
      <c r="AT24" s="1599"/>
      <c r="AU24" s="1602"/>
      <c r="AV24" s="1596"/>
      <c r="AW24" s="1599"/>
      <c r="AX24" s="1602"/>
      <c r="AY24" s="1596"/>
      <c r="AZ24" s="1599"/>
      <c r="BA24" s="1602"/>
      <c r="BB24" s="1596"/>
      <c r="BC24" s="1599"/>
      <c r="BD24" s="1602"/>
      <c r="BE24" s="1596"/>
      <c r="BF24" s="1599"/>
      <c r="BG24" s="1602"/>
      <c r="BH24" s="1596"/>
      <c r="BI24" s="1599"/>
      <c r="BJ24" s="1602"/>
      <c r="BK24" s="1596"/>
      <c r="BL24" s="1599"/>
      <c r="BM24" s="1602"/>
      <c r="BN24" s="1596"/>
      <c r="BO24" s="1599"/>
      <c r="BP24" s="1602"/>
      <c r="BQ24" s="1596"/>
      <c r="BR24" s="1599"/>
      <c r="BS24" s="1602"/>
      <c r="BT24" s="1596"/>
      <c r="BU24" s="1599"/>
      <c r="BV24" s="1602"/>
      <c r="BW24" s="1596"/>
      <c r="BX24" s="1599"/>
      <c r="BY24" s="1602"/>
      <c r="BZ24" s="1596"/>
      <c r="CA24" s="1599"/>
      <c r="CB24" s="1602"/>
    </row>
    <row r="25" spans="1:80" s="1146" customFormat="1" ht="6.75" customHeight="1" x14ac:dyDescent="0.25">
      <c r="A25" s="1483"/>
      <c r="B25" s="1484"/>
      <c r="C25" s="1485"/>
      <c r="D25" s="1490"/>
      <c r="E25" s="1397"/>
      <c r="F25" s="1460"/>
      <c r="G25" s="1397"/>
      <c r="H25" s="1460"/>
      <c r="I25" s="1597"/>
      <c r="J25" s="1600"/>
      <c r="K25" s="1603"/>
      <c r="L25" s="1597"/>
      <c r="M25" s="1600"/>
      <c r="N25" s="1603"/>
      <c r="O25" s="1597"/>
      <c r="P25" s="1600"/>
      <c r="Q25" s="1603"/>
      <c r="R25" s="1597"/>
      <c r="S25" s="1600"/>
      <c r="T25" s="1603"/>
      <c r="U25" s="1597"/>
      <c r="V25" s="1600"/>
      <c r="W25" s="1603"/>
      <c r="X25" s="1597"/>
      <c r="Y25" s="1600"/>
      <c r="Z25" s="1603"/>
      <c r="AA25" s="1597"/>
      <c r="AB25" s="1600"/>
      <c r="AC25" s="1603"/>
      <c r="AD25" s="1597"/>
      <c r="AE25" s="1600"/>
      <c r="AF25" s="1603"/>
      <c r="AG25" s="1597"/>
      <c r="AH25" s="1600"/>
      <c r="AI25" s="1603"/>
      <c r="AJ25" s="1597"/>
      <c r="AK25" s="1600"/>
      <c r="AL25" s="1603"/>
      <c r="AM25" s="1597"/>
      <c r="AN25" s="1600"/>
      <c r="AO25" s="1603"/>
      <c r="AP25" s="1597"/>
      <c r="AQ25" s="1600"/>
      <c r="AR25" s="1603"/>
      <c r="AS25" s="1597"/>
      <c r="AT25" s="1600"/>
      <c r="AU25" s="1603"/>
      <c r="AV25" s="1597"/>
      <c r="AW25" s="1600"/>
      <c r="AX25" s="1603"/>
      <c r="AY25" s="1597"/>
      <c r="AZ25" s="1600"/>
      <c r="BA25" s="1603"/>
      <c r="BB25" s="1597"/>
      <c r="BC25" s="1600"/>
      <c r="BD25" s="1603"/>
      <c r="BE25" s="1597"/>
      <c r="BF25" s="1600"/>
      <c r="BG25" s="1603"/>
      <c r="BH25" s="1597"/>
      <c r="BI25" s="1600"/>
      <c r="BJ25" s="1603"/>
      <c r="BK25" s="1597"/>
      <c r="BL25" s="1600"/>
      <c r="BM25" s="1603"/>
      <c r="BN25" s="1597"/>
      <c r="BO25" s="1600"/>
      <c r="BP25" s="1603"/>
      <c r="BQ25" s="1597"/>
      <c r="BR25" s="1600"/>
      <c r="BS25" s="1603"/>
      <c r="BT25" s="1597"/>
      <c r="BU25" s="1600"/>
      <c r="BV25" s="1603"/>
      <c r="BW25" s="1597"/>
      <c r="BX25" s="1600"/>
      <c r="BY25" s="1603"/>
      <c r="BZ25" s="1597"/>
      <c r="CA25" s="1600"/>
      <c r="CB25" s="1603"/>
    </row>
    <row r="26" spans="1:80" s="1146" customFormat="1" ht="6.75" customHeight="1" thickBot="1" x14ac:dyDescent="0.3">
      <c r="A26" s="1483"/>
      <c r="B26" s="1484"/>
      <c r="C26" s="1485"/>
      <c r="D26" s="1490"/>
      <c r="E26" s="1399"/>
      <c r="F26" s="1461"/>
      <c r="G26" s="1399"/>
      <c r="H26" s="1461"/>
      <c r="I26" s="1598"/>
      <c r="J26" s="1601"/>
      <c r="K26" s="1604"/>
      <c r="L26" s="1598"/>
      <c r="M26" s="1601"/>
      <c r="N26" s="1604"/>
      <c r="O26" s="1598"/>
      <c r="P26" s="1601"/>
      <c r="Q26" s="1604"/>
      <c r="R26" s="1598"/>
      <c r="S26" s="1601"/>
      <c r="T26" s="1604"/>
      <c r="U26" s="1598"/>
      <c r="V26" s="1601"/>
      <c r="W26" s="1604"/>
      <c r="X26" s="1598"/>
      <c r="Y26" s="1601"/>
      <c r="Z26" s="1604"/>
      <c r="AA26" s="1598"/>
      <c r="AB26" s="1601"/>
      <c r="AC26" s="1604"/>
      <c r="AD26" s="1598"/>
      <c r="AE26" s="1601"/>
      <c r="AF26" s="1604"/>
      <c r="AG26" s="1598"/>
      <c r="AH26" s="1601"/>
      <c r="AI26" s="1604"/>
      <c r="AJ26" s="1598"/>
      <c r="AK26" s="1601"/>
      <c r="AL26" s="1604"/>
      <c r="AM26" s="1598"/>
      <c r="AN26" s="1601"/>
      <c r="AO26" s="1604"/>
      <c r="AP26" s="1598"/>
      <c r="AQ26" s="1601"/>
      <c r="AR26" s="1604"/>
      <c r="AS26" s="1598"/>
      <c r="AT26" s="1601"/>
      <c r="AU26" s="1604"/>
      <c r="AV26" s="1598"/>
      <c r="AW26" s="1601"/>
      <c r="AX26" s="1604"/>
      <c r="AY26" s="1598"/>
      <c r="AZ26" s="1601"/>
      <c r="BA26" s="1604"/>
      <c r="BB26" s="1598"/>
      <c r="BC26" s="1601"/>
      <c r="BD26" s="1604"/>
      <c r="BE26" s="1598"/>
      <c r="BF26" s="1601"/>
      <c r="BG26" s="1604"/>
      <c r="BH26" s="1598"/>
      <c r="BI26" s="1601"/>
      <c r="BJ26" s="1604"/>
      <c r="BK26" s="1598"/>
      <c r="BL26" s="1601"/>
      <c r="BM26" s="1604"/>
      <c r="BN26" s="1598"/>
      <c r="BO26" s="1601"/>
      <c r="BP26" s="1604"/>
      <c r="BQ26" s="1598"/>
      <c r="BR26" s="1601"/>
      <c r="BS26" s="1604"/>
      <c r="BT26" s="1598"/>
      <c r="BU26" s="1601"/>
      <c r="BV26" s="1604"/>
      <c r="BW26" s="1598"/>
      <c r="BX26" s="1601"/>
      <c r="BY26" s="1604"/>
      <c r="BZ26" s="1598"/>
      <c r="CA26" s="1601"/>
      <c r="CB26" s="1604"/>
    </row>
    <row r="27" spans="1:80" s="1146" customFormat="1" ht="6.75" customHeight="1" x14ac:dyDescent="0.25">
      <c r="A27" s="1483"/>
      <c r="B27" s="1484"/>
      <c r="C27" s="1485"/>
      <c r="D27" s="1490"/>
      <c r="E27" s="1395" t="s">
        <v>503</v>
      </c>
      <c r="F27" s="1459"/>
      <c r="G27" s="1395" t="s">
        <v>213</v>
      </c>
      <c r="H27" s="1459"/>
      <c r="I27" s="1590"/>
      <c r="J27" s="1591"/>
      <c r="K27" s="1592"/>
      <c r="L27" s="1587"/>
      <c r="M27" s="1588"/>
      <c r="N27" s="1589"/>
      <c r="O27" s="1587"/>
      <c r="P27" s="1588"/>
      <c r="Q27" s="1589"/>
      <c r="R27" s="1587"/>
      <c r="S27" s="1588"/>
      <c r="T27" s="1589"/>
      <c r="U27" s="1587"/>
      <c r="V27" s="1588"/>
      <c r="W27" s="1589"/>
      <c r="X27" s="1587"/>
      <c r="Y27" s="1588"/>
      <c r="Z27" s="1589"/>
      <c r="AA27" s="1587"/>
      <c r="AB27" s="1588"/>
      <c r="AC27" s="1589"/>
      <c r="AD27" s="1587"/>
      <c r="AE27" s="1588"/>
      <c r="AF27" s="1589"/>
      <c r="AG27" s="1587"/>
      <c r="AH27" s="1588"/>
      <c r="AI27" s="1589"/>
      <c r="AJ27" s="1587"/>
      <c r="AK27" s="1588"/>
      <c r="AL27" s="1589"/>
      <c r="AM27" s="1587"/>
      <c r="AN27" s="1588"/>
      <c r="AO27" s="1589"/>
      <c r="AP27" s="1587"/>
      <c r="AQ27" s="1588"/>
      <c r="AR27" s="1589"/>
      <c r="AS27" s="1587"/>
      <c r="AT27" s="1588"/>
      <c r="AU27" s="1589"/>
      <c r="AV27" s="1587"/>
      <c r="AW27" s="1588"/>
      <c r="AX27" s="1589"/>
      <c r="AY27" s="1587"/>
      <c r="AZ27" s="1588"/>
      <c r="BA27" s="1589"/>
      <c r="BB27" s="1587"/>
      <c r="BC27" s="1588"/>
      <c r="BD27" s="1589"/>
      <c r="BE27" s="1587"/>
      <c r="BF27" s="1588"/>
      <c r="BG27" s="1589"/>
      <c r="BH27" s="1587"/>
      <c r="BI27" s="1588"/>
      <c r="BJ27" s="1589"/>
      <c r="BK27" s="1587"/>
      <c r="BL27" s="1588"/>
      <c r="BM27" s="1589"/>
      <c r="BN27" s="1587"/>
      <c r="BO27" s="1588"/>
      <c r="BP27" s="1589"/>
      <c r="BQ27" s="1587"/>
      <c r="BR27" s="1588"/>
      <c r="BS27" s="1589"/>
      <c r="BT27" s="1587"/>
      <c r="BU27" s="1588"/>
      <c r="BV27" s="1589"/>
      <c r="BW27" s="1587"/>
      <c r="BX27" s="1588"/>
      <c r="BY27" s="1589"/>
      <c r="BZ27" s="1587"/>
      <c r="CA27" s="1588"/>
      <c r="CB27" s="1589"/>
    </row>
    <row r="28" spans="1:80" s="1146" customFormat="1" ht="6.75" customHeight="1" x14ac:dyDescent="0.25">
      <c r="A28" s="1483"/>
      <c r="B28" s="1484"/>
      <c r="C28" s="1485"/>
      <c r="D28" s="1490"/>
      <c r="E28" s="1397"/>
      <c r="F28" s="1460"/>
      <c r="G28" s="1397"/>
      <c r="H28" s="1460"/>
      <c r="I28" s="1590"/>
      <c r="J28" s="1591"/>
      <c r="K28" s="1592"/>
      <c r="L28" s="1590"/>
      <c r="M28" s="1591"/>
      <c r="N28" s="1592"/>
      <c r="O28" s="1590"/>
      <c r="P28" s="1591"/>
      <c r="Q28" s="1592"/>
      <c r="R28" s="1590"/>
      <c r="S28" s="1591"/>
      <c r="T28" s="1592"/>
      <c r="U28" s="1590"/>
      <c r="V28" s="1591"/>
      <c r="W28" s="1592"/>
      <c r="X28" s="1590"/>
      <c r="Y28" s="1591"/>
      <c r="Z28" s="1592"/>
      <c r="AA28" s="1590"/>
      <c r="AB28" s="1591"/>
      <c r="AC28" s="1592"/>
      <c r="AD28" s="1590"/>
      <c r="AE28" s="1591"/>
      <c r="AF28" s="1592"/>
      <c r="AG28" s="1590"/>
      <c r="AH28" s="1591"/>
      <c r="AI28" s="1592"/>
      <c r="AJ28" s="1590"/>
      <c r="AK28" s="1591"/>
      <c r="AL28" s="1592"/>
      <c r="AM28" s="1590"/>
      <c r="AN28" s="1591"/>
      <c r="AO28" s="1592"/>
      <c r="AP28" s="1590"/>
      <c r="AQ28" s="1591"/>
      <c r="AR28" s="1592"/>
      <c r="AS28" s="1590"/>
      <c r="AT28" s="1591"/>
      <c r="AU28" s="1592"/>
      <c r="AV28" s="1590"/>
      <c r="AW28" s="1591"/>
      <c r="AX28" s="1592"/>
      <c r="AY28" s="1590"/>
      <c r="AZ28" s="1591"/>
      <c r="BA28" s="1592"/>
      <c r="BB28" s="1590"/>
      <c r="BC28" s="1591"/>
      <c r="BD28" s="1592"/>
      <c r="BE28" s="1590"/>
      <c r="BF28" s="1591"/>
      <c r="BG28" s="1592"/>
      <c r="BH28" s="1590"/>
      <c r="BI28" s="1591"/>
      <c r="BJ28" s="1592"/>
      <c r="BK28" s="1590"/>
      <c r="BL28" s="1591"/>
      <c r="BM28" s="1592"/>
      <c r="BN28" s="1590"/>
      <c r="BO28" s="1591"/>
      <c r="BP28" s="1592"/>
      <c r="BQ28" s="1590"/>
      <c r="BR28" s="1591"/>
      <c r="BS28" s="1592"/>
      <c r="BT28" s="1590"/>
      <c r="BU28" s="1591"/>
      <c r="BV28" s="1592"/>
      <c r="BW28" s="1590"/>
      <c r="BX28" s="1591"/>
      <c r="BY28" s="1592"/>
      <c r="BZ28" s="1590"/>
      <c r="CA28" s="1591"/>
      <c r="CB28" s="1592"/>
    </row>
    <row r="29" spans="1:80" s="1146" customFormat="1" ht="6.75" customHeight="1" thickBot="1" x14ac:dyDescent="0.3">
      <c r="A29" s="1486"/>
      <c r="B29" s="1487"/>
      <c r="C29" s="1488"/>
      <c r="D29" s="1491"/>
      <c r="E29" s="1399"/>
      <c r="F29" s="1461"/>
      <c r="G29" s="1399"/>
      <c r="H29" s="1461"/>
      <c r="I29" s="1608"/>
      <c r="J29" s="1609"/>
      <c r="K29" s="1610"/>
      <c r="L29" s="1608"/>
      <c r="M29" s="1609"/>
      <c r="N29" s="1610"/>
      <c r="O29" s="1608"/>
      <c r="P29" s="1609"/>
      <c r="Q29" s="1610"/>
      <c r="R29" s="1608"/>
      <c r="S29" s="1609"/>
      <c r="T29" s="1610"/>
      <c r="U29" s="1608"/>
      <c r="V29" s="1609"/>
      <c r="W29" s="1610"/>
      <c r="X29" s="1608"/>
      <c r="Y29" s="1609"/>
      <c r="Z29" s="1610"/>
      <c r="AA29" s="1608"/>
      <c r="AB29" s="1609"/>
      <c r="AC29" s="1610"/>
      <c r="AD29" s="1608"/>
      <c r="AE29" s="1609"/>
      <c r="AF29" s="1610"/>
      <c r="AG29" s="1608"/>
      <c r="AH29" s="1609"/>
      <c r="AI29" s="1610"/>
      <c r="AJ29" s="1608"/>
      <c r="AK29" s="1609"/>
      <c r="AL29" s="1610"/>
      <c r="AM29" s="1608"/>
      <c r="AN29" s="1609"/>
      <c r="AO29" s="1610"/>
      <c r="AP29" s="1608"/>
      <c r="AQ29" s="1609"/>
      <c r="AR29" s="1610"/>
      <c r="AS29" s="1608"/>
      <c r="AT29" s="1609"/>
      <c r="AU29" s="1610"/>
      <c r="AV29" s="1608"/>
      <c r="AW29" s="1609"/>
      <c r="AX29" s="1610"/>
      <c r="AY29" s="1608"/>
      <c r="AZ29" s="1609"/>
      <c r="BA29" s="1610"/>
      <c r="BB29" s="1608"/>
      <c r="BC29" s="1609"/>
      <c r="BD29" s="1610"/>
      <c r="BE29" s="1608"/>
      <c r="BF29" s="1609"/>
      <c r="BG29" s="1610"/>
      <c r="BH29" s="1608"/>
      <c r="BI29" s="1609"/>
      <c r="BJ29" s="1610"/>
      <c r="BK29" s="1608"/>
      <c r="BL29" s="1609"/>
      <c r="BM29" s="1610"/>
      <c r="BN29" s="1608"/>
      <c r="BO29" s="1609"/>
      <c r="BP29" s="1610"/>
      <c r="BQ29" s="1608"/>
      <c r="BR29" s="1609"/>
      <c r="BS29" s="1610"/>
      <c r="BT29" s="1608"/>
      <c r="BU29" s="1609"/>
      <c r="BV29" s="1610"/>
      <c r="BW29" s="1608"/>
      <c r="BX29" s="1609"/>
      <c r="BY29" s="1610"/>
      <c r="BZ29" s="1608"/>
      <c r="CA29" s="1609"/>
      <c r="CB29" s="1610"/>
    </row>
    <row r="30" spans="1:80" s="1146" customFormat="1" ht="7.5" customHeight="1" x14ac:dyDescent="0.25">
      <c r="A30" s="1480" t="s">
        <v>617</v>
      </c>
      <c r="B30" s="1481"/>
      <c r="C30" s="1482"/>
      <c r="D30" s="1489">
        <v>0.04</v>
      </c>
      <c r="E30" s="1395" t="s">
        <v>18</v>
      </c>
      <c r="F30" s="1459"/>
      <c r="G30" s="1395" t="s">
        <v>213</v>
      </c>
      <c r="H30" s="1459"/>
      <c r="I30" s="1596"/>
      <c r="J30" s="1599"/>
      <c r="K30" s="1602"/>
      <c r="L30" s="1596"/>
      <c r="M30" s="1599"/>
      <c r="N30" s="1602"/>
      <c r="O30" s="1596"/>
      <c r="P30" s="1599"/>
      <c r="Q30" s="1602"/>
      <c r="R30" s="1596"/>
      <c r="S30" s="1599"/>
      <c r="T30" s="1602"/>
      <c r="U30" s="1596"/>
      <c r="V30" s="1599"/>
      <c r="W30" s="1602"/>
      <c r="X30" s="1596"/>
      <c r="Y30" s="1599"/>
      <c r="Z30" s="1602"/>
      <c r="AA30" s="1596"/>
      <c r="AB30" s="1599"/>
      <c r="AC30" s="1602"/>
      <c r="AD30" s="1596"/>
      <c r="AE30" s="1599"/>
      <c r="AF30" s="1602"/>
      <c r="AG30" s="1596"/>
      <c r="AH30" s="1599"/>
      <c r="AI30" s="1602"/>
      <c r="AJ30" s="1596"/>
      <c r="AK30" s="1599"/>
      <c r="AL30" s="1602"/>
      <c r="AM30" s="1596"/>
      <c r="AN30" s="1599"/>
      <c r="AO30" s="1602"/>
      <c r="AP30" s="1596"/>
      <c r="AQ30" s="1599"/>
      <c r="AR30" s="1602"/>
      <c r="AS30" s="1596"/>
      <c r="AT30" s="1599"/>
      <c r="AU30" s="1602"/>
      <c r="AV30" s="1596"/>
      <c r="AW30" s="1599"/>
      <c r="AX30" s="1602"/>
      <c r="AY30" s="1596"/>
      <c r="AZ30" s="1599"/>
      <c r="BA30" s="1602"/>
      <c r="BB30" s="1596"/>
      <c r="BC30" s="1599"/>
      <c r="BD30" s="1602"/>
      <c r="BE30" s="1596"/>
      <c r="BF30" s="1599"/>
      <c r="BG30" s="1602"/>
      <c r="BH30" s="1596"/>
      <c r="BI30" s="1599"/>
      <c r="BJ30" s="1602"/>
      <c r="BK30" s="1596"/>
      <c r="BL30" s="1599"/>
      <c r="BM30" s="1602"/>
      <c r="BN30" s="1596"/>
      <c r="BO30" s="1599"/>
      <c r="BP30" s="1602"/>
      <c r="BQ30" s="1596"/>
      <c r="BR30" s="1599"/>
      <c r="BS30" s="1602"/>
      <c r="BT30" s="1596"/>
      <c r="BU30" s="1599"/>
      <c r="BV30" s="1602"/>
      <c r="BW30" s="1596"/>
      <c r="BX30" s="1599"/>
      <c r="BY30" s="1602"/>
      <c r="BZ30" s="1596"/>
      <c r="CA30" s="1599"/>
      <c r="CB30" s="1602"/>
    </row>
    <row r="31" spans="1:80" s="1146" customFormat="1" ht="7.5" customHeight="1" x14ac:dyDescent="0.25">
      <c r="A31" s="1483"/>
      <c r="B31" s="1484"/>
      <c r="C31" s="1485"/>
      <c r="D31" s="1490"/>
      <c r="E31" s="1397"/>
      <c r="F31" s="1460"/>
      <c r="G31" s="1397"/>
      <c r="H31" s="1460"/>
      <c r="I31" s="1597"/>
      <c r="J31" s="1600"/>
      <c r="K31" s="1603"/>
      <c r="L31" s="1597"/>
      <c r="M31" s="1600"/>
      <c r="N31" s="1603"/>
      <c r="O31" s="1597"/>
      <c r="P31" s="1600"/>
      <c r="Q31" s="1603"/>
      <c r="R31" s="1597"/>
      <c r="S31" s="1600"/>
      <c r="T31" s="1603"/>
      <c r="U31" s="1597"/>
      <c r="V31" s="1600"/>
      <c r="W31" s="1603"/>
      <c r="X31" s="1597"/>
      <c r="Y31" s="1600"/>
      <c r="Z31" s="1603"/>
      <c r="AA31" s="1597"/>
      <c r="AB31" s="1600"/>
      <c r="AC31" s="1603"/>
      <c r="AD31" s="1597"/>
      <c r="AE31" s="1600"/>
      <c r="AF31" s="1603"/>
      <c r="AG31" s="1597"/>
      <c r="AH31" s="1600"/>
      <c r="AI31" s="1603"/>
      <c r="AJ31" s="1597"/>
      <c r="AK31" s="1600"/>
      <c r="AL31" s="1603"/>
      <c r="AM31" s="1597"/>
      <c r="AN31" s="1600"/>
      <c r="AO31" s="1603"/>
      <c r="AP31" s="1597"/>
      <c r="AQ31" s="1600"/>
      <c r="AR31" s="1603"/>
      <c r="AS31" s="1597"/>
      <c r="AT31" s="1600"/>
      <c r="AU31" s="1603"/>
      <c r="AV31" s="1597"/>
      <c r="AW31" s="1600"/>
      <c r="AX31" s="1603"/>
      <c r="AY31" s="1597"/>
      <c r="AZ31" s="1600"/>
      <c r="BA31" s="1603"/>
      <c r="BB31" s="1597"/>
      <c r="BC31" s="1600"/>
      <c r="BD31" s="1603"/>
      <c r="BE31" s="1597"/>
      <c r="BF31" s="1600"/>
      <c r="BG31" s="1603"/>
      <c r="BH31" s="1597"/>
      <c r="BI31" s="1600"/>
      <c r="BJ31" s="1603"/>
      <c r="BK31" s="1597"/>
      <c r="BL31" s="1600"/>
      <c r="BM31" s="1603"/>
      <c r="BN31" s="1597"/>
      <c r="BO31" s="1600"/>
      <c r="BP31" s="1603"/>
      <c r="BQ31" s="1597"/>
      <c r="BR31" s="1600"/>
      <c r="BS31" s="1603"/>
      <c r="BT31" s="1597"/>
      <c r="BU31" s="1600"/>
      <c r="BV31" s="1603"/>
      <c r="BW31" s="1597"/>
      <c r="BX31" s="1600"/>
      <c r="BY31" s="1603"/>
      <c r="BZ31" s="1597"/>
      <c r="CA31" s="1600"/>
      <c r="CB31" s="1603"/>
    </row>
    <row r="32" spans="1:80" s="1146" customFormat="1" ht="7.5" customHeight="1" thickBot="1" x14ac:dyDescent="0.3">
      <c r="A32" s="1483"/>
      <c r="B32" s="1484"/>
      <c r="C32" s="1485"/>
      <c r="D32" s="1490"/>
      <c r="E32" s="1399"/>
      <c r="F32" s="1461"/>
      <c r="G32" s="1399"/>
      <c r="H32" s="1461"/>
      <c r="I32" s="1598"/>
      <c r="J32" s="1601"/>
      <c r="K32" s="1604"/>
      <c r="L32" s="1598"/>
      <c r="M32" s="1601"/>
      <c r="N32" s="1604"/>
      <c r="O32" s="1598"/>
      <c r="P32" s="1601"/>
      <c r="Q32" s="1604"/>
      <c r="R32" s="1598"/>
      <c r="S32" s="1601"/>
      <c r="T32" s="1604"/>
      <c r="U32" s="1598"/>
      <c r="V32" s="1601"/>
      <c r="W32" s="1604"/>
      <c r="X32" s="1598"/>
      <c r="Y32" s="1601"/>
      <c r="Z32" s="1604"/>
      <c r="AA32" s="1598"/>
      <c r="AB32" s="1601"/>
      <c r="AC32" s="1604"/>
      <c r="AD32" s="1598"/>
      <c r="AE32" s="1601"/>
      <c r="AF32" s="1604"/>
      <c r="AG32" s="1598"/>
      <c r="AH32" s="1601"/>
      <c r="AI32" s="1604"/>
      <c r="AJ32" s="1598"/>
      <c r="AK32" s="1601"/>
      <c r="AL32" s="1604"/>
      <c r="AM32" s="1598"/>
      <c r="AN32" s="1601"/>
      <c r="AO32" s="1604"/>
      <c r="AP32" s="1598"/>
      <c r="AQ32" s="1601"/>
      <c r="AR32" s="1604"/>
      <c r="AS32" s="1598"/>
      <c r="AT32" s="1601"/>
      <c r="AU32" s="1604"/>
      <c r="AV32" s="1598"/>
      <c r="AW32" s="1601"/>
      <c r="AX32" s="1604"/>
      <c r="AY32" s="1598"/>
      <c r="AZ32" s="1601"/>
      <c r="BA32" s="1604"/>
      <c r="BB32" s="1598"/>
      <c r="BC32" s="1601"/>
      <c r="BD32" s="1604"/>
      <c r="BE32" s="1598"/>
      <c r="BF32" s="1601"/>
      <c r="BG32" s="1604"/>
      <c r="BH32" s="1598"/>
      <c r="BI32" s="1601"/>
      <c r="BJ32" s="1604"/>
      <c r="BK32" s="1598"/>
      <c r="BL32" s="1601"/>
      <c r="BM32" s="1604"/>
      <c r="BN32" s="1598"/>
      <c r="BO32" s="1601"/>
      <c r="BP32" s="1604"/>
      <c r="BQ32" s="1598"/>
      <c r="BR32" s="1601"/>
      <c r="BS32" s="1604"/>
      <c r="BT32" s="1598"/>
      <c r="BU32" s="1601"/>
      <c r="BV32" s="1604"/>
      <c r="BW32" s="1598"/>
      <c r="BX32" s="1601"/>
      <c r="BY32" s="1604"/>
      <c r="BZ32" s="1598"/>
      <c r="CA32" s="1601"/>
      <c r="CB32" s="1604"/>
    </row>
    <row r="33" spans="1:80" s="1146" customFormat="1" ht="7.5" customHeight="1" x14ac:dyDescent="0.25">
      <c r="A33" s="1483"/>
      <c r="B33" s="1484"/>
      <c r="C33" s="1485"/>
      <c r="D33" s="1490"/>
      <c r="E33" s="1395" t="s">
        <v>503</v>
      </c>
      <c r="F33" s="1459"/>
      <c r="G33" s="1395" t="s">
        <v>213</v>
      </c>
      <c r="H33" s="1459"/>
      <c r="I33" s="1587"/>
      <c r="J33" s="1588"/>
      <c r="K33" s="1589"/>
      <c r="L33" s="1587"/>
      <c r="M33" s="1588"/>
      <c r="N33" s="1589"/>
      <c r="O33" s="1587"/>
      <c r="P33" s="1588"/>
      <c r="Q33" s="1589"/>
      <c r="R33" s="1587"/>
      <c r="S33" s="1588"/>
      <c r="T33" s="1589"/>
      <c r="U33" s="1587"/>
      <c r="V33" s="1588"/>
      <c r="W33" s="1589"/>
      <c r="X33" s="1587"/>
      <c r="Y33" s="1588"/>
      <c r="Z33" s="1589"/>
      <c r="AA33" s="1587"/>
      <c r="AB33" s="1588"/>
      <c r="AC33" s="1589"/>
      <c r="AD33" s="1587"/>
      <c r="AE33" s="1588"/>
      <c r="AF33" s="1589"/>
      <c r="AG33" s="1587"/>
      <c r="AH33" s="1588"/>
      <c r="AI33" s="1589"/>
      <c r="AJ33" s="1587"/>
      <c r="AK33" s="1588"/>
      <c r="AL33" s="1589"/>
      <c r="AM33" s="1587"/>
      <c r="AN33" s="1588"/>
      <c r="AO33" s="1589"/>
      <c r="AP33" s="1587"/>
      <c r="AQ33" s="1588"/>
      <c r="AR33" s="1589"/>
      <c r="AS33" s="1587"/>
      <c r="AT33" s="1588"/>
      <c r="AU33" s="1589"/>
      <c r="AV33" s="1587"/>
      <c r="AW33" s="1588"/>
      <c r="AX33" s="1589"/>
      <c r="AY33" s="1587"/>
      <c r="AZ33" s="1588"/>
      <c r="BA33" s="1589"/>
      <c r="BB33" s="1587"/>
      <c r="BC33" s="1588"/>
      <c r="BD33" s="1589"/>
      <c r="BE33" s="1587"/>
      <c r="BF33" s="1588"/>
      <c r="BG33" s="1589"/>
      <c r="BH33" s="1587"/>
      <c r="BI33" s="1588"/>
      <c r="BJ33" s="1589"/>
      <c r="BK33" s="1587"/>
      <c r="BL33" s="1588"/>
      <c r="BM33" s="1589"/>
      <c r="BN33" s="1587"/>
      <c r="BO33" s="1588"/>
      <c r="BP33" s="1589"/>
      <c r="BQ33" s="1587"/>
      <c r="BR33" s="1588"/>
      <c r="BS33" s="1589"/>
      <c r="BT33" s="1587"/>
      <c r="BU33" s="1588"/>
      <c r="BV33" s="1589"/>
      <c r="BW33" s="1587"/>
      <c r="BX33" s="1588"/>
      <c r="BY33" s="1589"/>
      <c r="BZ33" s="1587"/>
      <c r="CA33" s="1588"/>
      <c r="CB33" s="1589"/>
    </row>
    <row r="34" spans="1:80" s="1146" customFormat="1" ht="7.5" customHeight="1" x14ac:dyDescent="0.25">
      <c r="A34" s="1483"/>
      <c r="B34" s="1484"/>
      <c r="C34" s="1485"/>
      <c r="D34" s="1490"/>
      <c r="E34" s="1397"/>
      <c r="F34" s="1460"/>
      <c r="G34" s="1397"/>
      <c r="H34" s="1460"/>
      <c r="I34" s="1590"/>
      <c r="J34" s="1591"/>
      <c r="K34" s="1592"/>
      <c r="L34" s="1590"/>
      <c r="M34" s="1591"/>
      <c r="N34" s="1592"/>
      <c r="O34" s="1590"/>
      <c r="P34" s="1591"/>
      <c r="Q34" s="1592"/>
      <c r="R34" s="1590"/>
      <c r="S34" s="1591"/>
      <c r="T34" s="1592"/>
      <c r="U34" s="1590"/>
      <c r="V34" s="1591"/>
      <c r="W34" s="1592"/>
      <c r="X34" s="1590"/>
      <c r="Y34" s="1591"/>
      <c r="Z34" s="1592"/>
      <c r="AA34" s="1590"/>
      <c r="AB34" s="1591"/>
      <c r="AC34" s="1592"/>
      <c r="AD34" s="1590"/>
      <c r="AE34" s="1591"/>
      <c r="AF34" s="1592"/>
      <c r="AG34" s="1590"/>
      <c r="AH34" s="1591"/>
      <c r="AI34" s="1592"/>
      <c r="AJ34" s="1590"/>
      <c r="AK34" s="1591"/>
      <c r="AL34" s="1592"/>
      <c r="AM34" s="1590"/>
      <c r="AN34" s="1591"/>
      <c r="AO34" s="1592"/>
      <c r="AP34" s="1590"/>
      <c r="AQ34" s="1591"/>
      <c r="AR34" s="1592"/>
      <c r="AS34" s="1590"/>
      <c r="AT34" s="1591"/>
      <c r="AU34" s="1592"/>
      <c r="AV34" s="1590"/>
      <c r="AW34" s="1591"/>
      <c r="AX34" s="1592"/>
      <c r="AY34" s="1590"/>
      <c r="AZ34" s="1591"/>
      <c r="BA34" s="1592"/>
      <c r="BB34" s="1590"/>
      <c r="BC34" s="1591"/>
      <c r="BD34" s="1592"/>
      <c r="BE34" s="1590"/>
      <c r="BF34" s="1591"/>
      <c r="BG34" s="1592"/>
      <c r="BH34" s="1590"/>
      <c r="BI34" s="1591"/>
      <c r="BJ34" s="1592"/>
      <c r="BK34" s="1590"/>
      <c r="BL34" s="1591"/>
      <c r="BM34" s="1592"/>
      <c r="BN34" s="1590"/>
      <c r="BO34" s="1591"/>
      <c r="BP34" s="1592"/>
      <c r="BQ34" s="1590"/>
      <c r="BR34" s="1591"/>
      <c r="BS34" s="1592"/>
      <c r="BT34" s="1590"/>
      <c r="BU34" s="1591"/>
      <c r="BV34" s="1592"/>
      <c r="BW34" s="1590"/>
      <c r="BX34" s="1591"/>
      <c r="BY34" s="1592"/>
      <c r="BZ34" s="1590"/>
      <c r="CA34" s="1591"/>
      <c r="CB34" s="1592"/>
    </row>
    <row r="35" spans="1:80" s="1146" customFormat="1" ht="7.5" customHeight="1" thickBot="1" x14ac:dyDescent="0.3">
      <c r="A35" s="1486"/>
      <c r="B35" s="1487"/>
      <c r="C35" s="1488"/>
      <c r="D35" s="1491"/>
      <c r="E35" s="1399"/>
      <c r="F35" s="1461"/>
      <c r="G35" s="1399"/>
      <c r="H35" s="1461"/>
      <c r="I35" s="1593"/>
      <c r="J35" s="1594"/>
      <c r="K35" s="1595"/>
      <c r="L35" s="1593"/>
      <c r="M35" s="1594"/>
      <c r="N35" s="1595"/>
      <c r="O35" s="1593"/>
      <c r="P35" s="1594"/>
      <c r="Q35" s="1595"/>
      <c r="R35" s="1593"/>
      <c r="S35" s="1594"/>
      <c r="T35" s="1595"/>
      <c r="U35" s="1593"/>
      <c r="V35" s="1594"/>
      <c r="W35" s="1595"/>
      <c r="X35" s="1593"/>
      <c r="Y35" s="1594"/>
      <c r="Z35" s="1595"/>
      <c r="AA35" s="1593"/>
      <c r="AB35" s="1594"/>
      <c r="AC35" s="1595"/>
      <c r="AD35" s="1593"/>
      <c r="AE35" s="1594"/>
      <c r="AF35" s="1595"/>
      <c r="AG35" s="1593"/>
      <c r="AH35" s="1594"/>
      <c r="AI35" s="1595"/>
      <c r="AJ35" s="1593"/>
      <c r="AK35" s="1594"/>
      <c r="AL35" s="1595"/>
      <c r="AM35" s="1593"/>
      <c r="AN35" s="1594"/>
      <c r="AO35" s="1595"/>
      <c r="AP35" s="1593"/>
      <c r="AQ35" s="1594"/>
      <c r="AR35" s="1595"/>
      <c r="AS35" s="1593"/>
      <c r="AT35" s="1594"/>
      <c r="AU35" s="1595"/>
      <c r="AV35" s="1593"/>
      <c r="AW35" s="1594"/>
      <c r="AX35" s="1595"/>
      <c r="AY35" s="1593"/>
      <c r="AZ35" s="1594"/>
      <c r="BA35" s="1595"/>
      <c r="BB35" s="1593"/>
      <c r="BC35" s="1594"/>
      <c r="BD35" s="1595"/>
      <c r="BE35" s="1593"/>
      <c r="BF35" s="1594"/>
      <c r="BG35" s="1595"/>
      <c r="BH35" s="1593"/>
      <c r="BI35" s="1594"/>
      <c r="BJ35" s="1595"/>
      <c r="BK35" s="1593"/>
      <c r="BL35" s="1594"/>
      <c r="BM35" s="1595"/>
      <c r="BN35" s="1593"/>
      <c r="BO35" s="1594"/>
      <c r="BP35" s="1595"/>
      <c r="BQ35" s="1593"/>
      <c r="BR35" s="1594"/>
      <c r="BS35" s="1595"/>
      <c r="BT35" s="1593"/>
      <c r="BU35" s="1594"/>
      <c r="BV35" s="1595"/>
      <c r="BW35" s="1593"/>
      <c r="BX35" s="1594"/>
      <c r="BY35" s="1595"/>
      <c r="BZ35" s="1593"/>
      <c r="CA35" s="1594"/>
      <c r="CB35" s="1595"/>
    </row>
    <row r="36" spans="1:80" s="1146" customFormat="1" ht="24" customHeight="1" x14ac:dyDescent="0.25">
      <c r="A36" s="1417" t="s">
        <v>25</v>
      </c>
      <c r="B36" s="1418"/>
      <c r="C36" s="1418"/>
      <c r="D36" s="1419"/>
      <c r="E36" s="1444" t="s">
        <v>144</v>
      </c>
      <c r="F36" s="1445"/>
      <c r="G36" s="1445"/>
      <c r="H36" s="1446"/>
      <c r="I36" s="1215"/>
      <c r="J36" s="1932">
        <f>J8+J16</f>
        <v>0.192</v>
      </c>
      <c r="K36" s="1933">
        <f>K8+K16</f>
        <v>0</v>
      </c>
      <c r="L36" s="1382"/>
      <c r="M36" s="1932">
        <f>M8+M16</f>
        <v>0.55200000000000005</v>
      </c>
      <c r="N36" s="1933">
        <f>N8+N16</f>
        <v>0</v>
      </c>
      <c r="O36" s="1383"/>
      <c r="P36" s="1932">
        <f>P8+P16</f>
        <v>0.55200000000000005</v>
      </c>
      <c r="Q36" s="1933">
        <f>Q8+Q16</f>
        <v>0</v>
      </c>
      <c r="R36" s="1383"/>
      <c r="S36" s="1932">
        <f>S8+S16</f>
        <v>0.45599999999999996</v>
      </c>
      <c r="T36" s="1933">
        <f>T8+T16</f>
        <v>0</v>
      </c>
      <c r="U36" s="1383"/>
      <c r="V36" s="1932">
        <f>V8+V16</f>
        <v>0.57599999999999996</v>
      </c>
      <c r="W36" s="1933">
        <f>W8+W16</f>
        <v>0</v>
      </c>
      <c r="X36" s="1383"/>
      <c r="Y36" s="1932">
        <f>Y8+Y16</f>
        <v>0.432</v>
      </c>
      <c r="Z36" s="1933">
        <f>Z8+Z16</f>
        <v>0</v>
      </c>
      <c r="AA36" s="1383"/>
      <c r="AB36" s="1932">
        <f>AB8+AB16</f>
        <v>0.312</v>
      </c>
      <c r="AC36" s="1933">
        <f>AC8+AC16</f>
        <v>0</v>
      </c>
      <c r="AD36" s="1383"/>
      <c r="AE36" s="1932">
        <f>AE8+AE16</f>
        <v>0.45599999999999996</v>
      </c>
      <c r="AF36" s="1933">
        <f>AF8+AF16</f>
        <v>0</v>
      </c>
      <c r="AG36" s="1383"/>
      <c r="AH36" s="1932">
        <f>AH8+AH16</f>
        <v>0.69599999999999995</v>
      </c>
      <c r="AI36" s="1933">
        <f>AI8+AI16</f>
        <v>0</v>
      </c>
      <c r="AJ36" s="1383"/>
      <c r="AK36" s="1932">
        <f>AK8+AK16</f>
        <v>0.432</v>
      </c>
      <c r="AL36" s="1933">
        <f>AL8+AL16</f>
        <v>0</v>
      </c>
      <c r="AM36" s="1383"/>
      <c r="AN36" s="1932">
        <f>AN8+AN16</f>
        <v>0.40800000000000003</v>
      </c>
      <c r="AO36" s="1933">
        <f>AO8+AO16</f>
        <v>0</v>
      </c>
      <c r="AP36" s="1383"/>
      <c r="AQ36" s="1932">
        <f>AQ8+AQ16</f>
        <v>0.504</v>
      </c>
      <c r="AR36" s="1933">
        <f>AR8+AR16</f>
        <v>0</v>
      </c>
      <c r="AS36" s="1383"/>
      <c r="AT36" s="1932">
        <f>AT8+AT16</f>
        <v>0.57599999999999996</v>
      </c>
      <c r="AU36" s="1933">
        <f>AU8+AU16</f>
        <v>0</v>
      </c>
      <c r="AV36" s="1383"/>
      <c r="AW36" s="1932">
        <f>AW8+AW16</f>
        <v>0.48</v>
      </c>
      <c r="AX36" s="1933">
        <f>AX8+AX16</f>
        <v>0</v>
      </c>
      <c r="AY36" s="1383"/>
      <c r="AZ36" s="1932">
        <f>AZ8+AZ16</f>
        <v>0.21599999999999997</v>
      </c>
      <c r="BA36" s="1933">
        <f>BA8+BA16</f>
        <v>0</v>
      </c>
      <c r="BB36" s="1383"/>
      <c r="BC36" s="1932">
        <f>BC8+BC16</f>
        <v>0.21600000000000003</v>
      </c>
      <c r="BD36" s="1933">
        <f>BD8+BD16</f>
        <v>0</v>
      </c>
      <c r="BE36" s="1383"/>
      <c r="BF36" s="1932">
        <f>BF8+BF16</f>
        <v>0.45599999999999996</v>
      </c>
      <c r="BG36" s="1933">
        <f>BG8+BG16</f>
        <v>0</v>
      </c>
      <c r="BH36" s="1383"/>
      <c r="BI36" s="1932">
        <f>BI8+BI16</f>
        <v>0.55200000000000005</v>
      </c>
      <c r="BJ36" s="1933">
        <f>BJ8+BJ16</f>
        <v>0</v>
      </c>
      <c r="BK36" s="1383"/>
      <c r="BL36" s="1932">
        <f>BL8+BL16</f>
        <v>0.48</v>
      </c>
      <c r="BM36" s="1933">
        <f>BM8+BM16</f>
        <v>0</v>
      </c>
      <c r="BN36" s="1383"/>
      <c r="BO36" s="1932">
        <f>BO8+BO16</f>
        <v>0.45599999999999996</v>
      </c>
      <c r="BP36" s="1933">
        <f>BP8+BP16</f>
        <v>0</v>
      </c>
      <c r="BQ36" s="1383"/>
      <c r="BR36" s="1932">
        <f>BR8+BR16</f>
        <v>0.40799999999999997</v>
      </c>
      <c r="BS36" s="1933">
        <f>BS8+BS16</f>
        <v>0</v>
      </c>
      <c r="BT36" s="1383"/>
      <c r="BU36" s="1932">
        <f>BU8+BU16</f>
        <v>0.55200000000000005</v>
      </c>
      <c r="BV36" s="1933">
        <f>BV8+BV16</f>
        <v>0</v>
      </c>
      <c r="BW36" s="1383"/>
      <c r="BX36" s="1932">
        <f>BX8+BX16</f>
        <v>0.432</v>
      </c>
      <c r="BY36" s="1933">
        <f>BY8+BY16</f>
        <v>0</v>
      </c>
      <c r="BZ36" s="1383"/>
      <c r="CA36" s="1932">
        <f>CA8+CA16</f>
        <v>0.36</v>
      </c>
      <c r="CB36" s="1933">
        <f>CB8+CB16</f>
        <v>0</v>
      </c>
    </row>
    <row r="37" spans="1:80" s="1146" customFormat="1" ht="19.5" customHeight="1" thickBot="1" x14ac:dyDescent="0.3">
      <c r="A37" s="1393"/>
      <c r="B37" s="1394"/>
      <c r="C37" s="1394"/>
      <c r="D37" s="1443"/>
      <c r="E37" s="1447" t="s">
        <v>213</v>
      </c>
      <c r="F37" s="1448"/>
      <c r="G37" s="1448"/>
      <c r="H37" s="1449"/>
      <c r="I37" s="1384"/>
      <c r="J37" s="1934">
        <f>J9+J17</f>
        <v>0.192</v>
      </c>
      <c r="K37" s="1935">
        <f>K9+K17</f>
        <v>0</v>
      </c>
      <c r="L37" s="1385"/>
      <c r="M37" s="1934">
        <f>M9+M17</f>
        <v>0.55200000000000005</v>
      </c>
      <c r="N37" s="1935">
        <f>N9+N17</f>
        <v>0</v>
      </c>
      <c r="O37" s="1386"/>
      <c r="P37" s="1934">
        <f>P9+P17</f>
        <v>0.55200000000000005</v>
      </c>
      <c r="Q37" s="1935">
        <f>Q9+Q17</f>
        <v>0</v>
      </c>
      <c r="R37" s="1386"/>
      <c r="S37" s="1934">
        <f>S9+S17</f>
        <v>0.45599999999999996</v>
      </c>
      <c r="T37" s="1935">
        <f>T9+T17</f>
        <v>0</v>
      </c>
      <c r="U37" s="1386"/>
      <c r="V37" s="1934">
        <f>V9+V17</f>
        <v>0.57599999999999996</v>
      </c>
      <c r="W37" s="1935">
        <f>W9+W17</f>
        <v>0</v>
      </c>
      <c r="X37" s="1386"/>
      <c r="Y37" s="1934">
        <f>Y9+Y17</f>
        <v>0.432</v>
      </c>
      <c r="Z37" s="1935">
        <f>Z9+Z17</f>
        <v>0</v>
      </c>
      <c r="AA37" s="1386"/>
      <c r="AB37" s="1934">
        <f>AB9+AB17</f>
        <v>0.312</v>
      </c>
      <c r="AC37" s="1935">
        <f>AC9+AC17</f>
        <v>0</v>
      </c>
      <c r="AD37" s="1386"/>
      <c r="AE37" s="1934">
        <f>AE9+AE17</f>
        <v>0.45599999999999996</v>
      </c>
      <c r="AF37" s="1935">
        <f>AF9+AF17</f>
        <v>0</v>
      </c>
      <c r="AG37" s="1386"/>
      <c r="AH37" s="1934">
        <f>AH9+AH17</f>
        <v>0.69599999999999995</v>
      </c>
      <c r="AI37" s="1935">
        <f>AI9+AI17</f>
        <v>0</v>
      </c>
      <c r="AJ37" s="1386"/>
      <c r="AK37" s="1934">
        <f>AK9+AK17</f>
        <v>0.432</v>
      </c>
      <c r="AL37" s="1935">
        <f>AL9+AL17</f>
        <v>0</v>
      </c>
      <c r="AM37" s="1386"/>
      <c r="AN37" s="1934">
        <f>AN9+AN17</f>
        <v>0.40800000000000003</v>
      </c>
      <c r="AO37" s="1935">
        <f>AO9+AO17</f>
        <v>0</v>
      </c>
      <c r="AP37" s="1386"/>
      <c r="AQ37" s="1934">
        <f>AQ9+AQ17</f>
        <v>0.504</v>
      </c>
      <c r="AR37" s="1935">
        <f>AR9+AR17</f>
        <v>0</v>
      </c>
      <c r="AS37" s="1386"/>
      <c r="AT37" s="1934">
        <f>AT9+AT17</f>
        <v>0.57599999999999996</v>
      </c>
      <c r="AU37" s="1935">
        <f>AU9+AU17</f>
        <v>0</v>
      </c>
      <c r="AV37" s="1386"/>
      <c r="AW37" s="1934">
        <f>AW9+AW17</f>
        <v>0.48</v>
      </c>
      <c r="AX37" s="1935">
        <f>AX9+AX17</f>
        <v>0</v>
      </c>
      <c r="AY37" s="1386"/>
      <c r="AZ37" s="1934">
        <f>AZ9+AZ17</f>
        <v>0.21599999999999997</v>
      </c>
      <c r="BA37" s="1935">
        <f>BA9+BA17</f>
        <v>0</v>
      </c>
      <c r="BB37" s="1386"/>
      <c r="BC37" s="1934">
        <f>BC9+BC17</f>
        <v>0.21600000000000003</v>
      </c>
      <c r="BD37" s="1935">
        <f>BD9+BD17</f>
        <v>0</v>
      </c>
      <c r="BE37" s="1386"/>
      <c r="BF37" s="1934">
        <f>BF9+BF17</f>
        <v>0.45599999999999996</v>
      </c>
      <c r="BG37" s="1935">
        <f>BG9+BG17</f>
        <v>0</v>
      </c>
      <c r="BH37" s="1386"/>
      <c r="BI37" s="1934">
        <f>BI9+BI17</f>
        <v>0.55200000000000005</v>
      </c>
      <c r="BJ37" s="1935">
        <f>BJ9+BJ17</f>
        <v>0</v>
      </c>
      <c r="BK37" s="1386"/>
      <c r="BL37" s="1934">
        <f>BL9+BL17</f>
        <v>0.48</v>
      </c>
      <c r="BM37" s="1935">
        <f>BM9+BM17</f>
        <v>0</v>
      </c>
      <c r="BN37" s="1386"/>
      <c r="BO37" s="1934">
        <f>BO9+BO17</f>
        <v>0.45599999999999996</v>
      </c>
      <c r="BP37" s="1935">
        <f>BP9+BP17</f>
        <v>0</v>
      </c>
      <c r="BQ37" s="1386"/>
      <c r="BR37" s="1934">
        <f>BR9+BR17</f>
        <v>0.40799999999999997</v>
      </c>
      <c r="BS37" s="1935">
        <f>BS9+BS17</f>
        <v>0</v>
      </c>
      <c r="BT37" s="1386"/>
      <c r="BU37" s="1934">
        <f>BU9+BU17</f>
        <v>0.55200000000000005</v>
      </c>
      <c r="BV37" s="1935">
        <f>BV9+BV17</f>
        <v>0</v>
      </c>
      <c r="BW37" s="1386"/>
      <c r="BX37" s="1934">
        <f>BX9+BX17</f>
        <v>0.432</v>
      </c>
      <c r="BY37" s="1935">
        <f>BY9+BY17</f>
        <v>0</v>
      </c>
      <c r="BZ37" s="1386"/>
      <c r="CA37" s="1934">
        <f>CA9+CA17</f>
        <v>0.36</v>
      </c>
      <c r="CB37" s="1935">
        <f>CB9+CB17</f>
        <v>0</v>
      </c>
    </row>
    <row r="38" spans="1:80" s="1146" customFormat="1" ht="16.5" x14ac:dyDescent="0.25">
      <c r="A38" s="1173"/>
      <c r="B38" s="1174"/>
      <c r="C38" s="1174"/>
      <c r="D38" s="1176"/>
      <c r="E38" s="1175"/>
      <c r="F38" s="1433"/>
      <c r="G38" s="1433"/>
      <c r="H38" s="1174"/>
      <c r="I38" s="1174"/>
      <c r="J38" s="1174"/>
      <c r="K38" s="1174"/>
      <c r="L38" s="1174"/>
      <c r="M38" s="1176"/>
      <c r="N38" s="1433"/>
      <c r="O38" s="1433"/>
      <c r="P38" s="1176"/>
      <c r="Q38" s="1433"/>
      <c r="R38" s="1430"/>
      <c r="S38" s="1178"/>
      <c r="T38" s="1178"/>
      <c r="U38" s="1178"/>
    </row>
    <row r="39" spans="1:80" s="1146" customFormat="1" ht="16.5" x14ac:dyDescent="0.25">
      <c r="A39" s="1179" t="s">
        <v>507</v>
      </c>
      <c r="B39" s="1180"/>
      <c r="C39" s="1180"/>
      <c r="D39" s="1923"/>
      <c r="E39" s="1432" t="s">
        <v>508</v>
      </c>
      <c r="F39" s="1432"/>
      <c r="G39" s="1432"/>
      <c r="H39" s="1180"/>
      <c r="I39" s="1177"/>
      <c r="J39" s="1177"/>
      <c r="K39" s="1177"/>
      <c r="L39" s="1177"/>
      <c r="M39" s="1178"/>
      <c r="N39" s="1430"/>
      <c r="O39" s="1430"/>
      <c r="P39" s="1178"/>
      <c r="Q39" s="1430"/>
      <c r="R39" s="1430"/>
      <c r="S39" s="1178"/>
      <c r="T39" s="1178"/>
      <c r="U39" s="1178"/>
    </row>
    <row r="40" spans="1:80" s="1146" customFormat="1" ht="16.5" x14ac:dyDescent="0.25">
      <c r="A40" s="1179" t="s">
        <v>559</v>
      </c>
      <c r="B40" s="1180"/>
      <c r="C40" s="1180"/>
      <c r="D40" s="1923"/>
      <c r="E40" s="1432" t="s">
        <v>560</v>
      </c>
      <c r="F40" s="1432"/>
      <c r="G40" s="1432"/>
      <c r="H40" s="1180"/>
      <c r="I40" s="1177"/>
      <c r="J40" s="1177"/>
      <c r="K40" s="1177"/>
      <c r="L40" s="1177"/>
      <c r="M40" s="1178"/>
      <c r="N40" s="1430"/>
      <c r="O40" s="1430"/>
      <c r="P40" s="1178"/>
      <c r="Q40" s="1430"/>
      <c r="R40" s="1430"/>
      <c r="S40" s="1178"/>
      <c r="T40" s="1178"/>
      <c r="U40" s="1178"/>
    </row>
    <row r="41" spans="1:80" s="1146" customFormat="1" ht="16.5" x14ac:dyDescent="0.25">
      <c r="A41" s="1431" t="s">
        <v>511</v>
      </c>
      <c r="B41" s="1432"/>
      <c r="C41" s="1432"/>
      <c r="D41" s="1432"/>
      <c r="E41" s="1432" t="s">
        <v>512</v>
      </c>
      <c r="F41" s="1432"/>
      <c r="G41" s="1432"/>
      <c r="H41" s="1177"/>
      <c r="I41" s="1177"/>
      <c r="J41" s="1177"/>
      <c r="K41" s="1177"/>
      <c r="L41" s="1177"/>
      <c r="M41" s="1178"/>
      <c r="N41" s="1430"/>
      <c r="O41" s="1430"/>
      <c r="P41" s="1178"/>
      <c r="Q41" s="1430"/>
      <c r="R41" s="1430"/>
      <c r="S41" s="1178"/>
      <c r="T41" s="1178"/>
      <c r="U41" s="1178"/>
    </row>
    <row r="42" spans="1:80" s="1146" customFormat="1" ht="17.25" thickBot="1" x14ac:dyDescent="0.3">
      <c r="A42" s="1181"/>
      <c r="B42" s="1182"/>
      <c r="C42" s="1183"/>
      <c r="D42" s="1185"/>
      <c r="E42" s="1184"/>
      <c r="F42" s="1425"/>
      <c r="G42" s="1425"/>
      <c r="H42" s="1182"/>
      <c r="I42" s="1182"/>
      <c r="J42" s="1182"/>
      <c r="K42" s="1182"/>
      <c r="L42" s="1182"/>
      <c r="M42" s="1185"/>
      <c r="N42" s="1425"/>
      <c r="O42" s="1425"/>
      <c r="P42" s="1185"/>
      <c r="Q42" s="1425"/>
      <c r="R42" s="1430"/>
      <c r="S42" s="1178"/>
      <c r="T42" s="1178"/>
      <c r="U42" s="1178"/>
    </row>
    <row r="43" spans="1:80" s="1146" customFormat="1" ht="17.25" thickBot="1" x14ac:dyDescent="0.3">
      <c r="A43" s="1426" t="s">
        <v>513</v>
      </c>
      <c r="B43" s="1427"/>
      <c r="C43" s="1427"/>
      <c r="D43" s="1427"/>
      <c r="E43" s="1427"/>
      <c r="F43" s="1427"/>
      <c r="G43" s="1427"/>
      <c r="H43" s="1428"/>
      <c r="I43" s="1414" t="s">
        <v>130</v>
      </c>
      <c r="J43" s="1415"/>
      <c r="K43" s="1416"/>
      <c r="L43" s="1414" t="s">
        <v>131</v>
      </c>
      <c r="M43" s="1415"/>
      <c r="N43" s="1416"/>
      <c r="O43" s="1414" t="s">
        <v>132</v>
      </c>
      <c r="P43" s="1415"/>
      <c r="Q43" s="1416"/>
      <c r="R43" s="1414" t="s">
        <v>133</v>
      </c>
      <c r="S43" s="1415"/>
      <c r="T43" s="1416"/>
      <c r="U43" s="1414" t="s">
        <v>134</v>
      </c>
      <c r="V43" s="1415"/>
      <c r="W43" s="1416"/>
      <c r="X43" s="1414" t="s">
        <v>135</v>
      </c>
      <c r="Y43" s="1415"/>
      <c r="Z43" s="1416"/>
      <c r="AA43" s="1414" t="s">
        <v>136</v>
      </c>
      <c r="AB43" s="1415"/>
      <c r="AC43" s="1416"/>
      <c r="AD43" s="1414" t="s">
        <v>137</v>
      </c>
      <c r="AE43" s="1415"/>
      <c r="AF43" s="1416"/>
      <c r="AG43" s="1414" t="s">
        <v>138</v>
      </c>
      <c r="AH43" s="1415"/>
      <c r="AI43" s="1416"/>
      <c r="AJ43" s="1414" t="s">
        <v>139</v>
      </c>
      <c r="AK43" s="1415"/>
      <c r="AL43" s="1416"/>
      <c r="AM43" s="1414" t="s">
        <v>140</v>
      </c>
      <c r="AN43" s="1415"/>
      <c r="AO43" s="1416"/>
      <c r="AP43" s="1414" t="s">
        <v>141</v>
      </c>
      <c r="AQ43" s="1415"/>
      <c r="AR43" s="1416"/>
      <c r="AS43" s="1414" t="s">
        <v>154</v>
      </c>
      <c r="AT43" s="1415"/>
      <c r="AU43" s="1416"/>
      <c r="AV43" s="1414" t="s">
        <v>155</v>
      </c>
      <c r="AW43" s="1415"/>
      <c r="AX43" s="1416"/>
      <c r="AY43" s="1414" t="s">
        <v>156</v>
      </c>
      <c r="AZ43" s="1415"/>
      <c r="BA43" s="1416"/>
      <c r="BB43" s="1414" t="s">
        <v>157</v>
      </c>
      <c r="BC43" s="1415"/>
      <c r="BD43" s="1416"/>
      <c r="BE43" s="1414" t="s">
        <v>158</v>
      </c>
      <c r="BF43" s="1415"/>
      <c r="BG43" s="1416"/>
      <c r="BH43" s="1414" t="s">
        <v>159</v>
      </c>
      <c r="BI43" s="1415"/>
      <c r="BJ43" s="1416"/>
      <c r="BK43" s="1414" t="s">
        <v>160</v>
      </c>
      <c r="BL43" s="1415"/>
      <c r="BM43" s="1416"/>
      <c r="BN43" s="1414" t="s">
        <v>161</v>
      </c>
      <c r="BO43" s="1415"/>
      <c r="BP43" s="1416"/>
      <c r="BQ43" s="1414" t="s">
        <v>494</v>
      </c>
      <c r="BR43" s="1415"/>
      <c r="BS43" s="1416"/>
      <c r="BT43" s="1414" t="s">
        <v>163</v>
      </c>
      <c r="BU43" s="1415"/>
      <c r="BV43" s="1416"/>
      <c r="BW43" s="1414" t="s">
        <v>164</v>
      </c>
      <c r="BX43" s="1415"/>
      <c r="BY43" s="1416"/>
      <c r="BZ43" s="1414" t="s">
        <v>165</v>
      </c>
      <c r="CA43" s="1415"/>
      <c r="CB43" s="1416"/>
    </row>
    <row r="44" spans="1:80" s="1146" customFormat="1" ht="16.5" x14ac:dyDescent="0.25">
      <c r="A44" s="1417" t="s">
        <v>514</v>
      </c>
      <c r="B44" s="1418"/>
      <c r="C44" s="1418"/>
      <c r="D44" s="1419"/>
      <c r="E44" s="1421" t="s">
        <v>29</v>
      </c>
      <c r="F44" s="1422"/>
      <c r="G44" s="1423" t="s">
        <v>30</v>
      </c>
      <c r="H44" s="1424"/>
      <c r="I44" s="1412" t="s">
        <v>498</v>
      </c>
      <c r="J44" s="1410" t="s">
        <v>499</v>
      </c>
      <c r="K44" s="1410" t="s">
        <v>500</v>
      </c>
      <c r="L44" s="1412" t="s">
        <v>498</v>
      </c>
      <c r="M44" s="1410" t="s">
        <v>499</v>
      </c>
      <c r="N44" s="1410" t="s">
        <v>500</v>
      </c>
      <c r="O44" s="1412" t="s">
        <v>498</v>
      </c>
      <c r="P44" s="1410" t="s">
        <v>499</v>
      </c>
      <c r="Q44" s="1410" t="s">
        <v>500</v>
      </c>
      <c r="R44" s="1412" t="s">
        <v>498</v>
      </c>
      <c r="S44" s="1410" t="s">
        <v>499</v>
      </c>
      <c r="T44" s="1401" t="s">
        <v>500</v>
      </c>
      <c r="U44" s="1412" t="s">
        <v>498</v>
      </c>
      <c r="V44" s="1410" t="s">
        <v>499</v>
      </c>
      <c r="W44" s="1410" t="s">
        <v>500</v>
      </c>
      <c r="X44" s="1412" t="s">
        <v>498</v>
      </c>
      <c r="Y44" s="1410" t="s">
        <v>499</v>
      </c>
      <c r="Z44" s="1410" t="s">
        <v>500</v>
      </c>
      <c r="AA44" s="1412" t="s">
        <v>498</v>
      </c>
      <c r="AB44" s="1410" t="s">
        <v>499</v>
      </c>
      <c r="AC44" s="1410" t="s">
        <v>500</v>
      </c>
      <c r="AD44" s="1412" t="s">
        <v>498</v>
      </c>
      <c r="AE44" s="1410" t="s">
        <v>499</v>
      </c>
      <c r="AF44" s="1401" t="s">
        <v>500</v>
      </c>
      <c r="AG44" s="1412" t="s">
        <v>498</v>
      </c>
      <c r="AH44" s="1410" t="s">
        <v>499</v>
      </c>
      <c r="AI44" s="1410" t="s">
        <v>500</v>
      </c>
      <c r="AJ44" s="1412" t="s">
        <v>498</v>
      </c>
      <c r="AK44" s="1410" t="s">
        <v>499</v>
      </c>
      <c r="AL44" s="1410" t="s">
        <v>500</v>
      </c>
      <c r="AM44" s="1412" t="s">
        <v>498</v>
      </c>
      <c r="AN44" s="1410" t="s">
        <v>499</v>
      </c>
      <c r="AO44" s="1410" t="s">
        <v>500</v>
      </c>
      <c r="AP44" s="1412" t="s">
        <v>498</v>
      </c>
      <c r="AQ44" s="1410" t="s">
        <v>499</v>
      </c>
      <c r="AR44" s="1401" t="s">
        <v>500</v>
      </c>
      <c r="AS44" s="1412" t="s">
        <v>498</v>
      </c>
      <c r="AT44" s="1410" t="s">
        <v>499</v>
      </c>
      <c r="AU44" s="1410" t="s">
        <v>500</v>
      </c>
      <c r="AV44" s="1412" t="s">
        <v>498</v>
      </c>
      <c r="AW44" s="1410" t="s">
        <v>499</v>
      </c>
      <c r="AX44" s="1410" t="s">
        <v>500</v>
      </c>
      <c r="AY44" s="1412" t="s">
        <v>498</v>
      </c>
      <c r="AZ44" s="1410" t="s">
        <v>499</v>
      </c>
      <c r="BA44" s="1410" t="s">
        <v>500</v>
      </c>
      <c r="BB44" s="1412" t="s">
        <v>498</v>
      </c>
      <c r="BC44" s="1410" t="s">
        <v>499</v>
      </c>
      <c r="BD44" s="1401" t="s">
        <v>500</v>
      </c>
      <c r="BE44" s="1412" t="s">
        <v>498</v>
      </c>
      <c r="BF44" s="1410" t="s">
        <v>499</v>
      </c>
      <c r="BG44" s="1410" t="s">
        <v>500</v>
      </c>
      <c r="BH44" s="1412" t="s">
        <v>498</v>
      </c>
      <c r="BI44" s="1410" t="s">
        <v>499</v>
      </c>
      <c r="BJ44" s="1410" t="s">
        <v>500</v>
      </c>
      <c r="BK44" s="1412" t="s">
        <v>498</v>
      </c>
      <c r="BL44" s="1410" t="s">
        <v>499</v>
      </c>
      <c r="BM44" s="1410" t="s">
        <v>500</v>
      </c>
      <c r="BN44" s="1412" t="s">
        <v>498</v>
      </c>
      <c r="BO44" s="1410" t="s">
        <v>499</v>
      </c>
      <c r="BP44" s="1401" t="s">
        <v>500</v>
      </c>
      <c r="BQ44" s="1412" t="s">
        <v>498</v>
      </c>
      <c r="BR44" s="1410" t="s">
        <v>499</v>
      </c>
      <c r="BS44" s="1410" t="s">
        <v>500</v>
      </c>
      <c r="BT44" s="1412" t="s">
        <v>498</v>
      </c>
      <c r="BU44" s="1410" t="s">
        <v>499</v>
      </c>
      <c r="BV44" s="1410" t="s">
        <v>500</v>
      </c>
      <c r="BW44" s="1412" t="s">
        <v>498</v>
      </c>
      <c r="BX44" s="1410" t="s">
        <v>499</v>
      </c>
      <c r="BY44" s="1410" t="s">
        <v>500</v>
      </c>
      <c r="BZ44" s="1412" t="s">
        <v>498</v>
      </c>
      <c r="CA44" s="1410" t="s">
        <v>499</v>
      </c>
      <c r="CB44" s="1401" t="s">
        <v>500</v>
      </c>
    </row>
    <row r="45" spans="1:80" s="1146" customFormat="1" ht="17.25" thickBot="1" x14ac:dyDescent="0.3">
      <c r="A45" s="1393"/>
      <c r="B45" s="1394"/>
      <c r="C45" s="1392"/>
      <c r="D45" s="1420"/>
      <c r="E45" s="1186" t="s">
        <v>32</v>
      </c>
      <c r="F45" s="1187" t="s">
        <v>33</v>
      </c>
      <c r="G45" s="1187" t="s">
        <v>32</v>
      </c>
      <c r="H45" s="1188" t="s">
        <v>33</v>
      </c>
      <c r="I45" s="1582"/>
      <c r="J45" s="1583"/>
      <c r="K45" s="1583"/>
      <c r="L45" s="1582"/>
      <c r="M45" s="1583"/>
      <c r="N45" s="1583"/>
      <c r="O45" s="1582"/>
      <c r="P45" s="1583"/>
      <c r="Q45" s="1583"/>
      <c r="R45" s="1582"/>
      <c r="S45" s="1583"/>
      <c r="T45" s="1584"/>
      <c r="U45" s="1582"/>
      <c r="V45" s="1583"/>
      <c r="W45" s="1583"/>
      <c r="X45" s="1582"/>
      <c r="Y45" s="1583"/>
      <c r="Z45" s="1583"/>
      <c r="AA45" s="1582"/>
      <c r="AB45" s="1583"/>
      <c r="AC45" s="1583"/>
      <c r="AD45" s="1582"/>
      <c r="AE45" s="1583"/>
      <c r="AF45" s="1584"/>
      <c r="AG45" s="1582"/>
      <c r="AH45" s="1583"/>
      <c r="AI45" s="1583"/>
      <c r="AJ45" s="1582"/>
      <c r="AK45" s="1583"/>
      <c r="AL45" s="1583"/>
      <c r="AM45" s="1582"/>
      <c r="AN45" s="1583"/>
      <c r="AO45" s="1583"/>
      <c r="AP45" s="1582"/>
      <c r="AQ45" s="1583"/>
      <c r="AR45" s="1584"/>
      <c r="AS45" s="1582"/>
      <c r="AT45" s="1583"/>
      <c r="AU45" s="1583"/>
      <c r="AV45" s="1582"/>
      <c r="AW45" s="1583"/>
      <c r="AX45" s="1583"/>
      <c r="AY45" s="1582"/>
      <c r="AZ45" s="1583"/>
      <c r="BA45" s="1583"/>
      <c r="BB45" s="1582"/>
      <c r="BC45" s="1583"/>
      <c r="BD45" s="1584"/>
      <c r="BE45" s="1582"/>
      <c r="BF45" s="1583"/>
      <c r="BG45" s="1583"/>
      <c r="BH45" s="1582"/>
      <c r="BI45" s="1583"/>
      <c r="BJ45" s="1583"/>
      <c r="BK45" s="1582"/>
      <c r="BL45" s="1583"/>
      <c r="BM45" s="1583"/>
      <c r="BN45" s="1582"/>
      <c r="BO45" s="1583"/>
      <c r="BP45" s="1584"/>
      <c r="BQ45" s="1582"/>
      <c r="BR45" s="1583"/>
      <c r="BS45" s="1583"/>
      <c r="BT45" s="1582"/>
      <c r="BU45" s="1583"/>
      <c r="BV45" s="1583"/>
      <c r="BW45" s="1582"/>
      <c r="BX45" s="1583"/>
      <c r="BY45" s="1583"/>
      <c r="BZ45" s="1582"/>
      <c r="CA45" s="1583"/>
      <c r="CB45" s="1584"/>
    </row>
    <row r="46" spans="1:80" s="1146" customFormat="1" ht="30.75" customHeight="1" thickBot="1" x14ac:dyDescent="0.3">
      <c r="A46" s="1403" t="s">
        <v>213</v>
      </c>
      <c r="B46" s="1403" t="s">
        <v>515</v>
      </c>
      <c r="C46" s="1189" t="s">
        <v>561</v>
      </c>
      <c r="D46" s="1190" t="s">
        <v>618</v>
      </c>
      <c r="E46" s="1191"/>
      <c r="F46" s="1192"/>
      <c r="G46" s="1192"/>
      <c r="H46" s="1193"/>
      <c r="I46" s="1924">
        <f>(SQRT(J46^2+K46^2))*1000/(J13*1.73)</f>
        <v>4.4895895420341034</v>
      </c>
      <c r="J46" s="1938">
        <v>4.8000000000000001E-2</v>
      </c>
      <c r="K46" s="1938">
        <v>0</v>
      </c>
      <c r="L46" s="1924">
        <f>(SQRT(M46^2+N46^2))*1000/(M13*1.73)</f>
        <v>4.482337095435847</v>
      </c>
      <c r="M46" s="1938">
        <v>4.8000000000000001E-2</v>
      </c>
      <c r="N46" s="1938">
        <v>0</v>
      </c>
      <c r="O46" s="1924">
        <f>(SQRT(P46^2+Q46^2))*1000/(P13*1.73)</f>
        <v>9.1118765335644643</v>
      </c>
      <c r="P46" s="1938">
        <v>9.6000000000000002E-2</v>
      </c>
      <c r="Q46" s="1938">
        <v>0</v>
      </c>
      <c r="R46" s="1924">
        <f>(SQRT(S46^2+T46^2))*1000/(S13*1.73)</f>
        <v>15.739031667553204</v>
      </c>
      <c r="S46" s="1938">
        <v>0.16800000000000001</v>
      </c>
      <c r="T46" s="1938">
        <v>0</v>
      </c>
      <c r="U46" s="1924">
        <f>(SQRT(V46^2+W46^2))*1000/(V13*1.73)</f>
        <v>26.981197144376925</v>
      </c>
      <c r="V46" s="1938">
        <v>0.28799999999999998</v>
      </c>
      <c r="W46" s="1938">
        <v>0</v>
      </c>
      <c r="X46" s="1924">
        <f>(SQRT(Y46^2+Z46^2))*1000/(Y13*1.73)</f>
        <v>4.5041664654489768</v>
      </c>
      <c r="Y46" s="1938">
        <v>4.8000000000000001E-2</v>
      </c>
      <c r="Z46" s="1938">
        <v>0</v>
      </c>
      <c r="AA46" s="1924">
        <f>(SQRT(AB46^2+AC46^2))*1000/(AB13*1.73)</f>
        <v>4.5336054344305117</v>
      </c>
      <c r="AB46" s="1938">
        <v>4.8000000000000001E-2</v>
      </c>
      <c r="AC46" s="1938">
        <v>0</v>
      </c>
      <c r="AD46" s="1924">
        <f>(SQRT(AE46^2+AF46^2))*1000/(AE13*1.73)</f>
        <v>15.841733242520906</v>
      </c>
      <c r="AE46" s="1938">
        <v>0.16800000000000001</v>
      </c>
      <c r="AF46" s="1938">
        <v>0</v>
      </c>
      <c r="AG46" s="1924">
        <f>(SQRT(AH46^2+AI46^2))*1000/(AH13*1.73)</f>
        <v>18.164102323353198</v>
      </c>
      <c r="AH46" s="1938">
        <v>0.192</v>
      </c>
      <c r="AI46" s="1938">
        <v>0</v>
      </c>
      <c r="AJ46" s="1924">
        <f>(SQRT(AK46^2+AL46^2))*1000/(AK13*1.73)</f>
        <v>11.242165476823718</v>
      </c>
      <c r="AK46" s="1938">
        <v>0.12</v>
      </c>
      <c r="AL46" s="1938">
        <v>0</v>
      </c>
      <c r="AM46" s="1924">
        <f>(SQRT(AN46^2+AO46^2))*1000/(AN13*1.73)</f>
        <v>13.490598572188462</v>
      </c>
      <c r="AN46" s="1938">
        <v>0.14399999999999999</v>
      </c>
      <c r="AO46" s="1938">
        <v>0</v>
      </c>
      <c r="AP46" s="1924">
        <f>(SQRT(AQ46^2+AR46^2))*1000/(AQ13*1.73)</f>
        <v>15.841733242520906</v>
      </c>
      <c r="AQ46" s="1938">
        <v>0.16800000000000001</v>
      </c>
      <c r="AR46" s="1938">
        <v>0</v>
      </c>
      <c r="AS46" s="1924">
        <f>(SQRT(AT46^2+AU46^2))*1000/(AT13*1.73)</f>
        <v>27.201632606583068</v>
      </c>
      <c r="AT46" s="1938">
        <v>0.28799999999999998</v>
      </c>
      <c r="AU46" s="1938">
        <v>0</v>
      </c>
      <c r="AV46" s="1924">
        <f>(SQRT(AW46^2+AX46^2))*1000/(AW13*1.73)</f>
        <v>6.7782564792666582</v>
      </c>
      <c r="AW46" s="1938">
        <v>7.1999999999999995E-2</v>
      </c>
      <c r="AX46" s="1938">
        <v>0</v>
      </c>
      <c r="AY46" s="1924">
        <f>(SQRT(AZ46^2+BA46^2))*1000/(AZ13*1.73)</f>
        <v>6.8564249097597276</v>
      </c>
      <c r="AZ46" s="1938">
        <v>7.1999999999999995E-2</v>
      </c>
      <c r="BA46" s="1938">
        <v>0</v>
      </c>
      <c r="BB46" s="1924">
        <f>(SQRT(BC46^2+BD46^2))*1000/(BC13*1.73)</f>
        <v>4.5559382667822321</v>
      </c>
      <c r="BC46" s="1938">
        <v>4.8000000000000001E-2</v>
      </c>
      <c r="BD46" s="1938">
        <v>0</v>
      </c>
      <c r="BE46" s="1924">
        <f>(SQRT(BF46^2+BG46^2))*1000/(BF13*1.73)</f>
        <v>13.645408035138272</v>
      </c>
      <c r="BF46" s="1938">
        <v>0.14399999999999999</v>
      </c>
      <c r="BG46" s="1938">
        <v>0</v>
      </c>
      <c r="BH46" s="1924">
        <f>(SQRT(BI46^2+BJ46^2))*1000/(BI13*1.73)</f>
        <v>15.86761902050679</v>
      </c>
      <c r="BI46" s="1938">
        <v>0.16800000000000001</v>
      </c>
      <c r="BJ46" s="1938">
        <v>0</v>
      </c>
      <c r="BK46" s="1924">
        <f>(SQRT(BL46^2+BM46^2))*1000/(BL13*1.73)</f>
        <v>13.578628493589349</v>
      </c>
      <c r="BL46" s="1938">
        <v>0.14399999999999999</v>
      </c>
      <c r="BM46" s="1938">
        <v>0</v>
      </c>
      <c r="BN46" s="1924">
        <f>(SQRT(BO46^2+BP46^2))*1000/(BO13*1.73)</f>
        <v>13.578628493589349</v>
      </c>
      <c r="BO46" s="1938">
        <v>0.14399999999999999</v>
      </c>
      <c r="BP46" s="1938">
        <v>0</v>
      </c>
      <c r="BQ46" s="1924">
        <f>(SQRT(BR46^2+BS46^2))*1000/(BR13*1.73)</f>
        <v>11.297094132111097</v>
      </c>
      <c r="BR46" s="1938">
        <v>0.12</v>
      </c>
      <c r="BS46" s="1938">
        <v>0</v>
      </c>
      <c r="BT46" s="1924">
        <f>(SQRT(BU46^2+BV46^2))*1000/(BU13*1.73)</f>
        <v>24.692742481187572</v>
      </c>
      <c r="BU46" s="1938">
        <v>0.26400000000000001</v>
      </c>
      <c r="BV46" s="1938">
        <v>0</v>
      </c>
      <c r="BW46" s="1924">
        <f>(SQRT(BX46^2+BY46^2))*1000/(BX13*1.73)</f>
        <v>11.205842738589617</v>
      </c>
      <c r="BX46" s="1938">
        <v>0.12</v>
      </c>
      <c r="BY46" s="1938">
        <v>0</v>
      </c>
      <c r="BZ46" s="1924">
        <f>(SQRT(CA46^2+CB46^2))*1000/(CA13*1.73)</f>
        <v>4.482337095435847</v>
      </c>
      <c r="CA46" s="1938">
        <v>4.8000000000000001E-2</v>
      </c>
      <c r="CB46" s="1941">
        <v>0</v>
      </c>
    </row>
    <row r="47" spans="1:80" s="1146" customFormat="1" ht="30.75" hidden="1" customHeight="1" thickBot="1" x14ac:dyDescent="0.3">
      <c r="A47" s="1404"/>
      <c r="B47" s="1404"/>
      <c r="C47" s="1194" t="s">
        <v>520</v>
      </c>
      <c r="D47" s="1387" t="s">
        <v>521</v>
      </c>
      <c r="E47" s="1257"/>
      <c r="F47" s="1388"/>
      <c r="G47" s="1388"/>
      <c r="H47" s="1389"/>
      <c r="I47" s="1390"/>
      <c r="J47" s="1942"/>
      <c r="K47" s="1942"/>
      <c r="L47" s="1390"/>
      <c r="M47" s="1942"/>
      <c r="N47" s="1942"/>
      <c r="O47" s="1390"/>
      <c r="P47" s="1942"/>
      <c r="Q47" s="1942"/>
      <c r="R47" s="1390"/>
      <c r="S47" s="1942"/>
      <c r="T47" s="1942"/>
      <c r="U47" s="1390"/>
      <c r="V47" s="1942"/>
      <c r="W47" s="1942"/>
      <c r="X47" s="1390"/>
      <c r="Y47" s="1942"/>
      <c r="Z47" s="1942"/>
      <c r="AA47" s="1390"/>
      <c r="AB47" s="1942"/>
      <c r="AC47" s="1942"/>
      <c r="AD47" s="1390"/>
      <c r="AE47" s="1942"/>
      <c r="AF47" s="1942"/>
      <c r="AG47" s="1390"/>
      <c r="AH47" s="1942"/>
      <c r="AI47" s="1942"/>
      <c r="AJ47" s="1390"/>
      <c r="AK47" s="1942"/>
      <c r="AL47" s="1942"/>
      <c r="AM47" s="1390"/>
      <c r="AN47" s="1942"/>
      <c r="AO47" s="1942"/>
      <c r="AP47" s="1390"/>
      <c r="AQ47" s="1942"/>
      <c r="AR47" s="1942"/>
      <c r="AS47" s="1390"/>
      <c r="AT47" s="1942"/>
      <c r="AU47" s="1942"/>
      <c r="AV47" s="1390"/>
      <c r="AW47" s="1942"/>
      <c r="AX47" s="1942"/>
      <c r="AY47" s="1390"/>
      <c r="AZ47" s="1942"/>
      <c r="BA47" s="1942"/>
      <c r="BB47" s="1390"/>
      <c r="BC47" s="1942"/>
      <c r="BD47" s="1942"/>
      <c r="BE47" s="1390"/>
      <c r="BF47" s="1942"/>
      <c r="BG47" s="1942"/>
      <c r="BH47" s="1390"/>
      <c r="BI47" s="1942"/>
      <c r="BJ47" s="1942"/>
      <c r="BK47" s="1390"/>
      <c r="BL47" s="1942"/>
      <c r="BM47" s="1942"/>
      <c r="BN47" s="1390"/>
      <c r="BO47" s="1942"/>
      <c r="BP47" s="1942"/>
      <c r="BQ47" s="1390"/>
      <c r="BR47" s="1942"/>
      <c r="BS47" s="1942"/>
      <c r="BT47" s="1390"/>
      <c r="BU47" s="1942"/>
      <c r="BV47" s="1942"/>
      <c r="BW47" s="1390"/>
      <c r="BX47" s="1942"/>
      <c r="BY47" s="1942"/>
      <c r="BZ47" s="1390"/>
      <c r="CA47" s="1942"/>
      <c r="CB47" s="1965"/>
    </row>
    <row r="48" spans="1:80" s="1146" customFormat="1" ht="30.75" customHeight="1" thickBot="1" x14ac:dyDescent="0.3">
      <c r="A48" s="1678" t="s">
        <v>213</v>
      </c>
      <c r="B48" s="1678" t="s">
        <v>519</v>
      </c>
      <c r="C48" s="1189" t="s">
        <v>309</v>
      </c>
      <c r="D48" s="1196" t="s">
        <v>618</v>
      </c>
      <c r="E48" s="1191"/>
      <c r="F48" s="1192"/>
      <c r="G48" s="1192"/>
      <c r="H48" s="1193"/>
      <c r="I48" s="1924">
        <f>(SQRT(J48^2+K48^2))*1000/(J21*1.73)</f>
        <v>13.425322061343651</v>
      </c>
      <c r="J48" s="1938">
        <v>0.14399999999999999</v>
      </c>
      <c r="K48" s="1938">
        <v>0</v>
      </c>
      <c r="L48" s="1924">
        <f>(SQRT(M48^2+N48^2))*1000/(M21*1.73)</f>
        <v>46.988627214702781</v>
      </c>
      <c r="M48" s="1938">
        <v>0.504</v>
      </c>
      <c r="N48" s="1938">
        <v>0</v>
      </c>
      <c r="O48" s="1924">
        <f>(SQRT(P48^2+Q48^2))*1000/(P21*1.73)</f>
        <v>43.210458777937866</v>
      </c>
      <c r="P48" s="1938">
        <v>0.45600000000000002</v>
      </c>
      <c r="Q48" s="1938">
        <v>0</v>
      </c>
      <c r="R48" s="1924">
        <f>(SQRT(S48^2+T48^2))*1000/(S21*1.73)</f>
        <v>26.937537252204624</v>
      </c>
      <c r="S48" s="1938">
        <v>0.28799999999999998</v>
      </c>
      <c r="T48" s="1938">
        <v>0</v>
      </c>
      <c r="U48" s="1924">
        <f>(SQRT(V48^2+W48^2))*1000/(V21*1.73)</f>
        <v>26.937537252204624</v>
      </c>
      <c r="V48" s="1938">
        <v>0.28799999999999998</v>
      </c>
      <c r="W48" s="1938">
        <v>0</v>
      </c>
      <c r="X48" s="1924">
        <f>(SQRT(Y48^2+Z48^2))*1000/(Y21*1.73)</f>
        <v>36.033331723591814</v>
      </c>
      <c r="Y48" s="1938">
        <v>0.38400000000000001</v>
      </c>
      <c r="Z48" s="1938">
        <v>0</v>
      </c>
      <c r="AA48" s="1924">
        <f>(SQRT(AB48^2+AC48^2))*1000/(AB21*1.73)</f>
        <v>24.97564069461065</v>
      </c>
      <c r="AB48" s="1938">
        <v>0.26400000000000001</v>
      </c>
      <c r="AC48" s="1938">
        <v>0</v>
      </c>
      <c r="AD48" s="1924">
        <f>(SQRT(AE48^2+AF48^2))*1000/(AE21*1.73)</f>
        <v>27.246153485029797</v>
      </c>
      <c r="AE48" s="1938">
        <v>0.28799999999999998</v>
      </c>
      <c r="AF48" s="1938">
        <v>0</v>
      </c>
      <c r="AG48" s="1924">
        <f>(SQRT(AH48^2+AI48^2))*1000/(AH21*1.73)</f>
        <v>47.758928122983953</v>
      </c>
      <c r="AH48" s="1938">
        <v>0.504</v>
      </c>
      <c r="AI48" s="1938">
        <v>0</v>
      </c>
      <c r="AJ48" s="1924">
        <f>(SQRT(AK48^2+AL48^2))*1000/(AK21*1.73)</f>
        <v>29.229630239741667</v>
      </c>
      <c r="AK48" s="1938">
        <v>0.312</v>
      </c>
      <c r="AL48" s="1938">
        <v>0</v>
      </c>
      <c r="AM48" s="1924">
        <f>(SQRT(AN48^2+AO48^2))*1000/(AN21*1.73)</f>
        <v>24.732764049012179</v>
      </c>
      <c r="AN48" s="1938">
        <v>0.26400000000000001</v>
      </c>
      <c r="AO48" s="1938">
        <v>0</v>
      </c>
      <c r="AP48" s="1924">
        <f>(SQRT(AQ48^2+AR48^2))*1000/(AQ21*1.73)</f>
        <v>31.631863569911069</v>
      </c>
      <c r="AQ48" s="1938">
        <v>0.33600000000000002</v>
      </c>
      <c r="AR48" s="1938">
        <v>0</v>
      </c>
      <c r="AS48" s="1924">
        <f>(SQRT(AT48^2+AU48^2))*1000/(AT21*1.73)</f>
        <v>27.113025917066633</v>
      </c>
      <c r="AT48" s="1938">
        <v>0.28799999999999998</v>
      </c>
      <c r="AU48" s="1938">
        <v>0</v>
      </c>
      <c r="AV48" s="1924">
        <f>(SQRT(AW48^2+AX48^2))*1000/(AW21*1.73)</f>
        <v>38.410120049177728</v>
      </c>
      <c r="AW48" s="1938">
        <v>0.40799999999999997</v>
      </c>
      <c r="AX48" s="1938">
        <v>0</v>
      </c>
      <c r="AY48" s="1924">
        <f>(SQRT(AZ48^2+BA48^2))*1000/(AZ21*1.73)</f>
        <v>13.667814800346697</v>
      </c>
      <c r="AZ48" s="1938">
        <v>0.14399999999999999</v>
      </c>
      <c r="BA48" s="1938">
        <v>0</v>
      </c>
      <c r="BB48" s="1924">
        <f>(SQRT(BC48^2+BD48^2))*1000/(BC21*1.73)</f>
        <v>15.919642707661319</v>
      </c>
      <c r="BC48" s="1938">
        <v>0.16800000000000001</v>
      </c>
      <c r="BD48" s="1938">
        <v>0</v>
      </c>
      <c r="BE48" s="1924">
        <f>(SQRT(BF48^2+BG48^2))*1000/(BF21*1.73)</f>
        <v>29.565050742799592</v>
      </c>
      <c r="BF48" s="1938">
        <v>0.312</v>
      </c>
      <c r="BG48" s="1938">
        <v>0</v>
      </c>
      <c r="BH48" s="1924">
        <f>(SQRT(BI48^2+BJ48^2))*1000/(BI21*1.73)</f>
        <v>36.328204646706396</v>
      </c>
      <c r="BI48" s="1938">
        <v>0.38400000000000001</v>
      </c>
      <c r="BJ48" s="1938">
        <v>0</v>
      </c>
      <c r="BK48" s="1924">
        <f>(SQRT(BL48^2+BM48^2))*1000/(BL21*1.73)</f>
        <v>31.631863569911069</v>
      </c>
      <c r="BL48" s="1938">
        <v>0.33600000000000002</v>
      </c>
      <c r="BM48" s="1938">
        <v>0</v>
      </c>
      <c r="BN48" s="1924">
        <f>(SQRT(BO48^2+BP48^2))*1000/(BO21*1.73)</f>
        <v>29.324688129387233</v>
      </c>
      <c r="BO48" s="1938">
        <v>0.312</v>
      </c>
      <c r="BP48" s="1938">
        <v>0</v>
      </c>
      <c r="BQ48" s="1924">
        <f>(SQRT(BR48^2+BS48^2))*1000/(BR21*1.73)</f>
        <v>26.981197144376925</v>
      </c>
      <c r="BR48" s="1938">
        <v>0.28799999999999998</v>
      </c>
      <c r="BS48" s="1938">
        <v>0</v>
      </c>
      <c r="BT48" s="1924">
        <f>(SQRT(BU48^2+BV48^2))*1000/(BU21*1.73)</f>
        <v>26.850644122687303</v>
      </c>
      <c r="BU48" s="1938">
        <v>0.28799999999999998</v>
      </c>
      <c r="BV48" s="1938">
        <v>0</v>
      </c>
      <c r="BW48" s="1924">
        <f>(SQRT(BX48^2+BY48^2))*1000/(BX21*1.73)</f>
        <v>29.041355829534762</v>
      </c>
      <c r="BX48" s="1938">
        <v>0.312</v>
      </c>
      <c r="BY48" s="1938">
        <v>0</v>
      </c>
      <c r="BZ48" s="1924">
        <f>(SQRT(CA48^2+CB48^2))*1000/(CA21*1.73)</f>
        <v>28.994664480199052</v>
      </c>
      <c r="CA48" s="1938">
        <v>0.312</v>
      </c>
      <c r="CB48" s="1941">
        <v>0</v>
      </c>
    </row>
    <row r="49" spans="1:80" s="1146" customFormat="1" ht="30.75" hidden="1" customHeight="1" thickBot="1" x14ac:dyDescent="0.3">
      <c r="A49" s="1679"/>
      <c r="B49" s="1679"/>
      <c r="C49" s="1194" t="s">
        <v>520</v>
      </c>
      <c r="D49" s="1195" t="s">
        <v>521</v>
      </c>
      <c r="E49" s="1257"/>
      <c r="F49" s="1388"/>
      <c r="G49" s="1388"/>
      <c r="H49" s="1389"/>
      <c r="I49" s="1390"/>
      <c r="J49" s="1942"/>
      <c r="K49" s="1942"/>
      <c r="L49" s="1390"/>
      <c r="M49" s="1942"/>
      <c r="N49" s="1942"/>
      <c r="O49" s="1390"/>
      <c r="P49" s="1942"/>
      <c r="Q49" s="1942"/>
      <c r="R49" s="1390"/>
      <c r="S49" s="1942"/>
      <c r="T49" s="1942"/>
      <c r="U49" s="1390"/>
      <c r="V49" s="1942"/>
      <c r="W49" s="1942"/>
      <c r="X49" s="1390"/>
      <c r="Y49" s="1942"/>
      <c r="Z49" s="1942"/>
      <c r="AA49" s="1390"/>
      <c r="AB49" s="1942"/>
      <c r="AC49" s="1942"/>
      <c r="AD49" s="1390"/>
      <c r="AE49" s="1942"/>
      <c r="AF49" s="1942"/>
      <c r="AG49" s="1390"/>
      <c r="AH49" s="1942"/>
      <c r="AI49" s="1942"/>
      <c r="AJ49" s="1390"/>
      <c r="AK49" s="1942"/>
      <c r="AL49" s="1942"/>
      <c r="AM49" s="1390"/>
      <c r="AN49" s="1942"/>
      <c r="AO49" s="1942"/>
      <c r="AP49" s="1390"/>
      <c r="AQ49" s="1942"/>
      <c r="AR49" s="1942"/>
      <c r="AS49" s="1390"/>
      <c r="AT49" s="1942"/>
      <c r="AU49" s="1942"/>
      <c r="AV49" s="1390"/>
      <c r="AW49" s="1942"/>
      <c r="AX49" s="1942"/>
      <c r="AY49" s="1390"/>
      <c r="AZ49" s="1942"/>
      <c r="BA49" s="1942"/>
      <c r="BB49" s="1390"/>
      <c r="BC49" s="1942"/>
      <c r="BD49" s="1942"/>
      <c r="BE49" s="1390"/>
      <c r="BF49" s="1942"/>
      <c r="BG49" s="1942"/>
      <c r="BH49" s="1390"/>
      <c r="BI49" s="1942"/>
      <c r="BJ49" s="1942"/>
      <c r="BK49" s="1390"/>
      <c r="BL49" s="1942"/>
      <c r="BM49" s="1942"/>
      <c r="BN49" s="1390"/>
      <c r="BO49" s="1942"/>
      <c r="BP49" s="1942"/>
      <c r="BQ49" s="1390"/>
      <c r="BR49" s="1942"/>
      <c r="BS49" s="1942"/>
      <c r="BT49" s="1390"/>
      <c r="BU49" s="1942"/>
      <c r="BV49" s="1942"/>
      <c r="BW49" s="1390"/>
      <c r="BX49" s="1942"/>
      <c r="BY49" s="1942"/>
      <c r="BZ49" s="1390"/>
      <c r="CA49" s="1942"/>
      <c r="CB49" s="1965"/>
    </row>
    <row r="50" spans="1:80" s="1146" customFormat="1" ht="16.5" customHeight="1" x14ac:dyDescent="0.25">
      <c r="A50" s="1417" t="s">
        <v>523</v>
      </c>
      <c r="B50" s="1418"/>
      <c r="C50" s="1418"/>
      <c r="D50" s="1419"/>
      <c r="E50" s="1395" t="s">
        <v>524</v>
      </c>
      <c r="F50" s="1396"/>
      <c r="G50" s="1396"/>
      <c r="H50" s="1396"/>
      <c r="I50" s="1396"/>
      <c r="J50" s="1396"/>
      <c r="K50" s="1396"/>
      <c r="L50" s="1396"/>
      <c r="M50" s="1396"/>
      <c r="N50" s="1396"/>
      <c r="O50" s="1396"/>
      <c r="P50" s="1396"/>
      <c r="Q50" s="1396"/>
      <c r="R50" s="1396"/>
      <c r="S50" s="1396"/>
      <c r="T50" s="1396"/>
      <c r="U50" s="1174"/>
      <c r="V50" s="1174"/>
      <c r="W50" s="1174"/>
      <c r="X50" s="1174"/>
      <c r="Y50" s="1174"/>
      <c r="Z50" s="1174"/>
      <c r="AA50" s="1174"/>
      <c r="AB50" s="1174"/>
      <c r="AC50" s="1174"/>
      <c r="AD50" s="1174"/>
      <c r="AE50" s="1174"/>
      <c r="AF50" s="1174"/>
      <c r="AG50" s="1174"/>
      <c r="AH50" s="1174"/>
      <c r="AI50" s="1174"/>
      <c r="AJ50" s="1174"/>
      <c r="AK50" s="1174"/>
      <c r="AL50" s="1174"/>
      <c r="AM50" s="1174"/>
      <c r="AN50" s="1174"/>
      <c r="AO50" s="1174"/>
      <c r="AP50" s="1174"/>
      <c r="AQ50" s="1174"/>
      <c r="AR50" s="1174"/>
      <c r="AS50" s="1174"/>
      <c r="AT50" s="1174"/>
      <c r="AU50" s="1174"/>
      <c r="AV50" s="1174"/>
      <c r="AW50" s="1174"/>
      <c r="AX50" s="1174"/>
      <c r="AY50" s="1174"/>
      <c r="AZ50" s="1174"/>
      <c r="BA50" s="1174"/>
      <c r="BB50" s="1174"/>
      <c r="BC50" s="1174"/>
      <c r="BD50" s="1174"/>
      <c r="BE50" s="1174"/>
      <c r="BF50" s="1174"/>
      <c r="BG50" s="1174"/>
      <c r="BH50" s="1174"/>
      <c r="BI50" s="1174"/>
      <c r="BJ50" s="1174"/>
      <c r="BK50" s="1174"/>
      <c r="BL50" s="1174"/>
      <c r="BM50" s="1174"/>
      <c r="BN50" s="1174"/>
      <c r="BO50" s="1174"/>
      <c r="BP50" s="1174"/>
      <c r="BQ50" s="1174"/>
      <c r="BR50" s="1174"/>
      <c r="BS50" s="1174"/>
      <c r="BT50" s="1174"/>
      <c r="BU50" s="1174"/>
      <c r="BV50" s="1174"/>
      <c r="BW50" s="1174"/>
      <c r="BX50" s="1174"/>
      <c r="BY50" s="1174"/>
      <c r="BZ50" s="1174"/>
      <c r="CA50" s="1174"/>
      <c r="CB50" s="1222"/>
    </row>
    <row r="51" spans="1:80" s="1146" customFormat="1" ht="16.5" x14ac:dyDescent="0.25">
      <c r="A51" s="1391"/>
      <c r="B51" s="1392"/>
      <c r="C51" s="1392"/>
      <c r="D51" s="1420"/>
      <c r="E51" s="1397"/>
      <c r="F51" s="1398"/>
      <c r="G51" s="1398"/>
      <c r="H51" s="1398"/>
      <c r="I51" s="1398"/>
      <c r="J51" s="1398"/>
      <c r="K51" s="1398"/>
      <c r="L51" s="1398"/>
      <c r="M51" s="1398"/>
      <c r="N51" s="1398"/>
      <c r="O51" s="1398"/>
      <c r="P51" s="1398"/>
      <c r="Q51" s="1398"/>
      <c r="R51" s="1398"/>
      <c r="S51" s="1398"/>
      <c r="T51" s="1398"/>
      <c r="U51" s="1177"/>
      <c r="V51" s="1177"/>
      <c r="W51" s="1177"/>
      <c r="X51" s="1177"/>
      <c r="Y51" s="1177"/>
      <c r="Z51" s="1177"/>
      <c r="AA51" s="1177"/>
      <c r="AB51" s="1177"/>
      <c r="AC51" s="1177"/>
      <c r="AD51" s="1177"/>
      <c r="AE51" s="1177"/>
      <c r="AF51" s="1177"/>
      <c r="AG51" s="1177"/>
      <c r="AH51" s="1177"/>
      <c r="AI51" s="1177"/>
      <c r="AJ51" s="1177"/>
      <c r="AK51" s="1177"/>
      <c r="AL51" s="1177"/>
      <c r="AM51" s="1177"/>
      <c r="AN51" s="1177"/>
      <c r="AO51" s="1177"/>
      <c r="AP51" s="1177"/>
      <c r="AQ51" s="1177"/>
      <c r="AR51" s="1177"/>
      <c r="AS51" s="1177"/>
      <c r="AT51" s="1177"/>
      <c r="AU51" s="1177"/>
      <c r="AV51" s="1177"/>
      <c r="AW51" s="1177"/>
      <c r="AX51" s="1177"/>
      <c r="AY51" s="1177"/>
      <c r="AZ51" s="1177"/>
      <c r="BA51" s="1177"/>
      <c r="BB51" s="1177"/>
      <c r="BC51" s="1177"/>
      <c r="BD51" s="1177"/>
      <c r="BE51" s="1177"/>
      <c r="BF51" s="1177"/>
      <c r="BG51" s="1177"/>
      <c r="BH51" s="1177"/>
      <c r="BI51" s="1177"/>
      <c r="BJ51" s="1177"/>
      <c r="BK51" s="1177"/>
      <c r="BL51" s="1177"/>
      <c r="BM51" s="1177"/>
      <c r="BN51" s="1177"/>
      <c r="BO51" s="1177"/>
      <c r="BP51" s="1177"/>
      <c r="BQ51" s="1177"/>
      <c r="BR51" s="1177"/>
      <c r="BS51" s="1177"/>
      <c r="BT51" s="1177"/>
      <c r="BU51" s="1177"/>
      <c r="BV51" s="1177"/>
      <c r="BW51" s="1177"/>
      <c r="BX51" s="1177"/>
      <c r="BY51" s="1177"/>
      <c r="BZ51" s="1177"/>
      <c r="CA51" s="1177"/>
      <c r="CB51" s="1223"/>
    </row>
    <row r="52" spans="1:80" s="1146" customFormat="1" ht="17.25" thickBot="1" x14ac:dyDescent="0.3">
      <c r="A52" s="1393"/>
      <c r="B52" s="1394"/>
      <c r="C52" s="1394"/>
      <c r="D52" s="1443"/>
      <c r="E52" s="1399"/>
      <c r="F52" s="1400"/>
      <c r="G52" s="1400"/>
      <c r="H52" s="1400"/>
      <c r="I52" s="1400"/>
      <c r="J52" s="1400"/>
      <c r="K52" s="1400"/>
      <c r="L52" s="1400"/>
      <c r="M52" s="1400"/>
      <c r="N52" s="1400"/>
      <c r="O52" s="1400"/>
      <c r="P52" s="1400"/>
      <c r="Q52" s="1400"/>
      <c r="R52" s="1400"/>
      <c r="S52" s="1400"/>
      <c r="T52" s="1400"/>
      <c r="U52" s="1182"/>
      <c r="V52" s="1182"/>
      <c r="W52" s="1182"/>
      <c r="X52" s="1182"/>
      <c r="Y52" s="1182"/>
      <c r="Z52" s="1182"/>
      <c r="AA52" s="1182"/>
      <c r="AB52" s="1182"/>
      <c r="AC52" s="1182"/>
      <c r="AD52" s="1182"/>
      <c r="AE52" s="1182"/>
      <c r="AF52" s="1182"/>
      <c r="AG52" s="1182"/>
      <c r="AH52" s="1182"/>
      <c r="AI52" s="1182"/>
      <c r="AJ52" s="1182"/>
      <c r="AK52" s="1182"/>
      <c r="AL52" s="1182"/>
      <c r="AM52" s="1182"/>
      <c r="AN52" s="1182"/>
      <c r="AO52" s="1182"/>
      <c r="AP52" s="1182"/>
      <c r="AQ52" s="1182"/>
      <c r="AR52" s="1182"/>
      <c r="AS52" s="1182"/>
      <c r="AT52" s="1182"/>
      <c r="AU52" s="1182"/>
      <c r="AV52" s="1182"/>
      <c r="AW52" s="1182"/>
      <c r="AX52" s="1182"/>
      <c r="AY52" s="1182"/>
      <c r="AZ52" s="1182"/>
      <c r="BA52" s="1182"/>
      <c r="BB52" s="1182"/>
      <c r="BC52" s="1182"/>
      <c r="BD52" s="1182"/>
      <c r="BE52" s="1182"/>
      <c r="BF52" s="1182"/>
      <c r="BG52" s="1182"/>
      <c r="BH52" s="1182"/>
      <c r="BI52" s="1182"/>
      <c r="BJ52" s="1182"/>
      <c r="BK52" s="1182"/>
      <c r="BL52" s="1182"/>
      <c r="BM52" s="1182"/>
      <c r="BN52" s="1182"/>
      <c r="BO52" s="1182"/>
      <c r="BP52" s="1182"/>
      <c r="BQ52" s="1182"/>
      <c r="BR52" s="1182"/>
      <c r="BS52" s="1182"/>
      <c r="BT52" s="1182"/>
      <c r="BU52" s="1182"/>
      <c r="BV52" s="1182"/>
      <c r="BW52" s="1182"/>
      <c r="BX52" s="1182"/>
      <c r="BY52" s="1182"/>
      <c r="BZ52" s="1182"/>
      <c r="CA52" s="1182"/>
      <c r="CB52" s="1224"/>
    </row>
    <row r="53" spans="1:80" ht="13.5" customHeight="1" x14ac:dyDescent="0.25">
      <c r="U53" s="1148"/>
    </row>
    <row r="54" spans="1:80" ht="12.75" customHeight="1" x14ac:dyDescent="0.25">
      <c r="U54" s="1148"/>
    </row>
    <row r="55" spans="1:80" ht="15" x14ac:dyDescent="0.25">
      <c r="I55" s="1946"/>
      <c r="J55" s="1946"/>
      <c r="K55" s="1946"/>
      <c r="L55" s="1946"/>
      <c r="M55" s="1946"/>
      <c r="N55" s="1946"/>
      <c r="O55" s="1946"/>
      <c r="P55" s="1946"/>
      <c r="Q55" s="1946"/>
      <c r="R55" s="1946"/>
      <c r="S55" s="1946"/>
      <c r="T55" s="1946"/>
      <c r="U55" s="1946"/>
      <c r="V55" s="1946"/>
      <c r="W55" s="1946"/>
      <c r="X55" s="1946"/>
      <c r="Y55" s="1946"/>
      <c r="Z55" s="1946"/>
      <c r="AA55" s="1946"/>
      <c r="AB55" s="1946"/>
      <c r="AC55" s="1946"/>
      <c r="AD55" s="1946"/>
      <c r="AE55" s="1946"/>
      <c r="AF55" s="1946"/>
    </row>
    <row r="56" spans="1:80" s="1226" customFormat="1" ht="23.25" x14ac:dyDescent="0.35">
      <c r="Q56" s="1227" t="s">
        <v>525</v>
      </c>
    </row>
    <row r="57" spans="1:80" ht="15" x14ac:dyDescent="0.25">
      <c r="G57" s="1580"/>
      <c r="H57" s="1580"/>
      <c r="I57" s="1946"/>
      <c r="J57" s="1946"/>
      <c r="K57" s="1946"/>
      <c r="L57" s="1946"/>
      <c r="M57" s="1946"/>
      <c r="N57" s="1946"/>
      <c r="O57" s="1946"/>
      <c r="P57" s="1946"/>
      <c r="Q57" s="1946"/>
      <c r="R57" s="1946"/>
      <c r="S57" s="1946"/>
      <c r="T57" s="1946"/>
      <c r="U57" s="1946"/>
      <c r="V57" s="1946"/>
      <c r="W57" s="1946"/>
      <c r="X57" s="1946"/>
      <c r="Y57" s="1946"/>
      <c r="Z57" s="1946"/>
      <c r="AA57" s="1946"/>
      <c r="AB57" s="1946"/>
      <c r="AC57" s="1946"/>
      <c r="AD57" s="1946"/>
      <c r="AE57" s="1946"/>
      <c r="AF57" s="1946"/>
    </row>
    <row r="58" spans="1:80" ht="12" customHeight="1" x14ac:dyDescent="0.25">
      <c r="A58" s="1265"/>
      <c r="B58" s="1266"/>
      <c r="C58" s="1267"/>
      <c r="D58" s="1265"/>
      <c r="U58" s="1148"/>
    </row>
    <row r="59" spans="1:80" ht="15" x14ac:dyDescent="0.25">
      <c r="U59" s="1148"/>
    </row>
    <row r="60" spans="1:80" ht="13.5" customHeight="1" x14ac:dyDescent="0.25">
      <c r="G60" s="1580"/>
      <c r="H60" s="1580"/>
      <c r="I60" s="1946"/>
      <c r="J60" s="1946"/>
      <c r="K60" s="1946"/>
      <c r="L60" s="1946"/>
      <c r="M60" s="1946"/>
      <c r="N60" s="1946"/>
      <c r="O60" s="1946"/>
      <c r="P60" s="1946"/>
      <c r="Q60" s="1946"/>
      <c r="R60" s="1946"/>
      <c r="S60" s="1946"/>
      <c r="T60" s="1946"/>
      <c r="U60" s="1946"/>
      <c r="V60" s="1946"/>
      <c r="W60" s="1946"/>
      <c r="X60" s="1946"/>
      <c r="Y60" s="1946"/>
      <c r="Z60" s="1946"/>
      <c r="AA60" s="1946"/>
      <c r="AB60" s="1946"/>
      <c r="AC60" s="1946"/>
      <c r="AD60" s="1946"/>
      <c r="AE60" s="1946"/>
      <c r="AF60" s="1946"/>
    </row>
    <row r="61" spans="1:80" ht="15" x14ac:dyDescent="0.25">
      <c r="U61" s="1148"/>
    </row>
    <row r="62" spans="1:80" ht="15" x14ac:dyDescent="0.25">
      <c r="U62" s="1148"/>
    </row>
    <row r="63" spans="1:80" ht="15.75" customHeight="1" x14ac:dyDescent="0.25">
      <c r="U63" s="1148"/>
    </row>
    <row r="64" spans="1:80" ht="15" x14ac:dyDescent="0.25">
      <c r="U64" s="1148"/>
    </row>
    <row r="65" spans="1:32" ht="15" x14ac:dyDescent="0.25">
      <c r="U65" s="1148"/>
    </row>
    <row r="66" spans="1:32" ht="15" x14ac:dyDescent="0.25">
      <c r="U66" s="1148"/>
    </row>
    <row r="67" spans="1:32" ht="15" x14ac:dyDescent="0.25">
      <c r="G67" s="1580"/>
      <c r="H67" s="1580"/>
      <c r="I67" s="1946"/>
      <c r="J67" s="1946"/>
      <c r="K67" s="1946"/>
      <c r="L67" s="1946"/>
      <c r="M67" s="1946"/>
      <c r="N67" s="1946"/>
      <c r="O67" s="1946"/>
      <c r="P67" s="1946"/>
      <c r="Q67" s="1946"/>
      <c r="R67" s="1946"/>
      <c r="S67" s="1946"/>
      <c r="T67" s="1946"/>
      <c r="U67" s="1946"/>
      <c r="V67" s="1946"/>
      <c r="W67" s="1946"/>
      <c r="X67" s="1946"/>
      <c r="Y67" s="1946"/>
      <c r="Z67" s="1946"/>
      <c r="AA67" s="1946"/>
      <c r="AB67" s="1946"/>
      <c r="AC67" s="1946"/>
      <c r="AD67" s="1946"/>
      <c r="AE67" s="1946"/>
      <c r="AF67" s="1946"/>
    </row>
    <row r="68" spans="1:32" s="1265" customFormat="1" x14ac:dyDescent="0.2">
      <c r="A68" s="1147"/>
      <c r="B68" s="1147"/>
      <c r="C68" s="1147"/>
      <c r="D68" s="1147"/>
      <c r="E68" s="1147"/>
      <c r="F68" s="1147"/>
      <c r="G68" s="1147"/>
      <c r="H68" s="1147"/>
      <c r="I68" s="1147"/>
      <c r="J68" s="1147"/>
      <c r="K68" s="1147"/>
      <c r="L68" s="1147"/>
      <c r="M68" s="1147"/>
      <c r="N68" s="1147"/>
      <c r="O68" s="1147"/>
      <c r="P68" s="1147"/>
      <c r="Q68" s="1147"/>
      <c r="R68" s="1147"/>
      <c r="S68" s="1147"/>
      <c r="T68" s="1147"/>
    </row>
    <row r="69" spans="1:32" s="1265" customFormat="1" x14ac:dyDescent="0.2">
      <c r="A69" s="1147"/>
      <c r="B69" s="1147"/>
      <c r="C69" s="1147"/>
      <c r="D69" s="1147"/>
      <c r="E69" s="1147"/>
      <c r="F69" s="1147"/>
      <c r="G69" s="1147"/>
      <c r="H69" s="1147"/>
      <c r="I69" s="1147"/>
      <c r="J69" s="1147"/>
      <c r="K69" s="1147"/>
      <c r="L69" s="1147"/>
      <c r="M69" s="1147"/>
      <c r="N69" s="1147"/>
      <c r="O69" s="1147"/>
      <c r="P69" s="1147"/>
      <c r="Q69" s="1147"/>
      <c r="R69" s="1147"/>
      <c r="S69" s="1147"/>
      <c r="T69" s="1147"/>
    </row>
    <row r="70" spans="1:32" ht="15" x14ac:dyDescent="0.25">
      <c r="G70" s="1580"/>
      <c r="H70" s="1580"/>
      <c r="I70" s="1946"/>
      <c r="J70" s="1946"/>
      <c r="K70" s="1946"/>
      <c r="L70" s="1946"/>
      <c r="M70" s="1946"/>
      <c r="N70" s="1946"/>
      <c r="O70" s="1946"/>
      <c r="P70" s="1946"/>
      <c r="Q70" s="1946"/>
      <c r="R70" s="1946"/>
      <c r="S70" s="1946"/>
      <c r="T70" s="1946"/>
      <c r="U70" s="1946"/>
      <c r="V70" s="1946"/>
      <c r="W70" s="1946"/>
      <c r="X70" s="1946"/>
      <c r="Y70" s="1946"/>
      <c r="Z70" s="1946"/>
      <c r="AA70" s="1946"/>
      <c r="AB70" s="1946"/>
      <c r="AC70" s="1946"/>
      <c r="AD70" s="1946"/>
      <c r="AE70" s="1946"/>
      <c r="AF70" s="1946"/>
    </row>
    <row r="71" spans="1:32" x14ac:dyDescent="0.2">
      <c r="A71" s="1147" t="s">
        <v>526</v>
      </c>
    </row>
    <row r="72" spans="1:32" x14ac:dyDescent="0.2">
      <c r="A72" s="1147" t="s">
        <v>527</v>
      </c>
    </row>
  </sheetData>
  <mergeCells count="607">
    <mergeCell ref="A5:H5"/>
    <mergeCell ref="I5:K5"/>
    <mergeCell ref="L5:N5"/>
    <mergeCell ref="O5:Q5"/>
    <mergeCell ref="R5:T5"/>
    <mergeCell ref="U5:W5"/>
    <mergeCell ref="Q1:T1"/>
    <mergeCell ref="BY1:CB1"/>
    <mergeCell ref="Q2:T2"/>
    <mergeCell ref="BY2:CB2"/>
    <mergeCell ref="A3:T4"/>
    <mergeCell ref="U3:AN4"/>
    <mergeCell ref="AV5:AX5"/>
    <mergeCell ref="AY5:BA5"/>
    <mergeCell ref="BB5:BD5"/>
    <mergeCell ref="BE5:BG5"/>
    <mergeCell ref="X5:Z5"/>
    <mergeCell ref="AA5:AC5"/>
    <mergeCell ref="AD5:AF5"/>
    <mergeCell ref="AG5:AI5"/>
    <mergeCell ref="AJ5:AL5"/>
    <mergeCell ref="AM5:AO5"/>
    <mergeCell ref="O6:O7"/>
    <mergeCell ref="P6:P7"/>
    <mergeCell ref="Q6:Q7"/>
    <mergeCell ref="R6:R7"/>
    <mergeCell ref="S6:S7"/>
    <mergeCell ref="T6:T7"/>
    <mergeCell ref="BZ5:CB5"/>
    <mergeCell ref="A6:C7"/>
    <mergeCell ref="D6:D7"/>
    <mergeCell ref="E6:H7"/>
    <mergeCell ref="I6:I7"/>
    <mergeCell ref="J6:J7"/>
    <mergeCell ref="K6:K7"/>
    <mergeCell ref="L6:L7"/>
    <mergeCell ref="M6:M7"/>
    <mergeCell ref="N6:N7"/>
    <mergeCell ref="BH5:BJ5"/>
    <mergeCell ref="BK5:BM5"/>
    <mergeCell ref="BN5:BP5"/>
    <mergeCell ref="BQ5:BS5"/>
    <mergeCell ref="BT5:BV5"/>
    <mergeCell ref="BW5:BY5"/>
    <mergeCell ref="AP5:AR5"/>
    <mergeCell ref="AS5:AU5"/>
    <mergeCell ref="AA6:AA7"/>
    <mergeCell ref="AB6:AB7"/>
    <mergeCell ref="AC6:AC7"/>
    <mergeCell ref="AD6:AD7"/>
    <mergeCell ref="AE6:AE7"/>
    <mergeCell ref="AF6:AF7"/>
    <mergeCell ref="U6:U7"/>
    <mergeCell ref="V6:V7"/>
    <mergeCell ref="W6:W7"/>
    <mergeCell ref="X6:X7"/>
    <mergeCell ref="Y6:Y7"/>
    <mergeCell ref="Z6:Z7"/>
    <mergeCell ref="AM6:AM7"/>
    <mergeCell ref="AN6:AN7"/>
    <mergeCell ref="AO6:AO7"/>
    <mergeCell ref="AP6:AP7"/>
    <mergeCell ref="AQ6:AQ7"/>
    <mergeCell ref="AR6:AR7"/>
    <mergeCell ref="AG6:AG7"/>
    <mergeCell ref="AH6:AH7"/>
    <mergeCell ref="AI6:AI7"/>
    <mergeCell ref="AJ6:AJ7"/>
    <mergeCell ref="AK6:AK7"/>
    <mergeCell ref="AL6:AL7"/>
    <mergeCell ref="BB6:BB7"/>
    <mergeCell ref="BC6:BC7"/>
    <mergeCell ref="BD6:BD7"/>
    <mergeCell ref="AS6:AS7"/>
    <mergeCell ref="AT6:AT7"/>
    <mergeCell ref="AU6:AU7"/>
    <mergeCell ref="AV6:AV7"/>
    <mergeCell ref="AW6:AW7"/>
    <mergeCell ref="AX6:AX7"/>
    <mergeCell ref="BX6:BX7"/>
    <mergeCell ref="BY6:BY7"/>
    <mergeCell ref="BZ6:BZ7"/>
    <mergeCell ref="CA6:CA7"/>
    <mergeCell ref="CB6:CB7"/>
    <mergeCell ref="BQ6:BQ7"/>
    <mergeCell ref="BR6:BR7"/>
    <mergeCell ref="BS6:BS7"/>
    <mergeCell ref="BT6:BT7"/>
    <mergeCell ref="BU6:BU7"/>
    <mergeCell ref="BV6:BV7"/>
    <mergeCell ref="E8:F10"/>
    <mergeCell ref="G8:H8"/>
    <mergeCell ref="G9:H9"/>
    <mergeCell ref="G10:H10"/>
    <mergeCell ref="E11:H11"/>
    <mergeCell ref="E12:F14"/>
    <mergeCell ref="G12:H12"/>
    <mergeCell ref="G13:H13"/>
    <mergeCell ref="BW6:BW7"/>
    <mergeCell ref="BK6:BK7"/>
    <mergeCell ref="BL6:BL7"/>
    <mergeCell ref="BM6:BM7"/>
    <mergeCell ref="BN6:BN7"/>
    <mergeCell ref="BO6:BO7"/>
    <mergeCell ref="BP6:BP7"/>
    <mergeCell ref="BE6:BE7"/>
    <mergeCell ref="BF6:BF7"/>
    <mergeCell ref="BG6:BG7"/>
    <mergeCell ref="BH6:BH7"/>
    <mergeCell ref="BI6:BI7"/>
    <mergeCell ref="BJ6:BJ7"/>
    <mergeCell ref="AY6:AY7"/>
    <mergeCell ref="AZ6:AZ7"/>
    <mergeCell ref="BA6:BA7"/>
    <mergeCell ref="AA11:AC11"/>
    <mergeCell ref="AD11:AF11"/>
    <mergeCell ref="AG11:AI11"/>
    <mergeCell ref="AJ11:AL11"/>
    <mergeCell ref="AM11:AO11"/>
    <mergeCell ref="AP11:AR11"/>
    <mergeCell ref="I11:K11"/>
    <mergeCell ref="L11:N11"/>
    <mergeCell ref="O11:Q11"/>
    <mergeCell ref="R11:T11"/>
    <mergeCell ref="U11:W11"/>
    <mergeCell ref="X11:Z11"/>
    <mergeCell ref="BK11:BM11"/>
    <mergeCell ref="BN11:BP11"/>
    <mergeCell ref="BQ11:BS11"/>
    <mergeCell ref="BT11:BV11"/>
    <mergeCell ref="BW11:BY11"/>
    <mergeCell ref="BZ11:CB11"/>
    <mergeCell ref="AS11:AU11"/>
    <mergeCell ref="AV11:AX11"/>
    <mergeCell ref="AY11:BA11"/>
    <mergeCell ref="BB11:BD11"/>
    <mergeCell ref="BE11:BG11"/>
    <mergeCell ref="BH11:BJ11"/>
    <mergeCell ref="AD14:AF14"/>
    <mergeCell ref="AG14:AI14"/>
    <mergeCell ref="AJ14:AL14"/>
    <mergeCell ref="AM14:AO14"/>
    <mergeCell ref="G14:H14"/>
    <mergeCell ref="I14:K14"/>
    <mergeCell ref="L14:N14"/>
    <mergeCell ref="O14:Q14"/>
    <mergeCell ref="R14:T14"/>
    <mergeCell ref="U14:W14"/>
    <mergeCell ref="BZ14:CB14"/>
    <mergeCell ref="E15:H15"/>
    <mergeCell ref="I15:K15"/>
    <mergeCell ref="L15:N15"/>
    <mergeCell ref="O15:Q15"/>
    <mergeCell ref="R15:T15"/>
    <mergeCell ref="U15:W15"/>
    <mergeCell ref="X15:Z15"/>
    <mergeCell ref="AA15:AC15"/>
    <mergeCell ref="AD15:AF15"/>
    <mergeCell ref="BH14:BJ14"/>
    <mergeCell ref="BK14:BM14"/>
    <mergeCell ref="BN14:BP14"/>
    <mergeCell ref="BQ14:BS14"/>
    <mergeCell ref="BT14:BV14"/>
    <mergeCell ref="BW14:BY14"/>
    <mergeCell ref="AP14:AR14"/>
    <mergeCell ref="AS14:AU14"/>
    <mergeCell ref="AV14:AX14"/>
    <mergeCell ref="AY14:BA14"/>
    <mergeCell ref="BB14:BD14"/>
    <mergeCell ref="BE14:BG14"/>
    <mergeCell ref="X14:Z14"/>
    <mergeCell ref="AA14:AC14"/>
    <mergeCell ref="BQ15:BS15"/>
    <mergeCell ref="BT15:BV15"/>
    <mergeCell ref="BW15:BY15"/>
    <mergeCell ref="BZ15:CB15"/>
    <mergeCell ref="A16:C23"/>
    <mergeCell ref="D16:D23"/>
    <mergeCell ref="E16:F18"/>
    <mergeCell ref="G16:H16"/>
    <mergeCell ref="G17:H17"/>
    <mergeCell ref="G18:H18"/>
    <mergeCell ref="AY15:BA15"/>
    <mergeCell ref="BB15:BD15"/>
    <mergeCell ref="BE15:BG15"/>
    <mergeCell ref="BH15:BJ15"/>
    <mergeCell ref="BK15:BM15"/>
    <mergeCell ref="BN15:BP15"/>
    <mergeCell ref="AG15:AI15"/>
    <mergeCell ref="AJ15:AL15"/>
    <mergeCell ref="AM15:AO15"/>
    <mergeCell ref="AP15:AR15"/>
    <mergeCell ref="AS15:AU15"/>
    <mergeCell ref="AV15:AX15"/>
    <mergeCell ref="A8:C15"/>
    <mergeCell ref="D8:D15"/>
    <mergeCell ref="BB19:BD19"/>
    <mergeCell ref="BE19:BG19"/>
    <mergeCell ref="X19:Z19"/>
    <mergeCell ref="AA19:AC19"/>
    <mergeCell ref="AD19:AF19"/>
    <mergeCell ref="AG19:AI19"/>
    <mergeCell ref="AJ19:AL19"/>
    <mergeCell ref="AM19:AO19"/>
    <mergeCell ref="E19:H19"/>
    <mergeCell ref="I19:K19"/>
    <mergeCell ref="L19:N19"/>
    <mergeCell ref="O19:Q19"/>
    <mergeCell ref="R19:T19"/>
    <mergeCell ref="U19:W19"/>
    <mergeCell ref="AD22:AF22"/>
    <mergeCell ref="AG22:AI22"/>
    <mergeCell ref="AJ22:AL22"/>
    <mergeCell ref="AM22:AO22"/>
    <mergeCell ref="BZ19:CB19"/>
    <mergeCell ref="E20:F22"/>
    <mergeCell ref="G20:H20"/>
    <mergeCell ref="G21:H21"/>
    <mergeCell ref="G22:H22"/>
    <mergeCell ref="I22:K22"/>
    <mergeCell ref="L22:N22"/>
    <mergeCell ref="O22:Q22"/>
    <mergeCell ref="R22:T22"/>
    <mergeCell ref="U22:W22"/>
    <mergeCell ref="BH19:BJ19"/>
    <mergeCell ref="BK19:BM19"/>
    <mergeCell ref="BN19:BP19"/>
    <mergeCell ref="BQ19:BS19"/>
    <mergeCell ref="BT19:BV19"/>
    <mergeCell ref="BW19:BY19"/>
    <mergeCell ref="AP19:AR19"/>
    <mergeCell ref="AS19:AU19"/>
    <mergeCell ref="AV19:AX19"/>
    <mergeCell ref="AY19:BA19"/>
    <mergeCell ref="BZ22:CB22"/>
    <mergeCell ref="E23:H23"/>
    <mergeCell ref="I23:K23"/>
    <mergeCell ref="L23:N23"/>
    <mergeCell ref="O23:Q23"/>
    <mergeCell ref="R23:T23"/>
    <mergeCell ref="U23:W23"/>
    <mergeCell ref="X23:Z23"/>
    <mergeCell ref="AA23:AC23"/>
    <mergeCell ref="AD23:AF23"/>
    <mergeCell ref="BH22:BJ22"/>
    <mergeCell ref="BK22:BM22"/>
    <mergeCell ref="BN22:BP22"/>
    <mergeCell ref="BQ22:BS22"/>
    <mergeCell ref="BT22:BV22"/>
    <mergeCell ref="BW22:BY22"/>
    <mergeCell ref="AP22:AR22"/>
    <mergeCell ref="AS22:AU22"/>
    <mergeCell ref="AV22:AX22"/>
    <mergeCell ref="AY22:BA22"/>
    <mergeCell ref="BB22:BD22"/>
    <mergeCell ref="BE22:BG22"/>
    <mergeCell ref="X22:Z22"/>
    <mergeCell ref="AA22:AC22"/>
    <mergeCell ref="BZ23:CB23"/>
    <mergeCell ref="A24:C29"/>
    <mergeCell ref="D24:D29"/>
    <mergeCell ref="E24:F26"/>
    <mergeCell ref="G24:H26"/>
    <mergeCell ref="I24:I26"/>
    <mergeCell ref="J24:J26"/>
    <mergeCell ref="AY23:BA23"/>
    <mergeCell ref="BB23:BD23"/>
    <mergeCell ref="BE23:BG23"/>
    <mergeCell ref="BH23:BJ23"/>
    <mergeCell ref="BK23:BM23"/>
    <mergeCell ref="BN23:BP23"/>
    <mergeCell ref="AG23:AI23"/>
    <mergeCell ref="AJ23:AL23"/>
    <mergeCell ref="AM23:AO23"/>
    <mergeCell ref="AP23:AR23"/>
    <mergeCell ref="AS23:AU23"/>
    <mergeCell ref="AV23:AX23"/>
    <mergeCell ref="K24:K26"/>
    <mergeCell ref="L24:L26"/>
    <mergeCell ref="M24:M26"/>
    <mergeCell ref="N24:N26"/>
    <mergeCell ref="O24:O26"/>
    <mergeCell ref="P24:P26"/>
    <mergeCell ref="BQ23:BS23"/>
    <mergeCell ref="BT23:BV23"/>
    <mergeCell ref="BW23:BY23"/>
    <mergeCell ref="W24:W26"/>
    <mergeCell ref="X24:X26"/>
    <mergeCell ref="Y24:Y26"/>
    <mergeCell ref="Z24:Z26"/>
    <mergeCell ref="AA24:AA26"/>
    <mergeCell ref="AB24:AB26"/>
    <mergeCell ref="Q24:Q26"/>
    <mergeCell ref="R24:R26"/>
    <mergeCell ref="S24:S26"/>
    <mergeCell ref="T24:T26"/>
    <mergeCell ref="U24:U26"/>
    <mergeCell ref="V24:V26"/>
    <mergeCell ref="AI24:AI26"/>
    <mergeCell ref="AJ24:AJ26"/>
    <mergeCell ref="AK24:AK26"/>
    <mergeCell ref="AL24:AL26"/>
    <mergeCell ref="AM24:AM26"/>
    <mergeCell ref="AN24:AN26"/>
    <mergeCell ref="AC24:AC26"/>
    <mergeCell ref="AD24:AD26"/>
    <mergeCell ref="AE24:AE26"/>
    <mergeCell ref="AF24:AF26"/>
    <mergeCell ref="AG24:AG26"/>
    <mergeCell ref="AH24:AH26"/>
    <mergeCell ref="AU24:AU26"/>
    <mergeCell ref="AV24:AV26"/>
    <mergeCell ref="AW24:AW26"/>
    <mergeCell ref="AX24:AX26"/>
    <mergeCell ref="AY24:AY26"/>
    <mergeCell ref="AZ24:AZ26"/>
    <mergeCell ref="AO24:AO26"/>
    <mergeCell ref="AP24:AP26"/>
    <mergeCell ref="AQ24:AQ26"/>
    <mergeCell ref="AR24:AR26"/>
    <mergeCell ref="AS24:AS26"/>
    <mergeCell ref="AT24:AT26"/>
    <mergeCell ref="BQ24:BQ26"/>
    <mergeCell ref="BR24:BR26"/>
    <mergeCell ref="BG24:BG26"/>
    <mergeCell ref="BH24:BH26"/>
    <mergeCell ref="BI24:BI26"/>
    <mergeCell ref="BJ24:BJ26"/>
    <mergeCell ref="BK24:BK26"/>
    <mergeCell ref="BL24:BL26"/>
    <mergeCell ref="BA24:BA26"/>
    <mergeCell ref="BB24:BB26"/>
    <mergeCell ref="BC24:BC26"/>
    <mergeCell ref="BD24:BD26"/>
    <mergeCell ref="BE24:BE26"/>
    <mergeCell ref="BF24:BF26"/>
    <mergeCell ref="AA27:AC29"/>
    <mergeCell ref="AD27:AF29"/>
    <mergeCell ref="AG27:AI29"/>
    <mergeCell ref="AJ27:AL29"/>
    <mergeCell ref="BY24:BY26"/>
    <mergeCell ref="BZ24:BZ26"/>
    <mergeCell ref="CA24:CA26"/>
    <mergeCell ref="CB24:CB26"/>
    <mergeCell ref="E27:F29"/>
    <mergeCell ref="G27:H29"/>
    <mergeCell ref="I27:K29"/>
    <mergeCell ref="L27:N29"/>
    <mergeCell ref="O27:Q29"/>
    <mergeCell ref="R27:T29"/>
    <mergeCell ref="BS24:BS26"/>
    <mergeCell ref="BT24:BT26"/>
    <mergeCell ref="BU24:BU26"/>
    <mergeCell ref="BV24:BV26"/>
    <mergeCell ref="BW24:BW26"/>
    <mergeCell ref="BX24:BX26"/>
    <mergeCell ref="BM24:BM26"/>
    <mergeCell ref="BN24:BN26"/>
    <mergeCell ref="BO24:BO26"/>
    <mergeCell ref="BP24:BP26"/>
    <mergeCell ref="BW27:BY29"/>
    <mergeCell ref="BZ27:CB29"/>
    <mergeCell ref="A30:C35"/>
    <mergeCell ref="D30:D35"/>
    <mergeCell ref="E30:F32"/>
    <mergeCell ref="G30:H32"/>
    <mergeCell ref="I30:I32"/>
    <mergeCell ref="J30:J32"/>
    <mergeCell ref="K30:K32"/>
    <mergeCell ref="L30:L32"/>
    <mergeCell ref="BE27:BG29"/>
    <mergeCell ref="BH27:BJ29"/>
    <mergeCell ref="BK27:BM29"/>
    <mergeCell ref="BN27:BP29"/>
    <mergeCell ref="BQ27:BS29"/>
    <mergeCell ref="BT27:BV29"/>
    <mergeCell ref="AM27:AO29"/>
    <mergeCell ref="AP27:AR29"/>
    <mergeCell ref="AS27:AU29"/>
    <mergeCell ref="AV27:AX29"/>
    <mergeCell ref="AY27:BA29"/>
    <mergeCell ref="BB27:BD29"/>
    <mergeCell ref="U27:W29"/>
    <mergeCell ref="X27:Z29"/>
    <mergeCell ref="S30:S32"/>
    <mergeCell ref="T30:T32"/>
    <mergeCell ref="U30:U32"/>
    <mergeCell ref="V30:V32"/>
    <mergeCell ref="W30:W32"/>
    <mergeCell ref="X30:X32"/>
    <mergeCell ref="M30:M32"/>
    <mergeCell ref="N30:N32"/>
    <mergeCell ref="O30:O32"/>
    <mergeCell ref="P30:P32"/>
    <mergeCell ref="Q30:Q32"/>
    <mergeCell ref="R30:R32"/>
    <mergeCell ref="AE30:AE32"/>
    <mergeCell ref="AF30:AF32"/>
    <mergeCell ref="AG30:AG32"/>
    <mergeCell ref="AH30:AH32"/>
    <mergeCell ref="AI30:AI32"/>
    <mergeCell ref="AJ30:AJ32"/>
    <mergeCell ref="Y30:Y32"/>
    <mergeCell ref="Z30:Z32"/>
    <mergeCell ref="AA30:AA32"/>
    <mergeCell ref="AB30:AB32"/>
    <mergeCell ref="AC30:AC32"/>
    <mergeCell ref="AD30:AD32"/>
    <mergeCell ref="AQ30:AQ32"/>
    <mergeCell ref="AR30:AR32"/>
    <mergeCell ref="AS30:AS32"/>
    <mergeCell ref="AT30:AT32"/>
    <mergeCell ref="AU30:AU32"/>
    <mergeCell ref="AV30:AV32"/>
    <mergeCell ref="AK30:AK32"/>
    <mergeCell ref="AL30:AL32"/>
    <mergeCell ref="AM30:AM32"/>
    <mergeCell ref="AN30:AN32"/>
    <mergeCell ref="AO30:AO32"/>
    <mergeCell ref="AP30:AP32"/>
    <mergeCell ref="BC30:BC32"/>
    <mergeCell ref="BD30:BD32"/>
    <mergeCell ref="BE30:BE32"/>
    <mergeCell ref="BF30:BF32"/>
    <mergeCell ref="BG30:BG32"/>
    <mergeCell ref="BH30:BH32"/>
    <mergeCell ref="AW30:AW32"/>
    <mergeCell ref="AX30:AX32"/>
    <mergeCell ref="AY30:AY32"/>
    <mergeCell ref="AZ30:AZ32"/>
    <mergeCell ref="BA30:BA32"/>
    <mergeCell ref="BB30:BB32"/>
    <mergeCell ref="BQ30:BQ32"/>
    <mergeCell ref="BR30:BR32"/>
    <mergeCell ref="BS30:BS32"/>
    <mergeCell ref="BT30:BT32"/>
    <mergeCell ref="BI30:BI32"/>
    <mergeCell ref="BJ30:BJ32"/>
    <mergeCell ref="BK30:BK32"/>
    <mergeCell ref="BL30:BL32"/>
    <mergeCell ref="BM30:BM32"/>
    <mergeCell ref="BN30:BN32"/>
    <mergeCell ref="AA33:AC35"/>
    <mergeCell ref="AD33:AF35"/>
    <mergeCell ref="AG33:AI35"/>
    <mergeCell ref="AJ33:AL35"/>
    <mergeCell ref="AM33:AO35"/>
    <mergeCell ref="AP33:AR35"/>
    <mergeCell ref="CA30:CA32"/>
    <mergeCell ref="CB30:CB32"/>
    <mergeCell ref="E33:F35"/>
    <mergeCell ref="G33:H35"/>
    <mergeCell ref="I33:K35"/>
    <mergeCell ref="L33:N35"/>
    <mergeCell ref="O33:Q35"/>
    <mergeCell ref="R33:T35"/>
    <mergeCell ref="U33:W35"/>
    <mergeCell ref="X33:Z35"/>
    <mergeCell ref="BU30:BU32"/>
    <mergeCell ref="BV30:BV32"/>
    <mergeCell ref="BW30:BW32"/>
    <mergeCell ref="BX30:BX32"/>
    <mergeCell ref="BY30:BY32"/>
    <mergeCell ref="BZ30:BZ32"/>
    <mergeCell ref="BO30:BO32"/>
    <mergeCell ref="BP30:BP32"/>
    <mergeCell ref="BK33:BM35"/>
    <mergeCell ref="BN33:BP35"/>
    <mergeCell ref="BQ33:BS35"/>
    <mergeCell ref="BT33:BV35"/>
    <mergeCell ref="BW33:BY35"/>
    <mergeCell ref="BZ33:CB35"/>
    <mergeCell ref="AS33:AU35"/>
    <mergeCell ref="AV33:AX35"/>
    <mergeCell ref="AY33:BA35"/>
    <mergeCell ref="BB33:BD35"/>
    <mergeCell ref="BE33:BG35"/>
    <mergeCell ref="BH33:BJ35"/>
    <mergeCell ref="E39:G39"/>
    <mergeCell ref="N39:O39"/>
    <mergeCell ref="Q39:R39"/>
    <mergeCell ref="E40:G40"/>
    <mergeCell ref="N40:O40"/>
    <mergeCell ref="Q40:R40"/>
    <mergeCell ref="A36:D37"/>
    <mergeCell ref="E36:H36"/>
    <mergeCell ref="E37:H37"/>
    <mergeCell ref="F38:G38"/>
    <mergeCell ref="N38:O38"/>
    <mergeCell ref="Q38:R38"/>
    <mergeCell ref="A43:H43"/>
    <mergeCell ref="I43:K43"/>
    <mergeCell ref="L43:N43"/>
    <mergeCell ref="O43:Q43"/>
    <mergeCell ref="R43:T43"/>
    <mergeCell ref="U43:W43"/>
    <mergeCell ref="A41:D41"/>
    <mergeCell ref="E41:G41"/>
    <mergeCell ref="N41:O41"/>
    <mergeCell ref="Q41:R41"/>
    <mergeCell ref="F42:G42"/>
    <mergeCell ref="N42:O42"/>
    <mergeCell ref="Q42:R42"/>
    <mergeCell ref="AV43:AX43"/>
    <mergeCell ref="AY43:BA43"/>
    <mergeCell ref="BB43:BD43"/>
    <mergeCell ref="BE43:BG43"/>
    <mergeCell ref="X43:Z43"/>
    <mergeCell ref="AA43:AC43"/>
    <mergeCell ref="AD43:AF43"/>
    <mergeCell ref="AG43:AI43"/>
    <mergeCell ref="AJ43:AL43"/>
    <mergeCell ref="AM43:AO43"/>
    <mergeCell ref="O44:O45"/>
    <mergeCell ref="P44:P45"/>
    <mergeCell ref="Q44:Q45"/>
    <mergeCell ref="R44:R45"/>
    <mergeCell ref="S44:S45"/>
    <mergeCell ref="T44:T45"/>
    <mergeCell ref="BZ43:CB43"/>
    <mergeCell ref="A44:D45"/>
    <mergeCell ref="E44:F44"/>
    <mergeCell ref="G44:H44"/>
    <mergeCell ref="I44:I45"/>
    <mergeCell ref="J44:J45"/>
    <mergeCell ref="K44:K45"/>
    <mergeCell ref="L44:L45"/>
    <mergeCell ref="M44:M45"/>
    <mergeCell ref="N44:N45"/>
    <mergeCell ref="BH43:BJ43"/>
    <mergeCell ref="BK43:BM43"/>
    <mergeCell ref="BN43:BP43"/>
    <mergeCell ref="BQ43:BS43"/>
    <mergeCell ref="BT43:BV43"/>
    <mergeCell ref="BW43:BY43"/>
    <mergeCell ref="AP43:AR43"/>
    <mergeCell ref="AS43:AU43"/>
    <mergeCell ref="AA44:AA45"/>
    <mergeCell ref="AB44:AB45"/>
    <mergeCell ref="AC44:AC45"/>
    <mergeCell ref="AD44:AD45"/>
    <mergeCell ref="AE44:AE45"/>
    <mergeCell ref="AF44:AF45"/>
    <mergeCell ref="U44:U45"/>
    <mergeCell ref="V44:V45"/>
    <mergeCell ref="W44:W45"/>
    <mergeCell ref="X44:X45"/>
    <mergeCell ref="Y44:Y45"/>
    <mergeCell ref="Z44:Z45"/>
    <mergeCell ref="AM44:AM45"/>
    <mergeCell ref="AN44:AN45"/>
    <mergeCell ref="AO44:AO45"/>
    <mergeCell ref="AP44:AP45"/>
    <mergeCell ref="AQ44:AQ45"/>
    <mergeCell ref="AR44:AR45"/>
    <mergeCell ref="AG44:AG45"/>
    <mergeCell ref="AH44:AH45"/>
    <mergeCell ref="AI44:AI45"/>
    <mergeCell ref="AJ44:AJ45"/>
    <mergeCell ref="AK44:AK45"/>
    <mergeCell ref="AL44:AL45"/>
    <mergeCell ref="AY44:AY45"/>
    <mergeCell ref="AZ44:AZ45"/>
    <mergeCell ref="BA44:BA45"/>
    <mergeCell ref="BB44:BB45"/>
    <mergeCell ref="BC44:BC45"/>
    <mergeCell ref="BD44:BD45"/>
    <mergeCell ref="AS44:AS45"/>
    <mergeCell ref="AT44:AT45"/>
    <mergeCell ref="AU44:AU45"/>
    <mergeCell ref="AV44:AV45"/>
    <mergeCell ref="AW44:AW45"/>
    <mergeCell ref="AX44:AX45"/>
    <mergeCell ref="BK44:BK45"/>
    <mergeCell ref="BL44:BL45"/>
    <mergeCell ref="BM44:BM45"/>
    <mergeCell ref="BN44:BN45"/>
    <mergeCell ref="BO44:BO45"/>
    <mergeCell ref="BP44:BP45"/>
    <mergeCell ref="BE44:BE45"/>
    <mergeCell ref="BF44:BF45"/>
    <mergeCell ref="BG44:BG45"/>
    <mergeCell ref="BH44:BH45"/>
    <mergeCell ref="BI44:BI45"/>
    <mergeCell ref="BJ44:BJ45"/>
    <mergeCell ref="BW44:BW45"/>
    <mergeCell ref="BX44:BX45"/>
    <mergeCell ref="BY44:BY45"/>
    <mergeCell ref="BZ44:BZ45"/>
    <mergeCell ref="CA44:CA45"/>
    <mergeCell ref="CB44:CB45"/>
    <mergeCell ref="BQ44:BQ45"/>
    <mergeCell ref="BR44:BR45"/>
    <mergeCell ref="BS44:BS45"/>
    <mergeCell ref="BT44:BT45"/>
    <mergeCell ref="BU44:BU45"/>
    <mergeCell ref="BV44:BV45"/>
    <mergeCell ref="G57:H57"/>
    <mergeCell ref="G60:H60"/>
    <mergeCell ref="G67:H67"/>
    <mergeCell ref="G70:H70"/>
    <mergeCell ref="A46:A47"/>
    <mergeCell ref="B46:B47"/>
    <mergeCell ref="A48:A49"/>
    <mergeCell ref="B48:B49"/>
    <mergeCell ref="A50:D52"/>
    <mergeCell ref="E50:T52"/>
  </mergeCells>
  <pageMargins left="0.98425196850393704" right="0.19685039370078741" top="0.59055118110236227" bottom="0.19685039370078741" header="0.51181102362204722" footer="0.51181102362204722"/>
  <pageSetup paperSize="9" scale="54" orientation="landscape" r:id="rId1"/>
  <headerFooter alignWithMargins="0"/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U195"/>
  <sheetViews>
    <sheetView showZeros="0" view="pageBreakPreview" zoomScale="55" zoomScaleNormal="100" zoomScaleSheetLayoutView="55" workbookViewId="0">
      <selection activeCell="AC21" sqref="AC21:AE21"/>
    </sheetView>
  </sheetViews>
  <sheetFormatPr defaultRowHeight="12.75" x14ac:dyDescent="0.2"/>
  <cols>
    <col min="1" max="1" width="13.28515625" style="806" customWidth="1"/>
    <col min="2" max="2" width="46.7109375" style="806" customWidth="1"/>
    <col min="3" max="3" width="9.140625" style="806" bestFit="1" customWidth="1"/>
    <col min="4" max="4" width="12.140625" style="806" customWidth="1"/>
    <col min="5" max="5" width="11.140625" style="806" customWidth="1"/>
    <col min="6" max="7" width="9.140625" style="806" customWidth="1"/>
    <col min="8" max="8" width="10.28515625" style="806" customWidth="1"/>
    <col min="9" max="10" width="11" style="806" customWidth="1"/>
    <col min="11" max="11" width="10.28515625" style="806" customWidth="1"/>
    <col min="12" max="12" width="12.28515625" style="806" customWidth="1"/>
    <col min="13" max="13" width="12" style="806" customWidth="1"/>
    <col min="14" max="14" width="10.7109375" style="806" customWidth="1"/>
    <col min="15" max="15" width="11.5703125" style="806" customWidth="1"/>
    <col min="16" max="16" width="11.42578125" style="806" customWidth="1"/>
    <col min="17" max="17" width="9.85546875" style="806" customWidth="1"/>
    <col min="18" max="18" width="12.28515625" style="806" customWidth="1"/>
    <col min="19" max="19" width="13.140625" style="806" customWidth="1"/>
    <col min="20" max="20" width="10.7109375" style="806" customWidth="1"/>
    <col min="21" max="21" width="11.42578125" style="806" customWidth="1"/>
    <col min="22" max="22" width="11.28515625" style="806" customWidth="1"/>
    <col min="23" max="23" width="10.140625" style="806" customWidth="1"/>
    <col min="24" max="24" width="11.7109375" style="806" customWidth="1"/>
    <col min="25" max="25" width="11.5703125" style="806" customWidth="1"/>
    <col min="26" max="26" width="10" style="806" customWidth="1"/>
    <col min="27" max="27" width="11.85546875" style="806" customWidth="1"/>
    <col min="28" max="29" width="9.85546875" style="806" customWidth="1"/>
    <col min="30" max="30" width="11.5703125" style="806" customWidth="1"/>
    <col min="31" max="31" width="12.5703125" style="806" customWidth="1"/>
    <col min="32" max="32" width="11.85546875" style="806" customWidth="1"/>
    <col min="33" max="33" width="12.28515625" style="806" customWidth="1"/>
    <col min="34" max="34" width="10.7109375" style="806" customWidth="1"/>
    <col min="35" max="35" width="11.7109375" style="806" customWidth="1"/>
    <col min="36" max="36" width="12.5703125" style="806" customWidth="1"/>
    <col min="37" max="37" width="10.7109375" style="806" customWidth="1"/>
    <col min="38" max="38" width="12" style="806" customWidth="1"/>
    <col min="39" max="39" width="11.5703125" style="806" customWidth="1"/>
    <col min="40" max="40" width="10.85546875" style="806" customWidth="1"/>
    <col min="41" max="41" width="11.5703125" style="806" customWidth="1"/>
    <col min="42" max="42" width="11.42578125" style="806" customWidth="1"/>
    <col min="43" max="43" width="11.28515625" style="806" customWidth="1"/>
    <col min="44" max="44" width="11.140625" style="806" customWidth="1"/>
    <col min="45" max="45" width="12.140625" style="806" bestFit="1" customWidth="1"/>
    <col min="46" max="46" width="10.140625" style="806" bestFit="1" customWidth="1"/>
    <col min="47" max="47" width="11.5703125" style="806" customWidth="1"/>
    <col min="48" max="256" width="9.140625" style="806"/>
    <col min="257" max="257" width="13.28515625" style="806" customWidth="1"/>
    <col min="258" max="258" width="46.7109375" style="806" customWidth="1"/>
    <col min="259" max="259" width="9.140625" style="806" bestFit="1" customWidth="1"/>
    <col min="260" max="260" width="12.140625" style="806" customWidth="1"/>
    <col min="261" max="261" width="11.140625" style="806" customWidth="1"/>
    <col min="262" max="263" width="9.140625" style="806" customWidth="1"/>
    <col min="264" max="264" width="10.28515625" style="806" customWidth="1"/>
    <col min="265" max="266" width="11" style="806" customWidth="1"/>
    <col min="267" max="267" width="10.28515625" style="806" customWidth="1"/>
    <col min="268" max="268" width="12.28515625" style="806" customWidth="1"/>
    <col min="269" max="269" width="12" style="806" customWidth="1"/>
    <col min="270" max="270" width="10.7109375" style="806" customWidth="1"/>
    <col min="271" max="271" width="11.5703125" style="806" customWidth="1"/>
    <col min="272" max="272" width="11.42578125" style="806" customWidth="1"/>
    <col min="273" max="273" width="9.85546875" style="806" customWidth="1"/>
    <col min="274" max="274" width="12.28515625" style="806" customWidth="1"/>
    <col min="275" max="275" width="13.140625" style="806" customWidth="1"/>
    <col min="276" max="276" width="10.7109375" style="806" customWidth="1"/>
    <col min="277" max="277" width="11.42578125" style="806" customWidth="1"/>
    <col min="278" max="278" width="11.28515625" style="806" customWidth="1"/>
    <col min="279" max="279" width="10.140625" style="806" customWidth="1"/>
    <col min="280" max="280" width="11.7109375" style="806" customWidth="1"/>
    <col min="281" max="281" width="11.5703125" style="806" customWidth="1"/>
    <col min="282" max="282" width="10" style="806" customWidth="1"/>
    <col min="283" max="283" width="11.85546875" style="806" customWidth="1"/>
    <col min="284" max="285" width="9.85546875" style="806" customWidth="1"/>
    <col min="286" max="286" width="11.5703125" style="806" customWidth="1"/>
    <col min="287" max="287" width="12.5703125" style="806" customWidth="1"/>
    <col min="288" max="288" width="11.85546875" style="806" customWidth="1"/>
    <col min="289" max="289" width="12.28515625" style="806" customWidth="1"/>
    <col min="290" max="290" width="10.7109375" style="806" customWidth="1"/>
    <col min="291" max="291" width="11.7109375" style="806" customWidth="1"/>
    <col min="292" max="292" width="12.5703125" style="806" customWidth="1"/>
    <col min="293" max="293" width="10.7109375" style="806" customWidth="1"/>
    <col min="294" max="294" width="12" style="806" customWidth="1"/>
    <col min="295" max="295" width="11.5703125" style="806" customWidth="1"/>
    <col min="296" max="296" width="10.85546875" style="806" customWidth="1"/>
    <col min="297" max="297" width="11.5703125" style="806" customWidth="1"/>
    <col min="298" max="298" width="11.42578125" style="806" customWidth="1"/>
    <col min="299" max="299" width="11.28515625" style="806" customWidth="1"/>
    <col min="300" max="300" width="11.140625" style="806" customWidth="1"/>
    <col min="301" max="301" width="12.140625" style="806" bestFit="1" customWidth="1"/>
    <col min="302" max="302" width="10.140625" style="806" bestFit="1" customWidth="1"/>
    <col min="303" max="303" width="11.5703125" style="806" customWidth="1"/>
    <col min="304" max="512" width="9.140625" style="806"/>
    <col min="513" max="513" width="13.28515625" style="806" customWidth="1"/>
    <col min="514" max="514" width="46.7109375" style="806" customWidth="1"/>
    <col min="515" max="515" width="9.140625" style="806" bestFit="1" customWidth="1"/>
    <col min="516" max="516" width="12.140625" style="806" customWidth="1"/>
    <col min="517" max="517" width="11.140625" style="806" customWidth="1"/>
    <col min="518" max="519" width="9.140625" style="806" customWidth="1"/>
    <col min="520" max="520" width="10.28515625" style="806" customWidth="1"/>
    <col min="521" max="522" width="11" style="806" customWidth="1"/>
    <col min="523" max="523" width="10.28515625" style="806" customWidth="1"/>
    <col min="524" max="524" width="12.28515625" style="806" customWidth="1"/>
    <col min="525" max="525" width="12" style="806" customWidth="1"/>
    <col min="526" max="526" width="10.7109375" style="806" customWidth="1"/>
    <col min="527" max="527" width="11.5703125" style="806" customWidth="1"/>
    <col min="528" max="528" width="11.42578125" style="806" customWidth="1"/>
    <col min="529" max="529" width="9.85546875" style="806" customWidth="1"/>
    <col min="530" max="530" width="12.28515625" style="806" customWidth="1"/>
    <col min="531" max="531" width="13.140625" style="806" customWidth="1"/>
    <col min="532" max="532" width="10.7109375" style="806" customWidth="1"/>
    <col min="533" max="533" width="11.42578125" style="806" customWidth="1"/>
    <col min="534" max="534" width="11.28515625" style="806" customWidth="1"/>
    <col min="535" max="535" width="10.140625" style="806" customWidth="1"/>
    <col min="536" max="536" width="11.7109375" style="806" customWidth="1"/>
    <col min="537" max="537" width="11.5703125" style="806" customWidth="1"/>
    <col min="538" max="538" width="10" style="806" customWidth="1"/>
    <col min="539" max="539" width="11.85546875" style="806" customWidth="1"/>
    <col min="540" max="541" width="9.85546875" style="806" customWidth="1"/>
    <col min="542" max="542" width="11.5703125" style="806" customWidth="1"/>
    <col min="543" max="543" width="12.5703125" style="806" customWidth="1"/>
    <col min="544" max="544" width="11.85546875" style="806" customWidth="1"/>
    <col min="545" max="545" width="12.28515625" style="806" customWidth="1"/>
    <col min="546" max="546" width="10.7109375" style="806" customWidth="1"/>
    <col min="547" max="547" width="11.7109375" style="806" customWidth="1"/>
    <col min="548" max="548" width="12.5703125" style="806" customWidth="1"/>
    <col min="549" max="549" width="10.7109375" style="806" customWidth="1"/>
    <col min="550" max="550" width="12" style="806" customWidth="1"/>
    <col min="551" max="551" width="11.5703125" style="806" customWidth="1"/>
    <col min="552" max="552" width="10.85546875" style="806" customWidth="1"/>
    <col min="553" max="553" width="11.5703125" style="806" customWidth="1"/>
    <col min="554" max="554" width="11.42578125" style="806" customWidth="1"/>
    <col min="555" max="555" width="11.28515625" style="806" customWidth="1"/>
    <col min="556" max="556" width="11.140625" style="806" customWidth="1"/>
    <col min="557" max="557" width="12.140625" style="806" bestFit="1" customWidth="1"/>
    <col min="558" max="558" width="10.140625" style="806" bestFit="1" customWidth="1"/>
    <col min="559" max="559" width="11.5703125" style="806" customWidth="1"/>
    <col min="560" max="768" width="9.140625" style="806"/>
    <col min="769" max="769" width="13.28515625" style="806" customWidth="1"/>
    <col min="770" max="770" width="46.7109375" style="806" customWidth="1"/>
    <col min="771" max="771" width="9.140625" style="806" bestFit="1" customWidth="1"/>
    <col min="772" max="772" width="12.140625" style="806" customWidth="1"/>
    <col min="773" max="773" width="11.140625" style="806" customWidth="1"/>
    <col min="774" max="775" width="9.140625" style="806" customWidth="1"/>
    <col min="776" max="776" width="10.28515625" style="806" customWidth="1"/>
    <col min="777" max="778" width="11" style="806" customWidth="1"/>
    <col min="779" max="779" width="10.28515625" style="806" customWidth="1"/>
    <col min="780" max="780" width="12.28515625" style="806" customWidth="1"/>
    <col min="781" max="781" width="12" style="806" customWidth="1"/>
    <col min="782" max="782" width="10.7109375" style="806" customWidth="1"/>
    <col min="783" max="783" width="11.5703125" style="806" customWidth="1"/>
    <col min="784" max="784" width="11.42578125" style="806" customWidth="1"/>
    <col min="785" max="785" width="9.85546875" style="806" customWidth="1"/>
    <col min="786" max="786" width="12.28515625" style="806" customWidth="1"/>
    <col min="787" max="787" width="13.140625" style="806" customWidth="1"/>
    <col min="788" max="788" width="10.7109375" style="806" customWidth="1"/>
    <col min="789" max="789" width="11.42578125" style="806" customWidth="1"/>
    <col min="790" max="790" width="11.28515625" style="806" customWidth="1"/>
    <col min="791" max="791" width="10.140625" style="806" customWidth="1"/>
    <col min="792" max="792" width="11.7109375" style="806" customWidth="1"/>
    <col min="793" max="793" width="11.5703125" style="806" customWidth="1"/>
    <col min="794" max="794" width="10" style="806" customWidth="1"/>
    <col min="795" max="795" width="11.85546875" style="806" customWidth="1"/>
    <col min="796" max="797" width="9.85546875" style="806" customWidth="1"/>
    <col min="798" max="798" width="11.5703125" style="806" customWidth="1"/>
    <col min="799" max="799" width="12.5703125" style="806" customWidth="1"/>
    <col min="800" max="800" width="11.85546875" style="806" customWidth="1"/>
    <col min="801" max="801" width="12.28515625" style="806" customWidth="1"/>
    <col min="802" max="802" width="10.7109375" style="806" customWidth="1"/>
    <col min="803" max="803" width="11.7109375" style="806" customWidth="1"/>
    <col min="804" max="804" width="12.5703125" style="806" customWidth="1"/>
    <col min="805" max="805" width="10.7109375" style="806" customWidth="1"/>
    <col min="806" max="806" width="12" style="806" customWidth="1"/>
    <col min="807" max="807" width="11.5703125" style="806" customWidth="1"/>
    <col min="808" max="808" width="10.85546875" style="806" customWidth="1"/>
    <col min="809" max="809" width="11.5703125" style="806" customWidth="1"/>
    <col min="810" max="810" width="11.42578125" style="806" customWidth="1"/>
    <col min="811" max="811" width="11.28515625" style="806" customWidth="1"/>
    <col min="812" max="812" width="11.140625" style="806" customWidth="1"/>
    <col min="813" max="813" width="12.140625" style="806" bestFit="1" customWidth="1"/>
    <col min="814" max="814" width="10.140625" style="806" bestFit="1" customWidth="1"/>
    <col min="815" max="815" width="11.5703125" style="806" customWidth="1"/>
    <col min="816" max="1024" width="9.140625" style="806"/>
    <col min="1025" max="1025" width="13.28515625" style="806" customWidth="1"/>
    <col min="1026" max="1026" width="46.7109375" style="806" customWidth="1"/>
    <col min="1027" max="1027" width="9.140625" style="806" bestFit="1" customWidth="1"/>
    <col min="1028" max="1028" width="12.140625" style="806" customWidth="1"/>
    <col min="1029" max="1029" width="11.140625" style="806" customWidth="1"/>
    <col min="1030" max="1031" width="9.140625" style="806" customWidth="1"/>
    <col min="1032" max="1032" width="10.28515625" style="806" customWidth="1"/>
    <col min="1033" max="1034" width="11" style="806" customWidth="1"/>
    <col min="1035" max="1035" width="10.28515625" style="806" customWidth="1"/>
    <col min="1036" max="1036" width="12.28515625" style="806" customWidth="1"/>
    <col min="1037" max="1037" width="12" style="806" customWidth="1"/>
    <col min="1038" max="1038" width="10.7109375" style="806" customWidth="1"/>
    <col min="1039" max="1039" width="11.5703125" style="806" customWidth="1"/>
    <col min="1040" max="1040" width="11.42578125" style="806" customWidth="1"/>
    <col min="1041" max="1041" width="9.85546875" style="806" customWidth="1"/>
    <col min="1042" max="1042" width="12.28515625" style="806" customWidth="1"/>
    <col min="1043" max="1043" width="13.140625" style="806" customWidth="1"/>
    <col min="1044" max="1044" width="10.7109375" style="806" customWidth="1"/>
    <col min="1045" max="1045" width="11.42578125" style="806" customWidth="1"/>
    <col min="1046" max="1046" width="11.28515625" style="806" customWidth="1"/>
    <col min="1047" max="1047" width="10.140625" style="806" customWidth="1"/>
    <col min="1048" max="1048" width="11.7109375" style="806" customWidth="1"/>
    <col min="1049" max="1049" width="11.5703125" style="806" customWidth="1"/>
    <col min="1050" max="1050" width="10" style="806" customWidth="1"/>
    <col min="1051" max="1051" width="11.85546875" style="806" customWidth="1"/>
    <col min="1052" max="1053" width="9.85546875" style="806" customWidth="1"/>
    <col min="1054" max="1054" width="11.5703125" style="806" customWidth="1"/>
    <col min="1055" max="1055" width="12.5703125" style="806" customWidth="1"/>
    <col min="1056" max="1056" width="11.85546875" style="806" customWidth="1"/>
    <col min="1057" max="1057" width="12.28515625" style="806" customWidth="1"/>
    <col min="1058" max="1058" width="10.7109375" style="806" customWidth="1"/>
    <col min="1059" max="1059" width="11.7109375" style="806" customWidth="1"/>
    <col min="1060" max="1060" width="12.5703125" style="806" customWidth="1"/>
    <col min="1061" max="1061" width="10.7109375" style="806" customWidth="1"/>
    <col min="1062" max="1062" width="12" style="806" customWidth="1"/>
    <col min="1063" max="1063" width="11.5703125" style="806" customWidth="1"/>
    <col min="1064" max="1064" width="10.85546875" style="806" customWidth="1"/>
    <col min="1065" max="1065" width="11.5703125" style="806" customWidth="1"/>
    <col min="1066" max="1066" width="11.42578125" style="806" customWidth="1"/>
    <col min="1067" max="1067" width="11.28515625" style="806" customWidth="1"/>
    <col min="1068" max="1068" width="11.140625" style="806" customWidth="1"/>
    <col min="1069" max="1069" width="12.140625" style="806" bestFit="1" customWidth="1"/>
    <col min="1070" max="1070" width="10.140625" style="806" bestFit="1" customWidth="1"/>
    <col min="1071" max="1071" width="11.5703125" style="806" customWidth="1"/>
    <col min="1072" max="1280" width="9.140625" style="806"/>
    <col min="1281" max="1281" width="13.28515625" style="806" customWidth="1"/>
    <col min="1282" max="1282" width="46.7109375" style="806" customWidth="1"/>
    <col min="1283" max="1283" width="9.140625" style="806" bestFit="1" customWidth="1"/>
    <col min="1284" max="1284" width="12.140625" style="806" customWidth="1"/>
    <col min="1285" max="1285" width="11.140625" style="806" customWidth="1"/>
    <col min="1286" max="1287" width="9.140625" style="806" customWidth="1"/>
    <col min="1288" max="1288" width="10.28515625" style="806" customWidth="1"/>
    <col min="1289" max="1290" width="11" style="806" customWidth="1"/>
    <col min="1291" max="1291" width="10.28515625" style="806" customWidth="1"/>
    <col min="1292" max="1292" width="12.28515625" style="806" customWidth="1"/>
    <col min="1293" max="1293" width="12" style="806" customWidth="1"/>
    <col min="1294" max="1294" width="10.7109375" style="806" customWidth="1"/>
    <col min="1295" max="1295" width="11.5703125" style="806" customWidth="1"/>
    <col min="1296" max="1296" width="11.42578125" style="806" customWidth="1"/>
    <col min="1297" max="1297" width="9.85546875" style="806" customWidth="1"/>
    <col min="1298" max="1298" width="12.28515625" style="806" customWidth="1"/>
    <col min="1299" max="1299" width="13.140625" style="806" customWidth="1"/>
    <col min="1300" max="1300" width="10.7109375" style="806" customWidth="1"/>
    <col min="1301" max="1301" width="11.42578125" style="806" customWidth="1"/>
    <col min="1302" max="1302" width="11.28515625" style="806" customWidth="1"/>
    <col min="1303" max="1303" width="10.140625" style="806" customWidth="1"/>
    <col min="1304" max="1304" width="11.7109375" style="806" customWidth="1"/>
    <col min="1305" max="1305" width="11.5703125" style="806" customWidth="1"/>
    <col min="1306" max="1306" width="10" style="806" customWidth="1"/>
    <col min="1307" max="1307" width="11.85546875" style="806" customWidth="1"/>
    <col min="1308" max="1309" width="9.85546875" style="806" customWidth="1"/>
    <col min="1310" max="1310" width="11.5703125" style="806" customWidth="1"/>
    <col min="1311" max="1311" width="12.5703125" style="806" customWidth="1"/>
    <col min="1312" max="1312" width="11.85546875" style="806" customWidth="1"/>
    <col min="1313" max="1313" width="12.28515625" style="806" customWidth="1"/>
    <col min="1314" max="1314" width="10.7109375" style="806" customWidth="1"/>
    <col min="1315" max="1315" width="11.7109375" style="806" customWidth="1"/>
    <col min="1316" max="1316" width="12.5703125" style="806" customWidth="1"/>
    <col min="1317" max="1317" width="10.7109375" style="806" customWidth="1"/>
    <col min="1318" max="1318" width="12" style="806" customWidth="1"/>
    <col min="1319" max="1319" width="11.5703125" style="806" customWidth="1"/>
    <col min="1320" max="1320" width="10.85546875" style="806" customWidth="1"/>
    <col min="1321" max="1321" width="11.5703125" style="806" customWidth="1"/>
    <col min="1322" max="1322" width="11.42578125" style="806" customWidth="1"/>
    <col min="1323" max="1323" width="11.28515625" style="806" customWidth="1"/>
    <col min="1324" max="1324" width="11.140625" style="806" customWidth="1"/>
    <col min="1325" max="1325" width="12.140625" style="806" bestFit="1" customWidth="1"/>
    <col min="1326" max="1326" width="10.140625" style="806" bestFit="1" customWidth="1"/>
    <col min="1327" max="1327" width="11.5703125" style="806" customWidth="1"/>
    <col min="1328" max="1536" width="9.140625" style="806"/>
    <col min="1537" max="1537" width="13.28515625" style="806" customWidth="1"/>
    <col min="1538" max="1538" width="46.7109375" style="806" customWidth="1"/>
    <col min="1539" max="1539" width="9.140625" style="806" bestFit="1" customWidth="1"/>
    <col min="1540" max="1540" width="12.140625" style="806" customWidth="1"/>
    <col min="1541" max="1541" width="11.140625" style="806" customWidth="1"/>
    <col min="1542" max="1543" width="9.140625" style="806" customWidth="1"/>
    <col min="1544" max="1544" width="10.28515625" style="806" customWidth="1"/>
    <col min="1545" max="1546" width="11" style="806" customWidth="1"/>
    <col min="1547" max="1547" width="10.28515625" style="806" customWidth="1"/>
    <col min="1548" max="1548" width="12.28515625" style="806" customWidth="1"/>
    <col min="1549" max="1549" width="12" style="806" customWidth="1"/>
    <col min="1550" max="1550" width="10.7109375" style="806" customWidth="1"/>
    <col min="1551" max="1551" width="11.5703125" style="806" customWidth="1"/>
    <col min="1552" max="1552" width="11.42578125" style="806" customWidth="1"/>
    <col min="1553" max="1553" width="9.85546875" style="806" customWidth="1"/>
    <col min="1554" max="1554" width="12.28515625" style="806" customWidth="1"/>
    <col min="1555" max="1555" width="13.140625" style="806" customWidth="1"/>
    <col min="1556" max="1556" width="10.7109375" style="806" customWidth="1"/>
    <col min="1557" max="1557" width="11.42578125" style="806" customWidth="1"/>
    <col min="1558" max="1558" width="11.28515625" style="806" customWidth="1"/>
    <col min="1559" max="1559" width="10.140625" style="806" customWidth="1"/>
    <col min="1560" max="1560" width="11.7109375" style="806" customWidth="1"/>
    <col min="1561" max="1561" width="11.5703125" style="806" customWidth="1"/>
    <col min="1562" max="1562" width="10" style="806" customWidth="1"/>
    <col min="1563" max="1563" width="11.85546875" style="806" customWidth="1"/>
    <col min="1564" max="1565" width="9.85546875" style="806" customWidth="1"/>
    <col min="1566" max="1566" width="11.5703125" style="806" customWidth="1"/>
    <col min="1567" max="1567" width="12.5703125" style="806" customWidth="1"/>
    <col min="1568" max="1568" width="11.85546875" style="806" customWidth="1"/>
    <col min="1569" max="1569" width="12.28515625" style="806" customWidth="1"/>
    <col min="1570" max="1570" width="10.7109375" style="806" customWidth="1"/>
    <col min="1571" max="1571" width="11.7109375" style="806" customWidth="1"/>
    <col min="1572" max="1572" width="12.5703125" style="806" customWidth="1"/>
    <col min="1573" max="1573" width="10.7109375" style="806" customWidth="1"/>
    <col min="1574" max="1574" width="12" style="806" customWidth="1"/>
    <col min="1575" max="1575" width="11.5703125" style="806" customWidth="1"/>
    <col min="1576" max="1576" width="10.85546875" style="806" customWidth="1"/>
    <col min="1577" max="1577" width="11.5703125" style="806" customWidth="1"/>
    <col min="1578" max="1578" width="11.42578125" style="806" customWidth="1"/>
    <col min="1579" max="1579" width="11.28515625" style="806" customWidth="1"/>
    <col min="1580" max="1580" width="11.140625" style="806" customWidth="1"/>
    <col min="1581" max="1581" width="12.140625" style="806" bestFit="1" customWidth="1"/>
    <col min="1582" max="1582" width="10.140625" style="806" bestFit="1" customWidth="1"/>
    <col min="1583" max="1583" width="11.5703125" style="806" customWidth="1"/>
    <col min="1584" max="1792" width="9.140625" style="806"/>
    <col min="1793" max="1793" width="13.28515625" style="806" customWidth="1"/>
    <col min="1794" max="1794" width="46.7109375" style="806" customWidth="1"/>
    <col min="1795" max="1795" width="9.140625" style="806" bestFit="1" customWidth="1"/>
    <col min="1796" max="1796" width="12.140625" style="806" customWidth="1"/>
    <col min="1797" max="1797" width="11.140625" style="806" customWidth="1"/>
    <col min="1798" max="1799" width="9.140625" style="806" customWidth="1"/>
    <col min="1800" max="1800" width="10.28515625" style="806" customWidth="1"/>
    <col min="1801" max="1802" width="11" style="806" customWidth="1"/>
    <col min="1803" max="1803" width="10.28515625" style="806" customWidth="1"/>
    <col min="1804" max="1804" width="12.28515625" style="806" customWidth="1"/>
    <col min="1805" max="1805" width="12" style="806" customWidth="1"/>
    <col min="1806" max="1806" width="10.7109375" style="806" customWidth="1"/>
    <col min="1807" max="1807" width="11.5703125" style="806" customWidth="1"/>
    <col min="1808" max="1808" width="11.42578125" style="806" customWidth="1"/>
    <col min="1809" max="1809" width="9.85546875" style="806" customWidth="1"/>
    <col min="1810" max="1810" width="12.28515625" style="806" customWidth="1"/>
    <col min="1811" max="1811" width="13.140625" style="806" customWidth="1"/>
    <col min="1812" max="1812" width="10.7109375" style="806" customWidth="1"/>
    <col min="1813" max="1813" width="11.42578125" style="806" customWidth="1"/>
    <col min="1814" max="1814" width="11.28515625" style="806" customWidth="1"/>
    <col min="1815" max="1815" width="10.140625" style="806" customWidth="1"/>
    <col min="1816" max="1816" width="11.7109375" style="806" customWidth="1"/>
    <col min="1817" max="1817" width="11.5703125" style="806" customWidth="1"/>
    <col min="1818" max="1818" width="10" style="806" customWidth="1"/>
    <col min="1819" max="1819" width="11.85546875" style="806" customWidth="1"/>
    <col min="1820" max="1821" width="9.85546875" style="806" customWidth="1"/>
    <col min="1822" max="1822" width="11.5703125" style="806" customWidth="1"/>
    <col min="1823" max="1823" width="12.5703125" style="806" customWidth="1"/>
    <col min="1824" max="1824" width="11.85546875" style="806" customWidth="1"/>
    <col min="1825" max="1825" width="12.28515625" style="806" customWidth="1"/>
    <col min="1826" max="1826" width="10.7109375" style="806" customWidth="1"/>
    <col min="1827" max="1827" width="11.7109375" style="806" customWidth="1"/>
    <col min="1828" max="1828" width="12.5703125" style="806" customWidth="1"/>
    <col min="1829" max="1829" width="10.7109375" style="806" customWidth="1"/>
    <col min="1830" max="1830" width="12" style="806" customWidth="1"/>
    <col min="1831" max="1831" width="11.5703125" style="806" customWidth="1"/>
    <col min="1832" max="1832" width="10.85546875" style="806" customWidth="1"/>
    <col min="1833" max="1833" width="11.5703125" style="806" customWidth="1"/>
    <col min="1834" max="1834" width="11.42578125" style="806" customWidth="1"/>
    <col min="1835" max="1835" width="11.28515625" style="806" customWidth="1"/>
    <col min="1836" max="1836" width="11.140625" style="806" customWidth="1"/>
    <col min="1837" max="1837" width="12.140625" style="806" bestFit="1" customWidth="1"/>
    <col min="1838" max="1838" width="10.140625" style="806" bestFit="1" customWidth="1"/>
    <col min="1839" max="1839" width="11.5703125" style="806" customWidth="1"/>
    <col min="1840" max="2048" width="9.140625" style="806"/>
    <col min="2049" max="2049" width="13.28515625" style="806" customWidth="1"/>
    <col min="2050" max="2050" width="46.7109375" style="806" customWidth="1"/>
    <col min="2051" max="2051" width="9.140625" style="806" bestFit="1" customWidth="1"/>
    <col min="2052" max="2052" width="12.140625" style="806" customWidth="1"/>
    <col min="2053" max="2053" width="11.140625" style="806" customWidth="1"/>
    <col min="2054" max="2055" width="9.140625" style="806" customWidth="1"/>
    <col min="2056" max="2056" width="10.28515625" style="806" customWidth="1"/>
    <col min="2057" max="2058" width="11" style="806" customWidth="1"/>
    <col min="2059" max="2059" width="10.28515625" style="806" customWidth="1"/>
    <col min="2060" max="2060" width="12.28515625" style="806" customWidth="1"/>
    <col min="2061" max="2061" width="12" style="806" customWidth="1"/>
    <col min="2062" max="2062" width="10.7109375" style="806" customWidth="1"/>
    <col min="2063" max="2063" width="11.5703125" style="806" customWidth="1"/>
    <col min="2064" max="2064" width="11.42578125" style="806" customWidth="1"/>
    <col min="2065" max="2065" width="9.85546875" style="806" customWidth="1"/>
    <col min="2066" max="2066" width="12.28515625" style="806" customWidth="1"/>
    <col min="2067" max="2067" width="13.140625" style="806" customWidth="1"/>
    <col min="2068" max="2068" width="10.7109375" style="806" customWidth="1"/>
    <col min="2069" max="2069" width="11.42578125" style="806" customWidth="1"/>
    <col min="2070" max="2070" width="11.28515625" style="806" customWidth="1"/>
    <col min="2071" max="2071" width="10.140625" style="806" customWidth="1"/>
    <col min="2072" max="2072" width="11.7109375" style="806" customWidth="1"/>
    <col min="2073" max="2073" width="11.5703125" style="806" customWidth="1"/>
    <col min="2074" max="2074" width="10" style="806" customWidth="1"/>
    <col min="2075" max="2075" width="11.85546875" style="806" customWidth="1"/>
    <col min="2076" max="2077" width="9.85546875" style="806" customWidth="1"/>
    <col min="2078" max="2078" width="11.5703125" style="806" customWidth="1"/>
    <col min="2079" max="2079" width="12.5703125" style="806" customWidth="1"/>
    <col min="2080" max="2080" width="11.85546875" style="806" customWidth="1"/>
    <col min="2081" max="2081" width="12.28515625" style="806" customWidth="1"/>
    <col min="2082" max="2082" width="10.7109375" style="806" customWidth="1"/>
    <col min="2083" max="2083" width="11.7109375" style="806" customWidth="1"/>
    <col min="2084" max="2084" width="12.5703125" style="806" customWidth="1"/>
    <col min="2085" max="2085" width="10.7109375" style="806" customWidth="1"/>
    <col min="2086" max="2086" width="12" style="806" customWidth="1"/>
    <col min="2087" max="2087" width="11.5703125" style="806" customWidth="1"/>
    <col min="2088" max="2088" width="10.85546875" style="806" customWidth="1"/>
    <col min="2089" max="2089" width="11.5703125" style="806" customWidth="1"/>
    <col min="2090" max="2090" width="11.42578125" style="806" customWidth="1"/>
    <col min="2091" max="2091" width="11.28515625" style="806" customWidth="1"/>
    <col min="2092" max="2092" width="11.140625" style="806" customWidth="1"/>
    <col min="2093" max="2093" width="12.140625" style="806" bestFit="1" customWidth="1"/>
    <col min="2094" max="2094" width="10.140625" style="806" bestFit="1" customWidth="1"/>
    <col min="2095" max="2095" width="11.5703125" style="806" customWidth="1"/>
    <col min="2096" max="2304" width="9.140625" style="806"/>
    <col min="2305" max="2305" width="13.28515625" style="806" customWidth="1"/>
    <col min="2306" max="2306" width="46.7109375" style="806" customWidth="1"/>
    <col min="2307" max="2307" width="9.140625" style="806" bestFit="1" customWidth="1"/>
    <col min="2308" max="2308" width="12.140625" style="806" customWidth="1"/>
    <col min="2309" max="2309" width="11.140625" style="806" customWidth="1"/>
    <col min="2310" max="2311" width="9.140625" style="806" customWidth="1"/>
    <col min="2312" max="2312" width="10.28515625" style="806" customWidth="1"/>
    <col min="2313" max="2314" width="11" style="806" customWidth="1"/>
    <col min="2315" max="2315" width="10.28515625" style="806" customWidth="1"/>
    <col min="2316" max="2316" width="12.28515625" style="806" customWidth="1"/>
    <col min="2317" max="2317" width="12" style="806" customWidth="1"/>
    <col min="2318" max="2318" width="10.7109375" style="806" customWidth="1"/>
    <col min="2319" max="2319" width="11.5703125" style="806" customWidth="1"/>
    <col min="2320" max="2320" width="11.42578125" style="806" customWidth="1"/>
    <col min="2321" max="2321" width="9.85546875" style="806" customWidth="1"/>
    <col min="2322" max="2322" width="12.28515625" style="806" customWidth="1"/>
    <col min="2323" max="2323" width="13.140625" style="806" customWidth="1"/>
    <col min="2324" max="2324" width="10.7109375" style="806" customWidth="1"/>
    <col min="2325" max="2325" width="11.42578125" style="806" customWidth="1"/>
    <col min="2326" max="2326" width="11.28515625" style="806" customWidth="1"/>
    <col min="2327" max="2327" width="10.140625" style="806" customWidth="1"/>
    <col min="2328" max="2328" width="11.7109375" style="806" customWidth="1"/>
    <col min="2329" max="2329" width="11.5703125" style="806" customWidth="1"/>
    <col min="2330" max="2330" width="10" style="806" customWidth="1"/>
    <col min="2331" max="2331" width="11.85546875" style="806" customWidth="1"/>
    <col min="2332" max="2333" width="9.85546875" style="806" customWidth="1"/>
    <col min="2334" max="2334" width="11.5703125" style="806" customWidth="1"/>
    <col min="2335" max="2335" width="12.5703125" style="806" customWidth="1"/>
    <col min="2336" max="2336" width="11.85546875" style="806" customWidth="1"/>
    <col min="2337" max="2337" width="12.28515625" style="806" customWidth="1"/>
    <col min="2338" max="2338" width="10.7109375" style="806" customWidth="1"/>
    <col min="2339" max="2339" width="11.7109375" style="806" customWidth="1"/>
    <col min="2340" max="2340" width="12.5703125" style="806" customWidth="1"/>
    <col min="2341" max="2341" width="10.7109375" style="806" customWidth="1"/>
    <col min="2342" max="2342" width="12" style="806" customWidth="1"/>
    <col min="2343" max="2343" width="11.5703125" style="806" customWidth="1"/>
    <col min="2344" max="2344" width="10.85546875" style="806" customWidth="1"/>
    <col min="2345" max="2345" width="11.5703125" style="806" customWidth="1"/>
    <col min="2346" max="2346" width="11.42578125" style="806" customWidth="1"/>
    <col min="2347" max="2347" width="11.28515625" style="806" customWidth="1"/>
    <col min="2348" max="2348" width="11.140625" style="806" customWidth="1"/>
    <col min="2349" max="2349" width="12.140625" style="806" bestFit="1" customWidth="1"/>
    <col min="2350" max="2350" width="10.140625" style="806" bestFit="1" customWidth="1"/>
    <col min="2351" max="2351" width="11.5703125" style="806" customWidth="1"/>
    <col min="2352" max="2560" width="9.140625" style="806"/>
    <col min="2561" max="2561" width="13.28515625" style="806" customWidth="1"/>
    <col min="2562" max="2562" width="46.7109375" style="806" customWidth="1"/>
    <col min="2563" max="2563" width="9.140625" style="806" bestFit="1" customWidth="1"/>
    <col min="2564" max="2564" width="12.140625" style="806" customWidth="1"/>
    <col min="2565" max="2565" width="11.140625" style="806" customWidth="1"/>
    <col min="2566" max="2567" width="9.140625" style="806" customWidth="1"/>
    <col min="2568" max="2568" width="10.28515625" style="806" customWidth="1"/>
    <col min="2569" max="2570" width="11" style="806" customWidth="1"/>
    <col min="2571" max="2571" width="10.28515625" style="806" customWidth="1"/>
    <col min="2572" max="2572" width="12.28515625" style="806" customWidth="1"/>
    <col min="2573" max="2573" width="12" style="806" customWidth="1"/>
    <col min="2574" max="2574" width="10.7109375" style="806" customWidth="1"/>
    <col min="2575" max="2575" width="11.5703125" style="806" customWidth="1"/>
    <col min="2576" max="2576" width="11.42578125" style="806" customWidth="1"/>
    <col min="2577" max="2577" width="9.85546875" style="806" customWidth="1"/>
    <col min="2578" max="2578" width="12.28515625" style="806" customWidth="1"/>
    <col min="2579" max="2579" width="13.140625" style="806" customWidth="1"/>
    <col min="2580" max="2580" width="10.7109375" style="806" customWidth="1"/>
    <col min="2581" max="2581" width="11.42578125" style="806" customWidth="1"/>
    <col min="2582" max="2582" width="11.28515625" style="806" customWidth="1"/>
    <col min="2583" max="2583" width="10.140625" style="806" customWidth="1"/>
    <col min="2584" max="2584" width="11.7109375" style="806" customWidth="1"/>
    <col min="2585" max="2585" width="11.5703125" style="806" customWidth="1"/>
    <col min="2586" max="2586" width="10" style="806" customWidth="1"/>
    <col min="2587" max="2587" width="11.85546875" style="806" customWidth="1"/>
    <col min="2588" max="2589" width="9.85546875" style="806" customWidth="1"/>
    <col min="2590" max="2590" width="11.5703125" style="806" customWidth="1"/>
    <col min="2591" max="2591" width="12.5703125" style="806" customWidth="1"/>
    <col min="2592" max="2592" width="11.85546875" style="806" customWidth="1"/>
    <col min="2593" max="2593" width="12.28515625" style="806" customWidth="1"/>
    <col min="2594" max="2594" width="10.7109375" style="806" customWidth="1"/>
    <col min="2595" max="2595" width="11.7109375" style="806" customWidth="1"/>
    <col min="2596" max="2596" width="12.5703125" style="806" customWidth="1"/>
    <col min="2597" max="2597" width="10.7109375" style="806" customWidth="1"/>
    <col min="2598" max="2598" width="12" style="806" customWidth="1"/>
    <col min="2599" max="2599" width="11.5703125" style="806" customWidth="1"/>
    <col min="2600" max="2600" width="10.85546875" style="806" customWidth="1"/>
    <col min="2601" max="2601" width="11.5703125" style="806" customWidth="1"/>
    <col min="2602" max="2602" width="11.42578125" style="806" customWidth="1"/>
    <col min="2603" max="2603" width="11.28515625" style="806" customWidth="1"/>
    <col min="2604" max="2604" width="11.140625" style="806" customWidth="1"/>
    <col min="2605" max="2605" width="12.140625" style="806" bestFit="1" customWidth="1"/>
    <col min="2606" max="2606" width="10.140625" style="806" bestFit="1" customWidth="1"/>
    <col min="2607" max="2607" width="11.5703125" style="806" customWidth="1"/>
    <col min="2608" max="2816" width="9.140625" style="806"/>
    <col min="2817" max="2817" width="13.28515625" style="806" customWidth="1"/>
    <col min="2818" max="2818" width="46.7109375" style="806" customWidth="1"/>
    <col min="2819" max="2819" width="9.140625" style="806" bestFit="1" customWidth="1"/>
    <col min="2820" max="2820" width="12.140625" style="806" customWidth="1"/>
    <col min="2821" max="2821" width="11.140625" style="806" customWidth="1"/>
    <col min="2822" max="2823" width="9.140625" style="806" customWidth="1"/>
    <col min="2824" max="2824" width="10.28515625" style="806" customWidth="1"/>
    <col min="2825" max="2826" width="11" style="806" customWidth="1"/>
    <col min="2827" max="2827" width="10.28515625" style="806" customWidth="1"/>
    <col min="2828" max="2828" width="12.28515625" style="806" customWidth="1"/>
    <col min="2829" max="2829" width="12" style="806" customWidth="1"/>
    <col min="2830" max="2830" width="10.7109375" style="806" customWidth="1"/>
    <col min="2831" max="2831" width="11.5703125" style="806" customWidth="1"/>
    <col min="2832" max="2832" width="11.42578125" style="806" customWidth="1"/>
    <col min="2833" max="2833" width="9.85546875" style="806" customWidth="1"/>
    <col min="2834" max="2834" width="12.28515625" style="806" customWidth="1"/>
    <col min="2835" max="2835" width="13.140625" style="806" customWidth="1"/>
    <col min="2836" max="2836" width="10.7109375" style="806" customWidth="1"/>
    <col min="2837" max="2837" width="11.42578125" style="806" customWidth="1"/>
    <col min="2838" max="2838" width="11.28515625" style="806" customWidth="1"/>
    <col min="2839" max="2839" width="10.140625" style="806" customWidth="1"/>
    <col min="2840" max="2840" width="11.7109375" style="806" customWidth="1"/>
    <col min="2841" max="2841" width="11.5703125" style="806" customWidth="1"/>
    <col min="2842" max="2842" width="10" style="806" customWidth="1"/>
    <col min="2843" max="2843" width="11.85546875" style="806" customWidth="1"/>
    <col min="2844" max="2845" width="9.85546875" style="806" customWidth="1"/>
    <col min="2846" max="2846" width="11.5703125" style="806" customWidth="1"/>
    <col min="2847" max="2847" width="12.5703125" style="806" customWidth="1"/>
    <col min="2848" max="2848" width="11.85546875" style="806" customWidth="1"/>
    <col min="2849" max="2849" width="12.28515625" style="806" customWidth="1"/>
    <col min="2850" max="2850" width="10.7109375" style="806" customWidth="1"/>
    <col min="2851" max="2851" width="11.7109375" style="806" customWidth="1"/>
    <col min="2852" max="2852" width="12.5703125" style="806" customWidth="1"/>
    <col min="2853" max="2853" width="10.7109375" style="806" customWidth="1"/>
    <col min="2854" max="2854" width="12" style="806" customWidth="1"/>
    <col min="2855" max="2855" width="11.5703125" style="806" customWidth="1"/>
    <col min="2856" max="2856" width="10.85546875" style="806" customWidth="1"/>
    <col min="2857" max="2857" width="11.5703125" style="806" customWidth="1"/>
    <col min="2858" max="2858" width="11.42578125" style="806" customWidth="1"/>
    <col min="2859" max="2859" width="11.28515625" style="806" customWidth="1"/>
    <col min="2860" max="2860" width="11.140625" style="806" customWidth="1"/>
    <col min="2861" max="2861" width="12.140625" style="806" bestFit="1" customWidth="1"/>
    <col min="2862" max="2862" width="10.140625" style="806" bestFit="1" customWidth="1"/>
    <col min="2863" max="2863" width="11.5703125" style="806" customWidth="1"/>
    <col min="2864" max="3072" width="9.140625" style="806"/>
    <col min="3073" max="3073" width="13.28515625" style="806" customWidth="1"/>
    <col min="3074" max="3074" width="46.7109375" style="806" customWidth="1"/>
    <col min="3075" max="3075" width="9.140625" style="806" bestFit="1" customWidth="1"/>
    <col min="3076" max="3076" width="12.140625" style="806" customWidth="1"/>
    <col min="3077" max="3077" width="11.140625" style="806" customWidth="1"/>
    <col min="3078" max="3079" width="9.140625" style="806" customWidth="1"/>
    <col min="3080" max="3080" width="10.28515625" style="806" customWidth="1"/>
    <col min="3081" max="3082" width="11" style="806" customWidth="1"/>
    <col min="3083" max="3083" width="10.28515625" style="806" customWidth="1"/>
    <col min="3084" max="3084" width="12.28515625" style="806" customWidth="1"/>
    <col min="3085" max="3085" width="12" style="806" customWidth="1"/>
    <col min="3086" max="3086" width="10.7109375" style="806" customWidth="1"/>
    <col min="3087" max="3087" width="11.5703125" style="806" customWidth="1"/>
    <col min="3088" max="3088" width="11.42578125" style="806" customWidth="1"/>
    <col min="3089" max="3089" width="9.85546875" style="806" customWidth="1"/>
    <col min="3090" max="3090" width="12.28515625" style="806" customWidth="1"/>
    <col min="3091" max="3091" width="13.140625" style="806" customWidth="1"/>
    <col min="3092" max="3092" width="10.7109375" style="806" customWidth="1"/>
    <col min="3093" max="3093" width="11.42578125" style="806" customWidth="1"/>
    <col min="3094" max="3094" width="11.28515625" style="806" customWidth="1"/>
    <col min="3095" max="3095" width="10.140625" style="806" customWidth="1"/>
    <col min="3096" max="3096" width="11.7109375" style="806" customWidth="1"/>
    <col min="3097" max="3097" width="11.5703125" style="806" customWidth="1"/>
    <col min="3098" max="3098" width="10" style="806" customWidth="1"/>
    <col min="3099" max="3099" width="11.85546875" style="806" customWidth="1"/>
    <col min="3100" max="3101" width="9.85546875" style="806" customWidth="1"/>
    <col min="3102" max="3102" width="11.5703125" style="806" customWidth="1"/>
    <col min="3103" max="3103" width="12.5703125" style="806" customWidth="1"/>
    <col min="3104" max="3104" width="11.85546875" style="806" customWidth="1"/>
    <col min="3105" max="3105" width="12.28515625" style="806" customWidth="1"/>
    <col min="3106" max="3106" width="10.7109375" style="806" customWidth="1"/>
    <col min="3107" max="3107" width="11.7109375" style="806" customWidth="1"/>
    <col min="3108" max="3108" width="12.5703125" style="806" customWidth="1"/>
    <col min="3109" max="3109" width="10.7109375" style="806" customWidth="1"/>
    <col min="3110" max="3110" width="12" style="806" customWidth="1"/>
    <col min="3111" max="3111" width="11.5703125" style="806" customWidth="1"/>
    <col min="3112" max="3112" width="10.85546875" style="806" customWidth="1"/>
    <col min="3113" max="3113" width="11.5703125" style="806" customWidth="1"/>
    <col min="3114" max="3114" width="11.42578125" style="806" customWidth="1"/>
    <col min="3115" max="3115" width="11.28515625" style="806" customWidth="1"/>
    <col min="3116" max="3116" width="11.140625" style="806" customWidth="1"/>
    <col min="3117" max="3117" width="12.140625" style="806" bestFit="1" customWidth="1"/>
    <col min="3118" max="3118" width="10.140625" style="806" bestFit="1" customWidth="1"/>
    <col min="3119" max="3119" width="11.5703125" style="806" customWidth="1"/>
    <col min="3120" max="3328" width="9.140625" style="806"/>
    <col min="3329" max="3329" width="13.28515625" style="806" customWidth="1"/>
    <col min="3330" max="3330" width="46.7109375" style="806" customWidth="1"/>
    <col min="3331" max="3331" width="9.140625" style="806" bestFit="1" customWidth="1"/>
    <col min="3332" max="3332" width="12.140625" style="806" customWidth="1"/>
    <col min="3333" max="3333" width="11.140625" style="806" customWidth="1"/>
    <col min="3334" max="3335" width="9.140625" style="806" customWidth="1"/>
    <col min="3336" max="3336" width="10.28515625" style="806" customWidth="1"/>
    <col min="3337" max="3338" width="11" style="806" customWidth="1"/>
    <col min="3339" max="3339" width="10.28515625" style="806" customWidth="1"/>
    <col min="3340" max="3340" width="12.28515625" style="806" customWidth="1"/>
    <col min="3341" max="3341" width="12" style="806" customWidth="1"/>
    <col min="3342" max="3342" width="10.7109375" style="806" customWidth="1"/>
    <col min="3343" max="3343" width="11.5703125" style="806" customWidth="1"/>
    <col min="3344" max="3344" width="11.42578125" style="806" customWidth="1"/>
    <col min="3345" max="3345" width="9.85546875" style="806" customWidth="1"/>
    <col min="3346" max="3346" width="12.28515625" style="806" customWidth="1"/>
    <col min="3347" max="3347" width="13.140625" style="806" customWidth="1"/>
    <col min="3348" max="3348" width="10.7109375" style="806" customWidth="1"/>
    <col min="3349" max="3349" width="11.42578125" style="806" customWidth="1"/>
    <col min="3350" max="3350" width="11.28515625" style="806" customWidth="1"/>
    <col min="3351" max="3351" width="10.140625" style="806" customWidth="1"/>
    <col min="3352" max="3352" width="11.7109375" style="806" customWidth="1"/>
    <col min="3353" max="3353" width="11.5703125" style="806" customWidth="1"/>
    <col min="3354" max="3354" width="10" style="806" customWidth="1"/>
    <col min="3355" max="3355" width="11.85546875" style="806" customWidth="1"/>
    <col min="3356" max="3357" width="9.85546875" style="806" customWidth="1"/>
    <col min="3358" max="3358" width="11.5703125" style="806" customWidth="1"/>
    <col min="3359" max="3359" width="12.5703125" style="806" customWidth="1"/>
    <col min="3360" max="3360" width="11.85546875" style="806" customWidth="1"/>
    <col min="3361" max="3361" width="12.28515625" style="806" customWidth="1"/>
    <col min="3362" max="3362" width="10.7109375" style="806" customWidth="1"/>
    <col min="3363" max="3363" width="11.7109375" style="806" customWidth="1"/>
    <col min="3364" max="3364" width="12.5703125" style="806" customWidth="1"/>
    <col min="3365" max="3365" width="10.7109375" style="806" customWidth="1"/>
    <col min="3366" max="3366" width="12" style="806" customWidth="1"/>
    <col min="3367" max="3367" width="11.5703125" style="806" customWidth="1"/>
    <col min="3368" max="3368" width="10.85546875" style="806" customWidth="1"/>
    <col min="3369" max="3369" width="11.5703125" style="806" customWidth="1"/>
    <col min="3370" max="3370" width="11.42578125" style="806" customWidth="1"/>
    <col min="3371" max="3371" width="11.28515625" style="806" customWidth="1"/>
    <col min="3372" max="3372" width="11.140625" style="806" customWidth="1"/>
    <col min="3373" max="3373" width="12.140625" style="806" bestFit="1" customWidth="1"/>
    <col min="3374" max="3374" width="10.140625" style="806" bestFit="1" customWidth="1"/>
    <col min="3375" max="3375" width="11.5703125" style="806" customWidth="1"/>
    <col min="3376" max="3584" width="9.140625" style="806"/>
    <col min="3585" max="3585" width="13.28515625" style="806" customWidth="1"/>
    <col min="3586" max="3586" width="46.7109375" style="806" customWidth="1"/>
    <col min="3587" max="3587" width="9.140625" style="806" bestFit="1" customWidth="1"/>
    <col min="3588" max="3588" width="12.140625" style="806" customWidth="1"/>
    <col min="3589" max="3589" width="11.140625" style="806" customWidth="1"/>
    <col min="3590" max="3591" width="9.140625" style="806" customWidth="1"/>
    <col min="3592" max="3592" width="10.28515625" style="806" customWidth="1"/>
    <col min="3593" max="3594" width="11" style="806" customWidth="1"/>
    <col min="3595" max="3595" width="10.28515625" style="806" customWidth="1"/>
    <col min="3596" max="3596" width="12.28515625" style="806" customWidth="1"/>
    <col min="3597" max="3597" width="12" style="806" customWidth="1"/>
    <col min="3598" max="3598" width="10.7109375" style="806" customWidth="1"/>
    <col min="3599" max="3599" width="11.5703125" style="806" customWidth="1"/>
    <col min="3600" max="3600" width="11.42578125" style="806" customWidth="1"/>
    <col min="3601" max="3601" width="9.85546875" style="806" customWidth="1"/>
    <col min="3602" max="3602" width="12.28515625" style="806" customWidth="1"/>
    <col min="3603" max="3603" width="13.140625" style="806" customWidth="1"/>
    <col min="3604" max="3604" width="10.7109375" style="806" customWidth="1"/>
    <col min="3605" max="3605" width="11.42578125" style="806" customWidth="1"/>
    <col min="3606" max="3606" width="11.28515625" style="806" customWidth="1"/>
    <col min="3607" max="3607" width="10.140625" style="806" customWidth="1"/>
    <col min="3608" max="3608" width="11.7109375" style="806" customWidth="1"/>
    <col min="3609" max="3609" width="11.5703125" style="806" customWidth="1"/>
    <col min="3610" max="3610" width="10" style="806" customWidth="1"/>
    <col min="3611" max="3611" width="11.85546875" style="806" customWidth="1"/>
    <col min="3612" max="3613" width="9.85546875" style="806" customWidth="1"/>
    <col min="3614" max="3614" width="11.5703125" style="806" customWidth="1"/>
    <col min="3615" max="3615" width="12.5703125" style="806" customWidth="1"/>
    <col min="3616" max="3616" width="11.85546875" style="806" customWidth="1"/>
    <col min="3617" max="3617" width="12.28515625" style="806" customWidth="1"/>
    <col min="3618" max="3618" width="10.7109375" style="806" customWidth="1"/>
    <col min="3619" max="3619" width="11.7109375" style="806" customWidth="1"/>
    <col min="3620" max="3620" width="12.5703125" style="806" customWidth="1"/>
    <col min="3621" max="3621" width="10.7109375" style="806" customWidth="1"/>
    <col min="3622" max="3622" width="12" style="806" customWidth="1"/>
    <col min="3623" max="3623" width="11.5703125" style="806" customWidth="1"/>
    <col min="3624" max="3624" width="10.85546875" style="806" customWidth="1"/>
    <col min="3625" max="3625" width="11.5703125" style="806" customWidth="1"/>
    <col min="3626" max="3626" width="11.42578125" style="806" customWidth="1"/>
    <col min="3627" max="3627" width="11.28515625" style="806" customWidth="1"/>
    <col min="3628" max="3628" width="11.140625" style="806" customWidth="1"/>
    <col min="3629" max="3629" width="12.140625" style="806" bestFit="1" customWidth="1"/>
    <col min="3630" max="3630" width="10.140625" style="806" bestFit="1" customWidth="1"/>
    <col min="3631" max="3631" width="11.5703125" style="806" customWidth="1"/>
    <col min="3632" max="3840" width="9.140625" style="806"/>
    <col min="3841" max="3841" width="13.28515625" style="806" customWidth="1"/>
    <col min="3842" max="3842" width="46.7109375" style="806" customWidth="1"/>
    <col min="3843" max="3843" width="9.140625" style="806" bestFit="1" customWidth="1"/>
    <col min="3844" max="3844" width="12.140625" style="806" customWidth="1"/>
    <col min="3845" max="3845" width="11.140625" style="806" customWidth="1"/>
    <col min="3846" max="3847" width="9.140625" style="806" customWidth="1"/>
    <col min="3848" max="3848" width="10.28515625" style="806" customWidth="1"/>
    <col min="3849" max="3850" width="11" style="806" customWidth="1"/>
    <col min="3851" max="3851" width="10.28515625" style="806" customWidth="1"/>
    <col min="3852" max="3852" width="12.28515625" style="806" customWidth="1"/>
    <col min="3853" max="3853" width="12" style="806" customWidth="1"/>
    <col min="3854" max="3854" width="10.7109375" style="806" customWidth="1"/>
    <col min="3855" max="3855" width="11.5703125" style="806" customWidth="1"/>
    <col min="3856" max="3856" width="11.42578125" style="806" customWidth="1"/>
    <col min="3857" max="3857" width="9.85546875" style="806" customWidth="1"/>
    <col min="3858" max="3858" width="12.28515625" style="806" customWidth="1"/>
    <col min="3859" max="3859" width="13.140625" style="806" customWidth="1"/>
    <col min="3860" max="3860" width="10.7109375" style="806" customWidth="1"/>
    <col min="3861" max="3861" width="11.42578125" style="806" customWidth="1"/>
    <col min="3862" max="3862" width="11.28515625" style="806" customWidth="1"/>
    <col min="3863" max="3863" width="10.140625" style="806" customWidth="1"/>
    <col min="3864" max="3864" width="11.7109375" style="806" customWidth="1"/>
    <col min="3865" max="3865" width="11.5703125" style="806" customWidth="1"/>
    <col min="3866" max="3866" width="10" style="806" customWidth="1"/>
    <col min="3867" max="3867" width="11.85546875" style="806" customWidth="1"/>
    <col min="3868" max="3869" width="9.85546875" style="806" customWidth="1"/>
    <col min="3870" max="3870" width="11.5703125" style="806" customWidth="1"/>
    <col min="3871" max="3871" width="12.5703125" style="806" customWidth="1"/>
    <col min="3872" max="3872" width="11.85546875" style="806" customWidth="1"/>
    <col min="3873" max="3873" width="12.28515625" style="806" customWidth="1"/>
    <col min="3874" max="3874" width="10.7109375" style="806" customWidth="1"/>
    <col min="3875" max="3875" width="11.7109375" style="806" customWidth="1"/>
    <col min="3876" max="3876" width="12.5703125" style="806" customWidth="1"/>
    <col min="3877" max="3877" width="10.7109375" style="806" customWidth="1"/>
    <col min="3878" max="3878" width="12" style="806" customWidth="1"/>
    <col min="3879" max="3879" width="11.5703125" style="806" customWidth="1"/>
    <col min="3880" max="3880" width="10.85546875" style="806" customWidth="1"/>
    <col min="3881" max="3881" width="11.5703125" style="806" customWidth="1"/>
    <col min="3882" max="3882" width="11.42578125" style="806" customWidth="1"/>
    <col min="3883" max="3883" width="11.28515625" style="806" customWidth="1"/>
    <col min="3884" max="3884" width="11.140625" style="806" customWidth="1"/>
    <col min="3885" max="3885" width="12.140625" style="806" bestFit="1" customWidth="1"/>
    <col min="3886" max="3886" width="10.140625" style="806" bestFit="1" customWidth="1"/>
    <col min="3887" max="3887" width="11.5703125" style="806" customWidth="1"/>
    <col min="3888" max="4096" width="9.140625" style="806"/>
    <col min="4097" max="4097" width="13.28515625" style="806" customWidth="1"/>
    <col min="4098" max="4098" width="46.7109375" style="806" customWidth="1"/>
    <col min="4099" max="4099" width="9.140625" style="806" bestFit="1" customWidth="1"/>
    <col min="4100" max="4100" width="12.140625" style="806" customWidth="1"/>
    <col min="4101" max="4101" width="11.140625" style="806" customWidth="1"/>
    <col min="4102" max="4103" width="9.140625" style="806" customWidth="1"/>
    <col min="4104" max="4104" width="10.28515625" style="806" customWidth="1"/>
    <col min="4105" max="4106" width="11" style="806" customWidth="1"/>
    <col min="4107" max="4107" width="10.28515625" style="806" customWidth="1"/>
    <col min="4108" max="4108" width="12.28515625" style="806" customWidth="1"/>
    <col min="4109" max="4109" width="12" style="806" customWidth="1"/>
    <col min="4110" max="4110" width="10.7109375" style="806" customWidth="1"/>
    <col min="4111" max="4111" width="11.5703125" style="806" customWidth="1"/>
    <col min="4112" max="4112" width="11.42578125" style="806" customWidth="1"/>
    <col min="4113" max="4113" width="9.85546875" style="806" customWidth="1"/>
    <col min="4114" max="4114" width="12.28515625" style="806" customWidth="1"/>
    <col min="4115" max="4115" width="13.140625" style="806" customWidth="1"/>
    <col min="4116" max="4116" width="10.7109375" style="806" customWidth="1"/>
    <col min="4117" max="4117" width="11.42578125" style="806" customWidth="1"/>
    <col min="4118" max="4118" width="11.28515625" style="806" customWidth="1"/>
    <col min="4119" max="4119" width="10.140625" style="806" customWidth="1"/>
    <col min="4120" max="4120" width="11.7109375" style="806" customWidth="1"/>
    <col min="4121" max="4121" width="11.5703125" style="806" customWidth="1"/>
    <col min="4122" max="4122" width="10" style="806" customWidth="1"/>
    <col min="4123" max="4123" width="11.85546875" style="806" customWidth="1"/>
    <col min="4124" max="4125" width="9.85546875" style="806" customWidth="1"/>
    <col min="4126" max="4126" width="11.5703125" style="806" customWidth="1"/>
    <col min="4127" max="4127" width="12.5703125" style="806" customWidth="1"/>
    <col min="4128" max="4128" width="11.85546875" style="806" customWidth="1"/>
    <col min="4129" max="4129" width="12.28515625" style="806" customWidth="1"/>
    <col min="4130" max="4130" width="10.7109375" style="806" customWidth="1"/>
    <col min="4131" max="4131" width="11.7109375" style="806" customWidth="1"/>
    <col min="4132" max="4132" width="12.5703125" style="806" customWidth="1"/>
    <col min="4133" max="4133" width="10.7109375" style="806" customWidth="1"/>
    <col min="4134" max="4134" width="12" style="806" customWidth="1"/>
    <col min="4135" max="4135" width="11.5703125" style="806" customWidth="1"/>
    <col min="4136" max="4136" width="10.85546875" style="806" customWidth="1"/>
    <col min="4137" max="4137" width="11.5703125" style="806" customWidth="1"/>
    <col min="4138" max="4138" width="11.42578125" style="806" customWidth="1"/>
    <col min="4139" max="4139" width="11.28515625" style="806" customWidth="1"/>
    <col min="4140" max="4140" width="11.140625" style="806" customWidth="1"/>
    <col min="4141" max="4141" width="12.140625" style="806" bestFit="1" customWidth="1"/>
    <col min="4142" max="4142" width="10.140625" style="806" bestFit="1" customWidth="1"/>
    <col min="4143" max="4143" width="11.5703125" style="806" customWidth="1"/>
    <col min="4144" max="4352" width="9.140625" style="806"/>
    <col min="4353" max="4353" width="13.28515625" style="806" customWidth="1"/>
    <col min="4354" max="4354" width="46.7109375" style="806" customWidth="1"/>
    <col min="4355" max="4355" width="9.140625" style="806" bestFit="1" customWidth="1"/>
    <col min="4356" max="4356" width="12.140625" style="806" customWidth="1"/>
    <col min="4357" max="4357" width="11.140625" style="806" customWidth="1"/>
    <col min="4358" max="4359" width="9.140625" style="806" customWidth="1"/>
    <col min="4360" max="4360" width="10.28515625" style="806" customWidth="1"/>
    <col min="4361" max="4362" width="11" style="806" customWidth="1"/>
    <col min="4363" max="4363" width="10.28515625" style="806" customWidth="1"/>
    <col min="4364" max="4364" width="12.28515625" style="806" customWidth="1"/>
    <col min="4365" max="4365" width="12" style="806" customWidth="1"/>
    <col min="4366" max="4366" width="10.7109375" style="806" customWidth="1"/>
    <col min="4367" max="4367" width="11.5703125" style="806" customWidth="1"/>
    <col min="4368" max="4368" width="11.42578125" style="806" customWidth="1"/>
    <col min="4369" max="4369" width="9.85546875" style="806" customWidth="1"/>
    <col min="4370" max="4370" width="12.28515625" style="806" customWidth="1"/>
    <col min="4371" max="4371" width="13.140625" style="806" customWidth="1"/>
    <col min="4372" max="4372" width="10.7109375" style="806" customWidth="1"/>
    <col min="4373" max="4373" width="11.42578125" style="806" customWidth="1"/>
    <col min="4374" max="4374" width="11.28515625" style="806" customWidth="1"/>
    <col min="4375" max="4375" width="10.140625" style="806" customWidth="1"/>
    <col min="4376" max="4376" width="11.7109375" style="806" customWidth="1"/>
    <col min="4377" max="4377" width="11.5703125" style="806" customWidth="1"/>
    <col min="4378" max="4378" width="10" style="806" customWidth="1"/>
    <col min="4379" max="4379" width="11.85546875" style="806" customWidth="1"/>
    <col min="4380" max="4381" width="9.85546875" style="806" customWidth="1"/>
    <col min="4382" max="4382" width="11.5703125" style="806" customWidth="1"/>
    <col min="4383" max="4383" width="12.5703125" style="806" customWidth="1"/>
    <col min="4384" max="4384" width="11.85546875" style="806" customWidth="1"/>
    <col min="4385" max="4385" width="12.28515625" style="806" customWidth="1"/>
    <col min="4386" max="4386" width="10.7109375" style="806" customWidth="1"/>
    <col min="4387" max="4387" width="11.7109375" style="806" customWidth="1"/>
    <col min="4388" max="4388" width="12.5703125" style="806" customWidth="1"/>
    <col min="4389" max="4389" width="10.7109375" style="806" customWidth="1"/>
    <col min="4390" max="4390" width="12" style="806" customWidth="1"/>
    <col min="4391" max="4391" width="11.5703125" style="806" customWidth="1"/>
    <col min="4392" max="4392" width="10.85546875" style="806" customWidth="1"/>
    <col min="4393" max="4393" width="11.5703125" style="806" customWidth="1"/>
    <col min="4394" max="4394" width="11.42578125" style="806" customWidth="1"/>
    <col min="4395" max="4395" width="11.28515625" style="806" customWidth="1"/>
    <col min="4396" max="4396" width="11.140625" style="806" customWidth="1"/>
    <col min="4397" max="4397" width="12.140625" style="806" bestFit="1" customWidth="1"/>
    <col min="4398" max="4398" width="10.140625" style="806" bestFit="1" customWidth="1"/>
    <col min="4399" max="4399" width="11.5703125" style="806" customWidth="1"/>
    <col min="4400" max="4608" width="9.140625" style="806"/>
    <col min="4609" max="4609" width="13.28515625" style="806" customWidth="1"/>
    <col min="4610" max="4610" width="46.7109375" style="806" customWidth="1"/>
    <col min="4611" max="4611" width="9.140625" style="806" bestFit="1" customWidth="1"/>
    <col min="4612" max="4612" width="12.140625" style="806" customWidth="1"/>
    <col min="4613" max="4613" width="11.140625" style="806" customWidth="1"/>
    <col min="4614" max="4615" width="9.140625" style="806" customWidth="1"/>
    <col min="4616" max="4616" width="10.28515625" style="806" customWidth="1"/>
    <col min="4617" max="4618" width="11" style="806" customWidth="1"/>
    <col min="4619" max="4619" width="10.28515625" style="806" customWidth="1"/>
    <col min="4620" max="4620" width="12.28515625" style="806" customWidth="1"/>
    <col min="4621" max="4621" width="12" style="806" customWidth="1"/>
    <col min="4622" max="4622" width="10.7109375" style="806" customWidth="1"/>
    <col min="4623" max="4623" width="11.5703125" style="806" customWidth="1"/>
    <col min="4624" max="4624" width="11.42578125" style="806" customWidth="1"/>
    <col min="4625" max="4625" width="9.85546875" style="806" customWidth="1"/>
    <col min="4626" max="4626" width="12.28515625" style="806" customWidth="1"/>
    <col min="4627" max="4627" width="13.140625" style="806" customWidth="1"/>
    <col min="4628" max="4628" width="10.7109375" style="806" customWidth="1"/>
    <col min="4629" max="4629" width="11.42578125" style="806" customWidth="1"/>
    <col min="4630" max="4630" width="11.28515625" style="806" customWidth="1"/>
    <col min="4631" max="4631" width="10.140625" style="806" customWidth="1"/>
    <col min="4632" max="4632" width="11.7109375" style="806" customWidth="1"/>
    <col min="4633" max="4633" width="11.5703125" style="806" customWidth="1"/>
    <col min="4634" max="4634" width="10" style="806" customWidth="1"/>
    <col min="4635" max="4635" width="11.85546875" style="806" customWidth="1"/>
    <col min="4636" max="4637" width="9.85546875" style="806" customWidth="1"/>
    <col min="4638" max="4638" width="11.5703125" style="806" customWidth="1"/>
    <col min="4639" max="4639" width="12.5703125" style="806" customWidth="1"/>
    <col min="4640" max="4640" width="11.85546875" style="806" customWidth="1"/>
    <col min="4641" max="4641" width="12.28515625" style="806" customWidth="1"/>
    <col min="4642" max="4642" width="10.7109375" style="806" customWidth="1"/>
    <col min="4643" max="4643" width="11.7109375" style="806" customWidth="1"/>
    <col min="4644" max="4644" width="12.5703125" style="806" customWidth="1"/>
    <col min="4645" max="4645" width="10.7109375" style="806" customWidth="1"/>
    <col min="4646" max="4646" width="12" style="806" customWidth="1"/>
    <col min="4647" max="4647" width="11.5703125" style="806" customWidth="1"/>
    <col min="4648" max="4648" width="10.85546875" style="806" customWidth="1"/>
    <col min="4649" max="4649" width="11.5703125" style="806" customWidth="1"/>
    <col min="4650" max="4650" width="11.42578125" style="806" customWidth="1"/>
    <col min="4651" max="4651" width="11.28515625" style="806" customWidth="1"/>
    <col min="4652" max="4652" width="11.140625" style="806" customWidth="1"/>
    <col min="4653" max="4653" width="12.140625" style="806" bestFit="1" customWidth="1"/>
    <col min="4654" max="4654" width="10.140625" style="806" bestFit="1" customWidth="1"/>
    <col min="4655" max="4655" width="11.5703125" style="806" customWidth="1"/>
    <col min="4656" max="4864" width="9.140625" style="806"/>
    <col min="4865" max="4865" width="13.28515625" style="806" customWidth="1"/>
    <col min="4866" max="4866" width="46.7109375" style="806" customWidth="1"/>
    <col min="4867" max="4867" width="9.140625" style="806" bestFit="1" customWidth="1"/>
    <col min="4868" max="4868" width="12.140625" style="806" customWidth="1"/>
    <col min="4869" max="4869" width="11.140625" style="806" customWidth="1"/>
    <col min="4870" max="4871" width="9.140625" style="806" customWidth="1"/>
    <col min="4872" max="4872" width="10.28515625" style="806" customWidth="1"/>
    <col min="4873" max="4874" width="11" style="806" customWidth="1"/>
    <col min="4875" max="4875" width="10.28515625" style="806" customWidth="1"/>
    <col min="4876" max="4876" width="12.28515625" style="806" customWidth="1"/>
    <col min="4877" max="4877" width="12" style="806" customWidth="1"/>
    <col min="4878" max="4878" width="10.7109375" style="806" customWidth="1"/>
    <col min="4879" max="4879" width="11.5703125" style="806" customWidth="1"/>
    <col min="4880" max="4880" width="11.42578125" style="806" customWidth="1"/>
    <col min="4881" max="4881" width="9.85546875" style="806" customWidth="1"/>
    <col min="4882" max="4882" width="12.28515625" style="806" customWidth="1"/>
    <col min="4883" max="4883" width="13.140625" style="806" customWidth="1"/>
    <col min="4884" max="4884" width="10.7109375" style="806" customWidth="1"/>
    <col min="4885" max="4885" width="11.42578125" style="806" customWidth="1"/>
    <col min="4886" max="4886" width="11.28515625" style="806" customWidth="1"/>
    <col min="4887" max="4887" width="10.140625" style="806" customWidth="1"/>
    <col min="4888" max="4888" width="11.7109375" style="806" customWidth="1"/>
    <col min="4889" max="4889" width="11.5703125" style="806" customWidth="1"/>
    <col min="4890" max="4890" width="10" style="806" customWidth="1"/>
    <col min="4891" max="4891" width="11.85546875" style="806" customWidth="1"/>
    <col min="4892" max="4893" width="9.85546875" style="806" customWidth="1"/>
    <col min="4894" max="4894" width="11.5703125" style="806" customWidth="1"/>
    <col min="4895" max="4895" width="12.5703125" style="806" customWidth="1"/>
    <col min="4896" max="4896" width="11.85546875" style="806" customWidth="1"/>
    <col min="4897" max="4897" width="12.28515625" style="806" customWidth="1"/>
    <col min="4898" max="4898" width="10.7109375" style="806" customWidth="1"/>
    <col min="4899" max="4899" width="11.7109375" style="806" customWidth="1"/>
    <col min="4900" max="4900" width="12.5703125" style="806" customWidth="1"/>
    <col min="4901" max="4901" width="10.7109375" style="806" customWidth="1"/>
    <col min="4902" max="4902" width="12" style="806" customWidth="1"/>
    <col min="4903" max="4903" width="11.5703125" style="806" customWidth="1"/>
    <col min="4904" max="4904" width="10.85546875" style="806" customWidth="1"/>
    <col min="4905" max="4905" width="11.5703125" style="806" customWidth="1"/>
    <col min="4906" max="4906" width="11.42578125" style="806" customWidth="1"/>
    <col min="4907" max="4907" width="11.28515625" style="806" customWidth="1"/>
    <col min="4908" max="4908" width="11.140625" style="806" customWidth="1"/>
    <col min="4909" max="4909" width="12.140625" style="806" bestFit="1" customWidth="1"/>
    <col min="4910" max="4910" width="10.140625" style="806" bestFit="1" customWidth="1"/>
    <col min="4911" max="4911" width="11.5703125" style="806" customWidth="1"/>
    <col min="4912" max="5120" width="9.140625" style="806"/>
    <col min="5121" max="5121" width="13.28515625" style="806" customWidth="1"/>
    <col min="5122" max="5122" width="46.7109375" style="806" customWidth="1"/>
    <col min="5123" max="5123" width="9.140625" style="806" bestFit="1" customWidth="1"/>
    <col min="5124" max="5124" width="12.140625" style="806" customWidth="1"/>
    <col min="5125" max="5125" width="11.140625" style="806" customWidth="1"/>
    <col min="5126" max="5127" width="9.140625" style="806" customWidth="1"/>
    <col min="5128" max="5128" width="10.28515625" style="806" customWidth="1"/>
    <col min="5129" max="5130" width="11" style="806" customWidth="1"/>
    <col min="5131" max="5131" width="10.28515625" style="806" customWidth="1"/>
    <col min="5132" max="5132" width="12.28515625" style="806" customWidth="1"/>
    <col min="5133" max="5133" width="12" style="806" customWidth="1"/>
    <col min="5134" max="5134" width="10.7109375" style="806" customWidth="1"/>
    <col min="5135" max="5135" width="11.5703125" style="806" customWidth="1"/>
    <col min="5136" max="5136" width="11.42578125" style="806" customWidth="1"/>
    <col min="5137" max="5137" width="9.85546875" style="806" customWidth="1"/>
    <col min="5138" max="5138" width="12.28515625" style="806" customWidth="1"/>
    <col min="5139" max="5139" width="13.140625" style="806" customWidth="1"/>
    <col min="5140" max="5140" width="10.7109375" style="806" customWidth="1"/>
    <col min="5141" max="5141" width="11.42578125" style="806" customWidth="1"/>
    <col min="5142" max="5142" width="11.28515625" style="806" customWidth="1"/>
    <col min="5143" max="5143" width="10.140625" style="806" customWidth="1"/>
    <col min="5144" max="5144" width="11.7109375" style="806" customWidth="1"/>
    <col min="5145" max="5145" width="11.5703125" style="806" customWidth="1"/>
    <col min="5146" max="5146" width="10" style="806" customWidth="1"/>
    <col min="5147" max="5147" width="11.85546875" style="806" customWidth="1"/>
    <col min="5148" max="5149" width="9.85546875" style="806" customWidth="1"/>
    <col min="5150" max="5150" width="11.5703125" style="806" customWidth="1"/>
    <col min="5151" max="5151" width="12.5703125" style="806" customWidth="1"/>
    <col min="5152" max="5152" width="11.85546875" style="806" customWidth="1"/>
    <col min="5153" max="5153" width="12.28515625" style="806" customWidth="1"/>
    <col min="5154" max="5154" width="10.7109375" style="806" customWidth="1"/>
    <col min="5155" max="5155" width="11.7109375" style="806" customWidth="1"/>
    <col min="5156" max="5156" width="12.5703125" style="806" customWidth="1"/>
    <col min="5157" max="5157" width="10.7109375" style="806" customWidth="1"/>
    <col min="5158" max="5158" width="12" style="806" customWidth="1"/>
    <col min="5159" max="5159" width="11.5703125" style="806" customWidth="1"/>
    <col min="5160" max="5160" width="10.85546875" style="806" customWidth="1"/>
    <col min="5161" max="5161" width="11.5703125" style="806" customWidth="1"/>
    <col min="5162" max="5162" width="11.42578125" style="806" customWidth="1"/>
    <col min="5163" max="5163" width="11.28515625" style="806" customWidth="1"/>
    <col min="5164" max="5164" width="11.140625" style="806" customWidth="1"/>
    <col min="5165" max="5165" width="12.140625" style="806" bestFit="1" customWidth="1"/>
    <col min="5166" max="5166" width="10.140625" style="806" bestFit="1" customWidth="1"/>
    <col min="5167" max="5167" width="11.5703125" style="806" customWidth="1"/>
    <col min="5168" max="5376" width="9.140625" style="806"/>
    <col min="5377" max="5377" width="13.28515625" style="806" customWidth="1"/>
    <col min="5378" max="5378" width="46.7109375" style="806" customWidth="1"/>
    <col min="5379" max="5379" width="9.140625" style="806" bestFit="1" customWidth="1"/>
    <col min="5380" max="5380" width="12.140625" style="806" customWidth="1"/>
    <col min="5381" max="5381" width="11.140625" style="806" customWidth="1"/>
    <col min="5382" max="5383" width="9.140625" style="806" customWidth="1"/>
    <col min="5384" max="5384" width="10.28515625" style="806" customWidth="1"/>
    <col min="5385" max="5386" width="11" style="806" customWidth="1"/>
    <col min="5387" max="5387" width="10.28515625" style="806" customWidth="1"/>
    <col min="5388" max="5388" width="12.28515625" style="806" customWidth="1"/>
    <col min="5389" max="5389" width="12" style="806" customWidth="1"/>
    <col min="5390" max="5390" width="10.7109375" style="806" customWidth="1"/>
    <col min="5391" max="5391" width="11.5703125" style="806" customWidth="1"/>
    <col min="5392" max="5392" width="11.42578125" style="806" customWidth="1"/>
    <col min="5393" max="5393" width="9.85546875" style="806" customWidth="1"/>
    <col min="5394" max="5394" width="12.28515625" style="806" customWidth="1"/>
    <col min="5395" max="5395" width="13.140625" style="806" customWidth="1"/>
    <col min="5396" max="5396" width="10.7109375" style="806" customWidth="1"/>
    <col min="5397" max="5397" width="11.42578125" style="806" customWidth="1"/>
    <col min="5398" max="5398" width="11.28515625" style="806" customWidth="1"/>
    <col min="5399" max="5399" width="10.140625" style="806" customWidth="1"/>
    <col min="5400" max="5400" width="11.7109375" style="806" customWidth="1"/>
    <col min="5401" max="5401" width="11.5703125" style="806" customWidth="1"/>
    <col min="5402" max="5402" width="10" style="806" customWidth="1"/>
    <col min="5403" max="5403" width="11.85546875" style="806" customWidth="1"/>
    <col min="5404" max="5405" width="9.85546875" style="806" customWidth="1"/>
    <col min="5406" max="5406" width="11.5703125" style="806" customWidth="1"/>
    <col min="5407" max="5407" width="12.5703125" style="806" customWidth="1"/>
    <col min="5408" max="5408" width="11.85546875" style="806" customWidth="1"/>
    <col min="5409" max="5409" width="12.28515625" style="806" customWidth="1"/>
    <col min="5410" max="5410" width="10.7109375" style="806" customWidth="1"/>
    <col min="5411" max="5411" width="11.7109375" style="806" customWidth="1"/>
    <col min="5412" max="5412" width="12.5703125" style="806" customWidth="1"/>
    <col min="5413" max="5413" width="10.7109375" style="806" customWidth="1"/>
    <col min="5414" max="5414" width="12" style="806" customWidth="1"/>
    <col min="5415" max="5415" width="11.5703125" style="806" customWidth="1"/>
    <col min="5416" max="5416" width="10.85546875" style="806" customWidth="1"/>
    <col min="5417" max="5417" width="11.5703125" style="806" customWidth="1"/>
    <col min="5418" max="5418" width="11.42578125" style="806" customWidth="1"/>
    <col min="5419" max="5419" width="11.28515625" style="806" customWidth="1"/>
    <col min="5420" max="5420" width="11.140625" style="806" customWidth="1"/>
    <col min="5421" max="5421" width="12.140625" style="806" bestFit="1" customWidth="1"/>
    <col min="5422" max="5422" width="10.140625" style="806" bestFit="1" customWidth="1"/>
    <col min="5423" max="5423" width="11.5703125" style="806" customWidth="1"/>
    <col min="5424" max="5632" width="9.140625" style="806"/>
    <col min="5633" max="5633" width="13.28515625" style="806" customWidth="1"/>
    <col min="5634" max="5634" width="46.7109375" style="806" customWidth="1"/>
    <col min="5635" max="5635" width="9.140625" style="806" bestFit="1" customWidth="1"/>
    <col min="5636" max="5636" width="12.140625" style="806" customWidth="1"/>
    <col min="5637" max="5637" width="11.140625" style="806" customWidth="1"/>
    <col min="5638" max="5639" width="9.140625" style="806" customWidth="1"/>
    <col min="5640" max="5640" width="10.28515625" style="806" customWidth="1"/>
    <col min="5641" max="5642" width="11" style="806" customWidth="1"/>
    <col min="5643" max="5643" width="10.28515625" style="806" customWidth="1"/>
    <col min="5644" max="5644" width="12.28515625" style="806" customWidth="1"/>
    <col min="5645" max="5645" width="12" style="806" customWidth="1"/>
    <col min="5646" max="5646" width="10.7109375" style="806" customWidth="1"/>
    <col min="5647" max="5647" width="11.5703125" style="806" customWidth="1"/>
    <col min="5648" max="5648" width="11.42578125" style="806" customWidth="1"/>
    <col min="5649" max="5649" width="9.85546875" style="806" customWidth="1"/>
    <col min="5650" max="5650" width="12.28515625" style="806" customWidth="1"/>
    <col min="5651" max="5651" width="13.140625" style="806" customWidth="1"/>
    <col min="5652" max="5652" width="10.7109375" style="806" customWidth="1"/>
    <col min="5653" max="5653" width="11.42578125" style="806" customWidth="1"/>
    <col min="5654" max="5654" width="11.28515625" style="806" customWidth="1"/>
    <col min="5655" max="5655" width="10.140625" style="806" customWidth="1"/>
    <col min="5656" max="5656" width="11.7109375" style="806" customWidth="1"/>
    <col min="5657" max="5657" width="11.5703125" style="806" customWidth="1"/>
    <col min="5658" max="5658" width="10" style="806" customWidth="1"/>
    <col min="5659" max="5659" width="11.85546875" style="806" customWidth="1"/>
    <col min="5660" max="5661" width="9.85546875" style="806" customWidth="1"/>
    <col min="5662" max="5662" width="11.5703125" style="806" customWidth="1"/>
    <col min="5663" max="5663" width="12.5703125" style="806" customWidth="1"/>
    <col min="5664" max="5664" width="11.85546875" style="806" customWidth="1"/>
    <col min="5665" max="5665" width="12.28515625" style="806" customWidth="1"/>
    <col min="5666" max="5666" width="10.7109375" style="806" customWidth="1"/>
    <col min="5667" max="5667" width="11.7109375" style="806" customWidth="1"/>
    <col min="5668" max="5668" width="12.5703125" style="806" customWidth="1"/>
    <col min="5669" max="5669" width="10.7109375" style="806" customWidth="1"/>
    <col min="5670" max="5670" width="12" style="806" customWidth="1"/>
    <col min="5671" max="5671" width="11.5703125" style="806" customWidth="1"/>
    <col min="5672" max="5672" width="10.85546875" style="806" customWidth="1"/>
    <col min="5673" max="5673" width="11.5703125" style="806" customWidth="1"/>
    <col min="5674" max="5674" width="11.42578125" style="806" customWidth="1"/>
    <col min="5675" max="5675" width="11.28515625" style="806" customWidth="1"/>
    <col min="5676" max="5676" width="11.140625" style="806" customWidth="1"/>
    <col min="5677" max="5677" width="12.140625" style="806" bestFit="1" customWidth="1"/>
    <col min="5678" max="5678" width="10.140625" style="806" bestFit="1" customWidth="1"/>
    <col min="5679" max="5679" width="11.5703125" style="806" customWidth="1"/>
    <col min="5680" max="5888" width="9.140625" style="806"/>
    <col min="5889" max="5889" width="13.28515625" style="806" customWidth="1"/>
    <col min="5890" max="5890" width="46.7109375" style="806" customWidth="1"/>
    <col min="5891" max="5891" width="9.140625" style="806" bestFit="1" customWidth="1"/>
    <col min="5892" max="5892" width="12.140625" style="806" customWidth="1"/>
    <col min="5893" max="5893" width="11.140625" style="806" customWidth="1"/>
    <col min="5894" max="5895" width="9.140625" style="806" customWidth="1"/>
    <col min="5896" max="5896" width="10.28515625" style="806" customWidth="1"/>
    <col min="5897" max="5898" width="11" style="806" customWidth="1"/>
    <col min="5899" max="5899" width="10.28515625" style="806" customWidth="1"/>
    <col min="5900" max="5900" width="12.28515625" style="806" customWidth="1"/>
    <col min="5901" max="5901" width="12" style="806" customWidth="1"/>
    <col min="5902" max="5902" width="10.7109375" style="806" customWidth="1"/>
    <col min="5903" max="5903" width="11.5703125" style="806" customWidth="1"/>
    <col min="5904" max="5904" width="11.42578125" style="806" customWidth="1"/>
    <col min="5905" max="5905" width="9.85546875" style="806" customWidth="1"/>
    <col min="5906" max="5906" width="12.28515625" style="806" customWidth="1"/>
    <col min="5907" max="5907" width="13.140625" style="806" customWidth="1"/>
    <col min="5908" max="5908" width="10.7109375" style="806" customWidth="1"/>
    <col min="5909" max="5909" width="11.42578125" style="806" customWidth="1"/>
    <col min="5910" max="5910" width="11.28515625" style="806" customWidth="1"/>
    <col min="5911" max="5911" width="10.140625" style="806" customWidth="1"/>
    <col min="5912" max="5912" width="11.7109375" style="806" customWidth="1"/>
    <col min="5913" max="5913" width="11.5703125" style="806" customWidth="1"/>
    <col min="5914" max="5914" width="10" style="806" customWidth="1"/>
    <col min="5915" max="5915" width="11.85546875" style="806" customWidth="1"/>
    <col min="5916" max="5917" width="9.85546875" style="806" customWidth="1"/>
    <col min="5918" max="5918" width="11.5703125" style="806" customWidth="1"/>
    <col min="5919" max="5919" width="12.5703125" style="806" customWidth="1"/>
    <col min="5920" max="5920" width="11.85546875" style="806" customWidth="1"/>
    <col min="5921" max="5921" width="12.28515625" style="806" customWidth="1"/>
    <col min="5922" max="5922" width="10.7109375" style="806" customWidth="1"/>
    <col min="5923" max="5923" width="11.7109375" style="806" customWidth="1"/>
    <col min="5924" max="5924" width="12.5703125" style="806" customWidth="1"/>
    <col min="5925" max="5925" width="10.7109375" style="806" customWidth="1"/>
    <col min="5926" max="5926" width="12" style="806" customWidth="1"/>
    <col min="5927" max="5927" width="11.5703125" style="806" customWidth="1"/>
    <col min="5928" max="5928" width="10.85546875" style="806" customWidth="1"/>
    <col min="5929" max="5929" width="11.5703125" style="806" customWidth="1"/>
    <col min="5930" max="5930" width="11.42578125" style="806" customWidth="1"/>
    <col min="5931" max="5931" width="11.28515625" style="806" customWidth="1"/>
    <col min="5932" max="5932" width="11.140625" style="806" customWidth="1"/>
    <col min="5933" max="5933" width="12.140625" style="806" bestFit="1" customWidth="1"/>
    <col min="5934" max="5934" width="10.140625" style="806" bestFit="1" customWidth="1"/>
    <col min="5935" max="5935" width="11.5703125" style="806" customWidth="1"/>
    <col min="5936" max="6144" width="9.140625" style="806"/>
    <col min="6145" max="6145" width="13.28515625" style="806" customWidth="1"/>
    <col min="6146" max="6146" width="46.7109375" style="806" customWidth="1"/>
    <col min="6147" max="6147" width="9.140625" style="806" bestFit="1" customWidth="1"/>
    <col min="6148" max="6148" width="12.140625" style="806" customWidth="1"/>
    <col min="6149" max="6149" width="11.140625" style="806" customWidth="1"/>
    <col min="6150" max="6151" width="9.140625" style="806" customWidth="1"/>
    <col min="6152" max="6152" width="10.28515625" style="806" customWidth="1"/>
    <col min="6153" max="6154" width="11" style="806" customWidth="1"/>
    <col min="6155" max="6155" width="10.28515625" style="806" customWidth="1"/>
    <col min="6156" max="6156" width="12.28515625" style="806" customWidth="1"/>
    <col min="6157" max="6157" width="12" style="806" customWidth="1"/>
    <col min="6158" max="6158" width="10.7109375" style="806" customWidth="1"/>
    <col min="6159" max="6159" width="11.5703125" style="806" customWidth="1"/>
    <col min="6160" max="6160" width="11.42578125" style="806" customWidth="1"/>
    <col min="6161" max="6161" width="9.85546875" style="806" customWidth="1"/>
    <col min="6162" max="6162" width="12.28515625" style="806" customWidth="1"/>
    <col min="6163" max="6163" width="13.140625" style="806" customWidth="1"/>
    <col min="6164" max="6164" width="10.7109375" style="806" customWidth="1"/>
    <col min="6165" max="6165" width="11.42578125" style="806" customWidth="1"/>
    <col min="6166" max="6166" width="11.28515625" style="806" customWidth="1"/>
    <col min="6167" max="6167" width="10.140625" style="806" customWidth="1"/>
    <col min="6168" max="6168" width="11.7109375" style="806" customWidth="1"/>
    <col min="6169" max="6169" width="11.5703125" style="806" customWidth="1"/>
    <col min="6170" max="6170" width="10" style="806" customWidth="1"/>
    <col min="6171" max="6171" width="11.85546875" style="806" customWidth="1"/>
    <col min="6172" max="6173" width="9.85546875" style="806" customWidth="1"/>
    <col min="6174" max="6174" width="11.5703125" style="806" customWidth="1"/>
    <col min="6175" max="6175" width="12.5703125" style="806" customWidth="1"/>
    <col min="6176" max="6176" width="11.85546875" style="806" customWidth="1"/>
    <col min="6177" max="6177" width="12.28515625" style="806" customWidth="1"/>
    <col min="6178" max="6178" width="10.7109375" style="806" customWidth="1"/>
    <col min="6179" max="6179" width="11.7109375" style="806" customWidth="1"/>
    <col min="6180" max="6180" width="12.5703125" style="806" customWidth="1"/>
    <col min="6181" max="6181" width="10.7109375" style="806" customWidth="1"/>
    <col min="6182" max="6182" width="12" style="806" customWidth="1"/>
    <col min="6183" max="6183" width="11.5703125" style="806" customWidth="1"/>
    <col min="6184" max="6184" width="10.85546875" style="806" customWidth="1"/>
    <col min="6185" max="6185" width="11.5703125" style="806" customWidth="1"/>
    <col min="6186" max="6186" width="11.42578125" style="806" customWidth="1"/>
    <col min="6187" max="6187" width="11.28515625" style="806" customWidth="1"/>
    <col min="6188" max="6188" width="11.140625" style="806" customWidth="1"/>
    <col min="6189" max="6189" width="12.140625" style="806" bestFit="1" customWidth="1"/>
    <col min="6190" max="6190" width="10.140625" style="806" bestFit="1" customWidth="1"/>
    <col min="6191" max="6191" width="11.5703125" style="806" customWidth="1"/>
    <col min="6192" max="6400" width="9.140625" style="806"/>
    <col min="6401" max="6401" width="13.28515625" style="806" customWidth="1"/>
    <col min="6402" max="6402" width="46.7109375" style="806" customWidth="1"/>
    <col min="6403" max="6403" width="9.140625" style="806" bestFit="1" customWidth="1"/>
    <col min="6404" max="6404" width="12.140625" style="806" customWidth="1"/>
    <col min="6405" max="6405" width="11.140625" style="806" customWidth="1"/>
    <col min="6406" max="6407" width="9.140625" style="806" customWidth="1"/>
    <col min="6408" max="6408" width="10.28515625" style="806" customWidth="1"/>
    <col min="6409" max="6410" width="11" style="806" customWidth="1"/>
    <col min="6411" max="6411" width="10.28515625" style="806" customWidth="1"/>
    <col min="6412" max="6412" width="12.28515625" style="806" customWidth="1"/>
    <col min="6413" max="6413" width="12" style="806" customWidth="1"/>
    <col min="6414" max="6414" width="10.7109375" style="806" customWidth="1"/>
    <col min="6415" max="6415" width="11.5703125" style="806" customWidth="1"/>
    <col min="6416" max="6416" width="11.42578125" style="806" customWidth="1"/>
    <col min="6417" max="6417" width="9.85546875" style="806" customWidth="1"/>
    <col min="6418" max="6418" width="12.28515625" style="806" customWidth="1"/>
    <col min="6419" max="6419" width="13.140625" style="806" customWidth="1"/>
    <col min="6420" max="6420" width="10.7109375" style="806" customWidth="1"/>
    <col min="6421" max="6421" width="11.42578125" style="806" customWidth="1"/>
    <col min="6422" max="6422" width="11.28515625" style="806" customWidth="1"/>
    <col min="6423" max="6423" width="10.140625" style="806" customWidth="1"/>
    <col min="6424" max="6424" width="11.7109375" style="806" customWidth="1"/>
    <col min="6425" max="6425" width="11.5703125" style="806" customWidth="1"/>
    <col min="6426" max="6426" width="10" style="806" customWidth="1"/>
    <col min="6427" max="6427" width="11.85546875" style="806" customWidth="1"/>
    <col min="6428" max="6429" width="9.85546875" style="806" customWidth="1"/>
    <col min="6430" max="6430" width="11.5703125" style="806" customWidth="1"/>
    <col min="6431" max="6431" width="12.5703125" style="806" customWidth="1"/>
    <col min="6432" max="6432" width="11.85546875" style="806" customWidth="1"/>
    <col min="6433" max="6433" width="12.28515625" style="806" customWidth="1"/>
    <col min="6434" max="6434" width="10.7109375" style="806" customWidth="1"/>
    <col min="6435" max="6435" width="11.7109375" style="806" customWidth="1"/>
    <col min="6436" max="6436" width="12.5703125" style="806" customWidth="1"/>
    <col min="6437" max="6437" width="10.7109375" style="806" customWidth="1"/>
    <col min="6438" max="6438" width="12" style="806" customWidth="1"/>
    <col min="6439" max="6439" width="11.5703125" style="806" customWidth="1"/>
    <col min="6440" max="6440" width="10.85546875" style="806" customWidth="1"/>
    <col min="6441" max="6441" width="11.5703125" style="806" customWidth="1"/>
    <col min="6442" max="6442" width="11.42578125" style="806" customWidth="1"/>
    <col min="6443" max="6443" width="11.28515625" style="806" customWidth="1"/>
    <col min="6444" max="6444" width="11.140625" style="806" customWidth="1"/>
    <col min="6445" max="6445" width="12.140625" style="806" bestFit="1" customWidth="1"/>
    <col min="6446" max="6446" width="10.140625" style="806" bestFit="1" customWidth="1"/>
    <col min="6447" max="6447" width="11.5703125" style="806" customWidth="1"/>
    <col min="6448" max="6656" width="9.140625" style="806"/>
    <col min="6657" max="6657" width="13.28515625" style="806" customWidth="1"/>
    <col min="6658" max="6658" width="46.7109375" style="806" customWidth="1"/>
    <col min="6659" max="6659" width="9.140625" style="806" bestFit="1" customWidth="1"/>
    <col min="6660" max="6660" width="12.140625" style="806" customWidth="1"/>
    <col min="6661" max="6661" width="11.140625" style="806" customWidth="1"/>
    <col min="6662" max="6663" width="9.140625" style="806" customWidth="1"/>
    <col min="6664" max="6664" width="10.28515625" style="806" customWidth="1"/>
    <col min="6665" max="6666" width="11" style="806" customWidth="1"/>
    <col min="6667" max="6667" width="10.28515625" style="806" customWidth="1"/>
    <col min="6668" max="6668" width="12.28515625" style="806" customWidth="1"/>
    <col min="6669" max="6669" width="12" style="806" customWidth="1"/>
    <col min="6670" max="6670" width="10.7109375" style="806" customWidth="1"/>
    <col min="6671" max="6671" width="11.5703125" style="806" customWidth="1"/>
    <col min="6672" max="6672" width="11.42578125" style="806" customWidth="1"/>
    <col min="6673" max="6673" width="9.85546875" style="806" customWidth="1"/>
    <col min="6674" max="6674" width="12.28515625" style="806" customWidth="1"/>
    <col min="6675" max="6675" width="13.140625" style="806" customWidth="1"/>
    <col min="6676" max="6676" width="10.7109375" style="806" customWidth="1"/>
    <col min="6677" max="6677" width="11.42578125" style="806" customWidth="1"/>
    <col min="6678" max="6678" width="11.28515625" style="806" customWidth="1"/>
    <col min="6679" max="6679" width="10.140625" style="806" customWidth="1"/>
    <col min="6680" max="6680" width="11.7109375" style="806" customWidth="1"/>
    <col min="6681" max="6681" width="11.5703125" style="806" customWidth="1"/>
    <col min="6682" max="6682" width="10" style="806" customWidth="1"/>
    <col min="6683" max="6683" width="11.85546875" style="806" customWidth="1"/>
    <col min="6684" max="6685" width="9.85546875" style="806" customWidth="1"/>
    <col min="6686" max="6686" width="11.5703125" style="806" customWidth="1"/>
    <col min="6687" max="6687" width="12.5703125" style="806" customWidth="1"/>
    <col min="6688" max="6688" width="11.85546875" style="806" customWidth="1"/>
    <col min="6689" max="6689" width="12.28515625" style="806" customWidth="1"/>
    <col min="6690" max="6690" width="10.7109375" style="806" customWidth="1"/>
    <col min="6691" max="6691" width="11.7109375" style="806" customWidth="1"/>
    <col min="6692" max="6692" width="12.5703125" style="806" customWidth="1"/>
    <col min="6693" max="6693" width="10.7109375" style="806" customWidth="1"/>
    <col min="6694" max="6694" width="12" style="806" customWidth="1"/>
    <col min="6695" max="6695" width="11.5703125" style="806" customWidth="1"/>
    <col min="6696" max="6696" width="10.85546875" style="806" customWidth="1"/>
    <col min="6697" max="6697" width="11.5703125" style="806" customWidth="1"/>
    <col min="6698" max="6698" width="11.42578125" style="806" customWidth="1"/>
    <col min="6699" max="6699" width="11.28515625" style="806" customWidth="1"/>
    <col min="6700" max="6700" width="11.140625" style="806" customWidth="1"/>
    <col min="6701" max="6701" width="12.140625" style="806" bestFit="1" customWidth="1"/>
    <col min="6702" max="6702" width="10.140625" style="806" bestFit="1" customWidth="1"/>
    <col min="6703" max="6703" width="11.5703125" style="806" customWidth="1"/>
    <col min="6704" max="6912" width="9.140625" style="806"/>
    <col min="6913" max="6913" width="13.28515625" style="806" customWidth="1"/>
    <col min="6914" max="6914" width="46.7109375" style="806" customWidth="1"/>
    <col min="6915" max="6915" width="9.140625" style="806" bestFit="1" customWidth="1"/>
    <col min="6916" max="6916" width="12.140625" style="806" customWidth="1"/>
    <col min="6917" max="6917" width="11.140625" style="806" customWidth="1"/>
    <col min="6918" max="6919" width="9.140625" style="806" customWidth="1"/>
    <col min="6920" max="6920" width="10.28515625" style="806" customWidth="1"/>
    <col min="6921" max="6922" width="11" style="806" customWidth="1"/>
    <col min="6923" max="6923" width="10.28515625" style="806" customWidth="1"/>
    <col min="6924" max="6924" width="12.28515625" style="806" customWidth="1"/>
    <col min="6925" max="6925" width="12" style="806" customWidth="1"/>
    <col min="6926" max="6926" width="10.7109375" style="806" customWidth="1"/>
    <col min="6927" max="6927" width="11.5703125" style="806" customWidth="1"/>
    <col min="6928" max="6928" width="11.42578125" style="806" customWidth="1"/>
    <col min="6929" max="6929" width="9.85546875" style="806" customWidth="1"/>
    <col min="6930" max="6930" width="12.28515625" style="806" customWidth="1"/>
    <col min="6931" max="6931" width="13.140625" style="806" customWidth="1"/>
    <col min="6932" max="6932" width="10.7109375" style="806" customWidth="1"/>
    <col min="6933" max="6933" width="11.42578125" style="806" customWidth="1"/>
    <col min="6934" max="6934" width="11.28515625" style="806" customWidth="1"/>
    <col min="6935" max="6935" width="10.140625" style="806" customWidth="1"/>
    <col min="6936" max="6936" width="11.7109375" style="806" customWidth="1"/>
    <col min="6937" max="6937" width="11.5703125" style="806" customWidth="1"/>
    <col min="6938" max="6938" width="10" style="806" customWidth="1"/>
    <col min="6939" max="6939" width="11.85546875" style="806" customWidth="1"/>
    <col min="6940" max="6941" width="9.85546875" style="806" customWidth="1"/>
    <col min="6942" max="6942" width="11.5703125" style="806" customWidth="1"/>
    <col min="6943" max="6943" width="12.5703125" style="806" customWidth="1"/>
    <col min="6944" max="6944" width="11.85546875" style="806" customWidth="1"/>
    <col min="6945" max="6945" width="12.28515625" style="806" customWidth="1"/>
    <col min="6946" max="6946" width="10.7109375" style="806" customWidth="1"/>
    <col min="6947" max="6947" width="11.7109375" style="806" customWidth="1"/>
    <col min="6948" max="6948" width="12.5703125" style="806" customWidth="1"/>
    <col min="6949" max="6949" width="10.7109375" style="806" customWidth="1"/>
    <col min="6950" max="6950" width="12" style="806" customWidth="1"/>
    <col min="6951" max="6951" width="11.5703125" style="806" customWidth="1"/>
    <col min="6952" max="6952" width="10.85546875" style="806" customWidth="1"/>
    <col min="6953" max="6953" width="11.5703125" style="806" customWidth="1"/>
    <col min="6954" max="6954" width="11.42578125" style="806" customWidth="1"/>
    <col min="6955" max="6955" width="11.28515625" style="806" customWidth="1"/>
    <col min="6956" max="6956" width="11.140625" style="806" customWidth="1"/>
    <col min="6957" max="6957" width="12.140625" style="806" bestFit="1" customWidth="1"/>
    <col min="6958" max="6958" width="10.140625" style="806" bestFit="1" customWidth="1"/>
    <col min="6959" max="6959" width="11.5703125" style="806" customWidth="1"/>
    <col min="6960" max="7168" width="9.140625" style="806"/>
    <col min="7169" max="7169" width="13.28515625" style="806" customWidth="1"/>
    <col min="7170" max="7170" width="46.7109375" style="806" customWidth="1"/>
    <col min="7171" max="7171" width="9.140625" style="806" bestFit="1" customWidth="1"/>
    <col min="7172" max="7172" width="12.140625" style="806" customWidth="1"/>
    <col min="7173" max="7173" width="11.140625" style="806" customWidth="1"/>
    <col min="7174" max="7175" width="9.140625" style="806" customWidth="1"/>
    <col min="7176" max="7176" width="10.28515625" style="806" customWidth="1"/>
    <col min="7177" max="7178" width="11" style="806" customWidth="1"/>
    <col min="7179" max="7179" width="10.28515625" style="806" customWidth="1"/>
    <col min="7180" max="7180" width="12.28515625" style="806" customWidth="1"/>
    <col min="7181" max="7181" width="12" style="806" customWidth="1"/>
    <col min="7182" max="7182" width="10.7109375" style="806" customWidth="1"/>
    <col min="7183" max="7183" width="11.5703125" style="806" customWidth="1"/>
    <col min="7184" max="7184" width="11.42578125" style="806" customWidth="1"/>
    <col min="7185" max="7185" width="9.85546875" style="806" customWidth="1"/>
    <col min="7186" max="7186" width="12.28515625" style="806" customWidth="1"/>
    <col min="7187" max="7187" width="13.140625" style="806" customWidth="1"/>
    <col min="7188" max="7188" width="10.7109375" style="806" customWidth="1"/>
    <col min="7189" max="7189" width="11.42578125" style="806" customWidth="1"/>
    <col min="7190" max="7190" width="11.28515625" style="806" customWidth="1"/>
    <col min="7191" max="7191" width="10.140625" style="806" customWidth="1"/>
    <col min="7192" max="7192" width="11.7109375" style="806" customWidth="1"/>
    <col min="7193" max="7193" width="11.5703125" style="806" customWidth="1"/>
    <col min="7194" max="7194" width="10" style="806" customWidth="1"/>
    <col min="7195" max="7195" width="11.85546875" style="806" customWidth="1"/>
    <col min="7196" max="7197" width="9.85546875" style="806" customWidth="1"/>
    <col min="7198" max="7198" width="11.5703125" style="806" customWidth="1"/>
    <col min="7199" max="7199" width="12.5703125" style="806" customWidth="1"/>
    <col min="7200" max="7200" width="11.85546875" style="806" customWidth="1"/>
    <col min="7201" max="7201" width="12.28515625" style="806" customWidth="1"/>
    <col min="7202" max="7202" width="10.7109375" style="806" customWidth="1"/>
    <col min="7203" max="7203" width="11.7109375" style="806" customWidth="1"/>
    <col min="7204" max="7204" width="12.5703125" style="806" customWidth="1"/>
    <col min="7205" max="7205" width="10.7109375" style="806" customWidth="1"/>
    <col min="7206" max="7206" width="12" style="806" customWidth="1"/>
    <col min="7207" max="7207" width="11.5703125" style="806" customWidth="1"/>
    <col min="7208" max="7208" width="10.85546875" style="806" customWidth="1"/>
    <col min="7209" max="7209" width="11.5703125" style="806" customWidth="1"/>
    <col min="7210" max="7210" width="11.42578125" style="806" customWidth="1"/>
    <col min="7211" max="7211" width="11.28515625" style="806" customWidth="1"/>
    <col min="7212" max="7212" width="11.140625" style="806" customWidth="1"/>
    <col min="7213" max="7213" width="12.140625" style="806" bestFit="1" customWidth="1"/>
    <col min="7214" max="7214" width="10.140625" style="806" bestFit="1" customWidth="1"/>
    <col min="7215" max="7215" width="11.5703125" style="806" customWidth="1"/>
    <col min="7216" max="7424" width="9.140625" style="806"/>
    <col min="7425" max="7425" width="13.28515625" style="806" customWidth="1"/>
    <col min="7426" max="7426" width="46.7109375" style="806" customWidth="1"/>
    <col min="7427" max="7427" width="9.140625" style="806" bestFit="1" customWidth="1"/>
    <col min="7428" max="7428" width="12.140625" style="806" customWidth="1"/>
    <col min="7429" max="7429" width="11.140625" style="806" customWidth="1"/>
    <col min="7430" max="7431" width="9.140625" style="806" customWidth="1"/>
    <col min="7432" max="7432" width="10.28515625" style="806" customWidth="1"/>
    <col min="7433" max="7434" width="11" style="806" customWidth="1"/>
    <col min="7435" max="7435" width="10.28515625" style="806" customWidth="1"/>
    <col min="7436" max="7436" width="12.28515625" style="806" customWidth="1"/>
    <col min="7437" max="7437" width="12" style="806" customWidth="1"/>
    <col min="7438" max="7438" width="10.7109375" style="806" customWidth="1"/>
    <col min="7439" max="7439" width="11.5703125" style="806" customWidth="1"/>
    <col min="7440" max="7440" width="11.42578125" style="806" customWidth="1"/>
    <col min="7441" max="7441" width="9.85546875" style="806" customWidth="1"/>
    <col min="7442" max="7442" width="12.28515625" style="806" customWidth="1"/>
    <col min="7443" max="7443" width="13.140625" style="806" customWidth="1"/>
    <col min="7444" max="7444" width="10.7109375" style="806" customWidth="1"/>
    <col min="7445" max="7445" width="11.42578125" style="806" customWidth="1"/>
    <col min="7446" max="7446" width="11.28515625" style="806" customWidth="1"/>
    <col min="7447" max="7447" width="10.140625" style="806" customWidth="1"/>
    <col min="7448" max="7448" width="11.7109375" style="806" customWidth="1"/>
    <col min="7449" max="7449" width="11.5703125" style="806" customWidth="1"/>
    <col min="7450" max="7450" width="10" style="806" customWidth="1"/>
    <col min="7451" max="7451" width="11.85546875" style="806" customWidth="1"/>
    <col min="7452" max="7453" width="9.85546875" style="806" customWidth="1"/>
    <col min="7454" max="7454" width="11.5703125" style="806" customWidth="1"/>
    <col min="7455" max="7455" width="12.5703125" style="806" customWidth="1"/>
    <col min="7456" max="7456" width="11.85546875" style="806" customWidth="1"/>
    <col min="7457" max="7457" width="12.28515625" style="806" customWidth="1"/>
    <col min="7458" max="7458" width="10.7109375" style="806" customWidth="1"/>
    <col min="7459" max="7459" width="11.7109375" style="806" customWidth="1"/>
    <col min="7460" max="7460" width="12.5703125" style="806" customWidth="1"/>
    <col min="7461" max="7461" width="10.7109375" style="806" customWidth="1"/>
    <col min="7462" max="7462" width="12" style="806" customWidth="1"/>
    <col min="7463" max="7463" width="11.5703125" style="806" customWidth="1"/>
    <col min="7464" max="7464" width="10.85546875" style="806" customWidth="1"/>
    <col min="7465" max="7465" width="11.5703125" style="806" customWidth="1"/>
    <col min="7466" max="7466" width="11.42578125" style="806" customWidth="1"/>
    <col min="7467" max="7467" width="11.28515625" style="806" customWidth="1"/>
    <col min="7468" max="7468" width="11.140625" style="806" customWidth="1"/>
    <col min="7469" max="7469" width="12.140625" style="806" bestFit="1" customWidth="1"/>
    <col min="7470" max="7470" width="10.140625" style="806" bestFit="1" customWidth="1"/>
    <col min="7471" max="7471" width="11.5703125" style="806" customWidth="1"/>
    <col min="7472" max="7680" width="9.140625" style="806"/>
    <col min="7681" max="7681" width="13.28515625" style="806" customWidth="1"/>
    <col min="7682" max="7682" width="46.7109375" style="806" customWidth="1"/>
    <col min="7683" max="7683" width="9.140625" style="806" bestFit="1" customWidth="1"/>
    <col min="7684" max="7684" width="12.140625" style="806" customWidth="1"/>
    <col min="7685" max="7685" width="11.140625" style="806" customWidth="1"/>
    <col min="7686" max="7687" width="9.140625" style="806" customWidth="1"/>
    <col min="7688" max="7688" width="10.28515625" style="806" customWidth="1"/>
    <col min="7689" max="7690" width="11" style="806" customWidth="1"/>
    <col min="7691" max="7691" width="10.28515625" style="806" customWidth="1"/>
    <col min="7692" max="7692" width="12.28515625" style="806" customWidth="1"/>
    <col min="7693" max="7693" width="12" style="806" customWidth="1"/>
    <col min="7694" max="7694" width="10.7109375" style="806" customWidth="1"/>
    <col min="7695" max="7695" width="11.5703125" style="806" customWidth="1"/>
    <col min="7696" max="7696" width="11.42578125" style="806" customWidth="1"/>
    <col min="7697" max="7697" width="9.85546875" style="806" customWidth="1"/>
    <col min="7698" max="7698" width="12.28515625" style="806" customWidth="1"/>
    <col min="7699" max="7699" width="13.140625" style="806" customWidth="1"/>
    <col min="7700" max="7700" width="10.7109375" style="806" customWidth="1"/>
    <col min="7701" max="7701" width="11.42578125" style="806" customWidth="1"/>
    <col min="7702" max="7702" width="11.28515625" style="806" customWidth="1"/>
    <col min="7703" max="7703" width="10.140625" style="806" customWidth="1"/>
    <col min="7704" max="7704" width="11.7109375" style="806" customWidth="1"/>
    <col min="7705" max="7705" width="11.5703125" style="806" customWidth="1"/>
    <col min="7706" max="7706" width="10" style="806" customWidth="1"/>
    <col min="7707" max="7707" width="11.85546875" style="806" customWidth="1"/>
    <col min="7708" max="7709" width="9.85546875" style="806" customWidth="1"/>
    <col min="7710" max="7710" width="11.5703125" style="806" customWidth="1"/>
    <col min="7711" max="7711" width="12.5703125" style="806" customWidth="1"/>
    <col min="7712" max="7712" width="11.85546875" style="806" customWidth="1"/>
    <col min="7713" max="7713" width="12.28515625" style="806" customWidth="1"/>
    <col min="7714" max="7714" width="10.7109375" style="806" customWidth="1"/>
    <col min="7715" max="7715" width="11.7109375" style="806" customWidth="1"/>
    <col min="7716" max="7716" width="12.5703125" style="806" customWidth="1"/>
    <col min="7717" max="7717" width="10.7109375" style="806" customWidth="1"/>
    <col min="7718" max="7718" width="12" style="806" customWidth="1"/>
    <col min="7719" max="7719" width="11.5703125" style="806" customWidth="1"/>
    <col min="7720" max="7720" width="10.85546875" style="806" customWidth="1"/>
    <col min="7721" max="7721" width="11.5703125" style="806" customWidth="1"/>
    <col min="7722" max="7722" width="11.42578125" style="806" customWidth="1"/>
    <col min="7723" max="7723" width="11.28515625" style="806" customWidth="1"/>
    <col min="7724" max="7724" width="11.140625" style="806" customWidth="1"/>
    <col min="7725" max="7725" width="12.140625" style="806" bestFit="1" customWidth="1"/>
    <col min="7726" max="7726" width="10.140625" style="806" bestFit="1" customWidth="1"/>
    <col min="7727" max="7727" width="11.5703125" style="806" customWidth="1"/>
    <col min="7728" max="7936" width="9.140625" style="806"/>
    <col min="7937" max="7937" width="13.28515625" style="806" customWidth="1"/>
    <col min="7938" max="7938" width="46.7109375" style="806" customWidth="1"/>
    <col min="7939" max="7939" width="9.140625" style="806" bestFit="1" customWidth="1"/>
    <col min="7940" max="7940" width="12.140625" style="806" customWidth="1"/>
    <col min="7941" max="7941" width="11.140625" style="806" customWidth="1"/>
    <col min="7942" max="7943" width="9.140625" style="806" customWidth="1"/>
    <col min="7944" max="7944" width="10.28515625" style="806" customWidth="1"/>
    <col min="7945" max="7946" width="11" style="806" customWidth="1"/>
    <col min="7947" max="7947" width="10.28515625" style="806" customWidth="1"/>
    <col min="7948" max="7948" width="12.28515625" style="806" customWidth="1"/>
    <col min="7949" max="7949" width="12" style="806" customWidth="1"/>
    <col min="7950" max="7950" width="10.7109375" style="806" customWidth="1"/>
    <col min="7951" max="7951" width="11.5703125" style="806" customWidth="1"/>
    <col min="7952" max="7952" width="11.42578125" style="806" customWidth="1"/>
    <col min="7953" max="7953" width="9.85546875" style="806" customWidth="1"/>
    <col min="7954" max="7954" width="12.28515625" style="806" customWidth="1"/>
    <col min="7955" max="7955" width="13.140625" style="806" customWidth="1"/>
    <col min="7956" max="7956" width="10.7109375" style="806" customWidth="1"/>
    <col min="7957" max="7957" width="11.42578125" style="806" customWidth="1"/>
    <col min="7958" max="7958" width="11.28515625" style="806" customWidth="1"/>
    <col min="7959" max="7959" width="10.140625" style="806" customWidth="1"/>
    <col min="7960" max="7960" width="11.7109375" style="806" customWidth="1"/>
    <col min="7961" max="7961" width="11.5703125" style="806" customWidth="1"/>
    <col min="7962" max="7962" width="10" style="806" customWidth="1"/>
    <col min="7963" max="7963" width="11.85546875" style="806" customWidth="1"/>
    <col min="7964" max="7965" width="9.85546875" style="806" customWidth="1"/>
    <col min="7966" max="7966" width="11.5703125" style="806" customWidth="1"/>
    <col min="7967" max="7967" width="12.5703125" style="806" customWidth="1"/>
    <col min="7968" max="7968" width="11.85546875" style="806" customWidth="1"/>
    <col min="7969" max="7969" width="12.28515625" style="806" customWidth="1"/>
    <col min="7970" max="7970" width="10.7109375" style="806" customWidth="1"/>
    <col min="7971" max="7971" width="11.7109375" style="806" customWidth="1"/>
    <col min="7972" max="7972" width="12.5703125" style="806" customWidth="1"/>
    <col min="7973" max="7973" width="10.7109375" style="806" customWidth="1"/>
    <col min="7974" max="7974" width="12" style="806" customWidth="1"/>
    <col min="7975" max="7975" width="11.5703125" style="806" customWidth="1"/>
    <col min="7976" max="7976" width="10.85546875" style="806" customWidth="1"/>
    <col min="7977" max="7977" width="11.5703125" style="806" customWidth="1"/>
    <col min="7978" max="7978" width="11.42578125" style="806" customWidth="1"/>
    <col min="7979" max="7979" width="11.28515625" style="806" customWidth="1"/>
    <col min="7980" max="7980" width="11.140625" style="806" customWidth="1"/>
    <col min="7981" max="7981" width="12.140625" style="806" bestFit="1" customWidth="1"/>
    <col min="7982" max="7982" width="10.140625" style="806" bestFit="1" customWidth="1"/>
    <col min="7983" max="7983" width="11.5703125" style="806" customWidth="1"/>
    <col min="7984" max="8192" width="9.140625" style="806"/>
    <col min="8193" max="8193" width="13.28515625" style="806" customWidth="1"/>
    <col min="8194" max="8194" width="46.7109375" style="806" customWidth="1"/>
    <col min="8195" max="8195" width="9.140625" style="806" bestFit="1" customWidth="1"/>
    <col min="8196" max="8196" width="12.140625" style="806" customWidth="1"/>
    <col min="8197" max="8197" width="11.140625" style="806" customWidth="1"/>
    <col min="8198" max="8199" width="9.140625" style="806" customWidth="1"/>
    <col min="8200" max="8200" width="10.28515625" style="806" customWidth="1"/>
    <col min="8201" max="8202" width="11" style="806" customWidth="1"/>
    <col min="8203" max="8203" width="10.28515625" style="806" customWidth="1"/>
    <col min="8204" max="8204" width="12.28515625" style="806" customWidth="1"/>
    <col min="8205" max="8205" width="12" style="806" customWidth="1"/>
    <col min="8206" max="8206" width="10.7109375" style="806" customWidth="1"/>
    <col min="8207" max="8207" width="11.5703125" style="806" customWidth="1"/>
    <col min="8208" max="8208" width="11.42578125" style="806" customWidth="1"/>
    <col min="8209" max="8209" width="9.85546875" style="806" customWidth="1"/>
    <col min="8210" max="8210" width="12.28515625" style="806" customWidth="1"/>
    <col min="8211" max="8211" width="13.140625" style="806" customWidth="1"/>
    <col min="8212" max="8212" width="10.7109375" style="806" customWidth="1"/>
    <col min="8213" max="8213" width="11.42578125" style="806" customWidth="1"/>
    <col min="8214" max="8214" width="11.28515625" style="806" customWidth="1"/>
    <col min="8215" max="8215" width="10.140625" style="806" customWidth="1"/>
    <col min="8216" max="8216" width="11.7109375" style="806" customWidth="1"/>
    <col min="8217" max="8217" width="11.5703125" style="806" customWidth="1"/>
    <col min="8218" max="8218" width="10" style="806" customWidth="1"/>
    <col min="8219" max="8219" width="11.85546875" style="806" customWidth="1"/>
    <col min="8220" max="8221" width="9.85546875" style="806" customWidth="1"/>
    <col min="8222" max="8222" width="11.5703125" style="806" customWidth="1"/>
    <col min="8223" max="8223" width="12.5703125" style="806" customWidth="1"/>
    <col min="8224" max="8224" width="11.85546875" style="806" customWidth="1"/>
    <col min="8225" max="8225" width="12.28515625" style="806" customWidth="1"/>
    <col min="8226" max="8226" width="10.7109375" style="806" customWidth="1"/>
    <col min="8227" max="8227" width="11.7109375" style="806" customWidth="1"/>
    <col min="8228" max="8228" width="12.5703125" style="806" customWidth="1"/>
    <col min="8229" max="8229" width="10.7109375" style="806" customWidth="1"/>
    <col min="8230" max="8230" width="12" style="806" customWidth="1"/>
    <col min="8231" max="8231" width="11.5703125" style="806" customWidth="1"/>
    <col min="8232" max="8232" width="10.85546875" style="806" customWidth="1"/>
    <col min="8233" max="8233" width="11.5703125" style="806" customWidth="1"/>
    <col min="8234" max="8234" width="11.42578125" style="806" customWidth="1"/>
    <col min="8235" max="8235" width="11.28515625" style="806" customWidth="1"/>
    <col min="8236" max="8236" width="11.140625" style="806" customWidth="1"/>
    <col min="8237" max="8237" width="12.140625" style="806" bestFit="1" customWidth="1"/>
    <col min="8238" max="8238" width="10.140625" style="806" bestFit="1" customWidth="1"/>
    <col min="8239" max="8239" width="11.5703125" style="806" customWidth="1"/>
    <col min="8240" max="8448" width="9.140625" style="806"/>
    <col min="8449" max="8449" width="13.28515625" style="806" customWidth="1"/>
    <col min="8450" max="8450" width="46.7109375" style="806" customWidth="1"/>
    <col min="8451" max="8451" width="9.140625" style="806" bestFit="1" customWidth="1"/>
    <col min="8452" max="8452" width="12.140625" style="806" customWidth="1"/>
    <col min="8453" max="8453" width="11.140625" style="806" customWidth="1"/>
    <col min="8454" max="8455" width="9.140625" style="806" customWidth="1"/>
    <col min="8456" max="8456" width="10.28515625" style="806" customWidth="1"/>
    <col min="8457" max="8458" width="11" style="806" customWidth="1"/>
    <col min="8459" max="8459" width="10.28515625" style="806" customWidth="1"/>
    <col min="8460" max="8460" width="12.28515625" style="806" customWidth="1"/>
    <col min="8461" max="8461" width="12" style="806" customWidth="1"/>
    <col min="8462" max="8462" width="10.7109375" style="806" customWidth="1"/>
    <col min="8463" max="8463" width="11.5703125" style="806" customWidth="1"/>
    <col min="8464" max="8464" width="11.42578125" style="806" customWidth="1"/>
    <col min="8465" max="8465" width="9.85546875" style="806" customWidth="1"/>
    <col min="8466" max="8466" width="12.28515625" style="806" customWidth="1"/>
    <col min="8467" max="8467" width="13.140625" style="806" customWidth="1"/>
    <col min="8468" max="8468" width="10.7109375" style="806" customWidth="1"/>
    <col min="8469" max="8469" width="11.42578125" style="806" customWidth="1"/>
    <col min="8470" max="8470" width="11.28515625" style="806" customWidth="1"/>
    <col min="8471" max="8471" width="10.140625" style="806" customWidth="1"/>
    <col min="8472" max="8472" width="11.7109375" style="806" customWidth="1"/>
    <col min="8473" max="8473" width="11.5703125" style="806" customWidth="1"/>
    <col min="8474" max="8474" width="10" style="806" customWidth="1"/>
    <col min="8475" max="8475" width="11.85546875" style="806" customWidth="1"/>
    <col min="8476" max="8477" width="9.85546875" style="806" customWidth="1"/>
    <col min="8478" max="8478" width="11.5703125" style="806" customWidth="1"/>
    <col min="8479" max="8479" width="12.5703125" style="806" customWidth="1"/>
    <col min="8480" max="8480" width="11.85546875" style="806" customWidth="1"/>
    <col min="8481" max="8481" width="12.28515625" style="806" customWidth="1"/>
    <col min="8482" max="8482" width="10.7109375" style="806" customWidth="1"/>
    <col min="8483" max="8483" width="11.7109375" style="806" customWidth="1"/>
    <col min="8484" max="8484" width="12.5703125" style="806" customWidth="1"/>
    <col min="8485" max="8485" width="10.7109375" style="806" customWidth="1"/>
    <col min="8486" max="8486" width="12" style="806" customWidth="1"/>
    <col min="8487" max="8487" width="11.5703125" style="806" customWidth="1"/>
    <col min="8488" max="8488" width="10.85546875" style="806" customWidth="1"/>
    <col min="8489" max="8489" width="11.5703125" style="806" customWidth="1"/>
    <col min="8490" max="8490" width="11.42578125" style="806" customWidth="1"/>
    <col min="8491" max="8491" width="11.28515625" style="806" customWidth="1"/>
    <col min="8492" max="8492" width="11.140625" style="806" customWidth="1"/>
    <col min="8493" max="8493" width="12.140625" style="806" bestFit="1" customWidth="1"/>
    <col min="8494" max="8494" width="10.140625" style="806" bestFit="1" customWidth="1"/>
    <col min="8495" max="8495" width="11.5703125" style="806" customWidth="1"/>
    <col min="8496" max="8704" width="9.140625" style="806"/>
    <col min="8705" max="8705" width="13.28515625" style="806" customWidth="1"/>
    <col min="8706" max="8706" width="46.7109375" style="806" customWidth="1"/>
    <col min="8707" max="8707" width="9.140625" style="806" bestFit="1" customWidth="1"/>
    <col min="8708" max="8708" width="12.140625" style="806" customWidth="1"/>
    <col min="8709" max="8709" width="11.140625" style="806" customWidth="1"/>
    <col min="8710" max="8711" width="9.140625" style="806" customWidth="1"/>
    <col min="8712" max="8712" width="10.28515625" style="806" customWidth="1"/>
    <col min="8713" max="8714" width="11" style="806" customWidth="1"/>
    <col min="8715" max="8715" width="10.28515625" style="806" customWidth="1"/>
    <col min="8716" max="8716" width="12.28515625" style="806" customWidth="1"/>
    <col min="8717" max="8717" width="12" style="806" customWidth="1"/>
    <col min="8718" max="8718" width="10.7109375" style="806" customWidth="1"/>
    <col min="8719" max="8719" width="11.5703125" style="806" customWidth="1"/>
    <col min="8720" max="8720" width="11.42578125" style="806" customWidth="1"/>
    <col min="8721" max="8721" width="9.85546875" style="806" customWidth="1"/>
    <col min="8722" max="8722" width="12.28515625" style="806" customWidth="1"/>
    <col min="8723" max="8723" width="13.140625" style="806" customWidth="1"/>
    <col min="8724" max="8724" width="10.7109375" style="806" customWidth="1"/>
    <col min="8725" max="8725" width="11.42578125" style="806" customWidth="1"/>
    <col min="8726" max="8726" width="11.28515625" style="806" customWidth="1"/>
    <col min="8727" max="8727" width="10.140625" style="806" customWidth="1"/>
    <col min="8728" max="8728" width="11.7109375" style="806" customWidth="1"/>
    <col min="8729" max="8729" width="11.5703125" style="806" customWidth="1"/>
    <col min="8730" max="8730" width="10" style="806" customWidth="1"/>
    <col min="8731" max="8731" width="11.85546875" style="806" customWidth="1"/>
    <col min="8732" max="8733" width="9.85546875" style="806" customWidth="1"/>
    <col min="8734" max="8734" width="11.5703125" style="806" customWidth="1"/>
    <col min="8735" max="8735" width="12.5703125" style="806" customWidth="1"/>
    <col min="8736" max="8736" width="11.85546875" style="806" customWidth="1"/>
    <col min="8737" max="8737" width="12.28515625" style="806" customWidth="1"/>
    <col min="8738" max="8738" width="10.7109375" style="806" customWidth="1"/>
    <col min="8739" max="8739" width="11.7109375" style="806" customWidth="1"/>
    <col min="8740" max="8740" width="12.5703125" style="806" customWidth="1"/>
    <col min="8741" max="8741" width="10.7109375" style="806" customWidth="1"/>
    <col min="8742" max="8742" width="12" style="806" customWidth="1"/>
    <col min="8743" max="8743" width="11.5703125" style="806" customWidth="1"/>
    <col min="8744" max="8744" width="10.85546875" style="806" customWidth="1"/>
    <col min="8745" max="8745" width="11.5703125" style="806" customWidth="1"/>
    <col min="8746" max="8746" width="11.42578125" style="806" customWidth="1"/>
    <col min="8747" max="8747" width="11.28515625" style="806" customWidth="1"/>
    <col min="8748" max="8748" width="11.140625" style="806" customWidth="1"/>
    <col min="8749" max="8749" width="12.140625" style="806" bestFit="1" customWidth="1"/>
    <col min="8750" max="8750" width="10.140625" style="806" bestFit="1" customWidth="1"/>
    <col min="8751" max="8751" width="11.5703125" style="806" customWidth="1"/>
    <col min="8752" max="8960" width="9.140625" style="806"/>
    <col min="8961" max="8961" width="13.28515625" style="806" customWidth="1"/>
    <col min="8962" max="8962" width="46.7109375" style="806" customWidth="1"/>
    <col min="8963" max="8963" width="9.140625" style="806" bestFit="1" customWidth="1"/>
    <col min="8964" max="8964" width="12.140625" style="806" customWidth="1"/>
    <col min="8965" max="8965" width="11.140625" style="806" customWidth="1"/>
    <col min="8966" max="8967" width="9.140625" style="806" customWidth="1"/>
    <col min="8968" max="8968" width="10.28515625" style="806" customWidth="1"/>
    <col min="8969" max="8970" width="11" style="806" customWidth="1"/>
    <col min="8971" max="8971" width="10.28515625" style="806" customWidth="1"/>
    <col min="8972" max="8972" width="12.28515625" style="806" customWidth="1"/>
    <col min="8973" max="8973" width="12" style="806" customWidth="1"/>
    <col min="8974" max="8974" width="10.7109375" style="806" customWidth="1"/>
    <col min="8975" max="8975" width="11.5703125" style="806" customWidth="1"/>
    <col min="8976" max="8976" width="11.42578125" style="806" customWidth="1"/>
    <col min="8977" max="8977" width="9.85546875" style="806" customWidth="1"/>
    <col min="8978" max="8978" width="12.28515625" style="806" customWidth="1"/>
    <col min="8979" max="8979" width="13.140625" style="806" customWidth="1"/>
    <col min="8980" max="8980" width="10.7109375" style="806" customWidth="1"/>
    <col min="8981" max="8981" width="11.42578125" style="806" customWidth="1"/>
    <col min="8982" max="8982" width="11.28515625" style="806" customWidth="1"/>
    <col min="8983" max="8983" width="10.140625" style="806" customWidth="1"/>
    <col min="8984" max="8984" width="11.7109375" style="806" customWidth="1"/>
    <col min="8985" max="8985" width="11.5703125" style="806" customWidth="1"/>
    <col min="8986" max="8986" width="10" style="806" customWidth="1"/>
    <col min="8987" max="8987" width="11.85546875" style="806" customWidth="1"/>
    <col min="8988" max="8989" width="9.85546875" style="806" customWidth="1"/>
    <col min="8990" max="8990" width="11.5703125" style="806" customWidth="1"/>
    <col min="8991" max="8991" width="12.5703125" style="806" customWidth="1"/>
    <col min="8992" max="8992" width="11.85546875" style="806" customWidth="1"/>
    <col min="8993" max="8993" width="12.28515625" style="806" customWidth="1"/>
    <col min="8994" max="8994" width="10.7109375" style="806" customWidth="1"/>
    <col min="8995" max="8995" width="11.7109375" style="806" customWidth="1"/>
    <col min="8996" max="8996" width="12.5703125" style="806" customWidth="1"/>
    <col min="8997" max="8997" width="10.7109375" style="806" customWidth="1"/>
    <col min="8998" max="8998" width="12" style="806" customWidth="1"/>
    <col min="8999" max="8999" width="11.5703125" style="806" customWidth="1"/>
    <col min="9000" max="9000" width="10.85546875" style="806" customWidth="1"/>
    <col min="9001" max="9001" width="11.5703125" style="806" customWidth="1"/>
    <col min="9002" max="9002" width="11.42578125" style="806" customWidth="1"/>
    <col min="9003" max="9003" width="11.28515625" style="806" customWidth="1"/>
    <col min="9004" max="9004" width="11.140625" style="806" customWidth="1"/>
    <col min="9005" max="9005" width="12.140625" style="806" bestFit="1" customWidth="1"/>
    <col min="9006" max="9006" width="10.140625" style="806" bestFit="1" customWidth="1"/>
    <col min="9007" max="9007" width="11.5703125" style="806" customWidth="1"/>
    <col min="9008" max="9216" width="9.140625" style="806"/>
    <col min="9217" max="9217" width="13.28515625" style="806" customWidth="1"/>
    <col min="9218" max="9218" width="46.7109375" style="806" customWidth="1"/>
    <col min="9219" max="9219" width="9.140625" style="806" bestFit="1" customWidth="1"/>
    <col min="9220" max="9220" width="12.140625" style="806" customWidth="1"/>
    <col min="9221" max="9221" width="11.140625" style="806" customWidth="1"/>
    <col min="9222" max="9223" width="9.140625" style="806" customWidth="1"/>
    <col min="9224" max="9224" width="10.28515625" style="806" customWidth="1"/>
    <col min="9225" max="9226" width="11" style="806" customWidth="1"/>
    <col min="9227" max="9227" width="10.28515625" style="806" customWidth="1"/>
    <col min="9228" max="9228" width="12.28515625" style="806" customWidth="1"/>
    <col min="9229" max="9229" width="12" style="806" customWidth="1"/>
    <col min="9230" max="9230" width="10.7109375" style="806" customWidth="1"/>
    <col min="9231" max="9231" width="11.5703125" style="806" customWidth="1"/>
    <col min="9232" max="9232" width="11.42578125" style="806" customWidth="1"/>
    <col min="9233" max="9233" width="9.85546875" style="806" customWidth="1"/>
    <col min="9234" max="9234" width="12.28515625" style="806" customWidth="1"/>
    <col min="9235" max="9235" width="13.140625" style="806" customWidth="1"/>
    <col min="9236" max="9236" width="10.7109375" style="806" customWidth="1"/>
    <col min="9237" max="9237" width="11.42578125" style="806" customWidth="1"/>
    <col min="9238" max="9238" width="11.28515625" style="806" customWidth="1"/>
    <col min="9239" max="9239" width="10.140625" style="806" customWidth="1"/>
    <col min="9240" max="9240" width="11.7109375" style="806" customWidth="1"/>
    <col min="9241" max="9241" width="11.5703125" style="806" customWidth="1"/>
    <col min="9242" max="9242" width="10" style="806" customWidth="1"/>
    <col min="9243" max="9243" width="11.85546875" style="806" customWidth="1"/>
    <col min="9244" max="9245" width="9.85546875" style="806" customWidth="1"/>
    <col min="9246" max="9246" width="11.5703125" style="806" customWidth="1"/>
    <col min="9247" max="9247" width="12.5703125" style="806" customWidth="1"/>
    <col min="9248" max="9248" width="11.85546875" style="806" customWidth="1"/>
    <col min="9249" max="9249" width="12.28515625" style="806" customWidth="1"/>
    <col min="9250" max="9250" width="10.7109375" style="806" customWidth="1"/>
    <col min="9251" max="9251" width="11.7109375" style="806" customWidth="1"/>
    <col min="9252" max="9252" width="12.5703125" style="806" customWidth="1"/>
    <col min="9253" max="9253" width="10.7109375" style="806" customWidth="1"/>
    <col min="9254" max="9254" width="12" style="806" customWidth="1"/>
    <col min="9255" max="9255" width="11.5703125" style="806" customWidth="1"/>
    <col min="9256" max="9256" width="10.85546875" style="806" customWidth="1"/>
    <col min="9257" max="9257" width="11.5703125" style="806" customWidth="1"/>
    <col min="9258" max="9258" width="11.42578125" style="806" customWidth="1"/>
    <col min="9259" max="9259" width="11.28515625" style="806" customWidth="1"/>
    <col min="9260" max="9260" width="11.140625" style="806" customWidth="1"/>
    <col min="9261" max="9261" width="12.140625" style="806" bestFit="1" customWidth="1"/>
    <col min="9262" max="9262" width="10.140625" style="806" bestFit="1" customWidth="1"/>
    <col min="9263" max="9263" width="11.5703125" style="806" customWidth="1"/>
    <col min="9264" max="9472" width="9.140625" style="806"/>
    <col min="9473" max="9473" width="13.28515625" style="806" customWidth="1"/>
    <col min="9474" max="9474" width="46.7109375" style="806" customWidth="1"/>
    <col min="9475" max="9475" width="9.140625" style="806" bestFit="1" customWidth="1"/>
    <col min="9476" max="9476" width="12.140625" style="806" customWidth="1"/>
    <col min="9477" max="9477" width="11.140625" style="806" customWidth="1"/>
    <col min="9478" max="9479" width="9.140625" style="806" customWidth="1"/>
    <col min="9480" max="9480" width="10.28515625" style="806" customWidth="1"/>
    <col min="9481" max="9482" width="11" style="806" customWidth="1"/>
    <col min="9483" max="9483" width="10.28515625" style="806" customWidth="1"/>
    <col min="9484" max="9484" width="12.28515625" style="806" customWidth="1"/>
    <col min="9485" max="9485" width="12" style="806" customWidth="1"/>
    <col min="9486" max="9486" width="10.7109375" style="806" customWidth="1"/>
    <col min="9487" max="9487" width="11.5703125" style="806" customWidth="1"/>
    <col min="9488" max="9488" width="11.42578125" style="806" customWidth="1"/>
    <col min="9489" max="9489" width="9.85546875" style="806" customWidth="1"/>
    <col min="9490" max="9490" width="12.28515625" style="806" customWidth="1"/>
    <col min="9491" max="9491" width="13.140625" style="806" customWidth="1"/>
    <col min="9492" max="9492" width="10.7109375" style="806" customWidth="1"/>
    <col min="9493" max="9493" width="11.42578125" style="806" customWidth="1"/>
    <col min="9494" max="9494" width="11.28515625" style="806" customWidth="1"/>
    <col min="9495" max="9495" width="10.140625" style="806" customWidth="1"/>
    <col min="9496" max="9496" width="11.7109375" style="806" customWidth="1"/>
    <col min="9497" max="9497" width="11.5703125" style="806" customWidth="1"/>
    <col min="9498" max="9498" width="10" style="806" customWidth="1"/>
    <col min="9499" max="9499" width="11.85546875" style="806" customWidth="1"/>
    <col min="9500" max="9501" width="9.85546875" style="806" customWidth="1"/>
    <col min="9502" max="9502" width="11.5703125" style="806" customWidth="1"/>
    <col min="9503" max="9503" width="12.5703125" style="806" customWidth="1"/>
    <col min="9504" max="9504" width="11.85546875" style="806" customWidth="1"/>
    <col min="9505" max="9505" width="12.28515625" style="806" customWidth="1"/>
    <col min="9506" max="9506" width="10.7109375" style="806" customWidth="1"/>
    <col min="9507" max="9507" width="11.7109375" style="806" customWidth="1"/>
    <col min="9508" max="9508" width="12.5703125" style="806" customWidth="1"/>
    <col min="9509" max="9509" width="10.7109375" style="806" customWidth="1"/>
    <col min="9510" max="9510" width="12" style="806" customWidth="1"/>
    <col min="9511" max="9511" width="11.5703125" style="806" customWidth="1"/>
    <col min="9512" max="9512" width="10.85546875" style="806" customWidth="1"/>
    <col min="9513" max="9513" width="11.5703125" style="806" customWidth="1"/>
    <col min="9514" max="9514" width="11.42578125" style="806" customWidth="1"/>
    <col min="9515" max="9515" width="11.28515625" style="806" customWidth="1"/>
    <col min="9516" max="9516" width="11.140625" style="806" customWidth="1"/>
    <col min="9517" max="9517" width="12.140625" style="806" bestFit="1" customWidth="1"/>
    <col min="9518" max="9518" width="10.140625" style="806" bestFit="1" customWidth="1"/>
    <col min="9519" max="9519" width="11.5703125" style="806" customWidth="1"/>
    <col min="9520" max="9728" width="9.140625" style="806"/>
    <col min="9729" max="9729" width="13.28515625" style="806" customWidth="1"/>
    <col min="9730" max="9730" width="46.7109375" style="806" customWidth="1"/>
    <col min="9731" max="9731" width="9.140625" style="806" bestFit="1" customWidth="1"/>
    <col min="9732" max="9732" width="12.140625" style="806" customWidth="1"/>
    <col min="9733" max="9733" width="11.140625" style="806" customWidth="1"/>
    <col min="9734" max="9735" width="9.140625" style="806" customWidth="1"/>
    <col min="9736" max="9736" width="10.28515625" style="806" customWidth="1"/>
    <col min="9737" max="9738" width="11" style="806" customWidth="1"/>
    <col min="9739" max="9739" width="10.28515625" style="806" customWidth="1"/>
    <col min="9740" max="9740" width="12.28515625" style="806" customWidth="1"/>
    <col min="9741" max="9741" width="12" style="806" customWidth="1"/>
    <col min="9742" max="9742" width="10.7109375" style="806" customWidth="1"/>
    <col min="9743" max="9743" width="11.5703125" style="806" customWidth="1"/>
    <col min="9744" max="9744" width="11.42578125" style="806" customWidth="1"/>
    <col min="9745" max="9745" width="9.85546875" style="806" customWidth="1"/>
    <col min="9746" max="9746" width="12.28515625" style="806" customWidth="1"/>
    <col min="9747" max="9747" width="13.140625" style="806" customWidth="1"/>
    <col min="9748" max="9748" width="10.7109375" style="806" customWidth="1"/>
    <col min="9749" max="9749" width="11.42578125" style="806" customWidth="1"/>
    <col min="9750" max="9750" width="11.28515625" style="806" customWidth="1"/>
    <col min="9751" max="9751" width="10.140625" style="806" customWidth="1"/>
    <col min="9752" max="9752" width="11.7109375" style="806" customWidth="1"/>
    <col min="9753" max="9753" width="11.5703125" style="806" customWidth="1"/>
    <col min="9754" max="9754" width="10" style="806" customWidth="1"/>
    <col min="9755" max="9755" width="11.85546875" style="806" customWidth="1"/>
    <col min="9756" max="9757" width="9.85546875" style="806" customWidth="1"/>
    <col min="9758" max="9758" width="11.5703125" style="806" customWidth="1"/>
    <col min="9759" max="9759" width="12.5703125" style="806" customWidth="1"/>
    <col min="9760" max="9760" width="11.85546875" style="806" customWidth="1"/>
    <col min="9761" max="9761" width="12.28515625" style="806" customWidth="1"/>
    <col min="9762" max="9762" width="10.7109375" style="806" customWidth="1"/>
    <col min="9763" max="9763" width="11.7109375" style="806" customWidth="1"/>
    <col min="9764" max="9764" width="12.5703125" style="806" customWidth="1"/>
    <col min="9765" max="9765" width="10.7109375" style="806" customWidth="1"/>
    <col min="9766" max="9766" width="12" style="806" customWidth="1"/>
    <col min="9767" max="9767" width="11.5703125" style="806" customWidth="1"/>
    <col min="9768" max="9768" width="10.85546875" style="806" customWidth="1"/>
    <col min="9769" max="9769" width="11.5703125" style="806" customWidth="1"/>
    <col min="9770" max="9770" width="11.42578125" style="806" customWidth="1"/>
    <col min="9771" max="9771" width="11.28515625" style="806" customWidth="1"/>
    <col min="9772" max="9772" width="11.140625" style="806" customWidth="1"/>
    <col min="9773" max="9773" width="12.140625" style="806" bestFit="1" customWidth="1"/>
    <col min="9774" max="9774" width="10.140625" style="806" bestFit="1" customWidth="1"/>
    <col min="9775" max="9775" width="11.5703125" style="806" customWidth="1"/>
    <col min="9776" max="9984" width="9.140625" style="806"/>
    <col min="9985" max="9985" width="13.28515625" style="806" customWidth="1"/>
    <col min="9986" max="9986" width="46.7109375" style="806" customWidth="1"/>
    <col min="9987" max="9987" width="9.140625" style="806" bestFit="1" customWidth="1"/>
    <col min="9988" max="9988" width="12.140625" style="806" customWidth="1"/>
    <col min="9989" max="9989" width="11.140625" style="806" customWidth="1"/>
    <col min="9990" max="9991" width="9.140625" style="806" customWidth="1"/>
    <col min="9992" max="9992" width="10.28515625" style="806" customWidth="1"/>
    <col min="9993" max="9994" width="11" style="806" customWidth="1"/>
    <col min="9995" max="9995" width="10.28515625" style="806" customWidth="1"/>
    <col min="9996" max="9996" width="12.28515625" style="806" customWidth="1"/>
    <col min="9997" max="9997" width="12" style="806" customWidth="1"/>
    <col min="9998" max="9998" width="10.7109375" style="806" customWidth="1"/>
    <col min="9999" max="9999" width="11.5703125" style="806" customWidth="1"/>
    <col min="10000" max="10000" width="11.42578125" style="806" customWidth="1"/>
    <col min="10001" max="10001" width="9.85546875" style="806" customWidth="1"/>
    <col min="10002" max="10002" width="12.28515625" style="806" customWidth="1"/>
    <col min="10003" max="10003" width="13.140625" style="806" customWidth="1"/>
    <col min="10004" max="10004" width="10.7109375" style="806" customWidth="1"/>
    <col min="10005" max="10005" width="11.42578125" style="806" customWidth="1"/>
    <col min="10006" max="10006" width="11.28515625" style="806" customWidth="1"/>
    <col min="10007" max="10007" width="10.140625" style="806" customWidth="1"/>
    <col min="10008" max="10008" width="11.7109375" style="806" customWidth="1"/>
    <col min="10009" max="10009" width="11.5703125" style="806" customWidth="1"/>
    <col min="10010" max="10010" width="10" style="806" customWidth="1"/>
    <col min="10011" max="10011" width="11.85546875" style="806" customWidth="1"/>
    <col min="10012" max="10013" width="9.85546875" style="806" customWidth="1"/>
    <col min="10014" max="10014" width="11.5703125" style="806" customWidth="1"/>
    <col min="10015" max="10015" width="12.5703125" style="806" customWidth="1"/>
    <col min="10016" max="10016" width="11.85546875" style="806" customWidth="1"/>
    <col min="10017" max="10017" width="12.28515625" style="806" customWidth="1"/>
    <col min="10018" max="10018" width="10.7109375" style="806" customWidth="1"/>
    <col min="10019" max="10019" width="11.7109375" style="806" customWidth="1"/>
    <col min="10020" max="10020" width="12.5703125" style="806" customWidth="1"/>
    <col min="10021" max="10021" width="10.7109375" style="806" customWidth="1"/>
    <col min="10022" max="10022" width="12" style="806" customWidth="1"/>
    <col min="10023" max="10023" width="11.5703125" style="806" customWidth="1"/>
    <col min="10024" max="10024" width="10.85546875" style="806" customWidth="1"/>
    <col min="10025" max="10025" width="11.5703125" style="806" customWidth="1"/>
    <col min="10026" max="10026" width="11.42578125" style="806" customWidth="1"/>
    <col min="10027" max="10027" width="11.28515625" style="806" customWidth="1"/>
    <col min="10028" max="10028" width="11.140625" style="806" customWidth="1"/>
    <col min="10029" max="10029" width="12.140625" style="806" bestFit="1" customWidth="1"/>
    <col min="10030" max="10030" width="10.140625" style="806" bestFit="1" customWidth="1"/>
    <col min="10031" max="10031" width="11.5703125" style="806" customWidth="1"/>
    <col min="10032" max="10240" width="9.140625" style="806"/>
    <col min="10241" max="10241" width="13.28515625" style="806" customWidth="1"/>
    <col min="10242" max="10242" width="46.7109375" style="806" customWidth="1"/>
    <col min="10243" max="10243" width="9.140625" style="806" bestFit="1" customWidth="1"/>
    <col min="10244" max="10244" width="12.140625" style="806" customWidth="1"/>
    <col min="10245" max="10245" width="11.140625" style="806" customWidth="1"/>
    <col min="10246" max="10247" width="9.140625" style="806" customWidth="1"/>
    <col min="10248" max="10248" width="10.28515625" style="806" customWidth="1"/>
    <col min="10249" max="10250" width="11" style="806" customWidth="1"/>
    <col min="10251" max="10251" width="10.28515625" style="806" customWidth="1"/>
    <col min="10252" max="10252" width="12.28515625" style="806" customWidth="1"/>
    <col min="10253" max="10253" width="12" style="806" customWidth="1"/>
    <col min="10254" max="10254" width="10.7109375" style="806" customWidth="1"/>
    <col min="10255" max="10255" width="11.5703125" style="806" customWidth="1"/>
    <col min="10256" max="10256" width="11.42578125" style="806" customWidth="1"/>
    <col min="10257" max="10257" width="9.85546875" style="806" customWidth="1"/>
    <col min="10258" max="10258" width="12.28515625" style="806" customWidth="1"/>
    <col min="10259" max="10259" width="13.140625" style="806" customWidth="1"/>
    <col min="10260" max="10260" width="10.7109375" style="806" customWidth="1"/>
    <col min="10261" max="10261" width="11.42578125" style="806" customWidth="1"/>
    <col min="10262" max="10262" width="11.28515625" style="806" customWidth="1"/>
    <col min="10263" max="10263" width="10.140625" style="806" customWidth="1"/>
    <col min="10264" max="10264" width="11.7109375" style="806" customWidth="1"/>
    <col min="10265" max="10265" width="11.5703125" style="806" customWidth="1"/>
    <col min="10266" max="10266" width="10" style="806" customWidth="1"/>
    <col min="10267" max="10267" width="11.85546875" style="806" customWidth="1"/>
    <col min="10268" max="10269" width="9.85546875" style="806" customWidth="1"/>
    <col min="10270" max="10270" width="11.5703125" style="806" customWidth="1"/>
    <col min="10271" max="10271" width="12.5703125" style="806" customWidth="1"/>
    <col min="10272" max="10272" width="11.85546875" style="806" customWidth="1"/>
    <col min="10273" max="10273" width="12.28515625" style="806" customWidth="1"/>
    <col min="10274" max="10274" width="10.7109375" style="806" customWidth="1"/>
    <col min="10275" max="10275" width="11.7109375" style="806" customWidth="1"/>
    <col min="10276" max="10276" width="12.5703125" style="806" customWidth="1"/>
    <col min="10277" max="10277" width="10.7109375" style="806" customWidth="1"/>
    <col min="10278" max="10278" width="12" style="806" customWidth="1"/>
    <col min="10279" max="10279" width="11.5703125" style="806" customWidth="1"/>
    <col min="10280" max="10280" width="10.85546875" style="806" customWidth="1"/>
    <col min="10281" max="10281" width="11.5703125" style="806" customWidth="1"/>
    <col min="10282" max="10282" width="11.42578125" style="806" customWidth="1"/>
    <col min="10283" max="10283" width="11.28515625" style="806" customWidth="1"/>
    <col min="10284" max="10284" width="11.140625" style="806" customWidth="1"/>
    <col min="10285" max="10285" width="12.140625" style="806" bestFit="1" customWidth="1"/>
    <col min="10286" max="10286" width="10.140625" style="806" bestFit="1" customWidth="1"/>
    <col min="10287" max="10287" width="11.5703125" style="806" customWidth="1"/>
    <col min="10288" max="10496" width="9.140625" style="806"/>
    <col min="10497" max="10497" width="13.28515625" style="806" customWidth="1"/>
    <col min="10498" max="10498" width="46.7109375" style="806" customWidth="1"/>
    <col min="10499" max="10499" width="9.140625" style="806" bestFit="1" customWidth="1"/>
    <col min="10500" max="10500" width="12.140625" style="806" customWidth="1"/>
    <col min="10501" max="10501" width="11.140625" style="806" customWidth="1"/>
    <col min="10502" max="10503" width="9.140625" style="806" customWidth="1"/>
    <col min="10504" max="10504" width="10.28515625" style="806" customWidth="1"/>
    <col min="10505" max="10506" width="11" style="806" customWidth="1"/>
    <col min="10507" max="10507" width="10.28515625" style="806" customWidth="1"/>
    <col min="10508" max="10508" width="12.28515625" style="806" customWidth="1"/>
    <col min="10509" max="10509" width="12" style="806" customWidth="1"/>
    <col min="10510" max="10510" width="10.7109375" style="806" customWidth="1"/>
    <col min="10511" max="10511" width="11.5703125" style="806" customWidth="1"/>
    <col min="10512" max="10512" width="11.42578125" style="806" customWidth="1"/>
    <col min="10513" max="10513" width="9.85546875" style="806" customWidth="1"/>
    <col min="10514" max="10514" width="12.28515625" style="806" customWidth="1"/>
    <col min="10515" max="10515" width="13.140625" style="806" customWidth="1"/>
    <col min="10516" max="10516" width="10.7109375" style="806" customWidth="1"/>
    <col min="10517" max="10517" width="11.42578125" style="806" customWidth="1"/>
    <col min="10518" max="10518" width="11.28515625" style="806" customWidth="1"/>
    <col min="10519" max="10519" width="10.140625" style="806" customWidth="1"/>
    <col min="10520" max="10520" width="11.7109375" style="806" customWidth="1"/>
    <col min="10521" max="10521" width="11.5703125" style="806" customWidth="1"/>
    <col min="10522" max="10522" width="10" style="806" customWidth="1"/>
    <col min="10523" max="10523" width="11.85546875" style="806" customWidth="1"/>
    <col min="10524" max="10525" width="9.85546875" style="806" customWidth="1"/>
    <col min="10526" max="10526" width="11.5703125" style="806" customWidth="1"/>
    <col min="10527" max="10527" width="12.5703125" style="806" customWidth="1"/>
    <col min="10528" max="10528" width="11.85546875" style="806" customWidth="1"/>
    <col min="10529" max="10529" width="12.28515625" style="806" customWidth="1"/>
    <col min="10530" max="10530" width="10.7109375" style="806" customWidth="1"/>
    <col min="10531" max="10531" width="11.7109375" style="806" customWidth="1"/>
    <col min="10532" max="10532" width="12.5703125" style="806" customWidth="1"/>
    <col min="10533" max="10533" width="10.7109375" style="806" customWidth="1"/>
    <col min="10534" max="10534" width="12" style="806" customWidth="1"/>
    <col min="10535" max="10535" width="11.5703125" style="806" customWidth="1"/>
    <col min="10536" max="10536" width="10.85546875" style="806" customWidth="1"/>
    <col min="10537" max="10537" width="11.5703125" style="806" customWidth="1"/>
    <col min="10538" max="10538" width="11.42578125" style="806" customWidth="1"/>
    <col min="10539" max="10539" width="11.28515625" style="806" customWidth="1"/>
    <col min="10540" max="10540" width="11.140625" style="806" customWidth="1"/>
    <col min="10541" max="10541" width="12.140625" style="806" bestFit="1" customWidth="1"/>
    <col min="10542" max="10542" width="10.140625" style="806" bestFit="1" customWidth="1"/>
    <col min="10543" max="10543" width="11.5703125" style="806" customWidth="1"/>
    <col min="10544" max="10752" width="9.140625" style="806"/>
    <col min="10753" max="10753" width="13.28515625" style="806" customWidth="1"/>
    <col min="10754" max="10754" width="46.7109375" style="806" customWidth="1"/>
    <col min="10755" max="10755" width="9.140625" style="806" bestFit="1" customWidth="1"/>
    <col min="10756" max="10756" width="12.140625" style="806" customWidth="1"/>
    <col min="10757" max="10757" width="11.140625" style="806" customWidth="1"/>
    <col min="10758" max="10759" width="9.140625" style="806" customWidth="1"/>
    <col min="10760" max="10760" width="10.28515625" style="806" customWidth="1"/>
    <col min="10761" max="10762" width="11" style="806" customWidth="1"/>
    <col min="10763" max="10763" width="10.28515625" style="806" customWidth="1"/>
    <col min="10764" max="10764" width="12.28515625" style="806" customWidth="1"/>
    <col min="10765" max="10765" width="12" style="806" customWidth="1"/>
    <col min="10766" max="10766" width="10.7109375" style="806" customWidth="1"/>
    <col min="10767" max="10767" width="11.5703125" style="806" customWidth="1"/>
    <col min="10768" max="10768" width="11.42578125" style="806" customWidth="1"/>
    <col min="10769" max="10769" width="9.85546875" style="806" customWidth="1"/>
    <col min="10770" max="10770" width="12.28515625" style="806" customWidth="1"/>
    <col min="10771" max="10771" width="13.140625" style="806" customWidth="1"/>
    <col min="10772" max="10772" width="10.7109375" style="806" customWidth="1"/>
    <col min="10773" max="10773" width="11.42578125" style="806" customWidth="1"/>
    <col min="10774" max="10774" width="11.28515625" style="806" customWidth="1"/>
    <col min="10775" max="10775" width="10.140625" style="806" customWidth="1"/>
    <col min="10776" max="10776" width="11.7109375" style="806" customWidth="1"/>
    <col min="10777" max="10777" width="11.5703125" style="806" customWidth="1"/>
    <col min="10778" max="10778" width="10" style="806" customWidth="1"/>
    <col min="10779" max="10779" width="11.85546875" style="806" customWidth="1"/>
    <col min="10780" max="10781" width="9.85546875" style="806" customWidth="1"/>
    <col min="10782" max="10782" width="11.5703125" style="806" customWidth="1"/>
    <col min="10783" max="10783" width="12.5703125" style="806" customWidth="1"/>
    <col min="10784" max="10784" width="11.85546875" style="806" customWidth="1"/>
    <col min="10785" max="10785" width="12.28515625" style="806" customWidth="1"/>
    <col min="10786" max="10786" width="10.7109375" style="806" customWidth="1"/>
    <col min="10787" max="10787" width="11.7109375" style="806" customWidth="1"/>
    <col min="10788" max="10788" width="12.5703125" style="806" customWidth="1"/>
    <col min="10789" max="10789" width="10.7109375" style="806" customWidth="1"/>
    <col min="10790" max="10790" width="12" style="806" customWidth="1"/>
    <col min="10791" max="10791" width="11.5703125" style="806" customWidth="1"/>
    <col min="10792" max="10792" width="10.85546875" style="806" customWidth="1"/>
    <col min="10793" max="10793" width="11.5703125" style="806" customWidth="1"/>
    <col min="10794" max="10794" width="11.42578125" style="806" customWidth="1"/>
    <col min="10795" max="10795" width="11.28515625" style="806" customWidth="1"/>
    <col min="10796" max="10796" width="11.140625" style="806" customWidth="1"/>
    <col min="10797" max="10797" width="12.140625" style="806" bestFit="1" customWidth="1"/>
    <col min="10798" max="10798" width="10.140625" style="806" bestFit="1" customWidth="1"/>
    <col min="10799" max="10799" width="11.5703125" style="806" customWidth="1"/>
    <col min="10800" max="11008" width="9.140625" style="806"/>
    <col min="11009" max="11009" width="13.28515625" style="806" customWidth="1"/>
    <col min="11010" max="11010" width="46.7109375" style="806" customWidth="1"/>
    <col min="11011" max="11011" width="9.140625" style="806" bestFit="1" customWidth="1"/>
    <col min="11012" max="11012" width="12.140625" style="806" customWidth="1"/>
    <col min="11013" max="11013" width="11.140625" style="806" customWidth="1"/>
    <col min="11014" max="11015" width="9.140625" style="806" customWidth="1"/>
    <col min="11016" max="11016" width="10.28515625" style="806" customWidth="1"/>
    <col min="11017" max="11018" width="11" style="806" customWidth="1"/>
    <col min="11019" max="11019" width="10.28515625" style="806" customWidth="1"/>
    <col min="11020" max="11020" width="12.28515625" style="806" customWidth="1"/>
    <col min="11021" max="11021" width="12" style="806" customWidth="1"/>
    <col min="11022" max="11022" width="10.7109375" style="806" customWidth="1"/>
    <col min="11023" max="11023" width="11.5703125" style="806" customWidth="1"/>
    <col min="11024" max="11024" width="11.42578125" style="806" customWidth="1"/>
    <col min="11025" max="11025" width="9.85546875" style="806" customWidth="1"/>
    <col min="11026" max="11026" width="12.28515625" style="806" customWidth="1"/>
    <col min="11027" max="11027" width="13.140625" style="806" customWidth="1"/>
    <col min="11028" max="11028" width="10.7109375" style="806" customWidth="1"/>
    <col min="11029" max="11029" width="11.42578125" style="806" customWidth="1"/>
    <col min="11030" max="11030" width="11.28515625" style="806" customWidth="1"/>
    <col min="11031" max="11031" width="10.140625" style="806" customWidth="1"/>
    <col min="11032" max="11032" width="11.7109375" style="806" customWidth="1"/>
    <col min="11033" max="11033" width="11.5703125" style="806" customWidth="1"/>
    <col min="11034" max="11034" width="10" style="806" customWidth="1"/>
    <col min="11035" max="11035" width="11.85546875" style="806" customWidth="1"/>
    <col min="11036" max="11037" width="9.85546875" style="806" customWidth="1"/>
    <col min="11038" max="11038" width="11.5703125" style="806" customWidth="1"/>
    <col min="11039" max="11039" width="12.5703125" style="806" customWidth="1"/>
    <col min="11040" max="11040" width="11.85546875" style="806" customWidth="1"/>
    <col min="11041" max="11041" width="12.28515625" style="806" customWidth="1"/>
    <col min="11042" max="11042" width="10.7109375" style="806" customWidth="1"/>
    <col min="11043" max="11043" width="11.7109375" style="806" customWidth="1"/>
    <col min="11044" max="11044" width="12.5703125" style="806" customWidth="1"/>
    <col min="11045" max="11045" width="10.7109375" style="806" customWidth="1"/>
    <col min="11046" max="11046" width="12" style="806" customWidth="1"/>
    <col min="11047" max="11047" width="11.5703125" style="806" customWidth="1"/>
    <col min="11048" max="11048" width="10.85546875" style="806" customWidth="1"/>
    <col min="11049" max="11049" width="11.5703125" style="806" customWidth="1"/>
    <col min="11050" max="11050" width="11.42578125" style="806" customWidth="1"/>
    <col min="11051" max="11051" width="11.28515625" style="806" customWidth="1"/>
    <col min="11052" max="11052" width="11.140625" style="806" customWidth="1"/>
    <col min="11053" max="11053" width="12.140625" style="806" bestFit="1" customWidth="1"/>
    <col min="11054" max="11054" width="10.140625" style="806" bestFit="1" customWidth="1"/>
    <col min="11055" max="11055" width="11.5703125" style="806" customWidth="1"/>
    <col min="11056" max="11264" width="9.140625" style="806"/>
    <col min="11265" max="11265" width="13.28515625" style="806" customWidth="1"/>
    <col min="11266" max="11266" width="46.7109375" style="806" customWidth="1"/>
    <col min="11267" max="11267" width="9.140625" style="806" bestFit="1" customWidth="1"/>
    <col min="11268" max="11268" width="12.140625" style="806" customWidth="1"/>
    <col min="11269" max="11269" width="11.140625" style="806" customWidth="1"/>
    <col min="11270" max="11271" width="9.140625" style="806" customWidth="1"/>
    <col min="11272" max="11272" width="10.28515625" style="806" customWidth="1"/>
    <col min="11273" max="11274" width="11" style="806" customWidth="1"/>
    <col min="11275" max="11275" width="10.28515625" style="806" customWidth="1"/>
    <col min="11276" max="11276" width="12.28515625" style="806" customWidth="1"/>
    <col min="11277" max="11277" width="12" style="806" customWidth="1"/>
    <col min="11278" max="11278" width="10.7109375" style="806" customWidth="1"/>
    <col min="11279" max="11279" width="11.5703125" style="806" customWidth="1"/>
    <col min="11280" max="11280" width="11.42578125" style="806" customWidth="1"/>
    <col min="11281" max="11281" width="9.85546875" style="806" customWidth="1"/>
    <col min="11282" max="11282" width="12.28515625" style="806" customWidth="1"/>
    <col min="11283" max="11283" width="13.140625" style="806" customWidth="1"/>
    <col min="11284" max="11284" width="10.7109375" style="806" customWidth="1"/>
    <col min="11285" max="11285" width="11.42578125" style="806" customWidth="1"/>
    <col min="11286" max="11286" width="11.28515625" style="806" customWidth="1"/>
    <col min="11287" max="11287" width="10.140625" style="806" customWidth="1"/>
    <col min="11288" max="11288" width="11.7109375" style="806" customWidth="1"/>
    <col min="11289" max="11289" width="11.5703125" style="806" customWidth="1"/>
    <col min="11290" max="11290" width="10" style="806" customWidth="1"/>
    <col min="11291" max="11291" width="11.85546875" style="806" customWidth="1"/>
    <col min="11292" max="11293" width="9.85546875" style="806" customWidth="1"/>
    <col min="11294" max="11294" width="11.5703125" style="806" customWidth="1"/>
    <col min="11295" max="11295" width="12.5703125" style="806" customWidth="1"/>
    <col min="11296" max="11296" width="11.85546875" style="806" customWidth="1"/>
    <col min="11297" max="11297" width="12.28515625" style="806" customWidth="1"/>
    <col min="11298" max="11298" width="10.7109375" style="806" customWidth="1"/>
    <col min="11299" max="11299" width="11.7109375" style="806" customWidth="1"/>
    <col min="11300" max="11300" width="12.5703125" style="806" customWidth="1"/>
    <col min="11301" max="11301" width="10.7109375" style="806" customWidth="1"/>
    <col min="11302" max="11302" width="12" style="806" customWidth="1"/>
    <col min="11303" max="11303" width="11.5703125" style="806" customWidth="1"/>
    <col min="11304" max="11304" width="10.85546875" style="806" customWidth="1"/>
    <col min="11305" max="11305" width="11.5703125" style="806" customWidth="1"/>
    <col min="11306" max="11306" width="11.42578125" style="806" customWidth="1"/>
    <col min="11307" max="11307" width="11.28515625" style="806" customWidth="1"/>
    <col min="11308" max="11308" width="11.140625" style="806" customWidth="1"/>
    <col min="11309" max="11309" width="12.140625" style="806" bestFit="1" customWidth="1"/>
    <col min="11310" max="11310" width="10.140625" style="806" bestFit="1" customWidth="1"/>
    <col min="11311" max="11311" width="11.5703125" style="806" customWidth="1"/>
    <col min="11312" max="11520" width="9.140625" style="806"/>
    <col min="11521" max="11521" width="13.28515625" style="806" customWidth="1"/>
    <col min="11522" max="11522" width="46.7109375" style="806" customWidth="1"/>
    <col min="11523" max="11523" width="9.140625" style="806" bestFit="1" customWidth="1"/>
    <col min="11524" max="11524" width="12.140625" style="806" customWidth="1"/>
    <col min="11525" max="11525" width="11.140625" style="806" customWidth="1"/>
    <col min="11526" max="11527" width="9.140625" style="806" customWidth="1"/>
    <col min="11528" max="11528" width="10.28515625" style="806" customWidth="1"/>
    <col min="11529" max="11530" width="11" style="806" customWidth="1"/>
    <col min="11531" max="11531" width="10.28515625" style="806" customWidth="1"/>
    <col min="11532" max="11532" width="12.28515625" style="806" customWidth="1"/>
    <col min="11533" max="11533" width="12" style="806" customWidth="1"/>
    <col min="11534" max="11534" width="10.7109375" style="806" customWidth="1"/>
    <col min="11535" max="11535" width="11.5703125" style="806" customWidth="1"/>
    <col min="11536" max="11536" width="11.42578125" style="806" customWidth="1"/>
    <col min="11537" max="11537" width="9.85546875" style="806" customWidth="1"/>
    <col min="11538" max="11538" width="12.28515625" style="806" customWidth="1"/>
    <col min="11539" max="11539" width="13.140625" style="806" customWidth="1"/>
    <col min="11540" max="11540" width="10.7109375" style="806" customWidth="1"/>
    <col min="11541" max="11541" width="11.42578125" style="806" customWidth="1"/>
    <col min="11542" max="11542" width="11.28515625" style="806" customWidth="1"/>
    <col min="11543" max="11543" width="10.140625" style="806" customWidth="1"/>
    <col min="11544" max="11544" width="11.7109375" style="806" customWidth="1"/>
    <col min="11545" max="11545" width="11.5703125" style="806" customWidth="1"/>
    <col min="11546" max="11546" width="10" style="806" customWidth="1"/>
    <col min="11547" max="11547" width="11.85546875" style="806" customWidth="1"/>
    <col min="11548" max="11549" width="9.85546875" style="806" customWidth="1"/>
    <col min="11550" max="11550" width="11.5703125" style="806" customWidth="1"/>
    <col min="11551" max="11551" width="12.5703125" style="806" customWidth="1"/>
    <col min="11552" max="11552" width="11.85546875" style="806" customWidth="1"/>
    <col min="11553" max="11553" width="12.28515625" style="806" customWidth="1"/>
    <col min="11554" max="11554" width="10.7109375" style="806" customWidth="1"/>
    <col min="11555" max="11555" width="11.7109375" style="806" customWidth="1"/>
    <col min="11556" max="11556" width="12.5703125" style="806" customWidth="1"/>
    <col min="11557" max="11557" width="10.7109375" style="806" customWidth="1"/>
    <col min="11558" max="11558" width="12" style="806" customWidth="1"/>
    <col min="11559" max="11559" width="11.5703125" style="806" customWidth="1"/>
    <col min="11560" max="11560" width="10.85546875" style="806" customWidth="1"/>
    <col min="11561" max="11561" width="11.5703125" style="806" customWidth="1"/>
    <col min="11562" max="11562" width="11.42578125" style="806" customWidth="1"/>
    <col min="11563" max="11563" width="11.28515625" style="806" customWidth="1"/>
    <col min="11564" max="11564" width="11.140625" style="806" customWidth="1"/>
    <col min="11565" max="11565" width="12.140625" style="806" bestFit="1" customWidth="1"/>
    <col min="11566" max="11566" width="10.140625" style="806" bestFit="1" customWidth="1"/>
    <col min="11567" max="11567" width="11.5703125" style="806" customWidth="1"/>
    <col min="11568" max="11776" width="9.140625" style="806"/>
    <col min="11777" max="11777" width="13.28515625" style="806" customWidth="1"/>
    <col min="11778" max="11778" width="46.7109375" style="806" customWidth="1"/>
    <col min="11779" max="11779" width="9.140625" style="806" bestFit="1" customWidth="1"/>
    <col min="11780" max="11780" width="12.140625" style="806" customWidth="1"/>
    <col min="11781" max="11781" width="11.140625" style="806" customWidth="1"/>
    <col min="11782" max="11783" width="9.140625" style="806" customWidth="1"/>
    <col min="11784" max="11784" width="10.28515625" style="806" customWidth="1"/>
    <col min="11785" max="11786" width="11" style="806" customWidth="1"/>
    <col min="11787" max="11787" width="10.28515625" style="806" customWidth="1"/>
    <col min="11788" max="11788" width="12.28515625" style="806" customWidth="1"/>
    <col min="11789" max="11789" width="12" style="806" customWidth="1"/>
    <col min="11790" max="11790" width="10.7109375" style="806" customWidth="1"/>
    <col min="11791" max="11791" width="11.5703125" style="806" customWidth="1"/>
    <col min="11792" max="11792" width="11.42578125" style="806" customWidth="1"/>
    <col min="11793" max="11793" width="9.85546875" style="806" customWidth="1"/>
    <col min="11794" max="11794" width="12.28515625" style="806" customWidth="1"/>
    <col min="11795" max="11795" width="13.140625" style="806" customWidth="1"/>
    <col min="11796" max="11796" width="10.7109375" style="806" customWidth="1"/>
    <col min="11797" max="11797" width="11.42578125" style="806" customWidth="1"/>
    <col min="11798" max="11798" width="11.28515625" style="806" customWidth="1"/>
    <col min="11799" max="11799" width="10.140625" style="806" customWidth="1"/>
    <col min="11800" max="11800" width="11.7109375" style="806" customWidth="1"/>
    <col min="11801" max="11801" width="11.5703125" style="806" customWidth="1"/>
    <col min="11802" max="11802" width="10" style="806" customWidth="1"/>
    <col min="11803" max="11803" width="11.85546875" style="806" customWidth="1"/>
    <col min="11804" max="11805" width="9.85546875" style="806" customWidth="1"/>
    <col min="11806" max="11806" width="11.5703125" style="806" customWidth="1"/>
    <col min="11807" max="11807" width="12.5703125" style="806" customWidth="1"/>
    <col min="11808" max="11808" width="11.85546875" style="806" customWidth="1"/>
    <col min="11809" max="11809" width="12.28515625" style="806" customWidth="1"/>
    <col min="11810" max="11810" width="10.7109375" style="806" customWidth="1"/>
    <col min="11811" max="11811" width="11.7109375" style="806" customWidth="1"/>
    <col min="11812" max="11812" width="12.5703125" style="806" customWidth="1"/>
    <col min="11813" max="11813" width="10.7109375" style="806" customWidth="1"/>
    <col min="11814" max="11814" width="12" style="806" customWidth="1"/>
    <col min="11815" max="11815" width="11.5703125" style="806" customWidth="1"/>
    <col min="11816" max="11816" width="10.85546875" style="806" customWidth="1"/>
    <col min="11817" max="11817" width="11.5703125" style="806" customWidth="1"/>
    <col min="11818" max="11818" width="11.42578125" style="806" customWidth="1"/>
    <col min="11819" max="11819" width="11.28515625" style="806" customWidth="1"/>
    <col min="11820" max="11820" width="11.140625" style="806" customWidth="1"/>
    <col min="11821" max="11821" width="12.140625" style="806" bestFit="1" customWidth="1"/>
    <col min="11822" max="11822" width="10.140625" style="806" bestFit="1" customWidth="1"/>
    <col min="11823" max="11823" width="11.5703125" style="806" customWidth="1"/>
    <col min="11824" max="12032" width="9.140625" style="806"/>
    <col min="12033" max="12033" width="13.28515625" style="806" customWidth="1"/>
    <col min="12034" max="12034" width="46.7109375" style="806" customWidth="1"/>
    <col min="12035" max="12035" width="9.140625" style="806" bestFit="1" customWidth="1"/>
    <col min="12036" max="12036" width="12.140625" style="806" customWidth="1"/>
    <col min="12037" max="12037" width="11.140625" style="806" customWidth="1"/>
    <col min="12038" max="12039" width="9.140625" style="806" customWidth="1"/>
    <col min="12040" max="12040" width="10.28515625" style="806" customWidth="1"/>
    <col min="12041" max="12042" width="11" style="806" customWidth="1"/>
    <col min="12043" max="12043" width="10.28515625" style="806" customWidth="1"/>
    <col min="12044" max="12044" width="12.28515625" style="806" customWidth="1"/>
    <col min="12045" max="12045" width="12" style="806" customWidth="1"/>
    <col min="12046" max="12046" width="10.7109375" style="806" customWidth="1"/>
    <col min="12047" max="12047" width="11.5703125" style="806" customWidth="1"/>
    <col min="12048" max="12048" width="11.42578125" style="806" customWidth="1"/>
    <col min="12049" max="12049" width="9.85546875" style="806" customWidth="1"/>
    <col min="12050" max="12050" width="12.28515625" style="806" customWidth="1"/>
    <col min="12051" max="12051" width="13.140625" style="806" customWidth="1"/>
    <col min="12052" max="12052" width="10.7109375" style="806" customWidth="1"/>
    <col min="12053" max="12053" width="11.42578125" style="806" customWidth="1"/>
    <col min="12054" max="12054" width="11.28515625" style="806" customWidth="1"/>
    <col min="12055" max="12055" width="10.140625" style="806" customWidth="1"/>
    <col min="12056" max="12056" width="11.7109375" style="806" customWidth="1"/>
    <col min="12057" max="12057" width="11.5703125" style="806" customWidth="1"/>
    <col min="12058" max="12058" width="10" style="806" customWidth="1"/>
    <col min="12059" max="12059" width="11.85546875" style="806" customWidth="1"/>
    <col min="12060" max="12061" width="9.85546875" style="806" customWidth="1"/>
    <col min="12062" max="12062" width="11.5703125" style="806" customWidth="1"/>
    <col min="12063" max="12063" width="12.5703125" style="806" customWidth="1"/>
    <col min="12064" max="12064" width="11.85546875" style="806" customWidth="1"/>
    <col min="12065" max="12065" width="12.28515625" style="806" customWidth="1"/>
    <col min="12066" max="12066" width="10.7109375" style="806" customWidth="1"/>
    <col min="12067" max="12067" width="11.7109375" style="806" customWidth="1"/>
    <col min="12068" max="12068" width="12.5703125" style="806" customWidth="1"/>
    <col min="12069" max="12069" width="10.7109375" style="806" customWidth="1"/>
    <col min="12070" max="12070" width="12" style="806" customWidth="1"/>
    <col min="12071" max="12071" width="11.5703125" style="806" customWidth="1"/>
    <col min="12072" max="12072" width="10.85546875" style="806" customWidth="1"/>
    <col min="12073" max="12073" width="11.5703125" style="806" customWidth="1"/>
    <col min="12074" max="12074" width="11.42578125" style="806" customWidth="1"/>
    <col min="12075" max="12075" width="11.28515625" style="806" customWidth="1"/>
    <col min="12076" max="12076" width="11.140625" style="806" customWidth="1"/>
    <col min="12077" max="12077" width="12.140625" style="806" bestFit="1" customWidth="1"/>
    <col min="12078" max="12078" width="10.140625" style="806" bestFit="1" customWidth="1"/>
    <col min="12079" max="12079" width="11.5703125" style="806" customWidth="1"/>
    <col min="12080" max="12288" width="9.140625" style="806"/>
    <col min="12289" max="12289" width="13.28515625" style="806" customWidth="1"/>
    <col min="12290" max="12290" width="46.7109375" style="806" customWidth="1"/>
    <col min="12291" max="12291" width="9.140625" style="806" bestFit="1" customWidth="1"/>
    <col min="12292" max="12292" width="12.140625" style="806" customWidth="1"/>
    <col min="12293" max="12293" width="11.140625" style="806" customWidth="1"/>
    <col min="12294" max="12295" width="9.140625" style="806" customWidth="1"/>
    <col min="12296" max="12296" width="10.28515625" style="806" customWidth="1"/>
    <col min="12297" max="12298" width="11" style="806" customWidth="1"/>
    <col min="12299" max="12299" width="10.28515625" style="806" customWidth="1"/>
    <col min="12300" max="12300" width="12.28515625" style="806" customWidth="1"/>
    <col min="12301" max="12301" width="12" style="806" customWidth="1"/>
    <col min="12302" max="12302" width="10.7109375" style="806" customWidth="1"/>
    <col min="12303" max="12303" width="11.5703125" style="806" customWidth="1"/>
    <col min="12304" max="12304" width="11.42578125" style="806" customWidth="1"/>
    <col min="12305" max="12305" width="9.85546875" style="806" customWidth="1"/>
    <col min="12306" max="12306" width="12.28515625" style="806" customWidth="1"/>
    <col min="12307" max="12307" width="13.140625" style="806" customWidth="1"/>
    <col min="12308" max="12308" width="10.7109375" style="806" customWidth="1"/>
    <col min="12309" max="12309" width="11.42578125" style="806" customWidth="1"/>
    <col min="12310" max="12310" width="11.28515625" style="806" customWidth="1"/>
    <col min="12311" max="12311" width="10.140625" style="806" customWidth="1"/>
    <col min="12312" max="12312" width="11.7109375" style="806" customWidth="1"/>
    <col min="12313" max="12313" width="11.5703125" style="806" customWidth="1"/>
    <col min="12314" max="12314" width="10" style="806" customWidth="1"/>
    <col min="12315" max="12315" width="11.85546875" style="806" customWidth="1"/>
    <col min="12316" max="12317" width="9.85546875" style="806" customWidth="1"/>
    <col min="12318" max="12318" width="11.5703125" style="806" customWidth="1"/>
    <col min="12319" max="12319" width="12.5703125" style="806" customWidth="1"/>
    <col min="12320" max="12320" width="11.85546875" style="806" customWidth="1"/>
    <col min="12321" max="12321" width="12.28515625" style="806" customWidth="1"/>
    <col min="12322" max="12322" width="10.7109375" style="806" customWidth="1"/>
    <col min="12323" max="12323" width="11.7109375" style="806" customWidth="1"/>
    <col min="12324" max="12324" width="12.5703125" style="806" customWidth="1"/>
    <col min="12325" max="12325" width="10.7109375" style="806" customWidth="1"/>
    <col min="12326" max="12326" width="12" style="806" customWidth="1"/>
    <col min="12327" max="12327" width="11.5703125" style="806" customWidth="1"/>
    <col min="12328" max="12328" width="10.85546875" style="806" customWidth="1"/>
    <col min="12329" max="12329" width="11.5703125" style="806" customWidth="1"/>
    <col min="12330" max="12330" width="11.42578125" style="806" customWidth="1"/>
    <col min="12331" max="12331" width="11.28515625" style="806" customWidth="1"/>
    <col min="12332" max="12332" width="11.140625" style="806" customWidth="1"/>
    <col min="12333" max="12333" width="12.140625" style="806" bestFit="1" customWidth="1"/>
    <col min="12334" max="12334" width="10.140625" style="806" bestFit="1" customWidth="1"/>
    <col min="12335" max="12335" width="11.5703125" style="806" customWidth="1"/>
    <col min="12336" max="12544" width="9.140625" style="806"/>
    <col min="12545" max="12545" width="13.28515625" style="806" customWidth="1"/>
    <col min="12546" max="12546" width="46.7109375" style="806" customWidth="1"/>
    <col min="12547" max="12547" width="9.140625" style="806" bestFit="1" customWidth="1"/>
    <col min="12548" max="12548" width="12.140625" style="806" customWidth="1"/>
    <col min="12549" max="12549" width="11.140625" style="806" customWidth="1"/>
    <col min="12550" max="12551" width="9.140625" style="806" customWidth="1"/>
    <col min="12552" max="12552" width="10.28515625" style="806" customWidth="1"/>
    <col min="12553" max="12554" width="11" style="806" customWidth="1"/>
    <col min="12555" max="12555" width="10.28515625" style="806" customWidth="1"/>
    <col min="12556" max="12556" width="12.28515625" style="806" customWidth="1"/>
    <col min="12557" max="12557" width="12" style="806" customWidth="1"/>
    <col min="12558" max="12558" width="10.7109375" style="806" customWidth="1"/>
    <col min="12559" max="12559" width="11.5703125" style="806" customWidth="1"/>
    <col min="12560" max="12560" width="11.42578125" style="806" customWidth="1"/>
    <col min="12561" max="12561" width="9.85546875" style="806" customWidth="1"/>
    <col min="12562" max="12562" width="12.28515625" style="806" customWidth="1"/>
    <col min="12563" max="12563" width="13.140625" style="806" customWidth="1"/>
    <col min="12564" max="12564" width="10.7109375" style="806" customWidth="1"/>
    <col min="12565" max="12565" width="11.42578125" style="806" customWidth="1"/>
    <col min="12566" max="12566" width="11.28515625" style="806" customWidth="1"/>
    <col min="12567" max="12567" width="10.140625" style="806" customWidth="1"/>
    <col min="12568" max="12568" width="11.7109375" style="806" customWidth="1"/>
    <col min="12569" max="12569" width="11.5703125" style="806" customWidth="1"/>
    <col min="12570" max="12570" width="10" style="806" customWidth="1"/>
    <col min="12571" max="12571" width="11.85546875" style="806" customWidth="1"/>
    <col min="12572" max="12573" width="9.85546875" style="806" customWidth="1"/>
    <col min="12574" max="12574" width="11.5703125" style="806" customWidth="1"/>
    <col min="12575" max="12575" width="12.5703125" style="806" customWidth="1"/>
    <col min="12576" max="12576" width="11.85546875" style="806" customWidth="1"/>
    <col min="12577" max="12577" width="12.28515625" style="806" customWidth="1"/>
    <col min="12578" max="12578" width="10.7109375" style="806" customWidth="1"/>
    <col min="12579" max="12579" width="11.7109375" style="806" customWidth="1"/>
    <col min="12580" max="12580" width="12.5703125" style="806" customWidth="1"/>
    <col min="12581" max="12581" width="10.7109375" style="806" customWidth="1"/>
    <col min="12582" max="12582" width="12" style="806" customWidth="1"/>
    <col min="12583" max="12583" width="11.5703125" style="806" customWidth="1"/>
    <col min="12584" max="12584" width="10.85546875" style="806" customWidth="1"/>
    <col min="12585" max="12585" width="11.5703125" style="806" customWidth="1"/>
    <col min="12586" max="12586" width="11.42578125" style="806" customWidth="1"/>
    <col min="12587" max="12587" width="11.28515625" style="806" customWidth="1"/>
    <col min="12588" max="12588" width="11.140625" style="806" customWidth="1"/>
    <col min="12589" max="12589" width="12.140625" style="806" bestFit="1" customWidth="1"/>
    <col min="12590" max="12590" width="10.140625" style="806" bestFit="1" customWidth="1"/>
    <col min="12591" max="12591" width="11.5703125" style="806" customWidth="1"/>
    <col min="12592" max="12800" width="9.140625" style="806"/>
    <col min="12801" max="12801" width="13.28515625" style="806" customWidth="1"/>
    <col min="12802" max="12802" width="46.7109375" style="806" customWidth="1"/>
    <col min="12803" max="12803" width="9.140625" style="806" bestFit="1" customWidth="1"/>
    <col min="12804" max="12804" width="12.140625" style="806" customWidth="1"/>
    <col min="12805" max="12805" width="11.140625" style="806" customWidth="1"/>
    <col min="12806" max="12807" width="9.140625" style="806" customWidth="1"/>
    <col min="12808" max="12808" width="10.28515625" style="806" customWidth="1"/>
    <col min="12809" max="12810" width="11" style="806" customWidth="1"/>
    <col min="12811" max="12811" width="10.28515625" style="806" customWidth="1"/>
    <col min="12812" max="12812" width="12.28515625" style="806" customWidth="1"/>
    <col min="12813" max="12813" width="12" style="806" customWidth="1"/>
    <col min="12814" max="12814" width="10.7109375" style="806" customWidth="1"/>
    <col min="12815" max="12815" width="11.5703125" style="806" customWidth="1"/>
    <col min="12816" max="12816" width="11.42578125" style="806" customWidth="1"/>
    <col min="12817" max="12817" width="9.85546875" style="806" customWidth="1"/>
    <col min="12818" max="12818" width="12.28515625" style="806" customWidth="1"/>
    <col min="12819" max="12819" width="13.140625" style="806" customWidth="1"/>
    <col min="12820" max="12820" width="10.7109375" style="806" customWidth="1"/>
    <col min="12821" max="12821" width="11.42578125" style="806" customWidth="1"/>
    <col min="12822" max="12822" width="11.28515625" style="806" customWidth="1"/>
    <col min="12823" max="12823" width="10.140625" style="806" customWidth="1"/>
    <col min="12824" max="12824" width="11.7109375" style="806" customWidth="1"/>
    <col min="12825" max="12825" width="11.5703125" style="806" customWidth="1"/>
    <col min="12826" max="12826" width="10" style="806" customWidth="1"/>
    <col min="12827" max="12827" width="11.85546875" style="806" customWidth="1"/>
    <col min="12828" max="12829" width="9.85546875" style="806" customWidth="1"/>
    <col min="12830" max="12830" width="11.5703125" style="806" customWidth="1"/>
    <col min="12831" max="12831" width="12.5703125" style="806" customWidth="1"/>
    <col min="12832" max="12832" width="11.85546875" style="806" customWidth="1"/>
    <col min="12833" max="12833" width="12.28515625" style="806" customWidth="1"/>
    <col min="12834" max="12834" width="10.7109375" style="806" customWidth="1"/>
    <col min="12835" max="12835" width="11.7109375" style="806" customWidth="1"/>
    <col min="12836" max="12836" width="12.5703125" style="806" customWidth="1"/>
    <col min="12837" max="12837" width="10.7109375" style="806" customWidth="1"/>
    <col min="12838" max="12838" width="12" style="806" customWidth="1"/>
    <col min="12839" max="12839" width="11.5703125" style="806" customWidth="1"/>
    <col min="12840" max="12840" width="10.85546875" style="806" customWidth="1"/>
    <col min="12841" max="12841" width="11.5703125" style="806" customWidth="1"/>
    <col min="12842" max="12842" width="11.42578125" style="806" customWidth="1"/>
    <col min="12843" max="12843" width="11.28515625" style="806" customWidth="1"/>
    <col min="12844" max="12844" width="11.140625" style="806" customWidth="1"/>
    <col min="12845" max="12845" width="12.140625" style="806" bestFit="1" customWidth="1"/>
    <col min="12846" max="12846" width="10.140625" style="806" bestFit="1" customWidth="1"/>
    <col min="12847" max="12847" width="11.5703125" style="806" customWidth="1"/>
    <col min="12848" max="13056" width="9.140625" style="806"/>
    <col min="13057" max="13057" width="13.28515625" style="806" customWidth="1"/>
    <col min="13058" max="13058" width="46.7109375" style="806" customWidth="1"/>
    <col min="13059" max="13059" width="9.140625" style="806" bestFit="1" customWidth="1"/>
    <col min="13060" max="13060" width="12.140625" style="806" customWidth="1"/>
    <col min="13061" max="13061" width="11.140625" style="806" customWidth="1"/>
    <col min="13062" max="13063" width="9.140625" style="806" customWidth="1"/>
    <col min="13064" max="13064" width="10.28515625" style="806" customWidth="1"/>
    <col min="13065" max="13066" width="11" style="806" customWidth="1"/>
    <col min="13067" max="13067" width="10.28515625" style="806" customWidth="1"/>
    <col min="13068" max="13068" width="12.28515625" style="806" customWidth="1"/>
    <col min="13069" max="13069" width="12" style="806" customWidth="1"/>
    <col min="13070" max="13070" width="10.7109375" style="806" customWidth="1"/>
    <col min="13071" max="13071" width="11.5703125" style="806" customWidth="1"/>
    <col min="13072" max="13072" width="11.42578125" style="806" customWidth="1"/>
    <col min="13073" max="13073" width="9.85546875" style="806" customWidth="1"/>
    <col min="13074" max="13074" width="12.28515625" style="806" customWidth="1"/>
    <col min="13075" max="13075" width="13.140625" style="806" customWidth="1"/>
    <col min="13076" max="13076" width="10.7109375" style="806" customWidth="1"/>
    <col min="13077" max="13077" width="11.42578125" style="806" customWidth="1"/>
    <col min="13078" max="13078" width="11.28515625" style="806" customWidth="1"/>
    <col min="13079" max="13079" width="10.140625" style="806" customWidth="1"/>
    <col min="13080" max="13080" width="11.7109375" style="806" customWidth="1"/>
    <col min="13081" max="13081" width="11.5703125" style="806" customWidth="1"/>
    <col min="13082" max="13082" width="10" style="806" customWidth="1"/>
    <col min="13083" max="13083" width="11.85546875" style="806" customWidth="1"/>
    <col min="13084" max="13085" width="9.85546875" style="806" customWidth="1"/>
    <col min="13086" max="13086" width="11.5703125" style="806" customWidth="1"/>
    <col min="13087" max="13087" width="12.5703125" style="806" customWidth="1"/>
    <col min="13088" max="13088" width="11.85546875" style="806" customWidth="1"/>
    <col min="13089" max="13089" width="12.28515625" style="806" customWidth="1"/>
    <col min="13090" max="13090" width="10.7109375" style="806" customWidth="1"/>
    <col min="13091" max="13091" width="11.7109375" style="806" customWidth="1"/>
    <col min="13092" max="13092" width="12.5703125" style="806" customWidth="1"/>
    <col min="13093" max="13093" width="10.7109375" style="806" customWidth="1"/>
    <col min="13094" max="13094" width="12" style="806" customWidth="1"/>
    <col min="13095" max="13095" width="11.5703125" style="806" customWidth="1"/>
    <col min="13096" max="13096" width="10.85546875" style="806" customWidth="1"/>
    <col min="13097" max="13097" width="11.5703125" style="806" customWidth="1"/>
    <col min="13098" max="13098" width="11.42578125" style="806" customWidth="1"/>
    <col min="13099" max="13099" width="11.28515625" style="806" customWidth="1"/>
    <col min="13100" max="13100" width="11.140625" style="806" customWidth="1"/>
    <col min="13101" max="13101" width="12.140625" style="806" bestFit="1" customWidth="1"/>
    <col min="13102" max="13102" width="10.140625" style="806" bestFit="1" customWidth="1"/>
    <col min="13103" max="13103" width="11.5703125" style="806" customWidth="1"/>
    <col min="13104" max="13312" width="9.140625" style="806"/>
    <col min="13313" max="13313" width="13.28515625" style="806" customWidth="1"/>
    <col min="13314" max="13314" width="46.7109375" style="806" customWidth="1"/>
    <col min="13315" max="13315" width="9.140625" style="806" bestFit="1" customWidth="1"/>
    <col min="13316" max="13316" width="12.140625" style="806" customWidth="1"/>
    <col min="13317" max="13317" width="11.140625" style="806" customWidth="1"/>
    <col min="13318" max="13319" width="9.140625" style="806" customWidth="1"/>
    <col min="13320" max="13320" width="10.28515625" style="806" customWidth="1"/>
    <col min="13321" max="13322" width="11" style="806" customWidth="1"/>
    <col min="13323" max="13323" width="10.28515625" style="806" customWidth="1"/>
    <col min="13324" max="13324" width="12.28515625" style="806" customWidth="1"/>
    <col min="13325" max="13325" width="12" style="806" customWidth="1"/>
    <col min="13326" max="13326" width="10.7109375" style="806" customWidth="1"/>
    <col min="13327" max="13327" width="11.5703125" style="806" customWidth="1"/>
    <col min="13328" max="13328" width="11.42578125" style="806" customWidth="1"/>
    <col min="13329" max="13329" width="9.85546875" style="806" customWidth="1"/>
    <col min="13330" max="13330" width="12.28515625" style="806" customWidth="1"/>
    <col min="13331" max="13331" width="13.140625" style="806" customWidth="1"/>
    <col min="13332" max="13332" width="10.7109375" style="806" customWidth="1"/>
    <col min="13333" max="13333" width="11.42578125" style="806" customWidth="1"/>
    <col min="13334" max="13334" width="11.28515625" style="806" customWidth="1"/>
    <col min="13335" max="13335" width="10.140625" style="806" customWidth="1"/>
    <col min="13336" max="13336" width="11.7109375" style="806" customWidth="1"/>
    <col min="13337" max="13337" width="11.5703125" style="806" customWidth="1"/>
    <col min="13338" max="13338" width="10" style="806" customWidth="1"/>
    <col min="13339" max="13339" width="11.85546875" style="806" customWidth="1"/>
    <col min="13340" max="13341" width="9.85546875" style="806" customWidth="1"/>
    <col min="13342" max="13342" width="11.5703125" style="806" customWidth="1"/>
    <col min="13343" max="13343" width="12.5703125" style="806" customWidth="1"/>
    <col min="13344" max="13344" width="11.85546875" style="806" customWidth="1"/>
    <col min="13345" max="13345" width="12.28515625" style="806" customWidth="1"/>
    <col min="13346" max="13346" width="10.7109375" style="806" customWidth="1"/>
    <col min="13347" max="13347" width="11.7109375" style="806" customWidth="1"/>
    <col min="13348" max="13348" width="12.5703125" style="806" customWidth="1"/>
    <col min="13349" max="13349" width="10.7109375" style="806" customWidth="1"/>
    <col min="13350" max="13350" width="12" style="806" customWidth="1"/>
    <col min="13351" max="13351" width="11.5703125" style="806" customWidth="1"/>
    <col min="13352" max="13352" width="10.85546875" style="806" customWidth="1"/>
    <col min="13353" max="13353" width="11.5703125" style="806" customWidth="1"/>
    <col min="13354" max="13354" width="11.42578125" style="806" customWidth="1"/>
    <col min="13355" max="13355" width="11.28515625" style="806" customWidth="1"/>
    <col min="13356" max="13356" width="11.140625" style="806" customWidth="1"/>
    <col min="13357" max="13357" width="12.140625" style="806" bestFit="1" customWidth="1"/>
    <col min="13358" max="13358" width="10.140625" style="806" bestFit="1" customWidth="1"/>
    <col min="13359" max="13359" width="11.5703125" style="806" customWidth="1"/>
    <col min="13360" max="13568" width="9.140625" style="806"/>
    <col min="13569" max="13569" width="13.28515625" style="806" customWidth="1"/>
    <col min="13570" max="13570" width="46.7109375" style="806" customWidth="1"/>
    <col min="13571" max="13571" width="9.140625" style="806" bestFit="1" customWidth="1"/>
    <col min="13572" max="13572" width="12.140625" style="806" customWidth="1"/>
    <col min="13573" max="13573" width="11.140625" style="806" customWidth="1"/>
    <col min="13574" max="13575" width="9.140625" style="806" customWidth="1"/>
    <col min="13576" max="13576" width="10.28515625" style="806" customWidth="1"/>
    <col min="13577" max="13578" width="11" style="806" customWidth="1"/>
    <col min="13579" max="13579" width="10.28515625" style="806" customWidth="1"/>
    <col min="13580" max="13580" width="12.28515625" style="806" customWidth="1"/>
    <col min="13581" max="13581" width="12" style="806" customWidth="1"/>
    <col min="13582" max="13582" width="10.7109375" style="806" customWidth="1"/>
    <col min="13583" max="13583" width="11.5703125" style="806" customWidth="1"/>
    <col min="13584" max="13584" width="11.42578125" style="806" customWidth="1"/>
    <col min="13585" max="13585" width="9.85546875" style="806" customWidth="1"/>
    <col min="13586" max="13586" width="12.28515625" style="806" customWidth="1"/>
    <col min="13587" max="13587" width="13.140625" style="806" customWidth="1"/>
    <col min="13588" max="13588" width="10.7109375" style="806" customWidth="1"/>
    <col min="13589" max="13589" width="11.42578125" style="806" customWidth="1"/>
    <col min="13590" max="13590" width="11.28515625" style="806" customWidth="1"/>
    <col min="13591" max="13591" width="10.140625" style="806" customWidth="1"/>
    <col min="13592" max="13592" width="11.7109375" style="806" customWidth="1"/>
    <col min="13593" max="13593" width="11.5703125" style="806" customWidth="1"/>
    <col min="13594" max="13594" width="10" style="806" customWidth="1"/>
    <col min="13595" max="13595" width="11.85546875" style="806" customWidth="1"/>
    <col min="13596" max="13597" width="9.85546875" style="806" customWidth="1"/>
    <col min="13598" max="13598" width="11.5703125" style="806" customWidth="1"/>
    <col min="13599" max="13599" width="12.5703125" style="806" customWidth="1"/>
    <col min="13600" max="13600" width="11.85546875" style="806" customWidth="1"/>
    <col min="13601" max="13601" width="12.28515625" style="806" customWidth="1"/>
    <col min="13602" max="13602" width="10.7109375" style="806" customWidth="1"/>
    <col min="13603" max="13603" width="11.7109375" style="806" customWidth="1"/>
    <col min="13604" max="13604" width="12.5703125" style="806" customWidth="1"/>
    <col min="13605" max="13605" width="10.7109375" style="806" customWidth="1"/>
    <col min="13606" max="13606" width="12" style="806" customWidth="1"/>
    <col min="13607" max="13607" width="11.5703125" style="806" customWidth="1"/>
    <col min="13608" max="13608" width="10.85546875" style="806" customWidth="1"/>
    <col min="13609" max="13609" width="11.5703125" style="806" customWidth="1"/>
    <col min="13610" max="13610" width="11.42578125" style="806" customWidth="1"/>
    <col min="13611" max="13611" width="11.28515625" style="806" customWidth="1"/>
    <col min="13612" max="13612" width="11.140625" style="806" customWidth="1"/>
    <col min="13613" max="13613" width="12.140625" style="806" bestFit="1" customWidth="1"/>
    <col min="13614" max="13614" width="10.140625" style="806" bestFit="1" customWidth="1"/>
    <col min="13615" max="13615" width="11.5703125" style="806" customWidth="1"/>
    <col min="13616" max="13824" width="9.140625" style="806"/>
    <col min="13825" max="13825" width="13.28515625" style="806" customWidth="1"/>
    <col min="13826" max="13826" width="46.7109375" style="806" customWidth="1"/>
    <col min="13827" max="13827" width="9.140625" style="806" bestFit="1" customWidth="1"/>
    <col min="13828" max="13828" width="12.140625" style="806" customWidth="1"/>
    <col min="13829" max="13829" width="11.140625" style="806" customWidth="1"/>
    <col min="13830" max="13831" width="9.140625" style="806" customWidth="1"/>
    <col min="13832" max="13832" width="10.28515625" style="806" customWidth="1"/>
    <col min="13833" max="13834" width="11" style="806" customWidth="1"/>
    <col min="13835" max="13835" width="10.28515625" style="806" customWidth="1"/>
    <col min="13836" max="13836" width="12.28515625" style="806" customWidth="1"/>
    <col min="13837" max="13837" width="12" style="806" customWidth="1"/>
    <col min="13838" max="13838" width="10.7109375" style="806" customWidth="1"/>
    <col min="13839" max="13839" width="11.5703125" style="806" customWidth="1"/>
    <col min="13840" max="13840" width="11.42578125" style="806" customWidth="1"/>
    <col min="13841" max="13841" width="9.85546875" style="806" customWidth="1"/>
    <col min="13842" max="13842" width="12.28515625" style="806" customWidth="1"/>
    <col min="13843" max="13843" width="13.140625" style="806" customWidth="1"/>
    <col min="13844" max="13844" width="10.7109375" style="806" customWidth="1"/>
    <col min="13845" max="13845" width="11.42578125" style="806" customWidth="1"/>
    <col min="13846" max="13846" width="11.28515625" style="806" customWidth="1"/>
    <col min="13847" max="13847" width="10.140625" style="806" customWidth="1"/>
    <col min="13848" max="13848" width="11.7109375" style="806" customWidth="1"/>
    <col min="13849" max="13849" width="11.5703125" style="806" customWidth="1"/>
    <col min="13850" max="13850" width="10" style="806" customWidth="1"/>
    <col min="13851" max="13851" width="11.85546875" style="806" customWidth="1"/>
    <col min="13852" max="13853" width="9.85546875" style="806" customWidth="1"/>
    <col min="13854" max="13854" width="11.5703125" style="806" customWidth="1"/>
    <col min="13855" max="13855" width="12.5703125" style="806" customWidth="1"/>
    <col min="13856" max="13856" width="11.85546875" style="806" customWidth="1"/>
    <col min="13857" max="13857" width="12.28515625" style="806" customWidth="1"/>
    <col min="13858" max="13858" width="10.7109375" style="806" customWidth="1"/>
    <col min="13859" max="13859" width="11.7109375" style="806" customWidth="1"/>
    <col min="13860" max="13860" width="12.5703125" style="806" customWidth="1"/>
    <col min="13861" max="13861" width="10.7109375" style="806" customWidth="1"/>
    <col min="13862" max="13862" width="12" style="806" customWidth="1"/>
    <col min="13863" max="13863" width="11.5703125" style="806" customWidth="1"/>
    <col min="13864" max="13864" width="10.85546875" style="806" customWidth="1"/>
    <col min="13865" max="13865" width="11.5703125" style="806" customWidth="1"/>
    <col min="13866" max="13866" width="11.42578125" style="806" customWidth="1"/>
    <col min="13867" max="13867" width="11.28515625" style="806" customWidth="1"/>
    <col min="13868" max="13868" width="11.140625" style="806" customWidth="1"/>
    <col min="13869" max="13869" width="12.140625" style="806" bestFit="1" customWidth="1"/>
    <col min="13870" max="13870" width="10.140625" style="806" bestFit="1" customWidth="1"/>
    <col min="13871" max="13871" width="11.5703125" style="806" customWidth="1"/>
    <col min="13872" max="14080" width="9.140625" style="806"/>
    <col min="14081" max="14081" width="13.28515625" style="806" customWidth="1"/>
    <col min="14082" max="14082" width="46.7109375" style="806" customWidth="1"/>
    <col min="14083" max="14083" width="9.140625" style="806" bestFit="1" customWidth="1"/>
    <col min="14084" max="14084" width="12.140625" style="806" customWidth="1"/>
    <col min="14085" max="14085" width="11.140625" style="806" customWidth="1"/>
    <col min="14086" max="14087" width="9.140625" style="806" customWidth="1"/>
    <col min="14088" max="14088" width="10.28515625" style="806" customWidth="1"/>
    <col min="14089" max="14090" width="11" style="806" customWidth="1"/>
    <col min="14091" max="14091" width="10.28515625" style="806" customWidth="1"/>
    <col min="14092" max="14092" width="12.28515625" style="806" customWidth="1"/>
    <col min="14093" max="14093" width="12" style="806" customWidth="1"/>
    <col min="14094" max="14094" width="10.7109375" style="806" customWidth="1"/>
    <col min="14095" max="14095" width="11.5703125" style="806" customWidth="1"/>
    <col min="14096" max="14096" width="11.42578125" style="806" customWidth="1"/>
    <col min="14097" max="14097" width="9.85546875" style="806" customWidth="1"/>
    <col min="14098" max="14098" width="12.28515625" style="806" customWidth="1"/>
    <col min="14099" max="14099" width="13.140625" style="806" customWidth="1"/>
    <col min="14100" max="14100" width="10.7109375" style="806" customWidth="1"/>
    <col min="14101" max="14101" width="11.42578125" style="806" customWidth="1"/>
    <col min="14102" max="14102" width="11.28515625" style="806" customWidth="1"/>
    <col min="14103" max="14103" width="10.140625" style="806" customWidth="1"/>
    <col min="14104" max="14104" width="11.7109375" style="806" customWidth="1"/>
    <col min="14105" max="14105" width="11.5703125" style="806" customWidth="1"/>
    <col min="14106" max="14106" width="10" style="806" customWidth="1"/>
    <col min="14107" max="14107" width="11.85546875" style="806" customWidth="1"/>
    <col min="14108" max="14109" width="9.85546875" style="806" customWidth="1"/>
    <col min="14110" max="14110" width="11.5703125" style="806" customWidth="1"/>
    <col min="14111" max="14111" width="12.5703125" style="806" customWidth="1"/>
    <col min="14112" max="14112" width="11.85546875" style="806" customWidth="1"/>
    <col min="14113" max="14113" width="12.28515625" style="806" customWidth="1"/>
    <col min="14114" max="14114" width="10.7109375" style="806" customWidth="1"/>
    <col min="14115" max="14115" width="11.7109375" style="806" customWidth="1"/>
    <col min="14116" max="14116" width="12.5703125" style="806" customWidth="1"/>
    <col min="14117" max="14117" width="10.7109375" style="806" customWidth="1"/>
    <col min="14118" max="14118" width="12" style="806" customWidth="1"/>
    <col min="14119" max="14119" width="11.5703125" style="806" customWidth="1"/>
    <col min="14120" max="14120" width="10.85546875" style="806" customWidth="1"/>
    <col min="14121" max="14121" width="11.5703125" style="806" customWidth="1"/>
    <col min="14122" max="14122" width="11.42578125" style="806" customWidth="1"/>
    <col min="14123" max="14123" width="11.28515625" style="806" customWidth="1"/>
    <col min="14124" max="14124" width="11.140625" style="806" customWidth="1"/>
    <col min="14125" max="14125" width="12.140625" style="806" bestFit="1" customWidth="1"/>
    <col min="14126" max="14126" width="10.140625" style="806" bestFit="1" customWidth="1"/>
    <col min="14127" max="14127" width="11.5703125" style="806" customWidth="1"/>
    <col min="14128" max="14336" width="9.140625" style="806"/>
    <col min="14337" max="14337" width="13.28515625" style="806" customWidth="1"/>
    <col min="14338" max="14338" width="46.7109375" style="806" customWidth="1"/>
    <col min="14339" max="14339" width="9.140625" style="806" bestFit="1" customWidth="1"/>
    <col min="14340" max="14340" width="12.140625" style="806" customWidth="1"/>
    <col min="14341" max="14341" width="11.140625" style="806" customWidth="1"/>
    <col min="14342" max="14343" width="9.140625" style="806" customWidth="1"/>
    <col min="14344" max="14344" width="10.28515625" style="806" customWidth="1"/>
    <col min="14345" max="14346" width="11" style="806" customWidth="1"/>
    <col min="14347" max="14347" width="10.28515625" style="806" customWidth="1"/>
    <col min="14348" max="14348" width="12.28515625" style="806" customWidth="1"/>
    <col min="14349" max="14349" width="12" style="806" customWidth="1"/>
    <col min="14350" max="14350" width="10.7109375" style="806" customWidth="1"/>
    <col min="14351" max="14351" width="11.5703125" style="806" customWidth="1"/>
    <col min="14352" max="14352" width="11.42578125" style="806" customWidth="1"/>
    <col min="14353" max="14353" width="9.85546875" style="806" customWidth="1"/>
    <col min="14354" max="14354" width="12.28515625" style="806" customWidth="1"/>
    <col min="14355" max="14355" width="13.140625" style="806" customWidth="1"/>
    <col min="14356" max="14356" width="10.7109375" style="806" customWidth="1"/>
    <col min="14357" max="14357" width="11.42578125" style="806" customWidth="1"/>
    <col min="14358" max="14358" width="11.28515625" style="806" customWidth="1"/>
    <col min="14359" max="14359" width="10.140625" style="806" customWidth="1"/>
    <col min="14360" max="14360" width="11.7109375" style="806" customWidth="1"/>
    <col min="14361" max="14361" width="11.5703125" style="806" customWidth="1"/>
    <col min="14362" max="14362" width="10" style="806" customWidth="1"/>
    <col min="14363" max="14363" width="11.85546875" style="806" customWidth="1"/>
    <col min="14364" max="14365" width="9.85546875" style="806" customWidth="1"/>
    <col min="14366" max="14366" width="11.5703125" style="806" customWidth="1"/>
    <col min="14367" max="14367" width="12.5703125" style="806" customWidth="1"/>
    <col min="14368" max="14368" width="11.85546875" style="806" customWidth="1"/>
    <col min="14369" max="14369" width="12.28515625" style="806" customWidth="1"/>
    <col min="14370" max="14370" width="10.7109375" style="806" customWidth="1"/>
    <col min="14371" max="14371" width="11.7109375" style="806" customWidth="1"/>
    <col min="14372" max="14372" width="12.5703125" style="806" customWidth="1"/>
    <col min="14373" max="14373" width="10.7109375" style="806" customWidth="1"/>
    <col min="14374" max="14374" width="12" style="806" customWidth="1"/>
    <col min="14375" max="14375" width="11.5703125" style="806" customWidth="1"/>
    <col min="14376" max="14376" width="10.85546875" style="806" customWidth="1"/>
    <col min="14377" max="14377" width="11.5703125" style="806" customWidth="1"/>
    <col min="14378" max="14378" width="11.42578125" style="806" customWidth="1"/>
    <col min="14379" max="14379" width="11.28515625" style="806" customWidth="1"/>
    <col min="14380" max="14380" width="11.140625" style="806" customWidth="1"/>
    <col min="14381" max="14381" width="12.140625" style="806" bestFit="1" customWidth="1"/>
    <col min="14382" max="14382" width="10.140625" style="806" bestFit="1" customWidth="1"/>
    <col min="14383" max="14383" width="11.5703125" style="806" customWidth="1"/>
    <col min="14384" max="14592" width="9.140625" style="806"/>
    <col min="14593" max="14593" width="13.28515625" style="806" customWidth="1"/>
    <col min="14594" max="14594" width="46.7109375" style="806" customWidth="1"/>
    <col min="14595" max="14595" width="9.140625" style="806" bestFit="1" customWidth="1"/>
    <col min="14596" max="14596" width="12.140625" style="806" customWidth="1"/>
    <col min="14597" max="14597" width="11.140625" style="806" customWidth="1"/>
    <col min="14598" max="14599" width="9.140625" style="806" customWidth="1"/>
    <col min="14600" max="14600" width="10.28515625" style="806" customWidth="1"/>
    <col min="14601" max="14602" width="11" style="806" customWidth="1"/>
    <col min="14603" max="14603" width="10.28515625" style="806" customWidth="1"/>
    <col min="14604" max="14604" width="12.28515625" style="806" customWidth="1"/>
    <col min="14605" max="14605" width="12" style="806" customWidth="1"/>
    <col min="14606" max="14606" width="10.7109375" style="806" customWidth="1"/>
    <col min="14607" max="14607" width="11.5703125" style="806" customWidth="1"/>
    <col min="14608" max="14608" width="11.42578125" style="806" customWidth="1"/>
    <col min="14609" max="14609" width="9.85546875" style="806" customWidth="1"/>
    <col min="14610" max="14610" width="12.28515625" style="806" customWidth="1"/>
    <col min="14611" max="14611" width="13.140625" style="806" customWidth="1"/>
    <col min="14612" max="14612" width="10.7109375" style="806" customWidth="1"/>
    <col min="14613" max="14613" width="11.42578125" style="806" customWidth="1"/>
    <col min="14614" max="14614" width="11.28515625" style="806" customWidth="1"/>
    <col min="14615" max="14615" width="10.140625" style="806" customWidth="1"/>
    <col min="14616" max="14616" width="11.7109375" style="806" customWidth="1"/>
    <col min="14617" max="14617" width="11.5703125" style="806" customWidth="1"/>
    <col min="14618" max="14618" width="10" style="806" customWidth="1"/>
    <col min="14619" max="14619" width="11.85546875" style="806" customWidth="1"/>
    <col min="14620" max="14621" width="9.85546875" style="806" customWidth="1"/>
    <col min="14622" max="14622" width="11.5703125" style="806" customWidth="1"/>
    <col min="14623" max="14623" width="12.5703125" style="806" customWidth="1"/>
    <col min="14624" max="14624" width="11.85546875" style="806" customWidth="1"/>
    <col min="14625" max="14625" width="12.28515625" style="806" customWidth="1"/>
    <col min="14626" max="14626" width="10.7109375" style="806" customWidth="1"/>
    <col min="14627" max="14627" width="11.7109375" style="806" customWidth="1"/>
    <col min="14628" max="14628" width="12.5703125" style="806" customWidth="1"/>
    <col min="14629" max="14629" width="10.7109375" style="806" customWidth="1"/>
    <col min="14630" max="14630" width="12" style="806" customWidth="1"/>
    <col min="14631" max="14631" width="11.5703125" style="806" customWidth="1"/>
    <col min="14632" max="14632" width="10.85546875" style="806" customWidth="1"/>
    <col min="14633" max="14633" width="11.5703125" style="806" customWidth="1"/>
    <col min="14634" max="14634" width="11.42578125" style="806" customWidth="1"/>
    <col min="14635" max="14635" width="11.28515625" style="806" customWidth="1"/>
    <col min="14636" max="14636" width="11.140625" style="806" customWidth="1"/>
    <col min="14637" max="14637" width="12.140625" style="806" bestFit="1" customWidth="1"/>
    <col min="14638" max="14638" width="10.140625" style="806" bestFit="1" customWidth="1"/>
    <col min="14639" max="14639" width="11.5703125" style="806" customWidth="1"/>
    <col min="14640" max="14848" width="9.140625" style="806"/>
    <col min="14849" max="14849" width="13.28515625" style="806" customWidth="1"/>
    <col min="14850" max="14850" width="46.7109375" style="806" customWidth="1"/>
    <col min="14851" max="14851" width="9.140625" style="806" bestFit="1" customWidth="1"/>
    <col min="14852" max="14852" width="12.140625" style="806" customWidth="1"/>
    <col min="14853" max="14853" width="11.140625" style="806" customWidth="1"/>
    <col min="14854" max="14855" width="9.140625" style="806" customWidth="1"/>
    <col min="14856" max="14856" width="10.28515625" style="806" customWidth="1"/>
    <col min="14857" max="14858" width="11" style="806" customWidth="1"/>
    <col min="14859" max="14859" width="10.28515625" style="806" customWidth="1"/>
    <col min="14860" max="14860" width="12.28515625" style="806" customWidth="1"/>
    <col min="14861" max="14861" width="12" style="806" customWidth="1"/>
    <col min="14862" max="14862" width="10.7109375" style="806" customWidth="1"/>
    <col min="14863" max="14863" width="11.5703125" style="806" customWidth="1"/>
    <col min="14864" max="14864" width="11.42578125" style="806" customWidth="1"/>
    <col min="14865" max="14865" width="9.85546875" style="806" customWidth="1"/>
    <col min="14866" max="14866" width="12.28515625" style="806" customWidth="1"/>
    <col min="14867" max="14867" width="13.140625" style="806" customWidth="1"/>
    <col min="14868" max="14868" width="10.7109375" style="806" customWidth="1"/>
    <col min="14869" max="14869" width="11.42578125" style="806" customWidth="1"/>
    <col min="14870" max="14870" width="11.28515625" style="806" customWidth="1"/>
    <col min="14871" max="14871" width="10.140625" style="806" customWidth="1"/>
    <col min="14872" max="14872" width="11.7109375" style="806" customWidth="1"/>
    <col min="14873" max="14873" width="11.5703125" style="806" customWidth="1"/>
    <col min="14874" max="14874" width="10" style="806" customWidth="1"/>
    <col min="14875" max="14875" width="11.85546875" style="806" customWidth="1"/>
    <col min="14876" max="14877" width="9.85546875" style="806" customWidth="1"/>
    <col min="14878" max="14878" width="11.5703125" style="806" customWidth="1"/>
    <col min="14879" max="14879" width="12.5703125" style="806" customWidth="1"/>
    <col min="14880" max="14880" width="11.85546875" style="806" customWidth="1"/>
    <col min="14881" max="14881" width="12.28515625" style="806" customWidth="1"/>
    <col min="14882" max="14882" width="10.7109375" style="806" customWidth="1"/>
    <col min="14883" max="14883" width="11.7109375" style="806" customWidth="1"/>
    <col min="14884" max="14884" width="12.5703125" style="806" customWidth="1"/>
    <col min="14885" max="14885" width="10.7109375" style="806" customWidth="1"/>
    <col min="14886" max="14886" width="12" style="806" customWidth="1"/>
    <col min="14887" max="14887" width="11.5703125" style="806" customWidth="1"/>
    <col min="14888" max="14888" width="10.85546875" style="806" customWidth="1"/>
    <col min="14889" max="14889" width="11.5703125" style="806" customWidth="1"/>
    <col min="14890" max="14890" width="11.42578125" style="806" customWidth="1"/>
    <col min="14891" max="14891" width="11.28515625" style="806" customWidth="1"/>
    <col min="14892" max="14892" width="11.140625" style="806" customWidth="1"/>
    <col min="14893" max="14893" width="12.140625" style="806" bestFit="1" customWidth="1"/>
    <col min="14894" max="14894" width="10.140625" style="806" bestFit="1" customWidth="1"/>
    <col min="14895" max="14895" width="11.5703125" style="806" customWidth="1"/>
    <col min="14896" max="15104" width="9.140625" style="806"/>
    <col min="15105" max="15105" width="13.28515625" style="806" customWidth="1"/>
    <col min="15106" max="15106" width="46.7109375" style="806" customWidth="1"/>
    <col min="15107" max="15107" width="9.140625" style="806" bestFit="1" customWidth="1"/>
    <col min="15108" max="15108" width="12.140625" style="806" customWidth="1"/>
    <col min="15109" max="15109" width="11.140625" style="806" customWidth="1"/>
    <col min="15110" max="15111" width="9.140625" style="806" customWidth="1"/>
    <col min="15112" max="15112" width="10.28515625" style="806" customWidth="1"/>
    <col min="15113" max="15114" width="11" style="806" customWidth="1"/>
    <col min="15115" max="15115" width="10.28515625" style="806" customWidth="1"/>
    <col min="15116" max="15116" width="12.28515625" style="806" customWidth="1"/>
    <col min="15117" max="15117" width="12" style="806" customWidth="1"/>
    <col min="15118" max="15118" width="10.7109375" style="806" customWidth="1"/>
    <col min="15119" max="15119" width="11.5703125" style="806" customWidth="1"/>
    <col min="15120" max="15120" width="11.42578125" style="806" customWidth="1"/>
    <col min="15121" max="15121" width="9.85546875" style="806" customWidth="1"/>
    <col min="15122" max="15122" width="12.28515625" style="806" customWidth="1"/>
    <col min="15123" max="15123" width="13.140625" style="806" customWidth="1"/>
    <col min="15124" max="15124" width="10.7109375" style="806" customWidth="1"/>
    <col min="15125" max="15125" width="11.42578125" style="806" customWidth="1"/>
    <col min="15126" max="15126" width="11.28515625" style="806" customWidth="1"/>
    <col min="15127" max="15127" width="10.140625" style="806" customWidth="1"/>
    <col min="15128" max="15128" width="11.7109375" style="806" customWidth="1"/>
    <col min="15129" max="15129" width="11.5703125" style="806" customWidth="1"/>
    <col min="15130" max="15130" width="10" style="806" customWidth="1"/>
    <col min="15131" max="15131" width="11.85546875" style="806" customWidth="1"/>
    <col min="15132" max="15133" width="9.85546875" style="806" customWidth="1"/>
    <col min="15134" max="15134" width="11.5703125" style="806" customWidth="1"/>
    <col min="15135" max="15135" width="12.5703125" style="806" customWidth="1"/>
    <col min="15136" max="15136" width="11.85546875" style="806" customWidth="1"/>
    <col min="15137" max="15137" width="12.28515625" style="806" customWidth="1"/>
    <col min="15138" max="15138" width="10.7109375" style="806" customWidth="1"/>
    <col min="15139" max="15139" width="11.7109375" style="806" customWidth="1"/>
    <col min="15140" max="15140" width="12.5703125" style="806" customWidth="1"/>
    <col min="15141" max="15141" width="10.7109375" style="806" customWidth="1"/>
    <col min="15142" max="15142" width="12" style="806" customWidth="1"/>
    <col min="15143" max="15143" width="11.5703125" style="806" customWidth="1"/>
    <col min="15144" max="15144" width="10.85546875" style="806" customWidth="1"/>
    <col min="15145" max="15145" width="11.5703125" style="806" customWidth="1"/>
    <col min="15146" max="15146" width="11.42578125" style="806" customWidth="1"/>
    <col min="15147" max="15147" width="11.28515625" style="806" customWidth="1"/>
    <col min="15148" max="15148" width="11.140625" style="806" customWidth="1"/>
    <col min="15149" max="15149" width="12.140625" style="806" bestFit="1" customWidth="1"/>
    <col min="15150" max="15150" width="10.140625" style="806" bestFit="1" customWidth="1"/>
    <col min="15151" max="15151" width="11.5703125" style="806" customWidth="1"/>
    <col min="15152" max="15360" width="9.140625" style="806"/>
    <col min="15361" max="15361" width="13.28515625" style="806" customWidth="1"/>
    <col min="15362" max="15362" width="46.7109375" style="806" customWidth="1"/>
    <col min="15363" max="15363" width="9.140625" style="806" bestFit="1" customWidth="1"/>
    <col min="15364" max="15364" width="12.140625" style="806" customWidth="1"/>
    <col min="15365" max="15365" width="11.140625" style="806" customWidth="1"/>
    <col min="15366" max="15367" width="9.140625" style="806" customWidth="1"/>
    <col min="15368" max="15368" width="10.28515625" style="806" customWidth="1"/>
    <col min="15369" max="15370" width="11" style="806" customWidth="1"/>
    <col min="15371" max="15371" width="10.28515625" style="806" customWidth="1"/>
    <col min="15372" max="15372" width="12.28515625" style="806" customWidth="1"/>
    <col min="15373" max="15373" width="12" style="806" customWidth="1"/>
    <col min="15374" max="15374" width="10.7109375" style="806" customWidth="1"/>
    <col min="15375" max="15375" width="11.5703125" style="806" customWidth="1"/>
    <col min="15376" max="15376" width="11.42578125" style="806" customWidth="1"/>
    <col min="15377" max="15377" width="9.85546875" style="806" customWidth="1"/>
    <col min="15378" max="15378" width="12.28515625" style="806" customWidth="1"/>
    <col min="15379" max="15379" width="13.140625" style="806" customWidth="1"/>
    <col min="15380" max="15380" width="10.7109375" style="806" customWidth="1"/>
    <col min="15381" max="15381" width="11.42578125" style="806" customWidth="1"/>
    <col min="15382" max="15382" width="11.28515625" style="806" customWidth="1"/>
    <col min="15383" max="15383" width="10.140625" style="806" customWidth="1"/>
    <col min="15384" max="15384" width="11.7109375" style="806" customWidth="1"/>
    <col min="15385" max="15385" width="11.5703125" style="806" customWidth="1"/>
    <col min="15386" max="15386" width="10" style="806" customWidth="1"/>
    <col min="15387" max="15387" width="11.85546875" style="806" customWidth="1"/>
    <col min="15388" max="15389" width="9.85546875" style="806" customWidth="1"/>
    <col min="15390" max="15390" width="11.5703125" style="806" customWidth="1"/>
    <col min="15391" max="15391" width="12.5703125" style="806" customWidth="1"/>
    <col min="15392" max="15392" width="11.85546875" style="806" customWidth="1"/>
    <col min="15393" max="15393" width="12.28515625" style="806" customWidth="1"/>
    <col min="15394" max="15394" width="10.7109375" style="806" customWidth="1"/>
    <col min="15395" max="15395" width="11.7109375" style="806" customWidth="1"/>
    <col min="15396" max="15396" width="12.5703125" style="806" customWidth="1"/>
    <col min="15397" max="15397" width="10.7109375" style="806" customWidth="1"/>
    <col min="15398" max="15398" width="12" style="806" customWidth="1"/>
    <col min="15399" max="15399" width="11.5703125" style="806" customWidth="1"/>
    <col min="15400" max="15400" width="10.85546875" style="806" customWidth="1"/>
    <col min="15401" max="15401" width="11.5703125" style="806" customWidth="1"/>
    <col min="15402" max="15402" width="11.42578125" style="806" customWidth="1"/>
    <col min="15403" max="15403" width="11.28515625" style="806" customWidth="1"/>
    <col min="15404" max="15404" width="11.140625" style="806" customWidth="1"/>
    <col min="15405" max="15405" width="12.140625" style="806" bestFit="1" customWidth="1"/>
    <col min="15406" max="15406" width="10.140625" style="806" bestFit="1" customWidth="1"/>
    <col min="15407" max="15407" width="11.5703125" style="806" customWidth="1"/>
    <col min="15408" max="15616" width="9.140625" style="806"/>
    <col min="15617" max="15617" width="13.28515625" style="806" customWidth="1"/>
    <col min="15618" max="15618" width="46.7109375" style="806" customWidth="1"/>
    <col min="15619" max="15619" width="9.140625" style="806" bestFit="1" customWidth="1"/>
    <col min="15620" max="15620" width="12.140625" style="806" customWidth="1"/>
    <col min="15621" max="15621" width="11.140625" style="806" customWidth="1"/>
    <col min="15622" max="15623" width="9.140625" style="806" customWidth="1"/>
    <col min="15624" max="15624" width="10.28515625" style="806" customWidth="1"/>
    <col min="15625" max="15626" width="11" style="806" customWidth="1"/>
    <col min="15627" max="15627" width="10.28515625" style="806" customWidth="1"/>
    <col min="15628" max="15628" width="12.28515625" style="806" customWidth="1"/>
    <col min="15629" max="15629" width="12" style="806" customWidth="1"/>
    <col min="15630" max="15630" width="10.7109375" style="806" customWidth="1"/>
    <col min="15631" max="15631" width="11.5703125" style="806" customWidth="1"/>
    <col min="15632" max="15632" width="11.42578125" style="806" customWidth="1"/>
    <col min="15633" max="15633" width="9.85546875" style="806" customWidth="1"/>
    <col min="15634" max="15634" width="12.28515625" style="806" customWidth="1"/>
    <col min="15635" max="15635" width="13.140625" style="806" customWidth="1"/>
    <col min="15636" max="15636" width="10.7109375" style="806" customWidth="1"/>
    <col min="15637" max="15637" width="11.42578125" style="806" customWidth="1"/>
    <col min="15638" max="15638" width="11.28515625" style="806" customWidth="1"/>
    <col min="15639" max="15639" width="10.140625" style="806" customWidth="1"/>
    <col min="15640" max="15640" width="11.7109375" style="806" customWidth="1"/>
    <col min="15641" max="15641" width="11.5703125" style="806" customWidth="1"/>
    <col min="15642" max="15642" width="10" style="806" customWidth="1"/>
    <col min="15643" max="15643" width="11.85546875" style="806" customWidth="1"/>
    <col min="15644" max="15645" width="9.85546875" style="806" customWidth="1"/>
    <col min="15646" max="15646" width="11.5703125" style="806" customWidth="1"/>
    <col min="15647" max="15647" width="12.5703125" style="806" customWidth="1"/>
    <col min="15648" max="15648" width="11.85546875" style="806" customWidth="1"/>
    <col min="15649" max="15649" width="12.28515625" style="806" customWidth="1"/>
    <col min="15650" max="15650" width="10.7109375" style="806" customWidth="1"/>
    <col min="15651" max="15651" width="11.7109375" style="806" customWidth="1"/>
    <col min="15652" max="15652" width="12.5703125" style="806" customWidth="1"/>
    <col min="15653" max="15653" width="10.7109375" style="806" customWidth="1"/>
    <col min="15654" max="15654" width="12" style="806" customWidth="1"/>
    <col min="15655" max="15655" width="11.5703125" style="806" customWidth="1"/>
    <col min="15656" max="15656" width="10.85546875" style="806" customWidth="1"/>
    <col min="15657" max="15657" width="11.5703125" style="806" customWidth="1"/>
    <col min="15658" max="15658" width="11.42578125" style="806" customWidth="1"/>
    <col min="15659" max="15659" width="11.28515625" style="806" customWidth="1"/>
    <col min="15660" max="15660" width="11.140625" style="806" customWidth="1"/>
    <col min="15661" max="15661" width="12.140625" style="806" bestFit="1" customWidth="1"/>
    <col min="15662" max="15662" width="10.140625" style="806" bestFit="1" customWidth="1"/>
    <col min="15663" max="15663" width="11.5703125" style="806" customWidth="1"/>
    <col min="15664" max="15872" width="9.140625" style="806"/>
    <col min="15873" max="15873" width="13.28515625" style="806" customWidth="1"/>
    <col min="15874" max="15874" width="46.7109375" style="806" customWidth="1"/>
    <col min="15875" max="15875" width="9.140625" style="806" bestFit="1" customWidth="1"/>
    <col min="15876" max="15876" width="12.140625" style="806" customWidth="1"/>
    <col min="15877" max="15877" width="11.140625" style="806" customWidth="1"/>
    <col min="15878" max="15879" width="9.140625" style="806" customWidth="1"/>
    <col min="15880" max="15880" width="10.28515625" style="806" customWidth="1"/>
    <col min="15881" max="15882" width="11" style="806" customWidth="1"/>
    <col min="15883" max="15883" width="10.28515625" style="806" customWidth="1"/>
    <col min="15884" max="15884" width="12.28515625" style="806" customWidth="1"/>
    <col min="15885" max="15885" width="12" style="806" customWidth="1"/>
    <col min="15886" max="15886" width="10.7109375" style="806" customWidth="1"/>
    <col min="15887" max="15887" width="11.5703125" style="806" customWidth="1"/>
    <col min="15888" max="15888" width="11.42578125" style="806" customWidth="1"/>
    <col min="15889" max="15889" width="9.85546875" style="806" customWidth="1"/>
    <col min="15890" max="15890" width="12.28515625" style="806" customWidth="1"/>
    <col min="15891" max="15891" width="13.140625" style="806" customWidth="1"/>
    <col min="15892" max="15892" width="10.7109375" style="806" customWidth="1"/>
    <col min="15893" max="15893" width="11.42578125" style="806" customWidth="1"/>
    <col min="15894" max="15894" width="11.28515625" style="806" customWidth="1"/>
    <col min="15895" max="15895" width="10.140625" style="806" customWidth="1"/>
    <col min="15896" max="15896" width="11.7109375" style="806" customWidth="1"/>
    <col min="15897" max="15897" width="11.5703125" style="806" customWidth="1"/>
    <col min="15898" max="15898" width="10" style="806" customWidth="1"/>
    <col min="15899" max="15899" width="11.85546875" style="806" customWidth="1"/>
    <col min="15900" max="15901" width="9.85546875" style="806" customWidth="1"/>
    <col min="15902" max="15902" width="11.5703125" style="806" customWidth="1"/>
    <col min="15903" max="15903" width="12.5703125" style="806" customWidth="1"/>
    <col min="15904" max="15904" width="11.85546875" style="806" customWidth="1"/>
    <col min="15905" max="15905" width="12.28515625" style="806" customWidth="1"/>
    <col min="15906" max="15906" width="10.7109375" style="806" customWidth="1"/>
    <col min="15907" max="15907" width="11.7109375" style="806" customWidth="1"/>
    <col min="15908" max="15908" width="12.5703125" style="806" customWidth="1"/>
    <col min="15909" max="15909" width="10.7109375" style="806" customWidth="1"/>
    <col min="15910" max="15910" width="12" style="806" customWidth="1"/>
    <col min="15911" max="15911" width="11.5703125" style="806" customWidth="1"/>
    <col min="15912" max="15912" width="10.85546875" style="806" customWidth="1"/>
    <col min="15913" max="15913" width="11.5703125" style="806" customWidth="1"/>
    <col min="15914" max="15914" width="11.42578125" style="806" customWidth="1"/>
    <col min="15915" max="15915" width="11.28515625" style="806" customWidth="1"/>
    <col min="15916" max="15916" width="11.140625" style="806" customWidth="1"/>
    <col min="15917" max="15917" width="12.140625" style="806" bestFit="1" customWidth="1"/>
    <col min="15918" max="15918" width="10.140625" style="806" bestFit="1" customWidth="1"/>
    <col min="15919" max="15919" width="11.5703125" style="806" customWidth="1"/>
    <col min="15920" max="16128" width="9.140625" style="806"/>
    <col min="16129" max="16129" width="13.28515625" style="806" customWidth="1"/>
    <col min="16130" max="16130" width="46.7109375" style="806" customWidth="1"/>
    <col min="16131" max="16131" width="9.140625" style="806" bestFit="1" customWidth="1"/>
    <col min="16132" max="16132" width="12.140625" style="806" customWidth="1"/>
    <col min="16133" max="16133" width="11.140625" style="806" customWidth="1"/>
    <col min="16134" max="16135" width="9.140625" style="806" customWidth="1"/>
    <col min="16136" max="16136" width="10.28515625" style="806" customWidth="1"/>
    <col min="16137" max="16138" width="11" style="806" customWidth="1"/>
    <col min="16139" max="16139" width="10.28515625" style="806" customWidth="1"/>
    <col min="16140" max="16140" width="12.28515625" style="806" customWidth="1"/>
    <col min="16141" max="16141" width="12" style="806" customWidth="1"/>
    <col min="16142" max="16142" width="10.7109375" style="806" customWidth="1"/>
    <col min="16143" max="16143" width="11.5703125" style="806" customWidth="1"/>
    <col min="16144" max="16144" width="11.42578125" style="806" customWidth="1"/>
    <col min="16145" max="16145" width="9.85546875" style="806" customWidth="1"/>
    <col min="16146" max="16146" width="12.28515625" style="806" customWidth="1"/>
    <col min="16147" max="16147" width="13.140625" style="806" customWidth="1"/>
    <col min="16148" max="16148" width="10.7109375" style="806" customWidth="1"/>
    <col min="16149" max="16149" width="11.42578125" style="806" customWidth="1"/>
    <col min="16150" max="16150" width="11.28515625" style="806" customWidth="1"/>
    <col min="16151" max="16151" width="10.140625" style="806" customWidth="1"/>
    <col min="16152" max="16152" width="11.7109375" style="806" customWidth="1"/>
    <col min="16153" max="16153" width="11.5703125" style="806" customWidth="1"/>
    <col min="16154" max="16154" width="10" style="806" customWidth="1"/>
    <col min="16155" max="16155" width="11.85546875" style="806" customWidth="1"/>
    <col min="16156" max="16157" width="9.85546875" style="806" customWidth="1"/>
    <col min="16158" max="16158" width="11.5703125" style="806" customWidth="1"/>
    <col min="16159" max="16159" width="12.5703125" style="806" customWidth="1"/>
    <col min="16160" max="16160" width="11.85546875" style="806" customWidth="1"/>
    <col min="16161" max="16161" width="12.28515625" style="806" customWidth="1"/>
    <col min="16162" max="16162" width="10.7109375" style="806" customWidth="1"/>
    <col min="16163" max="16163" width="11.7109375" style="806" customWidth="1"/>
    <col min="16164" max="16164" width="12.5703125" style="806" customWidth="1"/>
    <col min="16165" max="16165" width="10.7109375" style="806" customWidth="1"/>
    <col min="16166" max="16166" width="12" style="806" customWidth="1"/>
    <col min="16167" max="16167" width="11.5703125" style="806" customWidth="1"/>
    <col min="16168" max="16168" width="10.85546875" style="806" customWidth="1"/>
    <col min="16169" max="16169" width="11.5703125" style="806" customWidth="1"/>
    <col min="16170" max="16170" width="11.42578125" style="806" customWidth="1"/>
    <col min="16171" max="16171" width="11.28515625" style="806" customWidth="1"/>
    <col min="16172" max="16172" width="11.140625" style="806" customWidth="1"/>
    <col min="16173" max="16173" width="12.140625" style="806" bestFit="1" customWidth="1"/>
    <col min="16174" max="16174" width="10.140625" style="806" bestFit="1" customWidth="1"/>
    <col min="16175" max="16175" width="11.5703125" style="806" customWidth="1"/>
    <col min="16176" max="16384" width="9.140625" style="806"/>
  </cols>
  <sheetData>
    <row r="1" spans="1:47" ht="22.5" customHeight="1" x14ac:dyDescent="0.3">
      <c r="AQ1" s="1111" t="s">
        <v>455</v>
      </c>
    </row>
    <row r="2" spans="1:47" ht="22.5" customHeight="1" x14ac:dyDescent="0.2"/>
    <row r="3" spans="1:47" ht="26.25" customHeight="1" x14ac:dyDescent="0.2"/>
    <row r="4" spans="1:47" s="665" customFormat="1" ht="26.25" customHeight="1" x14ac:dyDescent="0.25">
      <c r="A4" s="1803" t="s">
        <v>456</v>
      </c>
      <c r="B4" s="1803"/>
      <c r="C4" s="1803"/>
      <c r="D4" s="1803"/>
      <c r="E4" s="1803"/>
      <c r="F4" s="1803"/>
      <c r="G4" s="1803"/>
      <c r="H4" s="1803"/>
      <c r="I4" s="1803"/>
      <c r="J4" s="1803"/>
      <c r="K4" s="1803"/>
      <c r="L4" s="1803"/>
      <c r="M4" s="1803"/>
      <c r="N4" s="1803"/>
      <c r="O4" s="1803"/>
      <c r="P4" s="1803"/>
      <c r="Q4" s="1803"/>
      <c r="R4" s="1803"/>
      <c r="S4" s="1803"/>
      <c r="T4" s="1803"/>
      <c r="U4" s="1803"/>
      <c r="V4" s="1803"/>
      <c r="W4" s="1803"/>
      <c r="X4" s="1803"/>
      <c r="Y4" s="1803"/>
      <c r="Z4" s="1803"/>
      <c r="AA4" s="1803"/>
      <c r="AB4" s="1803"/>
      <c r="AC4" s="1803"/>
      <c r="AD4" s="1803"/>
      <c r="AE4" s="1803"/>
      <c r="AF4" s="1803"/>
      <c r="AG4" s="1803"/>
      <c r="AH4" s="1803"/>
      <c r="AI4" s="1803"/>
      <c r="AJ4" s="1803"/>
      <c r="AK4" s="1803"/>
      <c r="AL4" s="1803"/>
      <c r="AM4" s="1803"/>
      <c r="AN4" s="1803"/>
      <c r="AO4" s="1803"/>
      <c r="AP4" s="1803"/>
      <c r="AQ4" s="1803"/>
    </row>
    <row r="5" spans="1:47" s="673" customFormat="1" ht="28.5" customHeight="1" thickBot="1" x14ac:dyDescent="0.35">
      <c r="A5" s="665"/>
      <c r="B5" s="666"/>
      <c r="C5" s="666"/>
      <c r="D5" s="666"/>
      <c r="E5" s="666"/>
      <c r="F5" s="668"/>
      <c r="G5" s="666"/>
      <c r="H5" s="666"/>
      <c r="I5" s="674"/>
      <c r="J5" s="674"/>
      <c r="K5" s="666"/>
      <c r="L5" s="674"/>
      <c r="M5" s="674"/>
      <c r="N5" s="666"/>
      <c r="O5" s="674"/>
      <c r="P5" s="674"/>
      <c r="Q5" s="666"/>
      <c r="R5" s="674"/>
      <c r="S5" s="674"/>
      <c r="T5" s="666"/>
      <c r="U5" s="674"/>
      <c r="V5" s="674"/>
      <c r="W5" s="666"/>
      <c r="X5" s="674"/>
      <c r="Y5" s="674"/>
      <c r="Z5" s="666"/>
      <c r="AA5" s="674"/>
      <c r="AB5" s="674"/>
      <c r="AC5" s="666"/>
      <c r="AD5" s="674"/>
      <c r="AE5" s="674"/>
      <c r="AF5" s="666"/>
      <c r="AG5" s="674"/>
      <c r="AH5" s="674"/>
      <c r="AI5" s="666"/>
      <c r="AJ5" s="674"/>
      <c r="AK5" s="674"/>
      <c r="AL5" s="666"/>
      <c r="AM5" s="1111" t="s">
        <v>4</v>
      </c>
      <c r="AN5" s="1804">
        <v>44545</v>
      </c>
      <c r="AO5" s="1804"/>
      <c r="AP5" s="1804"/>
      <c r="AQ5" s="1804"/>
    </row>
    <row r="6" spans="1:47" s="673" customFormat="1" ht="31.5" customHeight="1" thickBot="1" x14ac:dyDescent="0.3">
      <c r="A6" s="1805" t="s">
        <v>5</v>
      </c>
      <c r="B6" s="1806"/>
      <c r="C6" s="1806"/>
      <c r="D6" s="1806"/>
      <c r="E6" s="1806"/>
      <c r="F6" s="1806"/>
      <c r="G6" s="1807"/>
      <c r="H6" s="1800" t="s">
        <v>130</v>
      </c>
      <c r="I6" s="1801"/>
      <c r="J6" s="1802"/>
      <c r="K6" s="1800" t="s">
        <v>131</v>
      </c>
      <c r="L6" s="1801"/>
      <c r="M6" s="1802"/>
      <c r="N6" s="1800" t="s">
        <v>132</v>
      </c>
      <c r="O6" s="1801"/>
      <c r="P6" s="1802"/>
      <c r="Q6" s="1800" t="s">
        <v>133</v>
      </c>
      <c r="R6" s="1801"/>
      <c r="S6" s="1802"/>
      <c r="T6" s="1800" t="s">
        <v>134</v>
      </c>
      <c r="U6" s="1801"/>
      <c r="V6" s="1802"/>
      <c r="W6" s="1800" t="s">
        <v>135</v>
      </c>
      <c r="X6" s="1801"/>
      <c r="Y6" s="1802"/>
      <c r="Z6" s="1800" t="s">
        <v>136</v>
      </c>
      <c r="AA6" s="1801"/>
      <c r="AB6" s="1802"/>
      <c r="AC6" s="1800" t="s">
        <v>137</v>
      </c>
      <c r="AD6" s="1801"/>
      <c r="AE6" s="1802"/>
      <c r="AF6" s="1800" t="s">
        <v>138</v>
      </c>
      <c r="AG6" s="1801"/>
      <c r="AH6" s="1802"/>
      <c r="AI6" s="1800" t="s">
        <v>139</v>
      </c>
      <c r="AJ6" s="1801"/>
      <c r="AK6" s="1802"/>
      <c r="AL6" s="1800" t="s">
        <v>140</v>
      </c>
      <c r="AM6" s="1801"/>
      <c r="AN6" s="1802"/>
      <c r="AO6" s="1800" t="s">
        <v>141</v>
      </c>
      <c r="AP6" s="1801"/>
      <c r="AQ6" s="1802"/>
    </row>
    <row r="7" spans="1:47" s="673" customFormat="1" ht="16.5" customHeight="1" x14ac:dyDescent="0.25">
      <c r="A7" s="1966" t="s">
        <v>142</v>
      </c>
      <c r="B7" s="1967"/>
      <c r="C7" s="1968" t="s">
        <v>143</v>
      </c>
      <c r="D7" s="1788"/>
      <c r="E7" s="1789"/>
      <c r="F7" s="1789"/>
      <c r="G7" s="1790"/>
      <c r="H7" s="1969" t="s">
        <v>9</v>
      </c>
      <c r="I7" s="1970" t="s">
        <v>10</v>
      </c>
      <c r="J7" s="1971" t="s">
        <v>11</v>
      </c>
      <c r="K7" s="1969" t="s">
        <v>9</v>
      </c>
      <c r="L7" s="1970" t="s">
        <v>10</v>
      </c>
      <c r="M7" s="1971" t="s">
        <v>11</v>
      </c>
      <c r="N7" s="675" t="s">
        <v>9</v>
      </c>
      <c r="O7" s="676" t="s">
        <v>10</v>
      </c>
      <c r="P7" s="677" t="s">
        <v>11</v>
      </c>
      <c r="Q7" s="675" t="s">
        <v>9</v>
      </c>
      <c r="R7" s="676" t="s">
        <v>10</v>
      </c>
      <c r="S7" s="677" t="s">
        <v>11</v>
      </c>
      <c r="T7" s="675" t="s">
        <v>9</v>
      </c>
      <c r="U7" s="676" t="s">
        <v>10</v>
      </c>
      <c r="V7" s="677" t="s">
        <v>11</v>
      </c>
      <c r="W7" s="675" t="s">
        <v>9</v>
      </c>
      <c r="X7" s="676" t="s">
        <v>10</v>
      </c>
      <c r="Y7" s="677" t="s">
        <v>11</v>
      </c>
      <c r="Z7" s="675" t="s">
        <v>9</v>
      </c>
      <c r="AA7" s="676" t="s">
        <v>10</v>
      </c>
      <c r="AB7" s="677" t="s">
        <v>11</v>
      </c>
      <c r="AC7" s="675" t="s">
        <v>9</v>
      </c>
      <c r="AD7" s="676" t="s">
        <v>10</v>
      </c>
      <c r="AE7" s="677" t="s">
        <v>11</v>
      </c>
      <c r="AF7" s="675" t="s">
        <v>9</v>
      </c>
      <c r="AG7" s="676" t="s">
        <v>10</v>
      </c>
      <c r="AH7" s="677" t="s">
        <v>11</v>
      </c>
      <c r="AI7" s="675" t="s">
        <v>9</v>
      </c>
      <c r="AJ7" s="676" t="s">
        <v>10</v>
      </c>
      <c r="AK7" s="677" t="s">
        <v>11</v>
      </c>
      <c r="AL7" s="675" t="s">
        <v>9</v>
      </c>
      <c r="AM7" s="676" t="s">
        <v>10</v>
      </c>
      <c r="AN7" s="677" t="s">
        <v>11</v>
      </c>
      <c r="AO7" s="675" t="s">
        <v>9</v>
      </c>
      <c r="AP7" s="676" t="s">
        <v>10</v>
      </c>
      <c r="AQ7" s="677" t="s">
        <v>11</v>
      </c>
    </row>
    <row r="8" spans="1:47" s="673" customFormat="1" ht="21" customHeight="1" thickBot="1" x14ac:dyDescent="0.3">
      <c r="A8" s="1972"/>
      <c r="B8" s="1973"/>
      <c r="C8" s="1974"/>
      <c r="D8" s="1791"/>
      <c r="E8" s="1792"/>
      <c r="F8" s="1792"/>
      <c r="G8" s="1793"/>
      <c r="H8" s="1975" t="s">
        <v>14</v>
      </c>
      <c r="I8" s="1976" t="s">
        <v>15</v>
      </c>
      <c r="J8" s="1977" t="s">
        <v>69</v>
      </c>
      <c r="K8" s="1975" t="s">
        <v>14</v>
      </c>
      <c r="L8" s="1976" t="s">
        <v>15</v>
      </c>
      <c r="M8" s="1977" t="s">
        <v>69</v>
      </c>
      <c r="N8" s="681" t="s">
        <v>14</v>
      </c>
      <c r="O8" s="682" t="s">
        <v>15</v>
      </c>
      <c r="P8" s="683" t="s">
        <v>69</v>
      </c>
      <c r="Q8" s="681" t="s">
        <v>14</v>
      </c>
      <c r="R8" s="682" t="s">
        <v>15</v>
      </c>
      <c r="S8" s="683" t="s">
        <v>69</v>
      </c>
      <c r="T8" s="681" t="s">
        <v>14</v>
      </c>
      <c r="U8" s="682" t="s">
        <v>15</v>
      </c>
      <c r="V8" s="683" t="s">
        <v>69</v>
      </c>
      <c r="W8" s="681" t="s">
        <v>14</v>
      </c>
      <c r="X8" s="682" t="s">
        <v>15</v>
      </c>
      <c r="Y8" s="683" t="s">
        <v>69</v>
      </c>
      <c r="Z8" s="681" t="s">
        <v>14</v>
      </c>
      <c r="AA8" s="682" t="s">
        <v>15</v>
      </c>
      <c r="AB8" s="683" t="s">
        <v>69</v>
      </c>
      <c r="AC8" s="681" t="s">
        <v>14</v>
      </c>
      <c r="AD8" s="682" t="s">
        <v>15</v>
      </c>
      <c r="AE8" s="683" t="s">
        <v>69</v>
      </c>
      <c r="AF8" s="681" t="s">
        <v>14</v>
      </c>
      <c r="AG8" s="682" t="s">
        <v>15</v>
      </c>
      <c r="AH8" s="683" t="s">
        <v>69</v>
      </c>
      <c r="AI8" s="681" t="s">
        <v>14</v>
      </c>
      <c r="AJ8" s="682" t="s">
        <v>15</v>
      </c>
      <c r="AK8" s="683" t="s">
        <v>69</v>
      </c>
      <c r="AL8" s="681" t="s">
        <v>14</v>
      </c>
      <c r="AM8" s="682" t="s">
        <v>15</v>
      </c>
      <c r="AN8" s="683" t="s">
        <v>69</v>
      </c>
      <c r="AO8" s="681" t="s">
        <v>14</v>
      </c>
      <c r="AP8" s="682" t="s">
        <v>15</v>
      </c>
      <c r="AQ8" s="683" t="s">
        <v>69</v>
      </c>
    </row>
    <row r="9" spans="1:47" s="665" customFormat="1" ht="18.75" customHeight="1" x14ac:dyDescent="0.25">
      <c r="A9" s="1765" t="s">
        <v>20</v>
      </c>
      <c r="B9" s="1726"/>
      <c r="C9" s="1692">
        <v>40</v>
      </c>
      <c r="D9" s="1767" t="s">
        <v>18</v>
      </c>
      <c r="E9" s="1768"/>
      <c r="F9" s="1735" t="s">
        <v>212</v>
      </c>
      <c r="G9" s="1736"/>
      <c r="H9" s="1004">
        <f>SQRT(I9^2+J9^2)*1000/(SQRT(3)*H13)</f>
        <v>29.664436351273746</v>
      </c>
      <c r="I9" s="812">
        <v>6.1310000000000002</v>
      </c>
      <c r="J9" s="813">
        <v>1.0427999999999999</v>
      </c>
      <c r="K9" s="1004">
        <f>SQRT(L9^2+M9^2)*1000/(SQRT(3)*K13)</f>
        <v>28.268883727702029</v>
      </c>
      <c r="L9" s="812">
        <v>5.8410000000000002</v>
      </c>
      <c r="M9" s="813">
        <v>1.0295999999999998</v>
      </c>
      <c r="N9" s="1004">
        <f>SQRT(O9^2+P9^2)*1000/(SQRT(3)*N13)</f>
        <v>27.57631802667397</v>
      </c>
      <c r="O9" s="812">
        <v>5.6829999999999998</v>
      </c>
      <c r="P9" s="813">
        <v>1.0032000000000001</v>
      </c>
      <c r="Q9" s="1004">
        <f>SQRT(R9^2+S9^2)*1000/(SQRT(3)*Q13)</f>
        <v>27.030360272899699</v>
      </c>
      <c r="R9" s="812">
        <v>5.577</v>
      </c>
      <c r="S9" s="813">
        <v>0.95699999999999996</v>
      </c>
      <c r="T9" s="1004">
        <f>SQRT(U9^2+V9^2)*1000/(SQRT(3)*T13)</f>
        <v>27.355979258086872</v>
      </c>
      <c r="U9" s="812">
        <v>5.6559999999999997</v>
      </c>
      <c r="V9" s="813">
        <v>0.98339999999999994</v>
      </c>
      <c r="W9" s="1004">
        <f>SQRT(X9^2+Y9^2)*1000/(SQRT(3)*W13)</f>
        <v>28.892353162615098</v>
      </c>
      <c r="X9" s="812">
        <v>5.96</v>
      </c>
      <c r="Y9" s="813">
        <v>1.0427999999999999</v>
      </c>
      <c r="Z9" s="1004">
        <f>SQRT(AA9^2+AB9^2)*1000/(SQRT(3)*Z13)</f>
        <v>32.283933348624025</v>
      </c>
      <c r="AA9" s="812">
        <v>6.6260000000000003</v>
      </c>
      <c r="AB9" s="813">
        <v>1.155</v>
      </c>
      <c r="AC9" s="1004">
        <f>SQRT(AD9^2+AE9^2)*1000/(SQRT(3)*AC13)</f>
        <v>35.66183323337895</v>
      </c>
      <c r="AD9" s="812">
        <v>7.28</v>
      </c>
      <c r="AE9" s="813">
        <v>1.3595999999999999</v>
      </c>
      <c r="AF9" s="1004">
        <f>SQRT(AG9^2+AH9^2)*1000/(SQRT(3)*AF13)</f>
        <v>38.87185932984827</v>
      </c>
      <c r="AG9" s="812">
        <v>7.9729999999999999</v>
      </c>
      <c r="AH9" s="813">
        <v>1.5509999999999999</v>
      </c>
      <c r="AI9" s="1004">
        <f>SQRT(AJ9^2+AK9^2)*1000/(SQRT(3)*AI13)</f>
        <v>41.422690776306958</v>
      </c>
      <c r="AJ9" s="812">
        <v>8.4809999999999999</v>
      </c>
      <c r="AK9" s="813">
        <v>1.6632</v>
      </c>
      <c r="AL9" s="1004">
        <f>SQRT(AM9^2+AN9^2)*1000/(SQRT(3)*AL13)</f>
        <v>43.301778438310087</v>
      </c>
      <c r="AM9" s="812">
        <v>8.8699999999999992</v>
      </c>
      <c r="AN9" s="813">
        <v>1.716</v>
      </c>
      <c r="AO9" s="1004">
        <f>SQRT(AP9^2+AQ9^2)*1000/(SQRT(3)*AO13)</f>
        <v>43.273232659672807</v>
      </c>
      <c r="AP9" s="812">
        <v>8.8179999999999996</v>
      </c>
      <c r="AQ9" s="813">
        <v>1.7027999999999999</v>
      </c>
      <c r="AR9" s="674">
        <f t="shared" ref="AR9:AS11" si="0">I9+L9+O9+R9+U9+X9+AA9+AD9+AG9+AJ9+AM9+AP9</f>
        <v>82.896000000000001</v>
      </c>
      <c r="AS9" s="674">
        <f t="shared" si="0"/>
        <v>15.206399999999999</v>
      </c>
      <c r="AT9" s="674">
        <f t="shared" ref="AT9:AU11" si="1">AR9+AR96</f>
        <v>184.114</v>
      </c>
      <c r="AU9" s="674">
        <f t="shared" si="1"/>
        <v>32.689800000000005</v>
      </c>
    </row>
    <row r="10" spans="1:47" s="665" customFormat="1" ht="18.75" customHeight="1" x14ac:dyDescent="0.25">
      <c r="A10" s="1766"/>
      <c r="B10" s="1729"/>
      <c r="C10" s="1693"/>
      <c r="D10" s="1769"/>
      <c r="E10" s="1770"/>
      <c r="F10" s="1737" t="s">
        <v>109</v>
      </c>
      <c r="G10" s="1738"/>
      <c r="H10" s="925">
        <f>SQRT(I10^2+J10^2)*1000/(SQRT(3)*H14)</f>
        <v>167.30546278741591</v>
      </c>
      <c r="I10" s="926">
        <v>2.9580000000000002</v>
      </c>
      <c r="J10" s="927">
        <v>0.32400000000000001</v>
      </c>
      <c r="K10" s="925">
        <f>SQRT(L10^2+M10^2)*1000/(SQRT(3)*K14)</f>
        <v>155.69507151050158</v>
      </c>
      <c r="L10" s="926">
        <v>2.754</v>
      </c>
      <c r="M10" s="927">
        <v>0.315</v>
      </c>
      <c r="N10" s="925">
        <f>SQRT(O10^2+P10^2)*1000/(SQRT(3)*N14)</f>
        <v>149.91249209985162</v>
      </c>
      <c r="O10" s="926">
        <v>2.6459999999999999</v>
      </c>
      <c r="P10" s="927">
        <v>0.30299999999999999</v>
      </c>
      <c r="Q10" s="925">
        <f>SQRT(R10^2+S10^2)*1000/(SQRT(3)*Q14)</f>
        <v>146.94675486102923</v>
      </c>
      <c r="R10" s="926">
        <v>2.5920000000000001</v>
      </c>
      <c r="S10" s="927">
        <v>0.28199999999999997</v>
      </c>
      <c r="T10" s="925">
        <f>SQRT(U10^2+V10^2)*1000/(SQRT(3)*T14)</f>
        <v>147.94087985841904</v>
      </c>
      <c r="U10" s="926">
        <v>2.61</v>
      </c>
      <c r="V10" s="927">
        <v>0.28199999999999997</v>
      </c>
      <c r="W10" s="925">
        <f>SQRT(X10^2+Y10^2)*1000/(SQRT(3)*W14)</f>
        <v>155.23906416708263</v>
      </c>
      <c r="X10" s="926">
        <v>2.7389999999999999</v>
      </c>
      <c r="Y10" s="927">
        <v>0.27</v>
      </c>
      <c r="Z10" s="925">
        <f>SQRT(AA10^2+AB10^2)*1000/(SQRT(3)*Z14)</f>
        <v>182.96855405155438</v>
      </c>
      <c r="AA10" s="926">
        <v>3.222</v>
      </c>
      <c r="AB10" s="927">
        <v>0.29699999999999999</v>
      </c>
      <c r="AC10" s="925">
        <f>SQRT(AD10^2+AE10^2)*1000/(SQRT(3)*AC14)</f>
        <v>202.8737884618676</v>
      </c>
      <c r="AD10" s="926">
        <v>3.573</v>
      </c>
      <c r="AE10" s="927">
        <v>0.378</v>
      </c>
      <c r="AF10" s="925">
        <f>SQRT(AG10^2+AH10^2)*1000/(SQRT(3)*AF14)</f>
        <v>215.73298632077106</v>
      </c>
      <c r="AG10" s="926">
        <v>3.786</v>
      </c>
      <c r="AH10" s="927">
        <v>0.40500000000000003</v>
      </c>
      <c r="AI10" s="925">
        <f>SQRT(AJ10^2+AK10^2)*1000/(SQRT(3)*AI14)</f>
        <v>235.38974782196294</v>
      </c>
      <c r="AJ10" s="926">
        <v>4.125</v>
      </c>
      <c r="AK10" s="927">
        <v>0.44400000000000001</v>
      </c>
      <c r="AL10" s="925">
        <f>SQRT(AM10^2+AN10^2)*1000/(SQRT(3)*AL14)</f>
        <v>252.48645357575444</v>
      </c>
      <c r="AM10" s="926">
        <v>4.4219999999999997</v>
      </c>
      <c r="AN10" s="927">
        <v>0.48</v>
      </c>
      <c r="AO10" s="925">
        <f>SQRT(AP10^2+AQ10^2)*1000/(SQRT(3)*AO14)</f>
        <v>254.22219878816497</v>
      </c>
      <c r="AP10" s="926">
        <v>4.452</v>
      </c>
      <c r="AQ10" s="927">
        <v>0.495</v>
      </c>
      <c r="AR10" s="674">
        <f t="shared" si="0"/>
        <v>39.878999999999998</v>
      </c>
      <c r="AS10" s="674">
        <f t="shared" si="0"/>
        <v>4.2749999999999995</v>
      </c>
      <c r="AT10" s="674">
        <f t="shared" si="1"/>
        <v>93.224999999999994</v>
      </c>
      <c r="AU10" s="674">
        <f t="shared" si="1"/>
        <v>9.8309999999999995</v>
      </c>
    </row>
    <row r="11" spans="1:47" s="665" customFormat="1" ht="18.75" customHeight="1" thickBot="1" x14ac:dyDescent="0.3">
      <c r="A11" s="1727"/>
      <c r="B11" s="1729"/>
      <c r="C11" s="1693"/>
      <c r="D11" s="1771"/>
      <c r="E11" s="1772"/>
      <c r="F11" s="1739" t="s">
        <v>213</v>
      </c>
      <c r="G11" s="1740"/>
      <c r="H11" s="1005">
        <f>SQRT(I11^2+J11^2)*1000/(SQRT(3)*H15)</f>
        <v>303.37252751391185</v>
      </c>
      <c r="I11" s="814">
        <v>3.165</v>
      </c>
      <c r="J11" s="815">
        <v>0.64200000000000002</v>
      </c>
      <c r="K11" s="1005">
        <f>SQRT(L11^2+M11^2)*1000/(SQRT(3)*K15)</f>
        <v>294.08077037386727</v>
      </c>
      <c r="L11" s="814">
        <v>3.069</v>
      </c>
      <c r="M11" s="815">
        <v>0.63300000000000001</v>
      </c>
      <c r="N11" s="1005">
        <f>SQRT(O11^2+P11^2)*1000/(SQRT(3)*N15)</f>
        <v>290.11139007718589</v>
      </c>
      <c r="O11" s="814">
        <v>3.0209999999999999</v>
      </c>
      <c r="P11" s="815">
        <v>0.624</v>
      </c>
      <c r="Q11" s="1005">
        <f>SQRT(R11^2+S11^2)*1000/(SQRT(3)*Q15)</f>
        <v>286.33146629904968</v>
      </c>
      <c r="R11" s="814">
        <v>2.9790000000000001</v>
      </c>
      <c r="S11" s="815">
        <v>0.60899999999999999</v>
      </c>
      <c r="T11" s="1005">
        <f>SQRT(U11^2+V11^2)*1000/(SQRT(3)*T15)</f>
        <v>292.10301432162038</v>
      </c>
      <c r="U11" s="814">
        <v>3.036</v>
      </c>
      <c r="V11" s="815">
        <v>0.63600000000000001</v>
      </c>
      <c r="W11" s="1005">
        <f>SQRT(X11^2+Y11^2)*1000/(SQRT(3)*W15)</f>
        <v>310.08506235155636</v>
      </c>
      <c r="X11" s="814">
        <v>3.2160000000000002</v>
      </c>
      <c r="Y11" s="815">
        <v>0.68700000000000006</v>
      </c>
      <c r="Z11" s="1005">
        <f>SQRT(AA11^2+AB11^2)*1000/(SQRT(3)*Z15)</f>
        <v>329.50714197032454</v>
      </c>
      <c r="AA11" s="814">
        <v>3.4049999999999998</v>
      </c>
      <c r="AB11" s="815">
        <v>0.747</v>
      </c>
      <c r="AC11" s="1005">
        <f>SQRT(AD11^2+AE11^2)*1000/(SQRT(3)*AC15)</f>
        <v>358.56579006903138</v>
      </c>
      <c r="AD11" s="814">
        <v>3.7050000000000001</v>
      </c>
      <c r="AE11" s="815">
        <v>0.83699999999999997</v>
      </c>
      <c r="AF11" s="1005">
        <f>SQRT(AG11^2+AH11^2)*1000/(SQRT(3)*AF15)</f>
        <v>407.32617182132503</v>
      </c>
      <c r="AG11" s="814">
        <v>4.1879999999999997</v>
      </c>
      <c r="AH11" s="815">
        <v>0.96599999999999997</v>
      </c>
      <c r="AI11" s="1005">
        <f>SQRT(AJ11^2+AK11^2)*1000/(SQRT(3)*AI15)</f>
        <v>424.39714723861965</v>
      </c>
      <c r="AJ11" s="814">
        <v>4.3499999999999996</v>
      </c>
      <c r="AK11" s="815">
        <v>1.032</v>
      </c>
      <c r="AL11" s="1005">
        <f>SQRT(AM11^2+AN11^2)*1000/(SQRT(3)*AL15)</f>
        <v>431.14116768032744</v>
      </c>
      <c r="AM11" s="814">
        <v>4.4249999999999998</v>
      </c>
      <c r="AN11" s="815">
        <v>1.02</v>
      </c>
      <c r="AO11" s="1005">
        <f>SQRT(AP11^2+AQ11^2)*1000/(SQRT(3)*AO15)</f>
        <v>423.60953067019193</v>
      </c>
      <c r="AP11" s="814">
        <v>4.3499999999999996</v>
      </c>
      <c r="AQ11" s="815">
        <v>1.002</v>
      </c>
      <c r="AR11" s="674">
        <f t="shared" si="0"/>
        <v>42.908999999999992</v>
      </c>
      <c r="AS11" s="674">
        <f t="shared" si="0"/>
        <v>9.4350000000000005</v>
      </c>
      <c r="AT11" s="674">
        <f t="shared" si="1"/>
        <v>90.635999999999996</v>
      </c>
      <c r="AU11" s="674">
        <f t="shared" si="1"/>
        <v>19.152000000000001</v>
      </c>
    </row>
    <row r="12" spans="1:47" s="665" customFormat="1" ht="19.5" customHeight="1" thickBot="1" x14ac:dyDescent="0.3">
      <c r="A12" s="1727"/>
      <c r="B12" s="1729"/>
      <c r="C12" s="1693"/>
      <c r="D12" s="1744" t="s">
        <v>21</v>
      </c>
      <c r="E12" s="1745"/>
      <c r="F12" s="1777"/>
      <c r="G12" s="1778"/>
      <c r="H12" s="1774">
        <v>8</v>
      </c>
      <c r="I12" s="1775"/>
      <c r="J12" s="1776"/>
      <c r="K12" s="1774">
        <v>8</v>
      </c>
      <c r="L12" s="1775"/>
      <c r="M12" s="1776"/>
      <c r="N12" s="1774">
        <v>8</v>
      </c>
      <c r="O12" s="1775"/>
      <c r="P12" s="1776"/>
      <c r="Q12" s="1774">
        <v>8</v>
      </c>
      <c r="R12" s="1775"/>
      <c r="S12" s="1776"/>
      <c r="T12" s="1774">
        <v>8</v>
      </c>
      <c r="U12" s="1775"/>
      <c r="V12" s="1776"/>
      <c r="W12" s="1774">
        <v>8</v>
      </c>
      <c r="X12" s="1775"/>
      <c r="Y12" s="1776"/>
      <c r="Z12" s="1774">
        <v>8</v>
      </c>
      <c r="AA12" s="1775"/>
      <c r="AB12" s="1776"/>
      <c r="AC12" s="1774">
        <v>8</v>
      </c>
      <c r="AD12" s="1775"/>
      <c r="AE12" s="1776"/>
      <c r="AF12" s="1774">
        <v>8</v>
      </c>
      <c r="AG12" s="1775"/>
      <c r="AH12" s="1776"/>
      <c r="AI12" s="1774">
        <v>8</v>
      </c>
      <c r="AJ12" s="1775"/>
      <c r="AK12" s="1776"/>
      <c r="AL12" s="1774">
        <v>8</v>
      </c>
      <c r="AM12" s="1775"/>
      <c r="AN12" s="1776"/>
      <c r="AO12" s="1774">
        <v>8</v>
      </c>
      <c r="AP12" s="1775"/>
      <c r="AQ12" s="1776"/>
    </row>
    <row r="13" spans="1:47" s="665" customFormat="1" ht="18.75" customHeight="1" x14ac:dyDescent="0.25">
      <c r="A13" s="1727"/>
      <c r="B13" s="1729"/>
      <c r="C13" s="1693"/>
      <c r="D13" s="1724" t="s">
        <v>22</v>
      </c>
      <c r="E13" s="1725"/>
      <c r="F13" s="1735" t="s">
        <v>212</v>
      </c>
      <c r="G13" s="1736"/>
      <c r="H13" s="1978">
        <v>121.03957110000002</v>
      </c>
      <c r="I13" s="1979"/>
      <c r="J13" s="1980"/>
      <c r="K13" s="1981">
        <v>121.13295650000001</v>
      </c>
      <c r="L13" s="1982"/>
      <c r="M13" s="1983"/>
      <c r="N13" s="1981">
        <v>120.82147000000001</v>
      </c>
      <c r="O13" s="1982"/>
      <c r="P13" s="1983"/>
      <c r="Q13" s="1981">
        <v>120.8620385</v>
      </c>
      <c r="R13" s="1982"/>
      <c r="S13" s="1983"/>
      <c r="T13" s="1981">
        <v>121.16122469999999</v>
      </c>
      <c r="U13" s="1982"/>
      <c r="V13" s="1983"/>
      <c r="W13" s="1981">
        <v>120.90675900000001</v>
      </c>
      <c r="X13" s="1982"/>
      <c r="Y13" s="1983"/>
      <c r="Z13" s="1981">
        <v>120.28297289999999</v>
      </c>
      <c r="AA13" s="1982"/>
      <c r="AB13" s="1983"/>
      <c r="AC13" s="1981">
        <v>119.89796139999999</v>
      </c>
      <c r="AD13" s="1982"/>
      <c r="AE13" s="1983"/>
      <c r="AF13" s="1981">
        <v>120.6400622</v>
      </c>
      <c r="AG13" s="1982"/>
      <c r="AH13" s="1983"/>
      <c r="AI13" s="1981">
        <v>120.45996919999999</v>
      </c>
      <c r="AJ13" s="1982"/>
      <c r="AK13" s="1983"/>
      <c r="AL13" s="1981">
        <v>120.45811810000001</v>
      </c>
      <c r="AM13" s="1982"/>
      <c r="AN13" s="1983"/>
      <c r="AO13" s="1981">
        <v>119.82298319999998</v>
      </c>
      <c r="AP13" s="1982"/>
      <c r="AQ13" s="1983"/>
    </row>
    <row r="14" spans="1:47" s="665" customFormat="1" ht="18.75" customHeight="1" x14ac:dyDescent="0.25">
      <c r="A14" s="1727"/>
      <c r="B14" s="1729"/>
      <c r="C14" s="1693"/>
      <c r="D14" s="1727"/>
      <c r="E14" s="1728"/>
      <c r="F14" s="1737" t="s">
        <v>109</v>
      </c>
      <c r="G14" s="1738"/>
      <c r="H14" s="1747">
        <v>10.268739999999999</v>
      </c>
      <c r="I14" s="1748"/>
      <c r="J14" s="1749"/>
      <c r="K14" s="1747">
        <v>10.279</v>
      </c>
      <c r="L14" s="1748"/>
      <c r="M14" s="1749"/>
      <c r="N14" s="1747">
        <v>10.257</v>
      </c>
      <c r="O14" s="1748"/>
      <c r="P14" s="1749"/>
      <c r="Q14" s="1747">
        <v>10.244</v>
      </c>
      <c r="R14" s="1748"/>
      <c r="S14" s="1749"/>
      <c r="T14" s="1747">
        <v>10.244999999999999</v>
      </c>
      <c r="U14" s="1748"/>
      <c r="V14" s="1749"/>
      <c r="W14" s="1747">
        <v>10.236000000000001</v>
      </c>
      <c r="X14" s="1748"/>
      <c r="Y14" s="1749"/>
      <c r="Z14" s="1747">
        <v>10.210000000000001</v>
      </c>
      <c r="AA14" s="1748"/>
      <c r="AB14" s="1749"/>
      <c r="AC14" s="1747">
        <v>10.225</v>
      </c>
      <c r="AD14" s="1748"/>
      <c r="AE14" s="1749"/>
      <c r="AF14" s="1747">
        <v>10.19</v>
      </c>
      <c r="AG14" s="1748"/>
      <c r="AH14" s="1749"/>
      <c r="AI14" s="1747">
        <v>10.176</v>
      </c>
      <c r="AJ14" s="1748"/>
      <c r="AK14" s="1749"/>
      <c r="AL14" s="1747">
        <v>10.170999999999999</v>
      </c>
      <c r="AM14" s="1748"/>
      <c r="AN14" s="1749"/>
      <c r="AO14" s="1747">
        <v>10.173</v>
      </c>
      <c r="AP14" s="1748"/>
      <c r="AQ14" s="1749"/>
    </row>
    <row r="15" spans="1:47" s="665" customFormat="1" ht="18.75" customHeight="1" thickBot="1" x14ac:dyDescent="0.3">
      <c r="A15" s="1727"/>
      <c r="B15" s="1729"/>
      <c r="C15" s="1693"/>
      <c r="D15" s="1730"/>
      <c r="E15" s="1731"/>
      <c r="F15" s="1739" t="s">
        <v>213</v>
      </c>
      <c r="G15" s="1740"/>
      <c r="H15" s="1750">
        <v>6.1459999999999999</v>
      </c>
      <c r="I15" s="1751"/>
      <c r="J15" s="1752"/>
      <c r="K15" s="1741">
        <v>6.1520000000000001</v>
      </c>
      <c r="L15" s="1742"/>
      <c r="M15" s="1743"/>
      <c r="N15" s="1741">
        <v>6.1390000000000002</v>
      </c>
      <c r="O15" s="1742"/>
      <c r="P15" s="1743"/>
      <c r="Q15" s="1741">
        <v>6.1310000000000002</v>
      </c>
      <c r="R15" s="1742"/>
      <c r="S15" s="1743"/>
      <c r="T15" s="1741">
        <v>6.1310000000000002</v>
      </c>
      <c r="U15" s="1742"/>
      <c r="V15" s="1743"/>
      <c r="W15" s="1741">
        <v>6.1230000000000002</v>
      </c>
      <c r="X15" s="1742"/>
      <c r="Y15" s="1743"/>
      <c r="Z15" s="1741">
        <v>6.1079999999999997</v>
      </c>
      <c r="AA15" s="1742"/>
      <c r="AB15" s="1743"/>
      <c r="AC15" s="1741">
        <v>6.1159999999999997</v>
      </c>
      <c r="AD15" s="1742"/>
      <c r="AE15" s="1743"/>
      <c r="AF15" s="1741">
        <v>6.0919999999999996</v>
      </c>
      <c r="AG15" s="1742"/>
      <c r="AH15" s="1743"/>
      <c r="AI15" s="1741">
        <v>6.0819999999999999</v>
      </c>
      <c r="AJ15" s="1742"/>
      <c r="AK15" s="1743"/>
      <c r="AL15" s="1741">
        <v>6.0810000000000004</v>
      </c>
      <c r="AM15" s="1742"/>
      <c r="AN15" s="1743"/>
      <c r="AO15" s="1741">
        <v>6.0839999999999996</v>
      </c>
      <c r="AP15" s="1742"/>
      <c r="AQ15" s="1743"/>
    </row>
    <row r="16" spans="1:47" s="665" customFormat="1" ht="16.5" customHeight="1" thickBot="1" x14ac:dyDescent="0.3">
      <c r="A16" s="1730"/>
      <c r="B16" s="1732"/>
      <c r="C16" s="1694"/>
      <c r="D16" s="1744" t="s">
        <v>23</v>
      </c>
      <c r="E16" s="1745"/>
      <c r="F16" s="1714"/>
      <c r="G16" s="1773"/>
      <c r="H16" s="1762" t="s">
        <v>128</v>
      </c>
      <c r="I16" s="1763"/>
      <c r="J16" s="1764"/>
      <c r="K16" s="1762" t="s">
        <v>128</v>
      </c>
      <c r="L16" s="1763"/>
      <c r="M16" s="1764"/>
      <c r="N16" s="1762" t="s">
        <v>128</v>
      </c>
      <c r="O16" s="1763"/>
      <c r="P16" s="1764"/>
      <c r="Q16" s="1762" t="s">
        <v>128</v>
      </c>
      <c r="R16" s="1763"/>
      <c r="S16" s="1764"/>
      <c r="T16" s="1762" t="s">
        <v>128</v>
      </c>
      <c r="U16" s="1763"/>
      <c r="V16" s="1764"/>
      <c r="W16" s="1762" t="s">
        <v>128</v>
      </c>
      <c r="X16" s="1763"/>
      <c r="Y16" s="1764"/>
      <c r="Z16" s="1762" t="s">
        <v>128</v>
      </c>
      <c r="AA16" s="1763"/>
      <c r="AB16" s="1764"/>
      <c r="AC16" s="1762" t="s">
        <v>128</v>
      </c>
      <c r="AD16" s="1763"/>
      <c r="AE16" s="1764"/>
      <c r="AF16" s="1762" t="s">
        <v>128</v>
      </c>
      <c r="AG16" s="1763"/>
      <c r="AH16" s="1764"/>
      <c r="AI16" s="1762" t="s">
        <v>128</v>
      </c>
      <c r="AJ16" s="1763"/>
      <c r="AK16" s="1764"/>
      <c r="AL16" s="1762" t="s">
        <v>128</v>
      </c>
      <c r="AM16" s="1763"/>
      <c r="AN16" s="1764"/>
      <c r="AO16" s="1762" t="s">
        <v>128</v>
      </c>
      <c r="AP16" s="1763"/>
      <c r="AQ16" s="1764"/>
    </row>
    <row r="17" spans="1:47" s="665" customFormat="1" ht="16.5" customHeight="1" x14ac:dyDescent="0.25">
      <c r="A17" s="1765" t="s">
        <v>24</v>
      </c>
      <c r="B17" s="1726"/>
      <c r="C17" s="1692">
        <v>40</v>
      </c>
      <c r="D17" s="1767" t="s">
        <v>18</v>
      </c>
      <c r="E17" s="1768"/>
      <c r="F17" s="1735" t="s">
        <v>212</v>
      </c>
      <c r="G17" s="1736"/>
      <c r="H17" s="1004">
        <f>SQRT(I17^2+J17^2)*1000/(SQRT(3)*H21)</f>
        <v>40.19593834143668</v>
      </c>
      <c r="I17" s="812">
        <v>8.25</v>
      </c>
      <c r="J17" s="813">
        <v>1.7225999999999999</v>
      </c>
      <c r="K17" s="1004">
        <f>SQRT(L17^2+M17^2)*1000/(SQRT(3)*K21)</f>
        <v>38.302454245865199</v>
      </c>
      <c r="L17" s="812">
        <v>7.8609999999999998</v>
      </c>
      <c r="M17" s="813">
        <v>1.6896</v>
      </c>
      <c r="N17" s="1004">
        <f>SQRT(O17^2+P17^2)*1000/(SQRT(3)*N21)</f>
        <v>37.216888756234539</v>
      </c>
      <c r="O17" s="812">
        <v>7.63</v>
      </c>
      <c r="P17" s="813">
        <v>1.6434000000000002</v>
      </c>
      <c r="Q17" s="1004">
        <f>SQRT(R17^2+S17^2)*1000/(SQRT(3)*Q21)</f>
        <v>36.614074570387139</v>
      </c>
      <c r="R17" s="812">
        <v>7.5039999999999996</v>
      </c>
      <c r="S17" s="813">
        <v>1.6301999999999999</v>
      </c>
      <c r="T17" s="1004">
        <f>SQRT(U17^2+V17^2)*1000/(SQRT(3)*T21)</f>
        <v>36.513729265794382</v>
      </c>
      <c r="U17" s="812">
        <v>7.4779999999999998</v>
      </c>
      <c r="V17" s="813">
        <v>1.6301999999999999</v>
      </c>
      <c r="W17" s="1004">
        <f>SQRT(X17^2+Y17^2)*1000/(SQRT(3)*W21)</f>
        <v>38.771394964713416</v>
      </c>
      <c r="X17" s="812">
        <v>7.9269999999999996</v>
      </c>
      <c r="Y17" s="813">
        <v>1.6698000000000002</v>
      </c>
      <c r="Z17" s="1004">
        <f>SQRT(AA17^2+AB17^2)*1000/(SQRT(3)*Z21)</f>
        <v>43.387683923688897</v>
      </c>
      <c r="AA17" s="812">
        <v>8.8699999999999992</v>
      </c>
      <c r="AB17" s="813">
        <v>1.7688000000000001</v>
      </c>
      <c r="AC17" s="1004">
        <f>SQRT(AD17^2+AE17^2)*1000/(SQRT(3)*AC21)</f>
        <v>48.963389673642737</v>
      </c>
      <c r="AD17" s="812">
        <v>9.9659999999999993</v>
      </c>
      <c r="AE17" s="813">
        <v>2.0658000000000003</v>
      </c>
      <c r="AF17" s="1004">
        <f>SQRT(AG17^2+AH17^2)*1000/(SQRT(3)*AF21)</f>
        <v>51.533495633051679</v>
      </c>
      <c r="AG17" s="812">
        <v>10.573</v>
      </c>
      <c r="AH17" s="813">
        <v>2.2043999999999997</v>
      </c>
      <c r="AI17" s="1004">
        <f>SQRT(AJ17^2+AK17^2)*1000/(SQRT(3)*AI21)</f>
        <v>53.428547801647952</v>
      </c>
      <c r="AJ17" s="812">
        <v>10.916</v>
      </c>
      <c r="AK17" s="813">
        <v>2.2505999999999999</v>
      </c>
      <c r="AL17" s="1004">
        <f>SQRT(AM17^2+AN17^2)*1000/(SQRT(3)*AL21)</f>
        <v>55.18418888531815</v>
      </c>
      <c r="AM17" s="812">
        <v>11.286</v>
      </c>
      <c r="AN17" s="813">
        <v>2.3165999999999998</v>
      </c>
      <c r="AO17" s="1004">
        <f>SQRT(AP17^2+AQ17^2)*1000/(SQRT(3)*AO21)</f>
        <v>55.413114113667056</v>
      </c>
      <c r="AP17" s="812">
        <v>11.319000000000001</v>
      </c>
      <c r="AQ17" s="813">
        <v>2.3165999999999998</v>
      </c>
      <c r="AR17" s="674">
        <f t="shared" ref="AR17:AS19" si="2">I17+L17+O17+R17+U17+X17+AA17+AD17+AG17+AJ17+AM17+AP17</f>
        <v>109.58</v>
      </c>
      <c r="AS17" s="674">
        <f t="shared" si="2"/>
        <v>22.908600000000003</v>
      </c>
      <c r="AT17" s="674">
        <f t="shared" ref="AT17:AU19" si="3">AR17+AR104</f>
        <v>240.65499999999997</v>
      </c>
      <c r="AU17" s="674">
        <f t="shared" si="3"/>
        <v>48.292200000000008</v>
      </c>
    </row>
    <row r="18" spans="1:47" s="665" customFormat="1" ht="16.5" customHeight="1" x14ac:dyDescent="0.25">
      <c r="A18" s="1766"/>
      <c r="B18" s="1729"/>
      <c r="C18" s="1693"/>
      <c r="D18" s="1769"/>
      <c r="E18" s="1770"/>
      <c r="F18" s="1737" t="s">
        <v>109</v>
      </c>
      <c r="G18" s="1738"/>
      <c r="H18" s="925">
        <f>SQRT(I18^2+J18^2)*1000/(SQRT(3)*H22)</f>
        <v>189.81263842078499</v>
      </c>
      <c r="I18" s="926">
        <v>3.363</v>
      </c>
      <c r="J18" s="927">
        <v>0.29699999999999999</v>
      </c>
      <c r="K18" s="925">
        <f>SQRT(L18^2+M18^2)*1000/(SQRT(3)*K22)</f>
        <v>181.38933803203287</v>
      </c>
      <c r="L18" s="926">
        <v>3.2160000000000002</v>
      </c>
      <c r="M18" s="927">
        <v>0.29399999999999998</v>
      </c>
      <c r="N18" s="925">
        <f>SQRT(O18^2+P18^2)*1000/(SQRT(3)*N22)</f>
        <v>174.88168442996499</v>
      </c>
      <c r="O18" s="926">
        <v>3.0960000000000001</v>
      </c>
      <c r="P18" s="927">
        <v>0.26700000000000002</v>
      </c>
      <c r="Q18" s="925">
        <f>SQRT(R18^2+S18^2)*1000/(SQRT(3)*Q22)</f>
        <v>171.5090204087316</v>
      </c>
      <c r="R18" s="926">
        <v>3.0329999999999999</v>
      </c>
      <c r="S18" s="927">
        <v>0.255</v>
      </c>
      <c r="T18" s="925">
        <f>SQRT(U18^2+V18^2)*1000/(SQRT(3)*T22)</f>
        <v>170.48168940688029</v>
      </c>
      <c r="U18" s="926">
        <v>3.0150000000000001</v>
      </c>
      <c r="V18" s="927">
        <v>0.255</v>
      </c>
      <c r="W18" s="925">
        <f>SQRT(X18^2+Y18^2)*1000/(SQRT(3)*W22)</f>
        <v>182.52490408448824</v>
      </c>
      <c r="X18" s="926">
        <v>3.2250000000000001</v>
      </c>
      <c r="Y18" s="927">
        <v>0.26700000000000002</v>
      </c>
      <c r="Z18" s="925">
        <f>SQRT(AA18^2+AB18^2)*1000/(SQRT(3)*Z22)</f>
        <v>212.27159910881906</v>
      </c>
      <c r="AA18" s="926">
        <v>3.7410000000000001</v>
      </c>
      <c r="AB18" s="927">
        <v>0.30599999999999999</v>
      </c>
      <c r="AC18" s="925">
        <f>SQRT(AD18^2+AE18^2)*1000/(SQRT(3)*AC22)</f>
        <v>242.13511203627647</v>
      </c>
      <c r="AD18" s="926">
        <v>4.2629999999999999</v>
      </c>
      <c r="AE18" s="927">
        <v>0.441</v>
      </c>
      <c r="AF18" s="925">
        <f>SQRT(AG18^2+AH18^2)*1000/(SQRT(3)*AF22)</f>
        <v>257.61161859670977</v>
      </c>
      <c r="AG18" s="926">
        <v>4.5179999999999998</v>
      </c>
      <c r="AH18" s="927">
        <v>0.48599999999999999</v>
      </c>
      <c r="AI18" s="925">
        <f>SQRT(AJ18^2+AK18^2)*1000/(SQRT(3)*AI22)</f>
        <v>257.5868821360994</v>
      </c>
      <c r="AJ18" s="926">
        <v>4.5179999999999998</v>
      </c>
      <c r="AK18" s="927">
        <v>0.44700000000000001</v>
      </c>
      <c r="AL18" s="925">
        <f>SQRT(AM18^2+AN18^2)*1000/(SQRT(3)*AL22)</f>
        <v>263.33356109431065</v>
      </c>
      <c r="AM18" s="926">
        <v>4.62</v>
      </c>
      <c r="AN18" s="927">
        <v>0.435</v>
      </c>
      <c r="AO18" s="925">
        <f>SQRT(AP18^2+AQ18^2)*1000/(SQRT(3)*AO22)</f>
        <v>268.61693091701079</v>
      </c>
      <c r="AP18" s="926">
        <v>4.7160000000000002</v>
      </c>
      <c r="AQ18" s="927">
        <v>0.42299999999999999</v>
      </c>
      <c r="AR18" s="674">
        <f t="shared" si="2"/>
        <v>45.323999999999998</v>
      </c>
      <c r="AS18" s="674">
        <f t="shared" si="2"/>
        <v>4.1729999999999992</v>
      </c>
      <c r="AT18" s="674">
        <f t="shared" si="3"/>
        <v>101.61</v>
      </c>
      <c r="AU18" s="674">
        <f t="shared" si="3"/>
        <v>8.5139999999999993</v>
      </c>
    </row>
    <row r="19" spans="1:47" s="665" customFormat="1" ht="16.5" customHeight="1" thickBot="1" x14ac:dyDescent="0.3">
      <c r="A19" s="1727"/>
      <c r="B19" s="1729"/>
      <c r="C19" s="1693"/>
      <c r="D19" s="1771"/>
      <c r="E19" s="1772"/>
      <c r="F19" s="1739" t="s">
        <v>213</v>
      </c>
      <c r="G19" s="1740"/>
      <c r="H19" s="1005">
        <f>SQRT(I19^2+J19^2)*1000/(SQRT(3)*H23)</f>
        <v>475.87552649610706</v>
      </c>
      <c r="I19" s="814">
        <v>4.8899999999999997</v>
      </c>
      <c r="J19" s="815">
        <v>1.2450000000000001</v>
      </c>
      <c r="K19" s="1005">
        <f>SQRT(L19^2+M19^2)*1000/(SQRT(3)*K23)</f>
        <v>453.09568643559408</v>
      </c>
      <c r="L19" s="814">
        <v>4.6500000000000004</v>
      </c>
      <c r="M19" s="815">
        <v>1.2270000000000001</v>
      </c>
      <c r="N19" s="1005">
        <f>SQRT(O19^2+P19^2)*1000/(SQRT(3)*N23)</f>
        <v>443.71366124698108</v>
      </c>
      <c r="O19" s="814">
        <v>4.5389999999999997</v>
      </c>
      <c r="P19" s="815">
        <v>1.2210000000000001</v>
      </c>
      <c r="Q19" s="1005">
        <f>SQRT(R19^2+S19^2)*1000/(SQRT(3)*Q23)</f>
        <v>437.79799585163192</v>
      </c>
      <c r="R19" s="814">
        <v>4.4669999999999996</v>
      </c>
      <c r="S19" s="815">
        <v>1.2210000000000001</v>
      </c>
      <c r="T19" s="1005">
        <f>SQRT(U19^2+V19^2)*1000/(SQRT(3)*T23)</f>
        <v>438.07466911114022</v>
      </c>
      <c r="U19" s="814">
        <v>4.47</v>
      </c>
      <c r="V19" s="815">
        <v>1.224</v>
      </c>
      <c r="W19" s="1005">
        <f>SQRT(X19^2+Y19^2)*1000/(SQRT(3)*W23)</f>
        <v>459.89676789000583</v>
      </c>
      <c r="X19" s="814">
        <v>4.7039999999999997</v>
      </c>
      <c r="Y19" s="815">
        <v>1.224</v>
      </c>
      <c r="Z19" s="1005">
        <f>SQRT(AA19^2+AB19^2)*1000/(SQRT(3)*Z23)</f>
        <v>500.58030667117043</v>
      </c>
      <c r="AA19" s="814">
        <v>5.133</v>
      </c>
      <c r="AB19" s="815">
        <v>1.2270000000000001</v>
      </c>
      <c r="AC19" s="1005">
        <f>SQRT(AD19^2+AE19^2)*1000/(SQRT(3)*AC23)</f>
        <v>556.42607651033768</v>
      </c>
      <c r="AD19" s="814">
        <v>5.718</v>
      </c>
      <c r="AE19" s="815">
        <v>1.341</v>
      </c>
      <c r="AF19" s="1005">
        <f>SQRT(AG19^2+AH19^2)*1000/(SQRT(3)*AF23)</f>
        <v>591.49327398738387</v>
      </c>
      <c r="AG19" s="814">
        <v>6.0629999999999997</v>
      </c>
      <c r="AH19" s="815">
        <v>1.3919999999999999</v>
      </c>
      <c r="AI19" s="1005">
        <f>SQRT(AJ19^2+AK19^2)*1000/(SQRT(3)*AI23)</f>
        <v>625.73515279543915</v>
      </c>
      <c r="AJ19" s="814">
        <v>6.4080000000000004</v>
      </c>
      <c r="AK19" s="815">
        <v>1.4550000000000001</v>
      </c>
      <c r="AL19" s="1005">
        <f>SQRT(AM19^2+AN19^2)*1000/(SQRT(3)*AL23)</f>
        <v>652.3770982361583</v>
      </c>
      <c r="AM19" s="814">
        <v>6.6779999999999999</v>
      </c>
      <c r="AN19" s="815">
        <v>1.5089999999999999</v>
      </c>
      <c r="AO19" s="1005">
        <f>SQRT(AP19^2+AQ19^2)*1000/(SQRT(3)*AO23)</f>
        <v>646.95003057266194</v>
      </c>
      <c r="AP19" s="814">
        <v>6.6180000000000003</v>
      </c>
      <c r="AQ19" s="815">
        <v>1.5209999999999999</v>
      </c>
      <c r="AR19" s="674">
        <f t="shared" si="2"/>
        <v>64.337999999999994</v>
      </c>
      <c r="AS19" s="674">
        <f t="shared" si="2"/>
        <v>15.806999999999999</v>
      </c>
      <c r="AT19" s="674">
        <f t="shared" si="3"/>
        <v>139.26299999999998</v>
      </c>
      <c r="AU19" s="674">
        <f t="shared" si="3"/>
        <v>32.765999999999998</v>
      </c>
    </row>
    <row r="20" spans="1:47" s="665" customFormat="1" ht="16.5" customHeight="1" thickBot="1" x14ac:dyDescent="0.3">
      <c r="A20" s="1727"/>
      <c r="B20" s="1729"/>
      <c r="C20" s="1693"/>
      <c r="D20" s="1744" t="s">
        <v>21</v>
      </c>
      <c r="E20" s="1745"/>
      <c r="F20" s="1745"/>
      <c r="G20" s="1746"/>
      <c r="H20" s="1756">
        <v>7</v>
      </c>
      <c r="I20" s="1757"/>
      <c r="J20" s="1758"/>
      <c r="K20" s="1756">
        <v>7</v>
      </c>
      <c r="L20" s="1757"/>
      <c r="M20" s="1758"/>
      <c r="N20" s="1756">
        <v>7</v>
      </c>
      <c r="O20" s="1757"/>
      <c r="P20" s="1758"/>
      <c r="Q20" s="1756">
        <v>7</v>
      </c>
      <c r="R20" s="1757"/>
      <c r="S20" s="1758"/>
      <c r="T20" s="1756">
        <v>7</v>
      </c>
      <c r="U20" s="1757"/>
      <c r="V20" s="1758"/>
      <c r="W20" s="1756">
        <v>7</v>
      </c>
      <c r="X20" s="1757"/>
      <c r="Y20" s="1758"/>
      <c r="Z20" s="1756">
        <v>7</v>
      </c>
      <c r="AA20" s="1757"/>
      <c r="AB20" s="1758"/>
      <c r="AC20" s="1756">
        <v>7</v>
      </c>
      <c r="AD20" s="1757"/>
      <c r="AE20" s="1758"/>
      <c r="AF20" s="1756">
        <v>7</v>
      </c>
      <c r="AG20" s="1757"/>
      <c r="AH20" s="1758"/>
      <c r="AI20" s="1756">
        <v>7</v>
      </c>
      <c r="AJ20" s="1757"/>
      <c r="AK20" s="1758"/>
      <c r="AL20" s="1756">
        <v>7</v>
      </c>
      <c r="AM20" s="1757"/>
      <c r="AN20" s="1758"/>
      <c r="AO20" s="1756">
        <v>7</v>
      </c>
      <c r="AP20" s="1757"/>
      <c r="AQ20" s="1758"/>
    </row>
    <row r="21" spans="1:47" s="665" customFormat="1" ht="17.25" customHeight="1" x14ac:dyDescent="0.25">
      <c r="A21" s="1727"/>
      <c r="B21" s="1729"/>
      <c r="C21" s="1693"/>
      <c r="D21" s="1724" t="s">
        <v>22</v>
      </c>
      <c r="E21" s="1725"/>
      <c r="F21" s="1735" t="s">
        <v>212</v>
      </c>
      <c r="G21" s="1736"/>
      <c r="H21" s="1759">
        <v>121.05358409999999</v>
      </c>
      <c r="I21" s="1760"/>
      <c r="J21" s="1761"/>
      <c r="K21" s="1753">
        <v>121.1985062</v>
      </c>
      <c r="L21" s="1754"/>
      <c r="M21" s="1755"/>
      <c r="N21" s="1753">
        <v>121.07958599999999</v>
      </c>
      <c r="O21" s="1754"/>
      <c r="P21" s="1755"/>
      <c r="Q21" s="1753">
        <v>121.08711150000001</v>
      </c>
      <c r="R21" s="1754"/>
      <c r="S21" s="1755"/>
      <c r="T21" s="1753">
        <v>121.01817099999998</v>
      </c>
      <c r="U21" s="1754"/>
      <c r="V21" s="1755"/>
      <c r="W21" s="1753">
        <v>120.63253669999999</v>
      </c>
      <c r="X21" s="1754"/>
      <c r="Y21" s="1755"/>
      <c r="Z21" s="1753">
        <v>120.35504469999999</v>
      </c>
      <c r="AA21" s="1754"/>
      <c r="AB21" s="1755"/>
      <c r="AC21" s="1753">
        <v>120.01183</v>
      </c>
      <c r="AD21" s="1754"/>
      <c r="AE21" s="1755"/>
      <c r="AF21" s="1753">
        <v>121.000698</v>
      </c>
      <c r="AG21" s="1754"/>
      <c r="AH21" s="1755"/>
      <c r="AI21" s="1753">
        <v>120.4395725</v>
      </c>
      <c r="AJ21" s="1754"/>
      <c r="AK21" s="1755"/>
      <c r="AL21" s="1753">
        <v>120.5386496</v>
      </c>
      <c r="AM21" s="1754"/>
      <c r="AN21" s="1755"/>
      <c r="AO21" s="1753">
        <v>120.37750009999999</v>
      </c>
      <c r="AP21" s="1754"/>
      <c r="AQ21" s="1755"/>
    </row>
    <row r="22" spans="1:47" s="665" customFormat="1" ht="17.25" customHeight="1" x14ac:dyDescent="0.25">
      <c r="A22" s="1727"/>
      <c r="B22" s="1729"/>
      <c r="C22" s="1693"/>
      <c r="D22" s="1727"/>
      <c r="E22" s="1728"/>
      <c r="F22" s="1737" t="s">
        <v>109</v>
      </c>
      <c r="G22" s="1738"/>
      <c r="H22" s="1747">
        <v>10.269</v>
      </c>
      <c r="I22" s="1748"/>
      <c r="J22" s="1749"/>
      <c r="K22" s="1747">
        <v>10.279</v>
      </c>
      <c r="L22" s="1748"/>
      <c r="M22" s="1749"/>
      <c r="N22" s="1747">
        <v>10.259</v>
      </c>
      <c r="O22" s="1748"/>
      <c r="P22" s="1749"/>
      <c r="Q22" s="1747">
        <v>10.246</v>
      </c>
      <c r="R22" s="1748"/>
      <c r="S22" s="1749"/>
      <c r="T22" s="1747">
        <v>10.247</v>
      </c>
      <c r="U22" s="1748"/>
      <c r="V22" s="1749"/>
      <c r="W22" s="1747">
        <v>10.236000000000001</v>
      </c>
      <c r="X22" s="1748"/>
      <c r="Y22" s="1749"/>
      <c r="Z22" s="1747">
        <v>10.209</v>
      </c>
      <c r="AA22" s="1748"/>
      <c r="AB22" s="1749"/>
      <c r="AC22" s="1747">
        <v>10.218999999999999</v>
      </c>
      <c r="AD22" s="1748"/>
      <c r="AE22" s="1749"/>
      <c r="AF22" s="1747">
        <v>10.183999999999999</v>
      </c>
      <c r="AG22" s="1748"/>
      <c r="AH22" s="1749"/>
      <c r="AI22" s="1747">
        <v>10.176</v>
      </c>
      <c r="AJ22" s="1748"/>
      <c r="AK22" s="1749"/>
      <c r="AL22" s="1747">
        <v>10.173999999999999</v>
      </c>
      <c r="AM22" s="1748"/>
      <c r="AN22" s="1749"/>
      <c r="AO22" s="1747">
        <v>10.177</v>
      </c>
      <c r="AP22" s="1748"/>
      <c r="AQ22" s="1749"/>
    </row>
    <row r="23" spans="1:47" s="665" customFormat="1" ht="17.25" customHeight="1" thickBot="1" x14ac:dyDescent="0.3">
      <c r="A23" s="1727"/>
      <c r="B23" s="1729"/>
      <c r="C23" s="1693"/>
      <c r="D23" s="1730"/>
      <c r="E23" s="1731"/>
      <c r="F23" s="1739" t="s">
        <v>213</v>
      </c>
      <c r="G23" s="1740"/>
      <c r="H23" s="1750">
        <v>6.1219999999999999</v>
      </c>
      <c r="I23" s="1751"/>
      <c r="J23" s="1752"/>
      <c r="K23" s="1741">
        <v>6.1280000000000001</v>
      </c>
      <c r="L23" s="1742"/>
      <c r="M23" s="1743"/>
      <c r="N23" s="1741">
        <v>6.1159999999999997</v>
      </c>
      <c r="O23" s="1742"/>
      <c r="P23" s="1743"/>
      <c r="Q23" s="1741">
        <v>6.1070000000000002</v>
      </c>
      <c r="R23" s="1742"/>
      <c r="S23" s="1743"/>
      <c r="T23" s="1741">
        <v>6.1079999999999997</v>
      </c>
      <c r="U23" s="1742"/>
      <c r="V23" s="1743"/>
      <c r="W23" s="1741">
        <v>6.1020000000000003</v>
      </c>
      <c r="X23" s="1742"/>
      <c r="Y23" s="1743"/>
      <c r="Z23" s="1741">
        <v>6.0869999999999997</v>
      </c>
      <c r="AA23" s="1742"/>
      <c r="AB23" s="1743"/>
      <c r="AC23" s="1741">
        <v>6.0940000000000003</v>
      </c>
      <c r="AD23" s="1742"/>
      <c r="AE23" s="1743"/>
      <c r="AF23" s="1741">
        <v>6.0720000000000001</v>
      </c>
      <c r="AG23" s="1742"/>
      <c r="AH23" s="1743"/>
      <c r="AI23" s="1741">
        <v>6.0629999999999997</v>
      </c>
      <c r="AJ23" s="1742"/>
      <c r="AK23" s="1743"/>
      <c r="AL23" s="1741">
        <v>6.0590000000000002</v>
      </c>
      <c r="AM23" s="1742"/>
      <c r="AN23" s="1743"/>
      <c r="AO23" s="1741">
        <v>6.06</v>
      </c>
      <c r="AP23" s="1742"/>
      <c r="AQ23" s="1743"/>
    </row>
    <row r="24" spans="1:47" s="665" customFormat="1" ht="16.5" customHeight="1" thickBot="1" x14ac:dyDescent="0.3">
      <c r="A24" s="1730"/>
      <c r="B24" s="1732"/>
      <c r="C24" s="1694"/>
      <c r="D24" s="1744" t="s">
        <v>23</v>
      </c>
      <c r="E24" s="1745"/>
      <c r="F24" s="1745"/>
      <c r="G24" s="1746"/>
      <c r="H24" s="1721" t="s">
        <v>128</v>
      </c>
      <c r="I24" s="1722"/>
      <c r="J24" s="1723"/>
      <c r="K24" s="1721" t="s">
        <v>128</v>
      </c>
      <c r="L24" s="1722"/>
      <c r="M24" s="1723"/>
      <c r="N24" s="1721" t="s">
        <v>128</v>
      </c>
      <c r="O24" s="1722"/>
      <c r="P24" s="1723"/>
      <c r="Q24" s="1721" t="s">
        <v>128</v>
      </c>
      <c r="R24" s="1722"/>
      <c r="S24" s="1723"/>
      <c r="T24" s="1721" t="s">
        <v>128</v>
      </c>
      <c r="U24" s="1722"/>
      <c r="V24" s="1723"/>
      <c r="W24" s="1721" t="s">
        <v>128</v>
      </c>
      <c r="X24" s="1722"/>
      <c r="Y24" s="1723"/>
      <c r="Z24" s="1721" t="s">
        <v>128</v>
      </c>
      <c r="AA24" s="1722"/>
      <c r="AB24" s="1723"/>
      <c r="AC24" s="1721" t="s">
        <v>128</v>
      </c>
      <c r="AD24" s="1722"/>
      <c r="AE24" s="1723"/>
      <c r="AF24" s="1721" t="s">
        <v>128</v>
      </c>
      <c r="AG24" s="1722"/>
      <c r="AH24" s="1723"/>
      <c r="AI24" s="1721" t="s">
        <v>128</v>
      </c>
      <c r="AJ24" s="1722"/>
      <c r="AK24" s="1723"/>
      <c r="AL24" s="1721" t="s">
        <v>128</v>
      </c>
      <c r="AM24" s="1722"/>
      <c r="AN24" s="1723"/>
      <c r="AO24" s="1721" t="s">
        <v>128</v>
      </c>
      <c r="AP24" s="1722"/>
      <c r="AQ24" s="1723"/>
    </row>
    <row r="25" spans="1:47" s="665" customFormat="1" ht="16.5" customHeight="1" x14ac:dyDescent="0.25">
      <c r="A25" s="1724" t="s">
        <v>146</v>
      </c>
      <c r="B25" s="1725"/>
      <c r="C25" s="1726"/>
      <c r="D25" s="1699"/>
      <c r="E25" s="1701"/>
      <c r="F25" s="1735" t="s">
        <v>212</v>
      </c>
      <c r="G25" s="1736"/>
      <c r="H25" s="1004">
        <f>H17+H9</f>
        <v>69.860374692710423</v>
      </c>
      <c r="I25" s="686">
        <f>I17+I9</f>
        <v>14.381</v>
      </c>
      <c r="J25" s="687">
        <f>J17+J9</f>
        <v>2.7653999999999996</v>
      </c>
      <c r="K25" s="1004">
        <f>K17+K9</f>
        <v>66.571337973567225</v>
      </c>
      <c r="L25" s="686">
        <f t="shared" ref="L25:AQ25" si="4">L17+L9</f>
        <v>13.702</v>
      </c>
      <c r="M25" s="687">
        <f t="shared" si="4"/>
        <v>2.7191999999999998</v>
      </c>
      <c r="N25" s="1004">
        <f t="shared" si="4"/>
        <v>64.793206782908513</v>
      </c>
      <c r="O25" s="686">
        <f t="shared" si="4"/>
        <v>13.312999999999999</v>
      </c>
      <c r="P25" s="687">
        <f t="shared" si="4"/>
        <v>2.6466000000000003</v>
      </c>
      <c r="Q25" s="1004">
        <f t="shared" si="4"/>
        <v>63.644434843286838</v>
      </c>
      <c r="R25" s="686">
        <f t="shared" si="4"/>
        <v>13.081</v>
      </c>
      <c r="S25" s="687">
        <f t="shared" si="4"/>
        <v>2.5871999999999997</v>
      </c>
      <c r="T25" s="1004">
        <f t="shared" si="4"/>
        <v>63.869708523881258</v>
      </c>
      <c r="U25" s="686">
        <f t="shared" si="4"/>
        <v>13.134</v>
      </c>
      <c r="V25" s="687">
        <f t="shared" si="4"/>
        <v>2.6135999999999999</v>
      </c>
      <c r="W25" s="1004">
        <f t="shared" si="4"/>
        <v>67.663748127328518</v>
      </c>
      <c r="X25" s="686">
        <f t="shared" si="4"/>
        <v>13.887</v>
      </c>
      <c r="Y25" s="687">
        <f t="shared" si="4"/>
        <v>2.7126000000000001</v>
      </c>
      <c r="Z25" s="1004">
        <f t="shared" si="4"/>
        <v>75.671617272312915</v>
      </c>
      <c r="AA25" s="686">
        <f t="shared" si="4"/>
        <v>15.495999999999999</v>
      </c>
      <c r="AB25" s="687">
        <f t="shared" si="4"/>
        <v>2.9238</v>
      </c>
      <c r="AC25" s="1004">
        <f t="shared" si="4"/>
        <v>84.62522290702168</v>
      </c>
      <c r="AD25" s="686">
        <f t="shared" si="4"/>
        <v>17.245999999999999</v>
      </c>
      <c r="AE25" s="687">
        <f t="shared" si="4"/>
        <v>3.4254000000000002</v>
      </c>
      <c r="AF25" s="1004">
        <f t="shared" si="4"/>
        <v>90.405354962899949</v>
      </c>
      <c r="AG25" s="686">
        <f t="shared" si="4"/>
        <v>18.545999999999999</v>
      </c>
      <c r="AH25" s="687">
        <f t="shared" si="4"/>
        <v>3.7553999999999998</v>
      </c>
      <c r="AI25" s="1004">
        <f t="shared" si="4"/>
        <v>94.851238577954916</v>
      </c>
      <c r="AJ25" s="686">
        <f t="shared" si="4"/>
        <v>19.396999999999998</v>
      </c>
      <c r="AK25" s="687">
        <f t="shared" si="4"/>
        <v>3.9138000000000002</v>
      </c>
      <c r="AL25" s="1004">
        <f t="shared" si="4"/>
        <v>98.485967323628245</v>
      </c>
      <c r="AM25" s="686">
        <f t="shared" si="4"/>
        <v>20.155999999999999</v>
      </c>
      <c r="AN25" s="687">
        <f t="shared" si="4"/>
        <v>4.0325999999999995</v>
      </c>
      <c r="AO25" s="1004">
        <f t="shared" si="4"/>
        <v>98.686346773339864</v>
      </c>
      <c r="AP25" s="686">
        <f t="shared" si="4"/>
        <v>20.137</v>
      </c>
      <c r="AQ25" s="687">
        <f t="shared" si="4"/>
        <v>4.0193999999999992</v>
      </c>
    </row>
    <row r="26" spans="1:47" s="665" customFormat="1" ht="16.5" customHeight="1" x14ac:dyDescent="0.25">
      <c r="A26" s="1727"/>
      <c r="B26" s="1728"/>
      <c r="C26" s="1729"/>
      <c r="D26" s="1733"/>
      <c r="E26" s="1734"/>
      <c r="F26" s="1737" t="s">
        <v>109</v>
      </c>
      <c r="G26" s="1738"/>
      <c r="H26" s="925">
        <f t="shared" ref="H26:AQ27" si="5">H18+H10</f>
        <v>357.11810120820087</v>
      </c>
      <c r="I26" s="1118">
        <f t="shared" si="5"/>
        <v>6.3209999999999997</v>
      </c>
      <c r="J26" s="1119">
        <f t="shared" si="5"/>
        <v>0.621</v>
      </c>
      <c r="K26" s="925">
        <f t="shared" si="5"/>
        <v>337.08440954253444</v>
      </c>
      <c r="L26" s="1118">
        <f t="shared" si="5"/>
        <v>5.9700000000000006</v>
      </c>
      <c r="M26" s="1119">
        <f t="shared" si="5"/>
        <v>0.60899999999999999</v>
      </c>
      <c r="N26" s="925">
        <f t="shared" si="5"/>
        <v>324.79417652981658</v>
      </c>
      <c r="O26" s="1118">
        <f t="shared" si="5"/>
        <v>5.742</v>
      </c>
      <c r="P26" s="1119">
        <f t="shared" si="5"/>
        <v>0.57000000000000006</v>
      </c>
      <c r="Q26" s="925">
        <f t="shared" si="5"/>
        <v>318.45577526976081</v>
      </c>
      <c r="R26" s="1118">
        <f>R18+R10</f>
        <v>5.625</v>
      </c>
      <c r="S26" s="1119">
        <f t="shared" si="5"/>
        <v>0.53699999999999992</v>
      </c>
      <c r="T26" s="925">
        <f t="shared" si="5"/>
        <v>318.42256926529933</v>
      </c>
      <c r="U26" s="1118">
        <f t="shared" si="5"/>
        <v>5.625</v>
      </c>
      <c r="V26" s="1119">
        <f t="shared" si="5"/>
        <v>0.53699999999999992</v>
      </c>
      <c r="W26" s="925">
        <f t="shared" si="5"/>
        <v>337.76396825157087</v>
      </c>
      <c r="X26" s="1118">
        <f t="shared" si="5"/>
        <v>5.9640000000000004</v>
      </c>
      <c r="Y26" s="1119">
        <f t="shared" si="5"/>
        <v>0.53700000000000003</v>
      </c>
      <c r="Z26" s="925">
        <f t="shared" si="5"/>
        <v>395.24015316037344</v>
      </c>
      <c r="AA26" s="1118">
        <f t="shared" si="5"/>
        <v>6.9630000000000001</v>
      </c>
      <c r="AB26" s="1119">
        <f t="shared" si="5"/>
        <v>0.60299999999999998</v>
      </c>
      <c r="AC26" s="925">
        <f t="shared" si="5"/>
        <v>445.00890049814404</v>
      </c>
      <c r="AD26" s="1118">
        <f t="shared" si="5"/>
        <v>7.8360000000000003</v>
      </c>
      <c r="AE26" s="1119">
        <f t="shared" si="5"/>
        <v>0.81899999999999995</v>
      </c>
      <c r="AF26" s="925">
        <f t="shared" si="5"/>
        <v>473.34460491748086</v>
      </c>
      <c r="AG26" s="1118">
        <f t="shared" si="5"/>
        <v>8.3040000000000003</v>
      </c>
      <c r="AH26" s="1119">
        <f t="shared" si="5"/>
        <v>0.89100000000000001</v>
      </c>
      <c r="AI26" s="925">
        <f t="shared" si="5"/>
        <v>492.97662995806235</v>
      </c>
      <c r="AJ26" s="1118">
        <f t="shared" si="5"/>
        <v>8.6430000000000007</v>
      </c>
      <c r="AK26" s="1119">
        <f t="shared" si="5"/>
        <v>0.89100000000000001</v>
      </c>
      <c r="AL26" s="925">
        <f t="shared" si="5"/>
        <v>515.82001467006512</v>
      </c>
      <c r="AM26" s="1118">
        <f t="shared" si="5"/>
        <v>9.0419999999999998</v>
      </c>
      <c r="AN26" s="1119">
        <f t="shared" si="5"/>
        <v>0.91500000000000004</v>
      </c>
      <c r="AO26" s="925">
        <f t="shared" si="5"/>
        <v>522.83912970517576</v>
      </c>
      <c r="AP26" s="1118">
        <f t="shared" si="5"/>
        <v>9.1679999999999993</v>
      </c>
      <c r="AQ26" s="1119">
        <f t="shared" si="5"/>
        <v>0.91799999999999993</v>
      </c>
    </row>
    <row r="27" spans="1:47" s="665" customFormat="1" ht="16.5" customHeight="1" thickBot="1" x14ac:dyDescent="0.3">
      <c r="A27" s="1730"/>
      <c r="B27" s="1731"/>
      <c r="C27" s="1732"/>
      <c r="D27" s="1702"/>
      <c r="E27" s="1704"/>
      <c r="F27" s="1739" t="s">
        <v>213</v>
      </c>
      <c r="G27" s="1740"/>
      <c r="H27" s="1005">
        <f t="shared" si="5"/>
        <v>779.2480540100189</v>
      </c>
      <c r="I27" s="688">
        <f t="shared" si="5"/>
        <v>8.0549999999999997</v>
      </c>
      <c r="J27" s="689">
        <f t="shared" si="5"/>
        <v>1.887</v>
      </c>
      <c r="K27" s="1005">
        <f t="shared" si="5"/>
        <v>747.17645680946134</v>
      </c>
      <c r="L27" s="688">
        <f t="shared" si="5"/>
        <v>7.7190000000000003</v>
      </c>
      <c r="M27" s="689">
        <f t="shared" si="5"/>
        <v>1.86</v>
      </c>
      <c r="N27" s="1005">
        <f t="shared" si="5"/>
        <v>733.82505132416691</v>
      </c>
      <c r="O27" s="688">
        <f t="shared" si="5"/>
        <v>7.56</v>
      </c>
      <c r="P27" s="689">
        <f t="shared" si="5"/>
        <v>1.8450000000000002</v>
      </c>
      <c r="Q27" s="1005">
        <f t="shared" si="5"/>
        <v>724.12946215068155</v>
      </c>
      <c r="R27" s="688">
        <f t="shared" si="5"/>
        <v>7.4459999999999997</v>
      </c>
      <c r="S27" s="689">
        <f t="shared" si="5"/>
        <v>1.83</v>
      </c>
      <c r="T27" s="1005">
        <f t="shared" si="5"/>
        <v>730.17768343276066</v>
      </c>
      <c r="U27" s="688">
        <f t="shared" si="5"/>
        <v>7.5060000000000002</v>
      </c>
      <c r="V27" s="689">
        <f t="shared" si="5"/>
        <v>1.8599999999999999</v>
      </c>
      <c r="W27" s="1005">
        <f t="shared" si="5"/>
        <v>769.98183024156219</v>
      </c>
      <c r="X27" s="688">
        <f t="shared" si="5"/>
        <v>7.92</v>
      </c>
      <c r="Y27" s="689">
        <f t="shared" si="5"/>
        <v>1.911</v>
      </c>
      <c r="Z27" s="1005">
        <f t="shared" si="5"/>
        <v>830.08744864149503</v>
      </c>
      <c r="AA27" s="688">
        <f t="shared" si="5"/>
        <v>8.5380000000000003</v>
      </c>
      <c r="AB27" s="689">
        <f t="shared" si="5"/>
        <v>1.9740000000000002</v>
      </c>
      <c r="AC27" s="1005">
        <f t="shared" si="5"/>
        <v>914.99186657936912</v>
      </c>
      <c r="AD27" s="688">
        <f t="shared" si="5"/>
        <v>9.423</v>
      </c>
      <c r="AE27" s="689">
        <f t="shared" si="5"/>
        <v>2.1779999999999999</v>
      </c>
      <c r="AF27" s="1005">
        <f t="shared" si="5"/>
        <v>998.81944580870891</v>
      </c>
      <c r="AG27" s="688">
        <f t="shared" si="5"/>
        <v>10.250999999999999</v>
      </c>
      <c r="AH27" s="689">
        <f t="shared" si="5"/>
        <v>2.3579999999999997</v>
      </c>
      <c r="AI27" s="1005">
        <f t="shared" si="5"/>
        <v>1050.1323000340587</v>
      </c>
      <c r="AJ27" s="688">
        <f t="shared" si="5"/>
        <v>10.757999999999999</v>
      </c>
      <c r="AK27" s="689">
        <f t="shared" si="5"/>
        <v>2.4870000000000001</v>
      </c>
      <c r="AL27" s="1005">
        <f t="shared" si="5"/>
        <v>1083.5182659164857</v>
      </c>
      <c r="AM27" s="688">
        <f t="shared" si="5"/>
        <v>11.103</v>
      </c>
      <c r="AN27" s="689">
        <f t="shared" si="5"/>
        <v>2.5289999999999999</v>
      </c>
      <c r="AO27" s="1005">
        <f t="shared" si="5"/>
        <v>1070.5595612428538</v>
      </c>
      <c r="AP27" s="688">
        <f t="shared" si="5"/>
        <v>10.968</v>
      </c>
      <c r="AQ27" s="689">
        <f t="shared" si="5"/>
        <v>2.5229999999999997</v>
      </c>
    </row>
    <row r="28" spans="1:47" s="665" customFormat="1" ht="16.5" customHeight="1" x14ac:dyDescent="0.25">
      <c r="A28" s="690" t="s">
        <v>126</v>
      </c>
      <c r="B28" s="1120">
        <f>COS(ATAN(E28))</f>
        <v>0.98230725963979104</v>
      </c>
      <c r="C28" s="692"/>
      <c r="D28" s="978" t="s">
        <v>127</v>
      </c>
      <c r="E28" s="1121">
        <f>(J25+M25+P25+S25+V25+Y25+AB25+AE25+AH25+AK25+AN25+AQ25+AQ112+AN112+AK112+AH112+AE112+AB112+Y112+V112+S112+P112+M112+J112)/(I25+L25+O25+R25+U25+X25+AA25+AD25+AG25+AJ25+AM25+AP25+AP112+AM112+AJ112+AG112+AD112+AA112+X112+U112+R112+O112+L112+I112)</f>
        <v>0.19064950596677252</v>
      </c>
      <c r="F28" s="1121"/>
      <c r="G28" s="935"/>
      <c r="H28" s="1120"/>
      <c r="I28" s="833"/>
      <c r="J28" s="833"/>
      <c r="K28" s="1120"/>
      <c r="L28" s="833"/>
      <c r="M28" s="833"/>
      <c r="N28" s="1120"/>
      <c r="O28" s="833"/>
      <c r="P28" s="833"/>
      <c r="Q28" s="1120"/>
      <c r="R28" s="833"/>
      <c r="S28" s="833"/>
      <c r="T28" s="1120"/>
      <c r="U28" s="833"/>
      <c r="V28" s="833"/>
      <c r="W28" s="1120"/>
      <c r="X28" s="833"/>
      <c r="Y28" s="833"/>
      <c r="Z28" s="1120"/>
      <c r="AA28" s="833"/>
      <c r="AB28" s="833"/>
      <c r="AC28" s="1120"/>
      <c r="AD28" s="833"/>
      <c r="AE28" s="833"/>
      <c r="AF28" s="833"/>
      <c r="AG28" s="833"/>
      <c r="AH28" s="833"/>
      <c r="AI28" s="1120"/>
      <c r="AJ28" s="833"/>
      <c r="AK28" s="833"/>
      <c r="AL28" s="1120"/>
      <c r="AM28" s="833"/>
      <c r="AN28" s="833"/>
      <c r="AO28" s="1120"/>
      <c r="AP28" s="833"/>
      <c r="AQ28" s="833"/>
    </row>
    <row r="29" spans="1:47" s="665" customFormat="1" ht="16.5" customHeight="1" x14ac:dyDescent="0.25">
      <c r="A29" s="785" t="s">
        <v>26</v>
      </c>
      <c r="B29" s="826">
        <f>COS(ATAN(E29))</f>
        <v>0.99559652549772382</v>
      </c>
      <c r="C29" s="937"/>
      <c r="D29" s="854" t="s">
        <v>27</v>
      </c>
      <c r="E29" s="1122">
        <f>(J26+M26+P26+S26+V26+Y26+AB26+AE26+AH26+AK26+AN26+AQ26+AQ113+AN113+AK113+AH113+AE113+AB113+Y113+V113+S113+P113+M113+J113)/(I26+L26+O26+R26+U26+X26+AA26+AD26+AG26+AJ26+AM26+AP26+AP113+AM113+AJ113+AG113+AD113+AA113+X113+U113+R113+O113+L113+I113)</f>
        <v>9.415659404111168E-2</v>
      </c>
      <c r="F29" s="1122"/>
      <c r="G29" s="693"/>
      <c r="H29" s="826"/>
      <c r="I29" s="1123"/>
      <c r="J29" s="1123"/>
      <c r="K29" s="826"/>
      <c r="L29" s="1123"/>
      <c r="M29" s="1123"/>
      <c r="N29" s="826"/>
      <c r="O29" s="1123"/>
      <c r="P29" s="1123"/>
      <c r="Q29" s="826"/>
      <c r="R29" s="1123"/>
      <c r="S29" s="1123"/>
      <c r="T29" s="826"/>
      <c r="U29" s="1123"/>
      <c r="V29" s="1123"/>
      <c r="W29" s="826"/>
      <c r="X29" s="1123"/>
      <c r="Y29" s="1123"/>
      <c r="Z29" s="826"/>
      <c r="AA29" s="1123"/>
      <c r="AB29" s="1123"/>
      <c r="AC29" s="826"/>
      <c r="AD29" s="1123"/>
      <c r="AE29" s="1123"/>
      <c r="AF29" s="826"/>
      <c r="AG29" s="1123"/>
      <c r="AH29" s="1123"/>
      <c r="AI29" s="826"/>
      <c r="AJ29" s="1123"/>
      <c r="AK29" s="1123"/>
      <c r="AL29" s="826"/>
      <c r="AM29" s="1123"/>
      <c r="AN29" s="1123"/>
      <c r="AO29" s="826"/>
      <c r="AP29" s="1123"/>
      <c r="AQ29" s="1123"/>
    </row>
    <row r="30" spans="1:47" s="665" customFormat="1" ht="16.5" customHeight="1" thickBot="1" x14ac:dyDescent="0.3">
      <c r="A30" s="830" t="s">
        <v>214</v>
      </c>
      <c r="B30" s="827">
        <f>COS(ATAN(E30))</f>
        <v>0.97543614981335647</v>
      </c>
      <c r="C30" s="696"/>
      <c r="D30" s="831" t="s">
        <v>215</v>
      </c>
      <c r="E30" s="1124">
        <f>(J27+M27+P27+S27+V27+Y27+AB27+AE27+AH27+AK27+AN27+AQ27+AQ114+AN114+AK114+AH114+AE114+AB114+Y114+V114+S114+P114+M114+J114)/(I27+L27+O27+R27+U27+X27+AA27+AD27+AG27+AJ27+AM27+AP27+AP114+AM114+AJ114+AG114+AD114+AA114+X114+U114+R114+O114+L114+I114)</f>
        <v>0.22582960343455166</v>
      </c>
      <c r="F30" s="1124"/>
      <c r="G30" s="697"/>
      <c r="H30" s="698"/>
      <c r="I30" s="698"/>
      <c r="J30" s="698"/>
      <c r="K30" s="698"/>
      <c r="L30" s="698"/>
      <c r="M30" s="698"/>
      <c r="N30" s="698"/>
      <c r="O30" s="698"/>
      <c r="P30" s="698"/>
      <c r="Q30" s="698"/>
      <c r="R30" s="698"/>
      <c r="S30" s="698"/>
      <c r="T30" s="698"/>
      <c r="U30" s="698"/>
      <c r="V30" s="698"/>
      <c r="W30" s="698"/>
      <c r="X30" s="698"/>
      <c r="Y30" s="698"/>
      <c r="Z30" s="698"/>
      <c r="AA30" s="698"/>
      <c r="AB30" s="698"/>
      <c r="AC30" s="698"/>
      <c r="AD30" s="698"/>
      <c r="AE30" s="698"/>
      <c r="AF30" s="698"/>
      <c r="AG30" s="698"/>
      <c r="AH30" s="698"/>
      <c r="AI30" s="698"/>
      <c r="AJ30" s="698"/>
      <c r="AK30" s="698"/>
      <c r="AL30" s="698"/>
      <c r="AM30" s="698"/>
      <c r="AN30" s="698"/>
      <c r="AO30" s="698"/>
      <c r="AP30" s="698"/>
      <c r="AQ30" s="697"/>
    </row>
    <row r="31" spans="1:47" s="665" customFormat="1" ht="16.5" customHeight="1" thickBot="1" x14ac:dyDescent="0.3">
      <c r="A31" s="699"/>
      <c r="B31" s="700"/>
      <c r="C31" s="700"/>
      <c r="D31" s="701"/>
      <c r="E31" s="702"/>
      <c r="F31" s="701"/>
      <c r="G31" s="702"/>
      <c r="H31" s="703"/>
      <c r="I31" s="701"/>
      <c r="J31" s="701"/>
      <c r="K31" s="703"/>
      <c r="L31" s="701"/>
      <c r="M31" s="701"/>
      <c r="N31" s="703"/>
      <c r="O31" s="701"/>
      <c r="P31" s="701"/>
      <c r="Q31" s="703"/>
      <c r="R31" s="701"/>
      <c r="S31" s="701"/>
      <c r="T31" s="703"/>
      <c r="U31" s="701"/>
      <c r="V31" s="701"/>
      <c r="W31" s="703"/>
      <c r="X31" s="701"/>
      <c r="Y31" s="701"/>
      <c r="Z31" s="703"/>
      <c r="AA31" s="701"/>
      <c r="AB31" s="701"/>
      <c r="AC31" s="703"/>
      <c r="AD31" s="701"/>
      <c r="AE31" s="701"/>
      <c r="AF31" s="703"/>
      <c r="AG31" s="701"/>
      <c r="AH31" s="701"/>
      <c r="AI31" s="703"/>
      <c r="AJ31" s="701"/>
      <c r="AK31" s="701"/>
      <c r="AL31" s="703"/>
      <c r="AM31" s="701"/>
      <c r="AN31" s="701"/>
      <c r="AO31" s="703"/>
      <c r="AP31" s="701"/>
      <c r="AQ31" s="701"/>
    </row>
    <row r="32" spans="1:47" s="665" customFormat="1" ht="16.5" customHeight="1" x14ac:dyDescent="0.25">
      <c r="A32" s="1681" t="s">
        <v>28</v>
      </c>
      <c r="B32" s="1682"/>
      <c r="C32" s="1682"/>
      <c r="D32" s="1715" t="s">
        <v>29</v>
      </c>
      <c r="E32" s="1716"/>
      <c r="F32" s="1716" t="s">
        <v>30</v>
      </c>
      <c r="G32" s="1717"/>
      <c r="H32" s="675" t="s">
        <v>9</v>
      </c>
      <c r="I32" s="676" t="s">
        <v>10</v>
      </c>
      <c r="J32" s="677" t="s">
        <v>11</v>
      </c>
      <c r="K32" s="675" t="s">
        <v>9</v>
      </c>
      <c r="L32" s="676" t="s">
        <v>10</v>
      </c>
      <c r="M32" s="677" t="s">
        <v>11</v>
      </c>
      <c r="N32" s="675" t="s">
        <v>9</v>
      </c>
      <c r="O32" s="676" t="s">
        <v>10</v>
      </c>
      <c r="P32" s="677" t="s">
        <v>11</v>
      </c>
      <c r="Q32" s="675" t="s">
        <v>9</v>
      </c>
      <c r="R32" s="676" t="s">
        <v>10</v>
      </c>
      <c r="S32" s="677" t="s">
        <v>11</v>
      </c>
      <c r="T32" s="675" t="s">
        <v>9</v>
      </c>
      <c r="U32" s="676" t="s">
        <v>10</v>
      </c>
      <c r="V32" s="677" t="s">
        <v>11</v>
      </c>
      <c r="W32" s="675" t="s">
        <v>9</v>
      </c>
      <c r="X32" s="676" t="s">
        <v>10</v>
      </c>
      <c r="Y32" s="677" t="s">
        <v>11</v>
      </c>
      <c r="Z32" s="675" t="s">
        <v>9</v>
      </c>
      <c r="AA32" s="676" t="s">
        <v>10</v>
      </c>
      <c r="AB32" s="677" t="s">
        <v>11</v>
      </c>
      <c r="AC32" s="675" t="s">
        <v>9</v>
      </c>
      <c r="AD32" s="676" t="s">
        <v>10</v>
      </c>
      <c r="AE32" s="677" t="s">
        <v>11</v>
      </c>
      <c r="AF32" s="675" t="s">
        <v>9</v>
      </c>
      <c r="AG32" s="676" t="s">
        <v>10</v>
      </c>
      <c r="AH32" s="677" t="s">
        <v>11</v>
      </c>
      <c r="AI32" s="675" t="s">
        <v>9</v>
      </c>
      <c r="AJ32" s="676" t="s">
        <v>10</v>
      </c>
      <c r="AK32" s="677" t="s">
        <v>11</v>
      </c>
      <c r="AL32" s="675" t="s">
        <v>9</v>
      </c>
      <c r="AM32" s="676" t="s">
        <v>10</v>
      </c>
      <c r="AN32" s="677" t="s">
        <v>11</v>
      </c>
      <c r="AO32" s="675" t="s">
        <v>9</v>
      </c>
      <c r="AP32" s="676" t="s">
        <v>10</v>
      </c>
      <c r="AQ32" s="677" t="s">
        <v>11</v>
      </c>
    </row>
    <row r="33" spans="1:47" s="665" customFormat="1" ht="16.5" customHeight="1" thickBot="1" x14ac:dyDescent="0.3">
      <c r="A33" s="1705" t="s">
        <v>31</v>
      </c>
      <c r="B33" s="1706"/>
      <c r="C33" s="1706"/>
      <c r="D33" s="1125" t="s">
        <v>32</v>
      </c>
      <c r="E33" s="1126" t="s">
        <v>33</v>
      </c>
      <c r="F33" s="1127" t="s">
        <v>32</v>
      </c>
      <c r="G33" s="1128" t="s">
        <v>33</v>
      </c>
      <c r="H33" s="681" t="s">
        <v>14</v>
      </c>
      <c r="I33" s="682" t="s">
        <v>15</v>
      </c>
      <c r="J33" s="683" t="s">
        <v>69</v>
      </c>
      <c r="K33" s="681" t="s">
        <v>14</v>
      </c>
      <c r="L33" s="682" t="s">
        <v>15</v>
      </c>
      <c r="M33" s="683" t="s">
        <v>69</v>
      </c>
      <c r="N33" s="681" t="s">
        <v>14</v>
      </c>
      <c r="O33" s="682" t="s">
        <v>15</v>
      </c>
      <c r="P33" s="683" t="s">
        <v>69</v>
      </c>
      <c r="Q33" s="681" t="s">
        <v>14</v>
      </c>
      <c r="R33" s="682" t="s">
        <v>15</v>
      </c>
      <c r="S33" s="683" t="s">
        <v>69</v>
      </c>
      <c r="T33" s="681" t="s">
        <v>14</v>
      </c>
      <c r="U33" s="682" t="s">
        <v>15</v>
      </c>
      <c r="V33" s="683" t="s">
        <v>69</v>
      </c>
      <c r="W33" s="681" t="s">
        <v>14</v>
      </c>
      <c r="X33" s="682" t="s">
        <v>15</v>
      </c>
      <c r="Y33" s="683" t="s">
        <v>69</v>
      </c>
      <c r="Z33" s="681" t="s">
        <v>14</v>
      </c>
      <c r="AA33" s="682" t="s">
        <v>15</v>
      </c>
      <c r="AB33" s="683" t="s">
        <v>69</v>
      </c>
      <c r="AC33" s="681" t="s">
        <v>14</v>
      </c>
      <c r="AD33" s="682" t="s">
        <v>15</v>
      </c>
      <c r="AE33" s="683" t="s">
        <v>69</v>
      </c>
      <c r="AF33" s="681" t="s">
        <v>14</v>
      </c>
      <c r="AG33" s="682" t="s">
        <v>15</v>
      </c>
      <c r="AH33" s="683" t="s">
        <v>69</v>
      </c>
      <c r="AI33" s="681" t="s">
        <v>14</v>
      </c>
      <c r="AJ33" s="682" t="s">
        <v>15</v>
      </c>
      <c r="AK33" s="683" t="s">
        <v>69</v>
      </c>
      <c r="AL33" s="681" t="s">
        <v>14</v>
      </c>
      <c r="AM33" s="682" t="s">
        <v>15</v>
      </c>
      <c r="AN33" s="683" t="s">
        <v>69</v>
      </c>
      <c r="AO33" s="681" t="s">
        <v>14</v>
      </c>
      <c r="AP33" s="682" t="s">
        <v>15</v>
      </c>
      <c r="AQ33" s="683" t="s">
        <v>69</v>
      </c>
    </row>
    <row r="34" spans="1:47" s="665" customFormat="1" ht="16.5" customHeight="1" x14ac:dyDescent="0.25">
      <c r="A34" s="828" t="s">
        <v>457</v>
      </c>
      <c r="B34" s="708"/>
      <c r="C34" s="709"/>
      <c r="D34" s="710"/>
      <c r="E34" s="711"/>
      <c r="F34" s="712"/>
      <c r="G34" s="713"/>
      <c r="H34" s="958">
        <f>SQRT(I34^2+J34^2)*1000/(SQRT(3)*H14)</f>
        <v>126.62509969165343</v>
      </c>
      <c r="I34" s="1129">
        <v>2.2189999999999999</v>
      </c>
      <c r="J34" s="1130">
        <v>0.38500000000000001</v>
      </c>
      <c r="K34" s="958">
        <f>SQRT(L34^2+M34^2)*1000/(SQRT(3)*K14)</f>
        <v>116.94010266317429</v>
      </c>
      <c r="L34" s="1129">
        <v>2.0470000000000002</v>
      </c>
      <c r="M34" s="1130">
        <v>0.38</v>
      </c>
      <c r="N34" s="958">
        <f>SQRT(O34^2+P34^2)*1000/(SQRT(3)*N14)</f>
        <v>111.85019308245573</v>
      </c>
      <c r="O34" s="1129">
        <v>1.9510000000000001</v>
      </c>
      <c r="P34" s="1130">
        <v>0.377</v>
      </c>
      <c r="Q34" s="958">
        <f>SQRT(R34^2+S34^2)*1000/(SQRT(3)*Q14)</f>
        <v>109.89592033875323</v>
      </c>
      <c r="R34" s="1129">
        <v>1.9159999999999999</v>
      </c>
      <c r="S34" s="1130">
        <v>0.36199999999999999</v>
      </c>
      <c r="T34" s="958">
        <f>SQRT(U34^2+V34^2)*1000/(SQRT(3)*T14)</f>
        <v>111.15907140431923</v>
      </c>
      <c r="U34" s="1129">
        <v>1.9390000000000001</v>
      </c>
      <c r="V34" s="1130">
        <v>0.36199999999999999</v>
      </c>
      <c r="W34" s="958">
        <f>SQRT(X34^2+Y34^2)*1000/(SQRT(3)*W14)</f>
        <v>117.17255873210345</v>
      </c>
      <c r="X34" s="1129">
        <v>2.0470000000000002</v>
      </c>
      <c r="Y34" s="1130">
        <v>0.35399999999999998</v>
      </c>
      <c r="Z34" s="958">
        <f>SQRT(AA34^2+AB34^2)*1000/(SQRT(3)*Z14)</f>
        <v>138.10144181709578</v>
      </c>
      <c r="AA34" s="1129">
        <v>2.4119999999999999</v>
      </c>
      <c r="AB34" s="1130">
        <v>0.38300000000000001</v>
      </c>
      <c r="AC34" s="958">
        <f>SQRT(AD34^2+AE34^2)*1000/(SQRT(3)*AC14)</f>
        <v>154.05659272861072</v>
      </c>
      <c r="AD34" s="1129">
        <v>2.69</v>
      </c>
      <c r="AE34" s="1130">
        <v>0.45600000000000002</v>
      </c>
      <c r="AF34" s="958">
        <f>SQRT(AG34^2+AH34^2)*1000/(SQRT(3)*AF14)</f>
        <v>164.23563037092666</v>
      </c>
      <c r="AG34" s="1129">
        <v>2.8580000000000001</v>
      </c>
      <c r="AH34" s="1130">
        <v>0.48399999999999999</v>
      </c>
      <c r="AI34" s="958">
        <f>SQRT(AJ34^2+AK34^2)*1000/(SQRT(3)*AI14)</f>
        <v>185.85830282960262</v>
      </c>
      <c r="AJ34" s="1129">
        <v>3.2320000000000002</v>
      </c>
      <c r="AK34" s="1130">
        <v>0.53400000000000003</v>
      </c>
      <c r="AL34" s="958">
        <f>SQRT(AM34^2+AN34^2)*1000/(SQRT(3)*AL14)</f>
        <v>204.77606847800743</v>
      </c>
      <c r="AM34" s="1129">
        <v>3.5619999999999998</v>
      </c>
      <c r="AN34" s="1130">
        <v>0.57099999999999995</v>
      </c>
      <c r="AO34" s="958">
        <f>SQRT(AP34^2+AQ34^2)*1000/(SQRT(3)*AO14)</f>
        <v>207.46695947285588</v>
      </c>
      <c r="AP34" s="1129">
        <v>3.6080000000000001</v>
      </c>
      <c r="AQ34" s="1130">
        <v>0.58799999999999997</v>
      </c>
      <c r="AR34" s="674">
        <f t="shared" ref="AR34:AS47" si="6">I34+L34+O34+R34+U34+X34+AA34+AD34+AG34+AJ34+AM34+AP34</f>
        <v>30.481000000000005</v>
      </c>
      <c r="AS34" s="674">
        <f t="shared" si="6"/>
        <v>5.2359999999999998</v>
      </c>
      <c r="AT34" s="674">
        <f t="shared" ref="AT34:AU49" si="7">AR34+AR121</f>
        <v>73.714000000000013</v>
      </c>
      <c r="AU34" s="674">
        <f t="shared" si="7"/>
        <v>11.702999999999999</v>
      </c>
    </row>
    <row r="35" spans="1:47" s="665" customFormat="1" ht="16.5" customHeight="1" x14ac:dyDescent="0.25">
      <c r="A35" s="929" t="s">
        <v>458</v>
      </c>
      <c r="B35" s="715"/>
      <c r="C35" s="716"/>
      <c r="D35" s="717"/>
      <c r="E35" s="718"/>
      <c r="F35" s="719"/>
      <c r="G35" s="720"/>
      <c r="H35" s="958">
        <f>SQRT(I35^2+J35^2)*1000/(SQRT(3)*H14)</f>
        <v>4.8927856861132355</v>
      </c>
      <c r="I35" s="1129">
        <v>8.6999999999999994E-2</v>
      </c>
      <c r="J35" s="1130">
        <v>2E-3</v>
      </c>
      <c r="K35" s="958">
        <f>SQRT(L35^2+M35^2)*1000/(SQRT(3)*K14)</f>
        <v>4.4937863443339676</v>
      </c>
      <c r="L35" s="1129">
        <v>0.08</v>
      </c>
      <c r="M35" s="1130">
        <v>1E-3</v>
      </c>
      <c r="N35" s="958">
        <f>SQRT(O35^2+P35^2)*1000/(SQRT(3)*N14)</f>
        <v>4.5034249618220583</v>
      </c>
      <c r="O35" s="1129">
        <v>0.08</v>
      </c>
      <c r="P35" s="1130">
        <v>1E-3</v>
      </c>
      <c r="Q35" s="958">
        <f>SQRT(R35^2+S35^2)*1000/(SQRT(3)*Q14)</f>
        <v>4.3411718381550584</v>
      </c>
      <c r="R35" s="1129">
        <v>7.6999999999999999E-2</v>
      </c>
      <c r="S35" s="1130">
        <v>2E-3</v>
      </c>
      <c r="T35" s="958">
        <f>SQRT(U35^2+V35^2)*1000/(SQRT(3)*T14)</f>
        <v>4.226951588088335</v>
      </c>
      <c r="U35" s="1129">
        <v>7.4999999999999997E-2</v>
      </c>
      <c r="V35" s="1130">
        <v>1E-3</v>
      </c>
      <c r="W35" s="958">
        <f>SQRT(X35^2+Y35^2)*1000/(SQRT(3)*W14)</f>
        <v>4.4562646771438583</v>
      </c>
      <c r="X35" s="1129">
        <v>7.9000000000000001E-2</v>
      </c>
      <c r="Y35" s="1130">
        <v>1E-3</v>
      </c>
      <c r="Z35" s="958">
        <f>SQRT(AA35^2+AB35^2)*1000/(SQRT(3)*Z14)</f>
        <v>4.9199599818711857</v>
      </c>
      <c r="AA35" s="1129">
        <v>8.6999999999999994E-2</v>
      </c>
      <c r="AB35" s="1130">
        <v>1E-3</v>
      </c>
      <c r="AC35" s="958">
        <f>SQRT(AD35^2+AE35^2)*1000/(SQRT(3)*AC14)</f>
        <v>5.5338163294423452</v>
      </c>
      <c r="AD35" s="1129">
        <v>9.8000000000000004E-2</v>
      </c>
      <c r="AE35" s="1130">
        <v>1E-3</v>
      </c>
      <c r="AF35" s="958">
        <f>SQRT(AG35^2+AH35^2)*1000/(SQRT(3)*AF14)</f>
        <v>5.495875967752081</v>
      </c>
      <c r="AG35" s="1129">
        <v>9.7000000000000003E-2</v>
      </c>
      <c r="AH35" s="1130">
        <v>0</v>
      </c>
      <c r="AI35" s="958">
        <f>SQRT(AJ35^2+AK35^2)*1000/(SQRT(3)*AI14)</f>
        <v>2.2127221401725046</v>
      </c>
      <c r="AJ35" s="1129">
        <v>3.9E-2</v>
      </c>
      <c r="AK35" s="1130">
        <v>0</v>
      </c>
      <c r="AL35" s="958">
        <f>SQRT(AM35^2+AN35^2)*1000/(SQRT(3)*AL14)</f>
        <v>0</v>
      </c>
      <c r="AM35" s="1129">
        <v>0</v>
      </c>
      <c r="AN35" s="1130">
        <v>0</v>
      </c>
      <c r="AO35" s="958">
        <f>SQRT(AP35^2+AQ35^2)*1000/(SQRT(3)*AO14)</f>
        <v>0</v>
      </c>
      <c r="AP35" s="1129">
        <v>0</v>
      </c>
      <c r="AQ35" s="1130">
        <v>0</v>
      </c>
      <c r="AR35" s="674">
        <f t="shared" si="6"/>
        <v>0.79900000000000004</v>
      </c>
      <c r="AS35" s="674">
        <f t="shared" si="6"/>
        <v>1.0000000000000002E-2</v>
      </c>
      <c r="AT35" s="674">
        <f t="shared" si="7"/>
        <v>0.85600000000000009</v>
      </c>
      <c r="AU35" s="674">
        <f t="shared" si="7"/>
        <v>1.9000000000000003E-2</v>
      </c>
    </row>
    <row r="36" spans="1:47" s="1002" customFormat="1" ht="16.5" customHeight="1" x14ac:dyDescent="0.25">
      <c r="A36" s="929" t="s">
        <v>459</v>
      </c>
      <c r="B36" s="715"/>
      <c r="C36" s="716"/>
      <c r="D36" s="717"/>
      <c r="E36" s="718"/>
      <c r="F36" s="719"/>
      <c r="G36" s="720"/>
      <c r="H36" s="958">
        <f>SQRT(I36^2+J36^2)*1000/(SQRT(3)*H14)</f>
        <v>0.73091279937608078</v>
      </c>
      <c r="I36" s="1129">
        <v>0</v>
      </c>
      <c r="J36" s="1130">
        <v>1.2999999999999999E-2</v>
      </c>
      <c r="K36" s="958">
        <f>SQRT(L36^2+M36^2)*1000/(SQRT(3)*K14)</f>
        <v>0.67401529626184553</v>
      </c>
      <c r="L36" s="1129">
        <v>0</v>
      </c>
      <c r="M36" s="1130">
        <v>1.2E-2</v>
      </c>
      <c r="N36" s="958">
        <f>SQRT(O36^2+P36^2)*1000/(SQRT(3)*N14)</f>
        <v>0.67546097594574528</v>
      </c>
      <c r="O36" s="1129">
        <v>0</v>
      </c>
      <c r="P36" s="1130">
        <v>1.2E-2</v>
      </c>
      <c r="Q36" s="958">
        <f>SQRT(R36^2+S36^2)*1000/(SQRT(3)*Q14)</f>
        <v>0.73267800658581961</v>
      </c>
      <c r="R36" s="1129">
        <v>0</v>
      </c>
      <c r="S36" s="1130">
        <v>1.2999999999999999E-2</v>
      </c>
      <c r="T36" s="958">
        <f>SQRT(U36^2+V36^2)*1000/(SQRT(3)*T14)</f>
        <v>0.7326064909189981</v>
      </c>
      <c r="U36" s="1129">
        <v>0</v>
      </c>
      <c r="V36" s="1130">
        <v>1.2999999999999999E-2</v>
      </c>
      <c r="W36" s="958">
        <f>SQRT(X36^2+Y36^2)*1000/(SQRT(3)*W14)</f>
        <v>0.73325063496142384</v>
      </c>
      <c r="X36" s="1129">
        <v>0</v>
      </c>
      <c r="Y36" s="1130">
        <v>1.2999999999999999E-2</v>
      </c>
      <c r="Z36" s="958">
        <f>SQRT(AA36^2+AB36^2)*1000/(SQRT(3)*Z14)</f>
        <v>0.73511787458032662</v>
      </c>
      <c r="AA36" s="1129">
        <v>0</v>
      </c>
      <c r="AB36" s="1130">
        <v>1.2999999999999999E-2</v>
      </c>
      <c r="AC36" s="958">
        <f>SQRT(AD36^2+AE36^2)*1000/(SQRT(3)*AC14)</f>
        <v>0.67757488804650456</v>
      </c>
      <c r="AD36" s="1129">
        <v>0</v>
      </c>
      <c r="AE36" s="1130">
        <v>1.2E-2</v>
      </c>
      <c r="AF36" s="958">
        <f>SQRT(AG36^2+AH36^2)*1000/(SQRT(3)*AF14)</f>
        <v>0.79321921184050659</v>
      </c>
      <c r="AG36" s="1129">
        <v>0</v>
      </c>
      <c r="AH36" s="1130">
        <v>1.4E-2</v>
      </c>
      <c r="AI36" s="958">
        <f>SQRT(AJ36^2+AK36^2)*1000/(SQRT(3)*AI14)</f>
        <v>0.79431051185679646</v>
      </c>
      <c r="AJ36" s="1129">
        <v>0</v>
      </c>
      <c r="AK36" s="1130">
        <v>1.4E-2</v>
      </c>
      <c r="AL36" s="958">
        <f>SQRT(AM36^2+AN36^2)*1000/(SQRT(3)*AL14)</f>
        <v>0.79470098993754412</v>
      </c>
      <c r="AM36" s="1129">
        <v>0</v>
      </c>
      <c r="AN36" s="1130">
        <v>1.4E-2</v>
      </c>
      <c r="AO36" s="958">
        <f>SQRT(AP36^2+AQ36^2)*1000/(SQRT(3)*AO14)</f>
        <v>0.79454475264472246</v>
      </c>
      <c r="AP36" s="1129">
        <v>0</v>
      </c>
      <c r="AQ36" s="1130">
        <v>1.4E-2</v>
      </c>
      <c r="AR36" s="674">
        <f t="shared" si="6"/>
        <v>0</v>
      </c>
      <c r="AS36" s="674">
        <f t="shared" si="6"/>
        <v>0.15700000000000003</v>
      </c>
      <c r="AT36" s="674">
        <f t="shared" si="7"/>
        <v>0</v>
      </c>
      <c r="AU36" s="674">
        <f t="shared" si="7"/>
        <v>0.31200000000000006</v>
      </c>
    </row>
    <row r="37" spans="1:47" s="1002" customFormat="1" ht="16.5" x14ac:dyDescent="0.25">
      <c r="A37" s="929" t="s">
        <v>460</v>
      </c>
      <c r="B37" s="715"/>
      <c r="C37" s="716"/>
      <c r="D37" s="717"/>
      <c r="E37" s="718"/>
      <c r="F37" s="719"/>
      <c r="G37" s="720"/>
      <c r="H37" s="958">
        <f>SQRT(I37^2+J37^2)*1000/(SQRT(3)*H14)</f>
        <v>4.9355631965631774</v>
      </c>
      <c r="I37" s="1129">
        <v>5.8999999999999997E-2</v>
      </c>
      <c r="J37" s="1130">
        <v>6.5000000000000002E-2</v>
      </c>
      <c r="K37" s="958">
        <f>SQRT(L37^2+M37^2)*1000/(SQRT(3)*K14)</f>
        <v>5.0099788654864224</v>
      </c>
      <c r="L37" s="1129">
        <v>0.06</v>
      </c>
      <c r="M37" s="1130">
        <v>6.6000000000000003E-2</v>
      </c>
      <c r="N37" s="958">
        <f>SQRT(O37^2+P37^2)*1000/(SQRT(3)*N14)</f>
        <v>4.9412123641489867</v>
      </c>
      <c r="O37" s="1129">
        <v>5.8999999999999997E-2</v>
      </c>
      <c r="P37" s="1130">
        <v>6.5000000000000002E-2</v>
      </c>
      <c r="Q37" s="958">
        <f>SQRT(R37^2+S37^2)*1000/(SQRT(3)*Q14)</f>
        <v>4.9474829382151659</v>
      </c>
      <c r="R37" s="1129">
        <v>5.8999999999999997E-2</v>
      </c>
      <c r="S37" s="1130">
        <v>6.5000000000000002E-2</v>
      </c>
      <c r="T37" s="958">
        <f>SQRT(U37^2+V37^2)*1000/(SQRT(3)*T14)</f>
        <v>4.9470000213837144</v>
      </c>
      <c r="U37" s="1129">
        <v>5.8999999999999997E-2</v>
      </c>
      <c r="V37" s="1130">
        <v>6.5000000000000002E-2</v>
      </c>
      <c r="W37" s="958">
        <f>SQRT(X37^2+Y37^2)*1000/(SQRT(3)*W14)</f>
        <v>4.9894338433126748</v>
      </c>
      <c r="X37" s="1129">
        <v>0.06</v>
      </c>
      <c r="Y37" s="1130">
        <v>6.5000000000000002E-2</v>
      </c>
      <c r="Z37" s="958">
        <f>SQRT(AA37^2+AB37^2)*1000/(SQRT(3)*Z14)</f>
        <v>4.9639583956000148</v>
      </c>
      <c r="AA37" s="1129">
        <v>5.8999999999999997E-2</v>
      </c>
      <c r="AB37" s="1130">
        <v>6.5000000000000002E-2</v>
      </c>
      <c r="AC37" s="958">
        <f>SQRT(AD37^2+AE37^2)*1000/(SQRT(3)*AC14)</f>
        <v>5.0364374335779889</v>
      </c>
      <c r="AD37" s="1129">
        <v>0.06</v>
      </c>
      <c r="AE37" s="1130">
        <v>6.6000000000000003E-2</v>
      </c>
      <c r="AF37" s="958">
        <f>SQRT(AG37^2+AH37^2)*1000/(SQRT(3)*AF14)</f>
        <v>5.053736286392045</v>
      </c>
      <c r="AG37" s="1129">
        <v>0.06</v>
      </c>
      <c r="AH37" s="1130">
        <v>6.6000000000000003E-2</v>
      </c>
      <c r="AI37" s="958">
        <f>SQRT(AJ37^2+AK37^2)*1000/(SQRT(3)*AI14)</f>
        <v>5.2209880479289259</v>
      </c>
      <c r="AJ37" s="1129">
        <v>6.2E-2</v>
      </c>
      <c r="AK37" s="1130">
        <v>6.8000000000000005E-2</v>
      </c>
      <c r="AL37" s="958">
        <f>SQRT(AM37^2+AN37^2)*1000/(SQRT(3)*AL14)</f>
        <v>5.2656398983309458</v>
      </c>
      <c r="AM37" s="1129">
        <v>6.2E-2</v>
      </c>
      <c r="AN37" s="1130">
        <v>6.9000000000000006E-2</v>
      </c>
      <c r="AO37" s="958">
        <f>SQRT(AP37^2+AQ37^2)*1000/(SQRT(3)*AO14)</f>
        <v>5.222527708220265</v>
      </c>
      <c r="AP37" s="1129">
        <v>6.2E-2</v>
      </c>
      <c r="AQ37" s="1130">
        <v>6.8000000000000005E-2</v>
      </c>
      <c r="AR37" s="674">
        <f t="shared" si="6"/>
        <v>0.72100000000000009</v>
      </c>
      <c r="AS37" s="674">
        <f t="shared" si="6"/>
        <v>0.79300000000000015</v>
      </c>
      <c r="AT37" s="674">
        <f t="shared" si="7"/>
        <v>1.4530000000000001</v>
      </c>
      <c r="AU37" s="674">
        <f t="shared" si="7"/>
        <v>1.5840000000000001</v>
      </c>
    </row>
    <row r="38" spans="1:47" s="665" customFormat="1" ht="16.5" customHeight="1" x14ac:dyDescent="0.25">
      <c r="A38" s="929" t="s">
        <v>461</v>
      </c>
      <c r="B38" s="715"/>
      <c r="C38" s="716"/>
      <c r="D38" s="717"/>
      <c r="E38" s="718"/>
      <c r="F38" s="719"/>
      <c r="G38" s="720"/>
      <c r="H38" s="958">
        <f>SQRT(I38^2+J38^2)*1000/(SQRT(3)*H14)</f>
        <v>13.215644753444131</v>
      </c>
      <c r="I38" s="1129">
        <v>0.23499999999999999</v>
      </c>
      <c r="J38" s="1130">
        <v>5.0000000000000001E-3</v>
      </c>
      <c r="K38" s="958">
        <f>SQRT(L38^2+M38^2)*1000/(SQRT(3)*K14)</f>
        <v>12.865524140677799</v>
      </c>
      <c r="L38" s="1129">
        <v>0.22900000000000001</v>
      </c>
      <c r="M38" s="1130">
        <v>5.0000000000000001E-3</v>
      </c>
      <c r="N38" s="958">
        <f>SQRT(O38^2+P38^2)*1000/(SQRT(3)*N14)</f>
        <v>12.836844159678162</v>
      </c>
      <c r="O38" s="1129">
        <v>0.22800000000000001</v>
      </c>
      <c r="P38" s="1130">
        <v>5.0000000000000001E-3</v>
      </c>
      <c r="Q38" s="958">
        <f>SQRT(R38^2+S38^2)*1000/(SQRT(3)*Q14)</f>
        <v>12.230216586025538</v>
      </c>
      <c r="R38" s="1129">
        <v>0.217</v>
      </c>
      <c r="S38" s="1130">
        <v>1E-3</v>
      </c>
      <c r="T38" s="958">
        <f>SQRT(U38^2+V38^2)*1000/(SQRT(3)*T14)</f>
        <v>12.173060406657893</v>
      </c>
      <c r="U38" s="1129">
        <v>0.216</v>
      </c>
      <c r="V38" s="1130">
        <v>2E-3</v>
      </c>
      <c r="W38" s="958">
        <f>SQRT(X38^2+Y38^2)*1000/(SQRT(3)*W14)</f>
        <v>12.127362100407092</v>
      </c>
      <c r="X38" s="1129">
        <v>0.215</v>
      </c>
      <c r="Y38" s="1130">
        <v>2E-3</v>
      </c>
      <c r="Z38" s="958">
        <f>SQRT(AA38^2+AB38^2)*1000/(SQRT(3)*Z14)</f>
        <v>15.66407376152795</v>
      </c>
      <c r="AA38" s="1129">
        <v>0.27700000000000002</v>
      </c>
      <c r="AB38" s="1130">
        <v>2E-3</v>
      </c>
      <c r="AC38" s="958">
        <f>SQRT(AD38^2+AE38^2)*1000/(SQRT(3)*AC14)</f>
        <v>17.957953915489632</v>
      </c>
      <c r="AD38" s="1129">
        <v>0.318</v>
      </c>
      <c r="AE38" s="1130">
        <v>5.0000000000000001E-3</v>
      </c>
      <c r="AF38" s="958">
        <f>SQRT(AG38^2+AH38^2)*1000/(SQRT(3)*AF14)</f>
        <v>20.400921009652038</v>
      </c>
      <c r="AG38" s="1129">
        <v>0.36</v>
      </c>
      <c r="AH38" s="1130">
        <v>7.0000000000000001E-3</v>
      </c>
      <c r="AI38" s="958">
        <f>SQRT(AJ38^2+AK38^2)*1000/(SQRT(3)*AI14)</f>
        <v>19.802326837923474</v>
      </c>
      <c r="AJ38" s="1129">
        <v>0.34899999999999998</v>
      </c>
      <c r="AK38" s="1130">
        <v>4.0000000000000001E-3</v>
      </c>
      <c r="AL38" s="958">
        <f>SQRT(AM38^2+AN38^2)*1000/(SQRT(3)*AL14)</f>
        <v>20.549010638363622</v>
      </c>
      <c r="AM38" s="1129">
        <v>0.36199999999999999</v>
      </c>
      <c r="AN38" s="1130">
        <v>2E-3</v>
      </c>
      <c r="AO38" s="958">
        <f>SQRT(AP38^2+AQ38^2)*1000/(SQRT(3)*AO14)</f>
        <v>19.466677359412213</v>
      </c>
      <c r="AP38" s="1129">
        <v>0.34300000000000003</v>
      </c>
      <c r="AQ38" s="1130">
        <v>2E-3</v>
      </c>
      <c r="AR38" s="674">
        <f t="shared" si="6"/>
        <v>3.3490000000000002</v>
      </c>
      <c r="AS38" s="674">
        <f t="shared" si="6"/>
        <v>4.200000000000001E-2</v>
      </c>
      <c r="AT38" s="674">
        <f t="shared" si="7"/>
        <v>7.1509999999999998</v>
      </c>
      <c r="AU38" s="674">
        <f t="shared" si="7"/>
        <v>0.108</v>
      </c>
    </row>
    <row r="39" spans="1:47" s="665" customFormat="1" ht="16.5" customHeight="1" x14ac:dyDescent="0.25">
      <c r="A39" s="929" t="s">
        <v>462</v>
      </c>
      <c r="B39" s="715"/>
      <c r="C39" s="716"/>
      <c r="D39" s="717"/>
      <c r="E39" s="718"/>
      <c r="F39" s="719"/>
      <c r="G39" s="720"/>
      <c r="H39" s="958">
        <f>SQRT(I39^2+J39^2)*1000/(SQRT(3)*H14)</f>
        <v>1.349377475771226</v>
      </c>
      <c r="I39" s="1129">
        <v>2.4E-2</v>
      </c>
      <c r="J39" s="1130">
        <v>0</v>
      </c>
      <c r="K39" s="958">
        <f>SQRT(L39^2+M39^2)*1000/(SQRT(3)*K14)</f>
        <v>1.3480305925236911</v>
      </c>
      <c r="L39" s="1129">
        <v>2.4E-2</v>
      </c>
      <c r="M39" s="1130">
        <v>0</v>
      </c>
      <c r="N39" s="958">
        <f>SQRT(O39^2+P39^2)*1000/(SQRT(3)*N14)</f>
        <v>1.3509219518914906</v>
      </c>
      <c r="O39" s="1129">
        <v>2.4E-2</v>
      </c>
      <c r="P39" s="1130">
        <v>0</v>
      </c>
      <c r="Q39" s="958">
        <f>SQRT(R39^2+S39^2)*1000/(SQRT(3)*Q14)</f>
        <v>1.2962764731902963</v>
      </c>
      <c r="R39" s="1129">
        <v>2.3E-2</v>
      </c>
      <c r="S39" s="1130">
        <v>0</v>
      </c>
      <c r="T39" s="958">
        <f>SQRT(U39^2+V39^2)*1000/(SQRT(3)*T14)</f>
        <v>1.3525042909273812</v>
      </c>
      <c r="U39" s="1129">
        <v>2.4E-2</v>
      </c>
      <c r="V39" s="1130">
        <v>0</v>
      </c>
      <c r="W39" s="958">
        <f>SQRT(X39^2+Y39^2)*1000/(SQRT(3)*W14)</f>
        <v>1.3536934799287825</v>
      </c>
      <c r="X39" s="1129">
        <v>2.4E-2</v>
      </c>
      <c r="Y39" s="1130">
        <v>0</v>
      </c>
      <c r="Z39" s="958">
        <f>SQRT(AA39^2+AB39^2)*1000/(SQRT(3)*Z14)</f>
        <v>1.3571406915329107</v>
      </c>
      <c r="AA39" s="1129">
        <v>2.4E-2</v>
      </c>
      <c r="AB39" s="1130">
        <v>0</v>
      </c>
      <c r="AC39" s="958">
        <f>SQRT(AD39^2+AE39^2)*1000/(SQRT(3)*AC14)</f>
        <v>1.5810080721085107</v>
      </c>
      <c r="AD39" s="1129">
        <v>2.8000000000000001E-2</v>
      </c>
      <c r="AE39" s="1130">
        <v>0</v>
      </c>
      <c r="AF39" s="958">
        <f>SQRT(AG39^2+AH39^2)*1000/(SQRT(3)*AF14)</f>
        <v>1.4164628782866189</v>
      </c>
      <c r="AG39" s="1129">
        <v>2.5000000000000001E-2</v>
      </c>
      <c r="AH39" s="1130">
        <v>0</v>
      </c>
      <c r="AI39" s="958">
        <f>SQRT(AJ39^2+AK39^2)*1000/(SQRT(3)*AI14)</f>
        <v>1.4751480934483363</v>
      </c>
      <c r="AJ39" s="1129">
        <v>2.5999999999999999E-2</v>
      </c>
      <c r="AK39" s="1130">
        <v>0</v>
      </c>
      <c r="AL39" s="958">
        <f>SQRT(AM39^2+AN39^2)*1000/(SQRT(3)*AL14)</f>
        <v>1.5894019798750882</v>
      </c>
      <c r="AM39" s="1129">
        <v>2.8000000000000001E-2</v>
      </c>
      <c r="AN39" s="1130">
        <v>0</v>
      </c>
      <c r="AO39" s="958">
        <f>SQRT(AP39^2+AQ39^2)*1000/(SQRT(3)*AO14)</f>
        <v>1.5890895052894449</v>
      </c>
      <c r="AP39" s="1129">
        <v>2.8000000000000001E-2</v>
      </c>
      <c r="AQ39" s="1130">
        <v>0</v>
      </c>
      <c r="AR39" s="674">
        <f t="shared" si="6"/>
        <v>0.30199999999999999</v>
      </c>
      <c r="AS39" s="674">
        <f t="shared" si="6"/>
        <v>0</v>
      </c>
      <c r="AT39" s="674">
        <f t="shared" si="7"/>
        <v>0.64900000000000002</v>
      </c>
      <c r="AU39" s="674">
        <f t="shared" si="7"/>
        <v>0</v>
      </c>
    </row>
    <row r="40" spans="1:47" s="665" customFormat="1" ht="16.5" customHeight="1" x14ac:dyDescent="0.25">
      <c r="A40" s="929" t="s">
        <v>463</v>
      </c>
      <c r="B40" s="715"/>
      <c r="C40" s="716"/>
      <c r="D40" s="717"/>
      <c r="E40" s="718"/>
      <c r="F40" s="719"/>
      <c r="G40" s="720"/>
      <c r="H40" s="958">
        <f>SQRT(I40^2+J40^2)*1000/(SQRT(3)*H14)</f>
        <v>13.962597896534978</v>
      </c>
      <c r="I40" s="1129">
        <v>0.246</v>
      </c>
      <c r="J40" s="1130">
        <v>3.4000000000000002E-2</v>
      </c>
      <c r="K40" s="958">
        <f>SQRT(L40^2+M40^2)*1000/(SQRT(3)*K14)</f>
        <v>12.995324492260593</v>
      </c>
      <c r="L40" s="1129">
        <v>0.22900000000000001</v>
      </c>
      <c r="M40" s="1130">
        <v>3.3000000000000002E-2</v>
      </c>
      <c r="N40" s="958">
        <f>SQRT(O40^2+P40^2)*1000/(SQRT(3)*N14)</f>
        <v>12.267388150664422</v>
      </c>
      <c r="O40" s="1129">
        <v>0.216</v>
      </c>
      <c r="P40" s="1130">
        <v>2.9000000000000001E-2</v>
      </c>
      <c r="Q40" s="958">
        <f>SQRT(R40^2+S40^2)*1000/(SQRT(3)*Q14)</f>
        <v>12.171247836690052</v>
      </c>
      <c r="R40" s="1129">
        <v>0.214</v>
      </c>
      <c r="S40" s="1130">
        <v>2.9000000000000001E-2</v>
      </c>
      <c r="T40" s="958">
        <f>SQRT(U40^2+V40^2)*1000/(SQRT(3)*T14)</f>
        <v>11.939143901684476</v>
      </c>
      <c r="U40" s="1129">
        <v>0.21</v>
      </c>
      <c r="V40" s="1130">
        <v>2.8000000000000001E-2</v>
      </c>
      <c r="W40" s="958">
        <f>SQRT(X40^2+Y40^2)*1000/(SQRT(3)*W14)</f>
        <v>12.900718789531005</v>
      </c>
      <c r="X40" s="1129">
        <v>0.22700000000000001</v>
      </c>
      <c r="Y40" s="1130">
        <v>2.8000000000000001E-2</v>
      </c>
      <c r="Z40" s="958">
        <f>SQRT(AA40^2+AB40^2)*1000/(SQRT(3)*Z14)</f>
        <v>15.456519929025999</v>
      </c>
      <c r="AA40" s="1129">
        <v>0.27200000000000002</v>
      </c>
      <c r="AB40" s="1130">
        <v>2.7E-2</v>
      </c>
      <c r="AC40" s="958">
        <f>SQRT(AD40^2+AE40^2)*1000/(SQRT(3)*AC14)</f>
        <v>16.619491543308516</v>
      </c>
      <c r="AD40" s="1129">
        <v>0.29299999999999998</v>
      </c>
      <c r="AE40" s="1130">
        <v>2.8000000000000001E-2</v>
      </c>
      <c r="AF40" s="958">
        <f>SQRT(AG40^2+AH40^2)*1000/(SQRT(3)*AF14)</f>
        <v>16.774174199628941</v>
      </c>
      <c r="AG40" s="1129">
        <v>0.29499999999999998</v>
      </c>
      <c r="AH40" s="1130">
        <v>2.5000000000000001E-2</v>
      </c>
      <c r="AI40" s="958">
        <f>SQRT(AJ40^2+AK40^2)*1000/(SQRT(3)*AI14)</f>
        <v>18.837617195569248</v>
      </c>
      <c r="AJ40" s="1129">
        <v>0.33100000000000002</v>
      </c>
      <c r="AK40" s="1130">
        <v>2.5999999999999999E-2</v>
      </c>
      <c r="AL40" s="958">
        <f>SQRT(AM40^2+AN40^2)*1000/(SQRT(3)*AL14)</f>
        <v>18.52684592341426</v>
      </c>
      <c r="AM40" s="1129">
        <v>0.32500000000000001</v>
      </c>
      <c r="AN40" s="1130">
        <v>0.03</v>
      </c>
      <c r="AO40" s="958">
        <f>SQRT(AP40^2+AQ40^2)*1000/(SQRT(3)*AO14)</f>
        <v>18.518073220238314</v>
      </c>
      <c r="AP40" s="1129">
        <v>0.32500000000000001</v>
      </c>
      <c r="AQ40" s="1130">
        <v>2.9000000000000001E-2</v>
      </c>
      <c r="AR40" s="674">
        <f t="shared" si="6"/>
        <v>3.1830000000000003</v>
      </c>
      <c r="AS40" s="674">
        <f t="shared" si="6"/>
        <v>0.34600000000000009</v>
      </c>
      <c r="AT40" s="674">
        <f t="shared" si="7"/>
        <v>7.3049999999999997</v>
      </c>
      <c r="AU40" s="674">
        <f t="shared" si="7"/>
        <v>0.79400000000000004</v>
      </c>
    </row>
    <row r="41" spans="1:47" s="665" customFormat="1" ht="16.5" customHeight="1" x14ac:dyDescent="0.25">
      <c r="A41" s="929" t="s">
        <v>464</v>
      </c>
      <c r="B41" s="715"/>
      <c r="C41" s="716"/>
      <c r="D41" s="717"/>
      <c r="E41" s="718"/>
      <c r="F41" s="719"/>
      <c r="G41" s="720"/>
      <c r="H41" s="958">
        <f>SQRT(I41^2+J41^2)*1000/(SQRT(3)*H14)</f>
        <v>1.4056015372616939</v>
      </c>
      <c r="I41" s="1129">
        <v>2.5000000000000001E-2</v>
      </c>
      <c r="J41" s="1130">
        <v>0</v>
      </c>
      <c r="K41" s="958">
        <f>SQRT(L41^2+M41^2)*1000/(SQRT(3)*K14)</f>
        <v>1.4041985338788447</v>
      </c>
      <c r="L41" s="1129">
        <v>2.5000000000000001E-2</v>
      </c>
      <c r="M41" s="1130">
        <v>0</v>
      </c>
      <c r="N41" s="958">
        <f>SQRT(O41^2+P41^2)*1000/(SQRT(3)*N14)</f>
        <v>1.3509219518914906</v>
      </c>
      <c r="O41" s="1129">
        <v>2.4E-2</v>
      </c>
      <c r="P41" s="1130">
        <v>0</v>
      </c>
      <c r="Q41" s="958">
        <f>SQRT(R41^2+S41^2)*1000/(SQRT(3)*Q14)</f>
        <v>1.3526363198507438</v>
      </c>
      <c r="R41" s="1129">
        <v>2.4E-2</v>
      </c>
      <c r="S41" s="1130">
        <v>0</v>
      </c>
      <c r="T41" s="958">
        <f>SQRT(U41^2+V41^2)*1000/(SQRT(3)*T14)</f>
        <v>1.4088586363826887</v>
      </c>
      <c r="U41" s="1129">
        <v>2.5000000000000001E-2</v>
      </c>
      <c r="V41" s="1130">
        <v>0</v>
      </c>
      <c r="W41" s="958">
        <f>SQRT(X41^2+Y41^2)*1000/(SQRT(3)*W14)</f>
        <v>1.410097374925815</v>
      </c>
      <c r="X41" s="1129">
        <v>2.5000000000000001E-2</v>
      </c>
      <c r="Y41" s="1130">
        <v>0</v>
      </c>
      <c r="Z41" s="958">
        <f>SQRT(AA41^2+AB41^2)*1000/(SQRT(3)*Z14)</f>
        <v>1.583330806788396</v>
      </c>
      <c r="AA41" s="1129">
        <v>2.8000000000000001E-2</v>
      </c>
      <c r="AB41" s="1130">
        <v>0</v>
      </c>
      <c r="AC41" s="958">
        <f>SQRT(AD41^2+AE41^2)*1000/(SQRT(3)*AC14)</f>
        <v>1.5810080721085107</v>
      </c>
      <c r="AD41" s="1129">
        <v>2.8000000000000001E-2</v>
      </c>
      <c r="AE41" s="1130">
        <v>0</v>
      </c>
      <c r="AF41" s="958">
        <f>SQRT(AG41^2+AH41^2)*1000/(SQRT(3)*AF14)</f>
        <v>1.5864384236810132</v>
      </c>
      <c r="AG41" s="1129">
        <v>2.8000000000000001E-2</v>
      </c>
      <c r="AH41" s="1130">
        <v>0</v>
      </c>
      <c r="AI41" s="958">
        <f>SQRT(AJ41^2+AK41^2)*1000/(SQRT(3)*AI14)</f>
        <v>1.5886210237135929</v>
      </c>
      <c r="AJ41" s="1129">
        <v>2.8000000000000001E-2</v>
      </c>
      <c r="AK41" s="1130">
        <v>0</v>
      </c>
      <c r="AL41" s="958">
        <f>SQRT(AM41^2+AN41^2)*1000/(SQRT(3)*AL14)</f>
        <v>1.532637623450978</v>
      </c>
      <c r="AM41" s="1129">
        <v>2.7E-2</v>
      </c>
      <c r="AN41" s="1130">
        <v>0</v>
      </c>
      <c r="AO41" s="958">
        <f>SQRT(AP41^2+AQ41^2)*1000/(SQRT(3)*AO14)</f>
        <v>1.5323363086719648</v>
      </c>
      <c r="AP41" s="1129">
        <v>2.7E-2</v>
      </c>
      <c r="AQ41" s="1130">
        <v>0</v>
      </c>
      <c r="AR41" s="674">
        <f t="shared" si="6"/>
        <v>0.31400000000000006</v>
      </c>
      <c r="AS41" s="674">
        <f t="shared" si="6"/>
        <v>0</v>
      </c>
      <c r="AT41" s="674">
        <f t="shared" si="7"/>
        <v>0.68400000000000016</v>
      </c>
      <c r="AU41" s="674">
        <f t="shared" si="7"/>
        <v>0</v>
      </c>
    </row>
    <row r="42" spans="1:47" s="1002" customFormat="1" ht="16.5" customHeight="1" x14ac:dyDescent="0.25">
      <c r="A42" s="929" t="s">
        <v>465</v>
      </c>
      <c r="B42" s="715"/>
      <c r="C42" s="716"/>
      <c r="D42" s="717"/>
      <c r="E42" s="718"/>
      <c r="F42" s="719"/>
      <c r="G42" s="720"/>
      <c r="H42" s="958">
        <f>SQRT(I42^2+J42^2)*1000/(SQRT(3)*H22)</f>
        <v>0</v>
      </c>
      <c r="I42" s="1129">
        <v>0</v>
      </c>
      <c r="J42" s="1130">
        <v>0</v>
      </c>
      <c r="K42" s="958">
        <f>SQRT(L42^2+M42^2)*1000/(SQRT(3)*K22)</f>
        <v>0</v>
      </c>
      <c r="L42" s="1129">
        <v>0</v>
      </c>
      <c r="M42" s="1130">
        <v>0</v>
      </c>
      <c r="N42" s="958">
        <f>SQRT(O42^2+P42^2)*1000/(SQRT(3)*N22)</f>
        <v>0</v>
      </c>
      <c r="O42" s="1129">
        <v>0</v>
      </c>
      <c r="P42" s="1130">
        <v>0</v>
      </c>
      <c r="Q42" s="958">
        <f>SQRT(R42^2+S42^2)*1000/(SQRT(3)*Q22)</f>
        <v>0</v>
      </c>
      <c r="R42" s="1129">
        <v>0</v>
      </c>
      <c r="S42" s="1130">
        <v>0</v>
      </c>
      <c r="T42" s="958">
        <f>SQRT(U42^2+V42^2)*1000/(SQRT(3)*T22)</f>
        <v>0</v>
      </c>
      <c r="U42" s="1129">
        <v>0</v>
      </c>
      <c r="V42" s="1130">
        <v>0</v>
      </c>
      <c r="W42" s="958">
        <f>SQRT(X42^2+Y42^2)*1000/(SQRT(3)*W22)</f>
        <v>0</v>
      </c>
      <c r="X42" s="1129">
        <v>0</v>
      </c>
      <c r="Y42" s="1130">
        <v>0</v>
      </c>
      <c r="Z42" s="958">
        <f>SQRT(AA42^2+AB42^2)*1000/(SQRT(3)*Z22)</f>
        <v>0</v>
      </c>
      <c r="AA42" s="1129">
        <v>0</v>
      </c>
      <c r="AB42" s="1130">
        <v>0</v>
      </c>
      <c r="AC42" s="958">
        <f>SQRT(AD42^2+AE42^2)*1000/(SQRT(3)*AC22)</f>
        <v>0</v>
      </c>
      <c r="AD42" s="1129">
        <v>0</v>
      </c>
      <c r="AE42" s="1130">
        <v>0</v>
      </c>
      <c r="AF42" s="958">
        <f>SQRT(AG42^2+AH42^2)*1000/(SQRT(3)*AF22)</f>
        <v>0</v>
      </c>
      <c r="AG42" s="1129">
        <v>0</v>
      </c>
      <c r="AH42" s="1130">
        <v>0</v>
      </c>
      <c r="AI42" s="958">
        <f>SQRT(AJ42^2+AK42^2)*1000/(SQRT(3)*AI22)</f>
        <v>0</v>
      </c>
      <c r="AJ42" s="1129">
        <v>0</v>
      </c>
      <c r="AK42" s="1130">
        <v>0</v>
      </c>
      <c r="AL42" s="958">
        <f>SQRT(AM42^2+AN42^2)*1000/(SQRT(3)*AL22)</f>
        <v>0</v>
      </c>
      <c r="AM42" s="1129">
        <v>0</v>
      </c>
      <c r="AN42" s="1130">
        <v>0</v>
      </c>
      <c r="AO42" s="958">
        <f>SQRT(AP42^2+AQ42^2)*1000/(SQRT(3)*AO22)</f>
        <v>0</v>
      </c>
      <c r="AP42" s="1129">
        <v>0</v>
      </c>
      <c r="AQ42" s="1130">
        <v>0</v>
      </c>
      <c r="AR42" s="674">
        <f t="shared" si="6"/>
        <v>0</v>
      </c>
      <c r="AS42" s="674">
        <f t="shared" si="6"/>
        <v>0</v>
      </c>
      <c r="AT42" s="674">
        <f t="shared" si="7"/>
        <v>0</v>
      </c>
      <c r="AU42" s="674">
        <f t="shared" si="7"/>
        <v>0</v>
      </c>
    </row>
    <row r="43" spans="1:47" s="1131" customFormat="1" ht="16.5" customHeight="1" x14ac:dyDescent="0.25">
      <c r="A43" s="929" t="s">
        <v>466</v>
      </c>
      <c r="B43" s="715"/>
      <c r="C43" s="716"/>
      <c r="D43" s="717"/>
      <c r="E43" s="718"/>
      <c r="F43" s="719"/>
      <c r="G43" s="720"/>
      <c r="H43" s="958">
        <f>SQRT(I43^2+J43^2)*1000/(SQRT(3)*H22)</f>
        <v>2.4409950349622775</v>
      </c>
      <c r="I43" s="1129">
        <v>4.2999999999999997E-2</v>
      </c>
      <c r="J43" s="1130">
        <v>6.0000000000000001E-3</v>
      </c>
      <c r="K43" s="958">
        <f>SQRT(L43^2+M43^2)*1000/(SQRT(3)*K22)</f>
        <v>2.1702932038463056</v>
      </c>
      <c r="L43" s="1129">
        <v>3.7999999999999999E-2</v>
      </c>
      <c r="M43" s="1130">
        <v>7.0000000000000001E-3</v>
      </c>
      <c r="N43" s="958">
        <f>SQRT(O43^2+P43^2)*1000/(SQRT(3)*N22)</f>
        <v>2.1094658788224234</v>
      </c>
      <c r="O43" s="1129">
        <v>3.6999999999999998E-2</v>
      </c>
      <c r="P43" s="1130">
        <v>6.0000000000000001E-3</v>
      </c>
      <c r="Q43" s="958">
        <f>SQRT(R43^2+S43^2)*1000/(SQRT(3)*Q22)</f>
        <v>2.0565398697741046</v>
      </c>
      <c r="R43" s="1129">
        <v>3.5999999999999997E-2</v>
      </c>
      <c r="S43" s="1130">
        <v>6.0000000000000001E-3</v>
      </c>
      <c r="T43" s="958">
        <f>SQRT(U43^2+V43^2)*1000/(SQRT(3)*T22)</f>
        <v>1.8898132849650717</v>
      </c>
      <c r="U43" s="1129">
        <v>3.3000000000000002E-2</v>
      </c>
      <c r="V43" s="1130">
        <v>6.0000000000000001E-3</v>
      </c>
      <c r="W43" s="958">
        <f>SQRT(X43^2+Y43^2)*1000/(SQRT(3)*W22)</f>
        <v>2.1142057884758927</v>
      </c>
      <c r="X43" s="1129">
        <v>3.6999999999999998E-2</v>
      </c>
      <c r="Y43" s="1130">
        <v>6.0000000000000001E-3</v>
      </c>
      <c r="Z43" s="958">
        <f>SQRT(AA43^2+AB43^2)*1000/(SQRT(3)*Z22)</f>
        <v>2.4637933169965689</v>
      </c>
      <c r="AA43" s="1129">
        <v>4.2999999999999997E-2</v>
      </c>
      <c r="AB43" s="1130">
        <v>7.0000000000000001E-3</v>
      </c>
      <c r="AC43" s="958">
        <f>SQRT(AD43^2+AE43^2)*1000/(SQRT(3)*AC22)</f>
        <v>2.7821903821691589</v>
      </c>
      <c r="AD43" s="1129">
        <v>4.8000000000000001E-2</v>
      </c>
      <c r="AE43" s="1130">
        <v>1.0999999999999999E-2</v>
      </c>
      <c r="AF43" s="958">
        <f>SQRT(AG43^2+AH43^2)*1000/(SQRT(3)*AF22)</f>
        <v>3.0576857031440987</v>
      </c>
      <c r="AG43" s="1129">
        <v>5.2999999999999999E-2</v>
      </c>
      <c r="AH43" s="1130">
        <v>0.01</v>
      </c>
      <c r="AI43" s="958">
        <f>SQRT(AJ43^2+AK43^2)*1000/(SQRT(3)*AI22)</f>
        <v>3.7052864827239027</v>
      </c>
      <c r="AJ43" s="1129">
        <v>6.4000000000000001E-2</v>
      </c>
      <c r="AK43" s="1130">
        <v>1.2999999999999999E-2</v>
      </c>
      <c r="AL43" s="958">
        <f>SQRT(AM43^2+AN43^2)*1000/(SQRT(3)*AL22)</f>
        <v>6.1573127212042893</v>
      </c>
      <c r="AM43" s="1129">
        <v>0.107</v>
      </c>
      <c r="AN43" s="1130">
        <v>1.7999999999999999E-2</v>
      </c>
      <c r="AO43" s="958">
        <f>SQRT(AP43^2+AQ43^2)*1000/(SQRT(3)*AO22)</f>
        <v>6.973285697243651</v>
      </c>
      <c r="AP43" s="1129">
        <v>0.122</v>
      </c>
      <c r="AQ43" s="1130">
        <v>1.4999999999999999E-2</v>
      </c>
      <c r="AR43" s="674">
        <f t="shared" si="6"/>
        <v>0.66100000000000003</v>
      </c>
      <c r="AS43" s="674">
        <f t="shared" si="6"/>
        <v>0.11099999999999999</v>
      </c>
      <c r="AT43" s="674">
        <f t="shared" si="7"/>
        <v>2.5529999999999999</v>
      </c>
      <c r="AU43" s="674">
        <f t="shared" si="7"/>
        <v>0.29799999999999999</v>
      </c>
    </row>
    <row r="44" spans="1:47" s="665" customFormat="1" ht="16.5" customHeight="1" x14ac:dyDescent="0.25">
      <c r="A44" s="929" t="s">
        <v>467</v>
      </c>
      <c r="B44" s="715"/>
      <c r="C44" s="716"/>
      <c r="D44" s="717"/>
      <c r="E44" s="718"/>
      <c r="F44" s="719"/>
      <c r="G44" s="720"/>
      <c r="H44" s="958">
        <f>SQRT(I44^2+J44^2)*1000/(SQRT(3)*H22)</f>
        <v>6.2455228070815529</v>
      </c>
      <c r="I44" s="1129">
        <v>0.108</v>
      </c>
      <c r="J44" s="1130">
        <v>2.5999999999999999E-2</v>
      </c>
      <c r="K44" s="958">
        <f>SQRT(L44^2+M44^2)*1000/(SQRT(3)*K22)</f>
        <v>5.449158818638641</v>
      </c>
      <c r="L44" s="1129">
        <v>9.4E-2</v>
      </c>
      <c r="M44" s="1130">
        <v>2.4E-2</v>
      </c>
      <c r="N44" s="958">
        <f>SQRT(O44^2+P44^2)*1000/(SQRT(3)*N22)</f>
        <v>5.3109925011968997</v>
      </c>
      <c r="O44" s="1129">
        <v>9.0999999999999998E-2</v>
      </c>
      <c r="P44" s="1130">
        <v>2.5000000000000001E-2</v>
      </c>
      <c r="Q44" s="958">
        <f>SQRT(R44^2+S44^2)*1000/(SQRT(3)*Q22)</f>
        <v>5.1941899813487078</v>
      </c>
      <c r="R44" s="1129">
        <v>8.8999999999999996E-2</v>
      </c>
      <c r="S44" s="1130">
        <v>2.4E-2</v>
      </c>
      <c r="T44" s="958">
        <f>SQRT(U44^2+V44^2)*1000/(SQRT(3)*T22)</f>
        <v>5.262902861768791</v>
      </c>
      <c r="U44" s="1129">
        <v>0.09</v>
      </c>
      <c r="V44" s="1130">
        <v>2.5000000000000001E-2</v>
      </c>
      <c r="W44" s="958">
        <f>SQRT(X44^2+Y44^2)*1000/(SQRT(3)*W22)</f>
        <v>5.7046063987171198</v>
      </c>
      <c r="X44" s="1129">
        <v>9.8000000000000004E-2</v>
      </c>
      <c r="Y44" s="1130">
        <v>2.5000000000000001E-2</v>
      </c>
      <c r="Z44" s="958">
        <f>SQRT(AA44^2+AB44^2)*1000/(SQRT(3)*Z22)</f>
        <v>6.8885722397472726</v>
      </c>
      <c r="AA44" s="1129">
        <v>0.11899999999999999</v>
      </c>
      <c r="AB44" s="1130">
        <v>2.5999999999999999E-2</v>
      </c>
      <c r="AC44" s="958">
        <f>SQRT(AD44^2+AE44^2)*1000/(SQRT(3)*AC22)</f>
        <v>8.1329257644056625</v>
      </c>
      <c r="AD44" s="1129">
        <v>0.14099999999999999</v>
      </c>
      <c r="AE44" s="1130">
        <v>2.9000000000000001E-2</v>
      </c>
      <c r="AF44" s="958">
        <f>SQRT(AG44^2+AH44^2)*1000/(SQRT(3)*AF22)</f>
        <v>8.9531923133058058</v>
      </c>
      <c r="AG44" s="1129">
        <v>0.154</v>
      </c>
      <c r="AH44" s="1130">
        <v>3.5000000000000003E-2</v>
      </c>
      <c r="AI44" s="958">
        <f>SQRT(AJ44^2+AK44^2)*1000/(SQRT(3)*AI22)</f>
        <v>10.624272369062821</v>
      </c>
      <c r="AJ44" s="1129">
        <v>0.18099999999999999</v>
      </c>
      <c r="AK44" s="1130">
        <v>4.8000000000000001E-2</v>
      </c>
      <c r="AL44" s="958">
        <f>SQRT(AM44^2+AN44^2)*1000/(SQRT(3)*AL22)</f>
        <v>12.209181182973216</v>
      </c>
      <c r="AM44" s="1129">
        <v>0.20799999999999999</v>
      </c>
      <c r="AN44" s="1130">
        <v>5.5E-2</v>
      </c>
      <c r="AO44" s="958">
        <f>SQRT(AP44^2+AQ44^2)*1000/(SQRT(3)*AO22)</f>
        <v>12.439468583876724</v>
      </c>
      <c r="AP44" s="1129">
        <v>0.21199999999999999</v>
      </c>
      <c r="AQ44" s="1130">
        <v>5.6000000000000001E-2</v>
      </c>
      <c r="AR44" s="674">
        <f t="shared" si="6"/>
        <v>1.585</v>
      </c>
      <c r="AS44" s="674">
        <f t="shared" si="6"/>
        <v>0.39799999999999996</v>
      </c>
      <c r="AT44" s="674">
        <f t="shared" si="7"/>
        <v>3.9319999999999999</v>
      </c>
      <c r="AU44" s="674">
        <f t="shared" si="7"/>
        <v>0.89500000000000002</v>
      </c>
    </row>
    <row r="45" spans="1:47" s="665" customFormat="1" ht="16.5" customHeight="1" x14ac:dyDescent="0.25">
      <c r="A45" s="929" t="s">
        <v>468</v>
      </c>
      <c r="B45" s="715"/>
      <c r="C45" s="716"/>
      <c r="D45" s="717"/>
      <c r="E45" s="718"/>
      <c r="F45" s="719"/>
      <c r="G45" s="720"/>
      <c r="H45" s="958">
        <f>SQRT(I45^2+J45^2)*1000/(SQRT(3)*H22)</f>
        <v>4.9555718753924127</v>
      </c>
      <c r="I45" s="1129">
        <v>8.7999999999999995E-2</v>
      </c>
      <c r="J45" s="1130">
        <v>5.0000000000000001E-3</v>
      </c>
      <c r="K45" s="958">
        <f>SQRT(L45^2+M45^2)*1000/(SQRT(3)*K22)</f>
        <v>4.5665607161694819</v>
      </c>
      <c r="L45" s="1129">
        <v>8.1000000000000003E-2</v>
      </c>
      <c r="M45" s="1130">
        <v>7.0000000000000001E-3</v>
      </c>
      <c r="N45" s="958">
        <f>SQRT(O45^2+P45^2)*1000/(SQRT(3)*N22)</f>
        <v>4.3512325856309237</v>
      </c>
      <c r="O45" s="1129">
        <v>7.6999999999999999E-2</v>
      </c>
      <c r="P45" s="1130">
        <v>7.0000000000000001E-3</v>
      </c>
      <c r="Q45" s="958">
        <f>SQRT(R45^2+S45^2)*1000/(SQRT(3)*Q22)</f>
        <v>4.2396655531863106</v>
      </c>
      <c r="R45" s="1129">
        <v>7.4999999999999997E-2</v>
      </c>
      <c r="S45" s="1130">
        <v>6.0000000000000001E-3</v>
      </c>
      <c r="T45" s="958">
        <f>SQRT(U45^2+V45^2)*1000/(SQRT(3)*T22)</f>
        <v>4.2441165536431118</v>
      </c>
      <c r="U45" s="1129">
        <v>7.4999999999999997E-2</v>
      </c>
      <c r="V45" s="1130">
        <v>7.0000000000000001E-3</v>
      </c>
      <c r="W45" s="958">
        <f>SQRT(X45^2+Y45^2)*1000/(SQRT(3)*W22)</f>
        <v>4.693739515891485</v>
      </c>
      <c r="X45" s="1129">
        <v>8.3000000000000004E-2</v>
      </c>
      <c r="Y45" s="1130">
        <v>6.0000000000000001E-3</v>
      </c>
      <c r="Z45" s="958">
        <f>SQRT(AA45^2+AB45^2)*1000/(SQRT(3)*Z22)</f>
        <v>5.5606362901591009</v>
      </c>
      <c r="AA45" s="1129">
        <v>9.8000000000000004E-2</v>
      </c>
      <c r="AB45" s="1130">
        <v>8.0000000000000002E-3</v>
      </c>
      <c r="AC45" s="958">
        <f>SQRT(AD45^2+AE45^2)*1000/(SQRT(3)*AC22)</f>
        <v>6.3769892883441042</v>
      </c>
      <c r="AD45" s="1129">
        <v>0.112</v>
      </c>
      <c r="AE45" s="1130">
        <v>1.4E-2</v>
      </c>
      <c r="AF45" s="958">
        <f>SQRT(AG45^2+AH45^2)*1000/(SQRT(3)*AF22)</f>
        <v>6.2525790010856301</v>
      </c>
      <c r="AG45" s="1129">
        <v>0.11</v>
      </c>
      <c r="AH45" s="1130">
        <v>8.0000000000000002E-3</v>
      </c>
      <c r="AI45" s="958">
        <f>SQRT(AJ45^2+AK45^2)*1000/(SQRT(3)*AI22)</f>
        <v>5.6761990799954516</v>
      </c>
      <c r="AJ45" s="1129">
        <v>0.1</v>
      </c>
      <c r="AK45" s="1130">
        <v>3.0000000000000001E-3</v>
      </c>
      <c r="AL45" s="958">
        <f>SQRT(AM45^2+AN45^2)*1000/(SQRT(3)*AL22)</f>
        <v>5.9115658534940234</v>
      </c>
      <c r="AM45" s="1129">
        <v>0.104</v>
      </c>
      <c r="AN45" s="1130">
        <v>6.0000000000000001E-3</v>
      </c>
      <c r="AO45" s="958">
        <f>SQRT(AP45^2+AQ45^2)*1000/(SQRT(3)*AO22)</f>
        <v>6.133498698283546</v>
      </c>
      <c r="AP45" s="1129">
        <v>0.108</v>
      </c>
      <c r="AQ45" s="1130">
        <v>5.0000000000000001E-3</v>
      </c>
      <c r="AR45" s="674">
        <f t="shared" si="6"/>
        <v>1.1110000000000002</v>
      </c>
      <c r="AS45" s="674">
        <f t="shared" si="6"/>
        <v>8.2000000000000017E-2</v>
      </c>
      <c r="AT45" s="674">
        <f t="shared" si="7"/>
        <v>2.7670000000000003</v>
      </c>
      <c r="AU45" s="674">
        <f t="shared" si="7"/>
        <v>0.17100000000000004</v>
      </c>
    </row>
    <row r="46" spans="1:47" s="665" customFormat="1" ht="16.5" customHeight="1" x14ac:dyDescent="0.25">
      <c r="A46" s="929" t="s">
        <v>469</v>
      </c>
      <c r="B46" s="715"/>
      <c r="C46" s="716"/>
      <c r="D46" s="717"/>
      <c r="E46" s="718"/>
      <c r="F46" s="719"/>
      <c r="G46" s="720"/>
      <c r="H46" s="958">
        <f>SQRT(I46^2+J46^2)*1000/(SQRT(3)*H22)</f>
        <v>11.590593742563135</v>
      </c>
      <c r="I46" s="1129">
        <v>0.20599999999999999</v>
      </c>
      <c r="J46" s="1130">
        <v>8.0000000000000002E-3</v>
      </c>
      <c r="K46" s="958">
        <f>SQRT(L46^2+M46^2)*1000/(SQRT(3)*K22)</f>
        <v>11.070215353522807</v>
      </c>
      <c r="L46" s="1129">
        <v>0.19700000000000001</v>
      </c>
      <c r="M46" s="1130">
        <v>6.0000000000000001E-3</v>
      </c>
      <c r="N46" s="958">
        <f>SQRT(O46^2+P46^2)*1000/(SQRT(3)*N22)</f>
        <v>10.807613347881793</v>
      </c>
      <c r="O46" s="1129">
        <v>0.192</v>
      </c>
      <c r="P46" s="1130">
        <v>4.0000000000000001E-3</v>
      </c>
      <c r="Q46" s="958">
        <f>SQRT(R46^2+S46^2)*1000/(SQRT(3)*Q22)</f>
        <v>10.537836719800708</v>
      </c>
      <c r="R46" s="1129">
        <v>0.187</v>
      </c>
      <c r="S46" s="1130">
        <v>2E-3</v>
      </c>
      <c r="T46" s="958">
        <f>SQRT(U46^2+V46^2)*1000/(SQRT(3)*T22)</f>
        <v>10.25464380869075</v>
      </c>
      <c r="U46" s="1129">
        <v>0.182</v>
      </c>
      <c r="V46" s="1130">
        <v>1E-3</v>
      </c>
      <c r="W46" s="958">
        <f>SQRT(X46^2+Y46^2)*1000/(SQRT(3)*W22)</f>
        <v>10.209260805138548</v>
      </c>
      <c r="X46" s="1129">
        <v>0.18099999999999999</v>
      </c>
      <c r="Y46" s="1130">
        <v>1E-3</v>
      </c>
      <c r="Z46" s="958">
        <f>SQRT(AA46^2+AB46^2)*1000/(SQRT(3)*Z22)</f>
        <v>10.577842784852896</v>
      </c>
      <c r="AA46" s="1129">
        <v>0.187</v>
      </c>
      <c r="AB46" s="1130">
        <v>4.0000000000000001E-3</v>
      </c>
      <c r="AC46" s="958">
        <f>SQRT(AD46^2+AE46^2)*1000/(SQRT(3)*AC22)</f>
        <v>15.041239861133549</v>
      </c>
      <c r="AD46" s="1129">
        <v>0.26600000000000001</v>
      </c>
      <c r="AE46" s="1130">
        <v>1.0999999999999999E-2</v>
      </c>
      <c r="AF46" s="958">
        <f>SQRT(AG46^2+AH46^2)*1000/(SQRT(3)*AF22)</f>
        <v>14.518549962024315</v>
      </c>
      <c r="AG46" s="1129">
        <v>0.25600000000000001</v>
      </c>
      <c r="AH46" s="1130">
        <v>7.0000000000000001E-3</v>
      </c>
      <c r="AI46" s="958">
        <f>SQRT(AJ46^2+AK46^2)*1000/(SQRT(3)*AI22)</f>
        <v>15.104798559446122</v>
      </c>
      <c r="AJ46" s="1129">
        <v>0.26600000000000001</v>
      </c>
      <c r="AK46" s="1130">
        <v>1.0999999999999999E-2</v>
      </c>
      <c r="AL46" s="958">
        <f>SQRT(AM46^2+AN46^2)*1000/(SQRT(3)*AL22)</f>
        <v>15.22116689258319</v>
      </c>
      <c r="AM46" s="1129">
        <v>0.26800000000000002</v>
      </c>
      <c r="AN46" s="1130">
        <v>1.0999999999999999E-2</v>
      </c>
      <c r="AO46" s="958">
        <f>SQRT(AP46^2+AQ46^2)*1000/(SQRT(3)*AO22)</f>
        <v>14.989950194219775</v>
      </c>
      <c r="AP46" s="1129">
        <v>0.26400000000000001</v>
      </c>
      <c r="AQ46" s="1130">
        <v>1.0999999999999999E-2</v>
      </c>
      <c r="AR46" s="674">
        <f t="shared" si="6"/>
        <v>2.6520000000000001</v>
      </c>
      <c r="AS46" s="674">
        <f t="shared" si="6"/>
        <v>7.6999999999999999E-2</v>
      </c>
      <c r="AT46" s="674">
        <f t="shared" si="7"/>
        <v>5.3710000000000004</v>
      </c>
      <c r="AU46" s="674">
        <f t="shared" si="7"/>
        <v>0.191</v>
      </c>
    </row>
    <row r="47" spans="1:47" s="665" customFormat="1" ht="16.5" customHeight="1" x14ac:dyDescent="0.25">
      <c r="A47" s="929" t="s">
        <v>470</v>
      </c>
      <c r="B47" s="715"/>
      <c r="C47" s="716"/>
      <c r="D47" s="717"/>
      <c r="E47" s="718"/>
      <c r="F47" s="719"/>
      <c r="G47" s="720"/>
      <c r="H47" s="958">
        <f>SQRT(I47^2+J47^2)*1000/(SQRT(3)*H22)</f>
        <v>161.21582376859811</v>
      </c>
      <c r="I47" s="1129">
        <v>2.8439999999999999</v>
      </c>
      <c r="J47" s="1130">
        <v>0.36599999999999999</v>
      </c>
      <c r="K47" s="958">
        <f>SQRT(L47^2+M47^2)*1000/(SQRT(3)*K22)</f>
        <v>155.05185390503712</v>
      </c>
      <c r="L47" s="1129">
        <v>2.7360000000000002</v>
      </c>
      <c r="M47" s="1130">
        <v>0.36699999999999999</v>
      </c>
      <c r="N47" s="958">
        <f>SQRT(O47^2+P47^2)*1000/(SQRT(3)*N22)</f>
        <v>149.46713093746362</v>
      </c>
      <c r="O47" s="1129">
        <v>2.633</v>
      </c>
      <c r="P47" s="1130">
        <v>0.34799999999999998</v>
      </c>
      <c r="Q47" s="958">
        <f>SQRT(R47^2+S47^2)*1000/(SQRT(3)*Q22)</f>
        <v>146.6928419965935</v>
      </c>
      <c r="R47" s="1129">
        <v>2.581</v>
      </c>
      <c r="S47" s="1130">
        <v>0.34</v>
      </c>
      <c r="T47" s="958">
        <f>SQRT(U47^2+V47^2)*1000/(SQRT(3)*T22)</f>
        <v>146.03049746171982</v>
      </c>
      <c r="U47" s="1129">
        <v>2.569</v>
      </c>
      <c r="V47" s="1130">
        <v>0.34300000000000003</v>
      </c>
      <c r="W47" s="958">
        <f>SQRT(X47^2+Y47^2)*1000/(SQRT(3)*W22)</f>
        <v>156.95720341224254</v>
      </c>
      <c r="X47" s="1129">
        <v>2.76</v>
      </c>
      <c r="Y47" s="1130">
        <v>0.35499999999999998</v>
      </c>
      <c r="Z47" s="958">
        <f>SQRT(AA47^2+AB47^2)*1000/(SQRT(3)*Z22)</f>
        <v>183.33304402963356</v>
      </c>
      <c r="AA47" s="1129">
        <v>3.218</v>
      </c>
      <c r="AB47" s="1130">
        <v>0.39200000000000002</v>
      </c>
      <c r="AC47" s="958">
        <f>SQRT(AD47^2+AE47^2)*1000/(SQRT(3)*AC22)</f>
        <v>205.81527076000745</v>
      </c>
      <c r="AD47" s="1129">
        <v>3.6110000000000002</v>
      </c>
      <c r="AE47" s="1130">
        <v>0.48099999999999998</v>
      </c>
      <c r="AF47" s="958">
        <f>SQRT(AG47^2+AH47^2)*1000/(SQRT(3)*AF22)</f>
        <v>221.37964003370055</v>
      </c>
      <c r="AG47" s="1129">
        <v>3.8679999999999999</v>
      </c>
      <c r="AH47" s="1130">
        <v>0.53600000000000003</v>
      </c>
      <c r="AI47" s="958">
        <f>SQRT(AJ47^2+AK47^2)*1000/(SQRT(3)*AI22)</f>
        <v>219.11314322010887</v>
      </c>
      <c r="AJ47" s="1129">
        <v>3.8319999999999999</v>
      </c>
      <c r="AK47" s="1130">
        <v>0.48</v>
      </c>
      <c r="AL47" s="958">
        <f>SQRT(AM47^2+AN47^2)*1000/(SQRT(3)*AL22)</f>
        <v>220.42975219230888</v>
      </c>
      <c r="AM47" s="1129">
        <v>3.8580000000000001</v>
      </c>
      <c r="AN47" s="1130">
        <v>0.45200000000000001</v>
      </c>
      <c r="AO47" s="958">
        <f>SQRT(AP47^2+AQ47^2)*1000/(SQRT(3)*AO22)</f>
        <v>224.627283126534</v>
      </c>
      <c r="AP47" s="1129">
        <v>3.9350000000000001</v>
      </c>
      <c r="AQ47" s="1130">
        <v>0.44</v>
      </c>
      <c r="AR47" s="674">
        <f t="shared" si="6"/>
        <v>38.445</v>
      </c>
      <c r="AS47" s="674">
        <f t="shared" si="6"/>
        <v>4.8999999999999995</v>
      </c>
      <c r="AT47" s="674">
        <f t="shared" si="7"/>
        <v>84.966000000000008</v>
      </c>
      <c r="AU47" s="674">
        <f t="shared" si="7"/>
        <v>9.5859999999999985</v>
      </c>
    </row>
    <row r="48" spans="1:47" s="665" customFormat="1" ht="16.5" customHeight="1" x14ac:dyDescent="0.25">
      <c r="A48" s="929" t="s">
        <v>471</v>
      </c>
      <c r="B48" s="715"/>
      <c r="C48" s="716"/>
      <c r="D48" s="717"/>
      <c r="E48" s="718"/>
      <c r="F48" s="719"/>
      <c r="G48" s="720"/>
      <c r="H48" s="1132">
        <f>SQRT(I48^2+J48^2)*1000/(SQRT(3)*H22)</f>
        <v>2.1364602424000179</v>
      </c>
      <c r="I48" s="1129">
        <v>3.7999999999999999E-2</v>
      </c>
      <c r="J48" s="1130">
        <v>0</v>
      </c>
      <c r="K48" s="1132">
        <f>SQRT(L48^2+M48^2)*1000/(SQRT(3)*K22)</f>
        <v>1.8535420647200751</v>
      </c>
      <c r="L48" s="1129">
        <v>3.3000000000000002E-2</v>
      </c>
      <c r="M48" s="1130">
        <v>0</v>
      </c>
      <c r="N48" s="1132">
        <f>SQRT(O48^2+P48^2)*1000/(SQRT(3)*N22)</f>
        <v>1.857155559338888</v>
      </c>
      <c r="O48" s="1129">
        <v>3.3000000000000002E-2</v>
      </c>
      <c r="P48" s="1130">
        <v>0</v>
      </c>
      <c r="Q48" s="1132">
        <f>SQRT(R48^2+S48^2)*1000/(SQRT(3)*Q22)</f>
        <v>1.8031630503677556</v>
      </c>
      <c r="R48" s="1129">
        <v>3.2000000000000001E-2</v>
      </c>
      <c r="S48" s="1130">
        <v>0</v>
      </c>
      <c r="T48" s="1132">
        <f>SQRT(U48^2+V48^2)*1000/(SQRT(3)*T22)</f>
        <v>1.7466437342518202</v>
      </c>
      <c r="U48" s="1129">
        <v>3.1E-2</v>
      </c>
      <c r="V48" s="1130">
        <v>0</v>
      </c>
      <c r="W48" s="1132">
        <f>SQRT(X48^2+Y48^2)*1000/(SQRT(3)*W22)</f>
        <v>1.7485207449080107</v>
      </c>
      <c r="X48" s="1129">
        <v>3.1E-2</v>
      </c>
      <c r="Y48" s="1130">
        <v>0</v>
      </c>
      <c r="Z48" s="1132">
        <f>SQRT(AA48^2+AB48^2)*1000/(SQRT(3)*Z22)</f>
        <v>1.8096981696608898</v>
      </c>
      <c r="AA48" s="1129">
        <v>3.2000000000000001E-2</v>
      </c>
      <c r="AB48" s="1130">
        <v>0</v>
      </c>
      <c r="AC48" s="1132">
        <f>SQRT(AD48^2+AE48^2)*1000/(SQRT(3)*AC22)</f>
        <v>2.0904158880532493</v>
      </c>
      <c r="AD48" s="1129">
        <v>3.6999999999999998E-2</v>
      </c>
      <c r="AE48" s="1130">
        <v>0</v>
      </c>
      <c r="AF48" s="1132">
        <f>SQRT(AG48^2+AH48^2)*1000/(SQRT(3)*AF22)</f>
        <v>1.9275244650871248</v>
      </c>
      <c r="AG48" s="1129">
        <v>3.4000000000000002E-2</v>
      </c>
      <c r="AH48" s="1130">
        <v>0</v>
      </c>
      <c r="AI48" s="1132">
        <f>SQRT(AJ48^2+AK48^2)*1000/(SQRT(3)*AI22)</f>
        <v>1.8723033493767345</v>
      </c>
      <c r="AJ48" s="1129">
        <v>3.3000000000000002E-2</v>
      </c>
      <c r="AK48" s="1130">
        <v>0</v>
      </c>
      <c r="AL48" s="1132">
        <f>SQRT(AM48^2+AN48^2)*1000/(SQRT(3)*AL22)</f>
        <v>1.8159237875042291</v>
      </c>
      <c r="AM48" s="1129">
        <v>3.2000000000000001E-2</v>
      </c>
      <c r="AN48" s="1130">
        <v>0</v>
      </c>
      <c r="AO48" s="1132">
        <f>SQRT(AP48^2+AQ48^2)*1000/(SQRT(3)*AO22)</f>
        <v>1.9288502655445885</v>
      </c>
      <c r="AP48" s="1129">
        <v>3.4000000000000002E-2</v>
      </c>
      <c r="AQ48" s="1130">
        <v>0</v>
      </c>
      <c r="AR48" s="674">
        <f>I48+L48+O48+R48+U48+X48+AA48+AD48+AG48+AJ48+AM48+AP48</f>
        <v>0.40000000000000013</v>
      </c>
      <c r="AS48" s="674">
        <f>J48+M48+P48+S48+V48+Y48+AB48+AE48+AH48+AK48+AN48+AQ48</f>
        <v>0</v>
      </c>
      <c r="AT48" s="674">
        <f t="shared" si="7"/>
        <v>0.86299999999999999</v>
      </c>
      <c r="AU48" s="674">
        <f t="shared" si="7"/>
        <v>0</v>
      </c>
    </row>
    <row r="49" spans="1:47" s="1002" customFormat="1" ht="15.75" customHeight="1" thickBot="1" x14ac:dyDescent="0.3">
      <c r="A49" s="929" t="s">
        <v>472</v>
      </c>
      <c r="B49" s="715"/>
      <c r="C49" s="716"/>
      <c r="D49" s="717"/>
      <c r="E49" s="718"/>
      <c r="F49" s="719"/>
      <c r="G49" s="720"/>
      <c r="H49" s="958">
        <f>SQRT(I49^2+J49^2)*1000/(SQRT(3)*H22)</f>
        <v>0</v>
      </c>
      <c r="I49" s="1129">
        <v>0</v>
      </c>
      <c r="J49" s="1130">
        <v>0</v>
      </c>
      <c r="K49" s="958">
        <f>SQRT(L49^2+M49^2)*1000/(SQRT(3)*K22)</f>
        <v>0</v>
      </c>
      <c r="L49" s="1129">
        <v>0</v>
      </c>
      <c r="M49" s="1130">
        <v>0</v>
      </c>
      <c r="N49" s="958">
        <f>SQRT(O49^2+P49^2)*1000/(SQRT(3)*N22)</f>
        <v>0</v>
      </c>
      <c r="O49" s="1129">
        <v>0</v>
      </c>
      <c r="P49" s="1130">
        <v>0</v>
      </c>
      <c r="Q49" s="958">
        <f>SQRT(R49^2+S49^2)*1000/(SQRT(3)*Q22)</f>
        <v>0</v>
      </c>
      <c r="R49" s="1129">
        <v>0</v>
      </c>
      <c r="S49" s="1130">
        <v>0</v>
      </c>
      <c r="T49" s="958">
        <f>SQRT(U49^2+V49^2)*1000/(SQRT(3)*T22)</f>
        <v>0</v>
      </c>
      <c r="U49" s="1129">
        <v>0</v>
      </c>
      <c r="V49" s="1130">
        <v>0</v>
      </c>
      <c r="W49" s="958">
        <f>SQRT(X49^2+Y49^2)*1000/(SQRT(3)*W22)</f>
        <v>0</v>
      </c>
      <c r="X49" s="1129">
        <v>0</v>
      </c>
      <c r="Y49" s="1130">
        <v>0</v>
      </c>
      <c r="Z49" s="958">
        <f>SQRT(AA49^2+AB49^2)*1000/(SQRT(3)*Z22)</f>
        <v>0</v>
      </c>
      <c r="AA49" s="1129">
        <v>0</v>
      </c>
      <c r="AB49" s="1130">
        <v>0</v>
      </c>
      <c r="AC49" s="958">
        <f>SQRT(AD49^2+AE49^2)*1000/(SQRT(3)*AC22)</f>
        <v>0</v>
      </c>
      <c r="AD49" s="1129">
        <v>0</v>
      </c>
      <c r="AE49" s="1130">
        <v>0</v>
      </c>
      <c r="AF49" s="958">
        <f>SQRT(AG49^2+AH49^2)*1000/(SQRT(3)*AF22)</f>
        <v>0</v>
      </c>
      <c r="AG49" s="1129">
        <v>0</v>
      </c>
      <c r="AH49" s="1130">
        <v>0</v>
      </c>
      <c r="AI49" s="958">
        <f>SQRT(AJ49^2+AK49^2)*1000/(SQRT(3)*AI22)</f>
        <v>0</v>
      </c>
      <c r="AJ49" s="1129">
        <v>0</v>
      </c>
      <c r="AK49" s="1130">
        <v>0</v>
      </c>
      <c r="AL49" s="958">
        <f>SQRT(AM49^2+AN49^2)*1000/(SQRT(3)*AL22)</f>
        <v>0</v>
      </c>
      <c r="AM49" s="1129">
        <v>0</v>
      </c>
      <c r="AN49" s="1130">
        <v>0</v>
      </c>
      <c r="AO49" s="958">
        <f>SQRT(AP49^2+AQ49^2)*1000/(SQRT(3)*AO22)</f>
        <v>0</v>
      </c>
      <c r="AP49" s="1129">
        <v>0</v>
      </c>
      <c r="AQ49" s="1130">
        <v>0</v>
      </c>
      <c r="AR49" s="674">
        <f>I49+L49+O49+R49+U49+X49+AA49+AD49+AG49+AJ49+AM49+AP49</f>
        <v>0</v>
      </c>
      <c r="AS49" s="674">
        <f>J49+M49+P49+S49+V49+Y49+AB49+AE49+AH49+AK49+AN49+AQ49</f>
        <v>0</v>
      </c>
      <c r="AT49" s="674">
        <f t="shared" si="7"/>
        <v>0</v>
      </c>
      <c r="AU49" s="674">
        <f t="shared" si="7"/>
        <v>0</v>
      </c>
    </row>
    <row r="50" spans="1:47" s="665" customFormat="1" ht="16.5" customHeight="1" x14ac:dyDescent="0.25">
      <c r="A50" s="1707" t="s">
        <v>50</v>
      </c>
      <c r="B50" s="1708"/>
      <c r="C50" s="1708"/>
      <c r="D50" s="1708"/>
      <c r="E50" s="1708"/>
      <c r="F50" s="1708"/>
      <c r="G50" s="1709"/>
      <c r="H50" s="714">
        <f>H34+H35+H38+H40+H41+H39+H36+H37</f>
        <v>167.117583036718</v>
      </c>
      <c r="I50" s="749">
        <f>I34+I35+I38+I40+I41+I39+I36+I37</f>
        <v>2.895</v>
      </c>
      <c r="J50" s="750">
        <f>J34+J35+J38+J40+J41+J39+J36+J37</f>
        <v>0.504</v>
      </c>
      <c r="K50" s="714">
        <f t="shared" ref="K50:AQ50" si="8">K34+K35+K38+K40+K41+K39+K36+K37</f>
        <v>155.73096092859748</v>
      </c>
      <c r="L50" s="749">
        <f t="shared" si="8"/>
        <v>2.6940000000000004</v>
      </c>
      <c r="M50" s="750">
        <f t="shared" si="8"/>
        <v>0.49700000000000005</v>
      </c>
      <c r="N50" s="714">
        <f t="shared" si="8"/>
        <v>149.77636759849807</v>
      </c>
      <c r="O50" s="749">
        <f t="shared" si="8"/>
        <v>2.5820000000000007</v>
      </c>
      <c r="P50" s="750">
        <f t="shared" si="8"/>
        <v>0.48900000000000005</v>
      </c>
      <c r="Q50" s="714">
        <f t="shared" si="8"/>
        <v>146.96763033746589</v>
      </c>
      <c r="R50" s="749">
        <f t="shared" si="8"/>
        <v>2.5300000000000002</v>
      </c>
      <c r="S50" s="750">
        <f t="shared" si="8"/>
        <v>0.47200000000000003</v>
      </c>
      <c r="T50" s="714">
        <f t="shared" si="8"/>
        <v>147.93919674036275</v>
      </c>
      <c r="U50" s="749">
        <f t="shared" si="8"/>
        <v>2.5480000000000005</v>
      </c>
      <c r="V50" s="750">
        <f t="shared" si="8"/>
        <v>0.47100000000000003</v>
      </c>
      <c r="W50" s="714">
        <f t="shared" si="8"/>
        <v>155.14337963231409</v>
      </c>
      <c r="X50" s="749">
        <f t="shared" si="8"/>
        <v>2.677</v>
      </c>
      <c r="Y50" s="750">
        <f t="shared" si="8"/>
        <v>0.46300000000000002</v>
      </c>
      <c r="Z50" s="714">
        <f t="shared" si="8"/>
        <v>182.78154325802257</v>
      </c>
      <c r="AA50" s="749">
        <f t="shared" si="8"/>
        <v>3.1590000000000003</v>
      </c>
      <c r="AB50" s="750">
        <f t="shared" si="8"/>
        <v>0.49100000000000005</v>
      </c>
      <c r="AC50" s="714">
        <f t="shared" si="8"/>
        <v>203.04388298269276</v>
      </c>
      <c r="AD50" s="749">
        <f t="shared" si="8"/>
        <v>3.5150000000000001</v>
      </c>
      <c r="AE50" s="750">
        <f t="shared" si="8"/>
        <v>0.56800000000000006</v>
      </c>
      <c r="AF50" s="714">
        <f t="shared" si="8"/>
        <v>215.7564583481599</v>
      </c>
      <c r="AG50" s="749">
        <f t="shared" si="8"/>
        <v>3.7229999999999999</v>
      </c>
      <c r="AH50" s="750">
        <f t="shared" si="8"/>
        <v>0.59600000000000009</v>
      </c>
      <c r="AI50" s="714">
        <f t="shared" si="8"/>
        <v>235.79003668021548</v>
      </c>
      <c r="AJ50" s="749">
        <f t="shared" si="8"/>
        <v>4.0670000000000002</v>
      </c>
      <c r="AK50" s="750">
        <f t="shared" si="8"/>
        <v>0.64600000000000013</v>
      </c>
      <c r="AL50" s="714">
        <f t="shared" si="8"/>
        <v>253.03430553137986</v>
      </c>
      <c r="AM50" s="749">
        <f t="shared" si="8"/>
        <v>4.3659999999999997</v>
      </c>
      <c r="AN50" s="750">
        <f t="shared" si="8"/>
        <v>0.68599999999999994</v>
      </c>
      <c r="AO50" s="714">
        <f t="shared" si="8"/>
        <v>254.59020832733282</v>
      </c>
      <c r="AP50" s="749">
        <f t="shared" si="8"/>
        <v>4.3929999999999998</v>
      </c>
      <c r="AQ50" s="750">
        <f t="shared" si="8"/>
        <v>0.70100000000000007</v>
      </c>
      <c r="AR50" s="674"/>
      <c r="AS50" s="674"/>
      <c r="AT50" s="674"/>
      <c r="AU50" s="674"/>
    </row>
    <row r="51" spans="1:47" s="665" customFormat="1" ht="16.5" customHeight="1" thickBot="1" x14ac:dyDescent="0.3">
      <c r="A51" s="1710" t="s">
        <v>51</v>
      </c>
      <c r="B51" s="1711"/>
      <c r="C51" s="1711"/>
      <c r="D51" s="1711"/>
      <c r="E51" s="1711"/>
      <c r="F51" s="1711"/>
      <c r="G51" s="1712"/>
      <c r="H51" s="746">
        <f>H44+H45+H46+H47+H49+H43+H48</f>
        <v>188.5849674709975</v>
      </c>
      <c r="I51" s="747">
        <f>I44+I45+I46+I47+I49+I43+I48</f>
        <v>3.327</v>
      </c>
      <c r="J51" s="748">
        <f>J44+J45+J46+J47+J49+J43+J48</f>
        <v>0.41099999999999998</v>
      </c>
      <c r="K51" s="746">
        <f t="shared" ref="K51:AQ51" si="9">K44+K45+K46+K47+K49+K43+K48</f>
        <v>180.16162406193445</v>
      </c>
      <c r="L51" s="747">
        <f t="shared" si="9"/>
        <v>3.1789999999999998</v>
      </c>
      <c r="M51" s="748">
        <f t="shared" si="9"/>
        <v>0.41099999999999998</v>
      </c>
      <c r="N51" s="746">
        <f t="shared" si="9"/>
        <v>173.90359081033452</v>
      </c>
      <c r="O51" s="747">
        <f t="shared" si="9"/>
        <v>3.0629999999999997</v>
      </c>
      <c r="P51" s="748">
        <f t="shared" si="9"/>
        <v>0.39</v>
      </c>
      <c r="Q51" s="746">
        <f t="shared" si="9"/>
        <v>170.52423717107106</v>
      </c>
      <c r="R51" s="747">
        <f t="shared" si="9"/>
        <v>3</v>
      </c>
      <c r="S51" s="748">
        <f t="shared" si="9"/>
        <v>0.378</v>
      </c>
      <c r="T51" s="746">
        <f t="shared" si="9"/>
        <v>169.42861770503936</v>
      </c>
      <c r="U51" s="747">
        <f t="shared" si="9"/>
        <v>2.98</v>
      </c>
      <c r="V51" s="748">
        <f t="shared" si="9"/>
        <v>0.38200000000000001</v>
      </c>
      <c r="W51" s="746">
        <f t="shared" si="9"/>
        <v>181.42753666537359</v>
      </c>
      <c r="X51" s="747">
        <f t="shared" si="9"/>
        <v>3.19</v>
      </c>
      <c r="Y51" s="748">
        <f t="shared" si="9"/>
        <v>0.39300000000000002</v>
      </c>
      <c r="Z51" s="746">
        <f t="shared" si="9"/>
        <v>210.63358683105028</v>
      </c>
      <c r="AA51" s="747">
        <f t="shared" si="9"/>
        <v>3.6970000000000001</v>
      </c>
      <c r="AB51" s="748">
        <f t="shared" si="9"/>
        <v>0.43700000000000006</v>
      </c>
      <c r="AC51" s="746">
        <f t="shared" si="9"/>
        <v>240.23903194411318</v>
      </c>
      <c r="AD51" s="747">
        <f t="shared" si="9"/>
        <v>4.2149999999999999</v>
      </c>
      <c r="AE51" s="748">
        <f t="shared" si="9"/>
        <v>0.54600000000000004</v>
      </c>
      <c r="AF51" s="746">
        <f t="shared" si="9"/>
        <v>256.08917147834751</v>
      </c>
      <c r="AG51" s="747">
        <f t="shared" si="9"/>
        <v>4.4749999999999996</v>
      </c>
      <c r="AH51" s="748">
        <f t="shared" si="9"/>
        <v>0.59600000000000009</v>
      </c>
      <c r="AI51" s="746">
        <f t="shared" si="9"/>
        <v>256.09600306071388</v>
      </c>
      <c r="AJ51" s="747">
        <f t="shared" si="9"/>
        <v>4.476</v>
      </c>
      <c r="AK51" s="748">
        <f t="shared" si="9"/>
        <v>0.55500000000000005</v>
      </c>
      <c r="AL51" s="746">
        <f t="shared" si="9"/>
        <v>261.74490263006783</v>
      </c>
      <c r="AM51" s="747">
        <f t="shared" si="9"/>
        <v>4.5770000000000008</v>
      </c>
      <c r="AN51" s="748">
        <f t="shared" si="9"/>
        <v>0.54200000000000004</v>
      </c>
      <c r="AO51" s="746">
        <f t="shared" si="9"/>
        <v>267.09233656570228</v>
      </c>
      <c r="AP51" s="747">
        <f t="shared" si="9"/>
        <v>4.6749999999999998</v>
      </c>
      <c r="AQ51" s="748">
        <f t="shared" si="9"/>
        <v>0.52700000000000002</v>
      </c>
      <c r="AR51" s="674"/>
      <c r="AS51" s="674"/>
      <c r="AT51" s="674"/>
      <c r="AU51" s="674"/>
    </row>
    <row r="52" spans="1:47" s="665" customFormat="1" ht="16.5" customHeight="1" thickBot="1" x14ac:dyDescent="0.3">
      <c r="A52" s="1713" t="s">
        <v>52</v>
      </c>
      <c r="B52" s="1714"/>
      <c r="C52" s="1714"/>
      <c r="D52" s="1714"/>
      <c r="E52" s="1714"/>
      <c r="F52" s="1714"/>
      <c r="G52" s="1714"/>
      <c r="H52" s="751">
        <f>H50+H51</f>
        <v>355.7025505077155</v>
      </c>
      <c r="I52" s="752">
        <f>I50+I51</f>
        <v>6.2219999999999995</v>
      </c>
      <c r="J52" s="753">
        <f>J50+J51</f>
        <v>0.91500000000000004</v>
      </c>
      <c r="K52" s="751">
        <f t="shared" ref="K52:AQ52" si="10">K50+K51</f>
        <v>335.89258499053193</v>
      </c>
      <c r="L52" s="752">
        <f t="shared" si="10"/>
        <v>5.8730000000000002</v>
      </c>
      <c r="M52" s="753">
        <f t="shared" si="10"/>
        <v>0.90800000000000003</v>
      </c>
      <c r="N52" s="751">
        <f t="shared" si="10"/>
        <v>323.67995840883259</v>
      </c>
      <c r="O52" s="752">
        <f t="shared" si="10"/>
        <v>5.6450000000000005</v>
      </c>
      <c r="P52" s="753">
        <f t="shared" si="10"/>
        <v>0.879</v>
      </c>
      <c r="Q52" s="751">
        <f t="shared" si="10"/>
        <v>317.49186750853698</v>
      </c>
      <c r="R52" s="752">
        <f t="shared" si="10"/>
        <v>5.53</v>
      </c>
      <c r="S52" s="753">
        <f t="shared" si="10"/>
        <v>0.85000000000000009</v>
      </c>
      <c r="T52" s="751">
        <f t="shared" si="10"/>
        <v>317.36781444540213</v>
      </c>
      <c r="U52" s="752">
        <f t="shared" si="10"/>
        <v>5.5280000000000005</v>
      </c>
      <c r="V52" s="753">
        <f t="shared" si="10"/>
        <v>0.85299999999999998</v>
      </c>
      <c r="W52" s="751">
        <f t="shared" si="10"/>
        <v>336.57091629768769</v>
      </c>
      <c r="X52" s="752">
        <f t="shared" si="10"/>
        <v>5.867</v>
      </c>
      <c r="Y52" s="753">
        <f t="shared" si="10"/>
        <v>0.85600000000000009</v>
      </c>
      <c r="Z52" s="751">
        <f t="shared" si="10"/>
        <v>393.41513008907282</v>
      </c>
      <c r="AA52" s="752">
        <f t="shared" si="10"/>
        <v>6.8559999999999999</v>
      </c>
      <c r="AB52" s="753">
        <f t="shared" si="10"/>
        <v>0.92800000000000016</v>
      </c>
      <c r="AC52" s="751">
        <f t="shared" si="10"/>
        <v>443.28291492680592</v>
      </c>
      <c r="AD52" s="752">
        <f t="shared" si="10"/>
        <v>7.73</v>
      </c>
      <c r="AE52" s="753">
        <f t="shared" si="10"/>
        <v>1.1140000000000001</v>
      </c>
      <c r="AF52" s="751">
        <f t="shared" si="10"/>
        <v>471.84562982650743</v>
      </c>
      <c r="AG52" s="752">
        <f t="shared" si="10"/>
        <v>8.1980000000000004</v>
      </c>
      <c r="AH52" s="753">
        <f t="shared" si="10"/>
        <v>1.1920000000000002</v>
      </c>
      <c r="AI52" s="751">
        <f t="shared" si="10"/>
        <v>491.88603974092939</v>
      </c>
      <c r="AJ52" s="752">
        <f t="shared" si="10"/>
        <v>8.5429999999999993</v>
      </c>
      <c r="AK52" s="753">
        <f t="shared" si="10"/>
        <v>1.2010000000000001</v>
      </c>
      <c r="AL52" s="751">
        <f t="shared" si="10"/>
        <v>514.77920816144774</v>
      </c>
      <c r="AM52" s="752">
        <f t="shared" si="10"/>
        <v>8.9430000000000014</v>
      </c>
      <c r="AN52" s="753">
        <f t="shared" si="10"/>
        <v>1.228</v>
      </c>
      <c r="AO52" s="751">
        <f t="shared" si="10"/>
        <v>521.68254489303513</v>
      </c>
      <c r="AP52" s="752">
        <f t="shared" si="10"/>
        <v>9.0679999999999996</v>
      </c>
      <c r="AQ52" s="753">
        <f t="shared" si="10"/>
        <v>1.2280000000000002</v>
      </c>
      <c r="AR52" s="674"/>
      <c r="AS52" s="674"/>
      <c r="AT52" s="674"/>
      <c r="AU52" s="674"/>
    </row>
    <row r="53" spans="1:47" s="665" customFormat="1" ht="16.5" customHeight="1" thickBot="1" x14ac:dyDescent="0.3">
      <c r="A53" s="754"/>
      <c r="B53" s="666"/>
      <c r="C53" s="699"/>
      <c r="D53" s="701"/>
      <c r="E53" s="702"/>
      <c r="F53" s="701"/>
      <c r="G53" s="702"/>
      <c r="H53" s="703"/>
      <c r="I53" s="701"/>
      <c r="K53" s="703"/>
      <c r="L53" s="701"/>
      <c r="M53" s="701"/>
      <c r="N53" s="703"/>
      <c r="O53" s="701"/>
      <c r="P53" s="701"/>
      <c r="Q53" s="703"/>
      <c r="R53" s="701"/>
      <c r="S53" s="701"/>
      <c r="T53" s="703"/>
      <c r="U53" s="701"/>
      <c r="V53" s="701"/>
      <c r="W53" s="703"/>
      <c r="X53" s="701"/>
      <c r="Y53" s="701"/>
      <c r="Z53" s="703"/>
      <c r="AA53" s="701"/>
      <c r="AB53" s="701"/>
      <c r="AC53" s="703"/>
      <c r="AD53" s="701"/>
      <c r="AE53" s="701"/>
      <c r="AF53" s="703"/>
      <c r="AG53" s="701"/>
      <c r="AH53" s="701"/>
      <c r="AI53" s="703"/>
      <c r="AJ53" s="701"/>
      <c r="AK53" s="701"/>
      <c r="AL53" s="703"/>
      <c r="AM53" s="701"/>
      <c r="AN53" s="701"/>
      <c r="AO53" s="703"/>
      <c r="AP53" s="701"/>
      <c r="AQ53" s="701"/>
    </row>
    <row r="54" spans="1:47" s="665" customFormat="1" ht="18.75" customHeight="1" x14ac:dyDescent="0.25">
      <c r="A54" s="1681" t="s">
        <v>28</v>
      </c>
      <c r="B54" s="1682"/>
      <c r="C54" s="1682"/>
      <c r="D54" s="1715" t="s">
        <v>29</v>
      </c>
      <c r="E54" s="1716"/>
      <c r="F54" s="1716" t="s">
        <v>30</v>
      </c>
      <c r="G54" s="1717"/>
      <c r="H54" s="675" t="s">
        <v>9</v>
      </c>
      <c r="I54" s="676" t="s">
        <v>10</v>
      </c>
      <c r="J54" s="677" t="s">
        <v>11</v>
      </c>
      <c r="K54" s="675" t="s">
        <v>9</v>
      </c>
      <c r="L54" s="676" t="s">
        <v>10</v>
      </c>
      <c r="M54" s="677" t="s">
        <v>11</v>
      </c>
      <c r="N54" s="675" t="s">
        <v>9</v>
      </c>
      <c r="O54" s="676" t="s">
        <v>10</v>
      </c>
      <c r="P54" s="677" t="s">
        <v>11</v>
      </c>
      <c r="Q54" s="675" t="s">
        <v>9</v>
      </c>
      <c r="R54" s="676" t="s">
        <v>10</v>
      </c>
      <c r="S54" s="677" t="s">
        <v>11</v>
      </c>
      <c r="T54" s="675" t="s">
        <v>9</v>
      </c>
      <c r="U54" s="676" t="s">
        <v>10</v>
      </c>
      <c r="V54" s="677" t="s">
        <v>11</v>
      </c>
      <c r="W54" s="675" t="s">
        <v>9</v>
      </c>
      <c r="X54" s="676" t="s">
        <v>10</v>
      </c>
      <c r="Y54" s="677" t="s">
        <v>11</v>
      </c>
      <c r="Z54" s="675" t="s">
        <v>9</v>
      </c>
      <c r="AA54" s="676" t="s">
        <v>10</v>
      </c>
      <c r="AB54" s="677" t="s">
        <v>11</v>
      </c>
      <c r="AC54" s="675" t="s">
        <v>9</v>
      </c>
      <c r="AD54" s="676" t="s">
        <v>10</v>
      </c>
      <c r="AE54" s="677" t="s">
        <v>11</v>
      </c>
      <c r="AF54" s="675" t="s">
        <v>9</v>
      </c>
      <c r="AG54" s="676" t="s">
        <v>10</v>
      </c>
      <c r="AH54" s="677" t="s">
        <v>11</v>
      </c>
      <c r="AI54" s="675" t="s">
        <v>9</v>
      </c>
      <c r="AJ54" s="676" t="s">
        <v>10</v>
      </c>
      <c r="AK54" s="677" t="s">
        <v>11</v>
      </c>
      <c r="AL54" s="675" t="s">
        <v>9</v>
      </c>
      <c r="AM54" s="676" t="s">
        <v>10</v>
      </c>
      <c r="AN54" s="677" t="s">
        <v>11</v>
      </c>
      <c r="AO54" s="675" t="s">
        <v>9</v>
      </c>
      <c r="AP54" s="676" t="s">
        <v>10</v>
      </c>
      <c r="AQ54" s="677" t="s">
        <v>11</v>
      </c>
    </row>
    <row r="55" spans="1:47" s="665" customFormat="1" ht="18.75" customHeight="1" thickBot="1" x14ac:dyDescent="0.3">
      <c r="A55" s="1705" t="s">
        <v>330</v>
      </c>
      <c r="B55" s="1706"/>
      <c r="C55" s="1706"/>
      <c r="D55" s="1133" t="s">
        <v>32</v>
      </c>
      <c r="E55" s="1134" t="s">
        <v>33</v>
      </c>
      <c r="F55" s="1135" t="s">
        <v>32</v>
      </c>
      <c r="G55" s="1136" t="s">
        <v>33</v>
      </c>
      <c r="H55" s="681" t="s">
        <v>14</v>
      </c>
      <c r="I55" s="682" t="s">
        <v>15</v>
      </c>
      <c r="J55" s="683" t="s">
        <v>69</v>
      </c>
      <c r="K55" s="681" t="s">
        <v>14</v>
      </c>
      <c r="L55" s="682" t="s">
        <v>15</v>
      </c>
      <c r="M55" s="683" t="s">
        <v>69</v>
      </c>
      <c r="N55" s="681" t="s">
        <v>14</v>
      </c>
      <c r="O55" s="682" t="s">
        <v>15</v>
      </c>
      <c r="P55" s="683" t="s">
        <v>69</v>
      </c>
      <c r="Q55" s="681" t="s">
        <v>14</v>
      </c>
      <c r="R55" s="682" t="s">
        <v>15</v>
      </c>
      <c r="S55" s="683" t="s">
        <v>69</v>
      </c>
      <c r="T55" s="681" t="s">
        <v>14</v>
      </c>
      <c r="U55" s="682" t="s">
        <v>15</v>
      </c>
      <c r="V55" s="683" t="s">
        <v>69</v>
      </c>
      <c r="W55" s="681" t="s">
        <v>14</v>
      </c>
      <c r="X55" s="682" t="s">
        <v>15</v>
      </c>
      <c r="Y55" s="683" t="s">
        <v>69</v>
      </c>
      <c r="Z55" s="681" t="s">
        <v>14</v>
      </c>
      <c r="AA55" s="682" t="s">
        <v>15</v>
      </c>
      <c r="AB55" s="683" t="s">
        <v>69</v>
      </c>
      <c r="AC55" s="681" t="s">
        <v>14</v>
      </c>
      <c r="AD55" s="682" t="s">
        <v>15</v>
      </c>
      <c r="AE55" s="683" t="s">
        <v>69</v>
      </c>
      <c r="AF55" s="681" t="s">
        <v>14</v>
      </c>
      <c r="AG55" s="682" t="s">
        <v>15</v>
      </c>
      <c r="AH55" s="683" t="s">
        <v>69</v>
      </c>
      <c r="AI55" s="681" t="s">
        <v>14</v>
      </c>
      <c r="AJ55" s="682" t="s">
        <v>15</v>
      </c>
      <c r="AK55" s="683" t="s">
        <v>69</v>
      </c>
      <c r="AL55" s="681" t="s">
        <v>14</v>
      </c>
      <c r="AM55" s="682" t="s">
        <v>15</v>
      </c>
      <c r="AN55" s="683" t="s">
        <v>69</v>
      </c>
      <c r="AO55" s="681" t="s">
        <v>14</v>
      </c>
      <c r="AP55" s="682" t="s">
        <v>15</v>
      </c>
      <c r="AQ55" s="683" t="s">
        <v>69</v>
      </c>
    </row>
    <row r="56" spans="1:47" s="665" customFormat="1" ht="16.5" customHeight="1" x14ac:dyDescent="0.25">
      <c r="A56" s="708" t="s">
        <v>473</v>
      </c>
      <c r="B56" s="708"/>
      <c r="C56" s="709"/>
      <c r="D56" s="710"/>
      <c r="E56" s="711"/>
      <c r="F56" s="712"/>
      <c r="G56" s="713"/>
      <c r="H56" s="958">
        <f>SQRT(I56^2+J56^2)*1000/(SQRT(3)*H15)</f>
        <v>100.03606481570385</v>
      </c>
      <c r="I56" s="1129">
        <v>1.016</v>
      </c>
      <c r="J56" s="1130">
        <v>0.31900000000000001</v>
      </c>
      <c r="K56" s="958">
        <f>SQRT(L56^2+M56^2)*1000/(SQRT(3)*K15)</f>
        <v>96.812312090942058</v>
      </c>
      <c r="L56" s="1129">
        <v>0.98199999999999998</v>
      </c>
      <c r="M56" s="1130">
        <v>0.316</v>
      </c>
      <c r="N56" s="958">
        <f>SQRT(O56^2+P56^2)*1000/(SQRT(3)*N15)</f>
        <v>95.143491694033244</v>
      </c>
      <c r="O56" s="1129">
        <v>0.96299999999999997</v>
      </c>
      <c r="P56" s="1130">
        <v>0.31</v>
      </c>
      <c r="Q56" s="958">
        <f>SQRT(R56^2+S56^2)*1000/(SQRT(3)*Q15)</f>
        <v>93.212110544083558</v>
      </c>
      <c r="R56" s="1129">
        <v>0.94199999999999995</v>
      </c>
      <c r="S56" s="1130">
        <v>0.30399999999999999</v>
      </c>
      <c r="T56" s="958">
        <f>SQRT(U56^2+V56^2)*1000/(SQRT(3)*T15)</f>
        <v>93.359691972725372</v>
      </c>
      <c r="U56" s="1129">
        <v>0.94299999999999995</v>
      </c>
      <c r="V56" s="1130">
        <v>0.30599999999999999</v>
      </c>
      <c r="W56" s="958">
        <f>SQRT(X56^2+Y56^2)*1000/(SQRT(3)*W15)</f>
        <v>99.169293045068585</v>
      </c>
      <c r="X56" s="1129">
        <v>1.0049999999999999</v>
      </c>
      <c r="Y56" s="1130">
        <v>0.31</v>
      </c>
      <c r="Z56" s="958">
        <f>SQRT(AA56^2+AB56^2)*1000/(SQRT(3)*Z15)</f>
        <v>107.8842508450187</v>
      </c>
      <c r="AA56" s="1129">
        <v>1.087</v>
      </c>
      <c r="AB56" s="1130">
        <v>0.34799999999999998</v>
      </c>
      <c r="AC56" s="958">
        <f>SQRT(AD56^2+AE56^2)*1000/(SQRT(3)*AC15)</f>
        <v>114.63282907362736</v>
      </c>
      <c r="AD56" s="1129">
        <v>1.1539999999999999</v>
      </c>
      <c r="AE56" s="1130">
        <v>0.378</v>
      </c>
      <c r="AF56" s="958">
        <f>SQRT(AG56^2+AH56^2)*1000/(SQRT(3)*AF15)</f>
        <v>131.59787387061613</v>
      </c>
      <c r="AG56" s="1129">
        <v>1.3149999999999999</v>
      </c>
      <c r="AH56" s="1130">
        <v>0.44600000000000001</v>
      </c>
      <c r="AI56" s="958">
        <f>SQRT(AJ56^2+AK56^2)*1000/(SQRT(3)*AI15)</f>
        <v>142.73597358950536</v>
      </c>
      <c r="AJ56" s="1129">
        <v>1.417</v>
      </c>
      <c r="AK56" s="1130">
        <v>0.503</v>
      </c>
      <c r="AL56" s="958">
        <f>SQRT(AM56^2+AN56^2)*1000/(SQRT(3)*AL15)</f>
        <v>147.55705506610562</v>
      </c>
      <c r="AM56" s="1129">
        <v>1.466</v>
      </c>
      <c r="AN56" s="1130">
        <v>0.51600000000000001</v>
      </c>
      <c r="AO56" s="958">
        <f>SQRT(AP56^2+AQ56^2)*1000/(SQRT(3)*AO15)</f>
        <v>145.6635216731126</v>
      </c>
      <c r="AP56" s="1129">
        <v>1.446</v>
      </c>
      <c r="AQ56" s="1130">
        <v>0.51500000000000001</v>
      </c>
      <c r="AR56" s="674">
        <f t="shared" ref="AR56:AS71" si="11">I56+L56+O56+R56+U56+X56+AA56+AD56+AG56+AJ56+AM56+AP56</f>
        <v>13.735999999999997</v>
      </c>
      <c r="AS56" s="674">
        <f t="shared" si="11"/>
        <v>4.5710000000000006</v>
      </c>
      <c r="AT56" s="674">
        <f t="shared" ref="AT56:AU71" si="12">AR56+AR143</f>
        <v>29.067</v>
      </c>
      <c r="AU56" s="674">
        <f t="shared" si="12"/>
        <v>9.4710000000000001</v>
      </c>
    </row>
    <row r="57" spans="1:47" s="665" customFormat="1" ht="16.5" customHeight="1" x14ac:dyDescent="0.25">
      <c r="A57" s="715" t="s">
        <v>474</v>
      </c>
      <c r="B57" s="715"/>
      <c r="C57" s="716"/>
      <c r="D57" s="717"/>
      <c r="E57" s="718"/>
      <c r="F57" s="719"/>
      <c r="G57" s="720"/>
      <c r="H57" s="958">
        <f>SQRT(I57^2+J57^2)*1000/(SQRT(3)*H15)</f>
        <v>3.6139128428154215</v>
      </c>
      <c r="I57" s="1129">
        <v>3.4000000000000002E-2</v>
      </c>
      <c r="J57" s="1130">
        <v>1.7999999999999999E-2</v>
      </c>
      <c r="K57" s="958">
        <f>SQRT(L57^2+M57^2)*1000/(SQRT(3)*K15)</f>
        <v>3.0221250037677381</v>
      </c>
      <c r="L57" s="1129">
        <v>2.9000000000000001E-2</v>
      </c>
      <c r="M57" s="1130">
        <v>1.4E-2</v>
      </c>
      <c r="N57" s="958">
        <f>SQRT(O57^2+P57^2)*1000/(SQRT(3)*N15)</f>
        <v>2.4452039418358482</v>
      </c>
      <c r="O57" s="1129">
        <v>2.4E-2</v>
      </c>
      <c r="P57" s="1130">
        <v>0.01</v>
      </c>
      <c r="Q57" s="958">
        <f>SQRT(R57^2+S57^2)*1000/(SQRT(3)*Q15)</f>
        <v>2.4483945521008437</v>
      </c>
      <c r="R57" s="1129">
        <v>2.4E-2</v>
      </c>
      <c r="S57" s="1130">
        <v>0.01</v>
      </c>
      <c r="T57" s="958">
        <f>SQRT(U57^2+V57^2)*1000/(SQRT(3)*T15)</f>
        <v>2.6113869316637479</v>
      </c>
      <c r="U57" s="1129">
        <v>2.5000000000000001E-2</v>
      </c>
      <c r="V57" s="1130">
        <v>1.2E-2</v>
      </c>
      <c r="W57" s="958">
        <f>SQRT(X57^2+Y57^2)*1000/(SQRT(3)*W15)</f>
        <v>2.207320478274625</v>
      </c>
      <c r="X57" s="1129">
        <v>2.1999999999999999E-2</v>
      </c>
      <c r="Y57" s="1130">
        <v>8.0000000000000002E-3</v>
      </c>
      <c r="Z57" s="958">
        <f>SQRT(AA57^2+AB57^2)*1000/(SQRT(3)*Z15)</f>
        <v>3.5126686404178336</v>
      </c>
      <c r="AA57" s="1129">
        <v>3.4000000000000002E-2</v>
      </c>
      <c r="AB57" s="1130">
        <v>1.4999999999999999E-2</v>
      </c>
      <c r="AC57" s="958">
        <f>SQRT(AD57^2+AE57^2)*1000/(SQRT(3)*AC15)</f>
        <v>3.9704141719231218</v>
      </c>
      <c r="AD57" s="1129">
        <v>3.6999999999999998E-2</v>
      </c>
      <c r="AE57" s="1130">
        <v>0.02</v>
      </c>
      <c r="AF57" s="958">
        <f>SQRT(AG57^2+AH57^2)*1000/(SQRT(3)*AF15)</f>
        <v>4.1613380043404566</v>
      </c>
      <c r="AG57" s="1129">
        <v>3.7999999999999999E-2</v>
      </c>
      <c r="AH57" s="1130">
        <v>2.1999999999999999E-2</v>
      </c>
      <c r="AI57" s="958">
        <f>SQRT(AJ57^2+AK57^2)*1000/(SQRT(3)*AI15)</f>
        <v>4.5008144618322516</v>
      </c>
      <c r="AJ57" s="1129">
        <v>4.2000000000000003E-2</v>
      </c>
      <c r="AK57" s="1130">
        <v>2.1999999999999999E-2</v>
      </c>
      <c r="AL57" s="958">
        <f>SQRT(AM57^2+AN57^2)*1000/(SQRT(3)*AL15)</f>
        <v>4.9260849506464881</v>
      </c>
      <c r="AM57" s="1129">
        <v>4.5999999999999999E-2</v>
      </c>
      <c r="AN57" s="1130">
        <v>2.4E-2</v>
      </c>
      <c r="AO57" s="958">
        <f>SQRT(AP57^2+AQ57^2)*1000/(SQRT(3)*AO15)</f>
        <v>5.0518458502007508</v>
      </c>
      <c r="AP57" s="1129">
        <v>4.7E-2</v>
      </c>
      <c r="AQ57" s="1130">
        <v>2.5000000000000001E-2</v>
      </c>
      <c r="AR57" s="674">
        <f t="shared" si="11"/>
        <v>0.40199999999999991</v>
      </c>
      <c r="AS57" s="674">
        <f t="shared" si="11"/>
        <v>0.19999999999999998</v>
      </c>
      <c r="AT57" s="674">
        <f t="shared" si="12"/>
        <v>0.92899999999999983</v>
      </c>
      <c r="AU57" s="674">
        <f t="shared" si="12"/>
        <v>0.43999999999999995</v>
      </c>
    </row>
    <row r="58" spans="1:47" s="665" customFormat="1" ht="16.5" customHeight="1" x14ac:dyDescent="0.25">
      <c r="A58" s="715" t="s">
        <v>475</v>
      </c>
      <c r="B58" s="715"/>
      <c r="C58" s="716"/>
      <c r="D58" s="717"/>
      <c r="E58" s="718"/>
      <c r="F58" s="719"/>
      <c r="G58" s="720"/>
      <c r="H58" s="958">
        <f>SQRT(I58^2+J58^2)*1000/(SQRT(3)*H15)</f>
        <v>11.148726009193556</v>
      </c>
      <c r="I58" s="1129">
        <v>0.111</v>
      </c>
      <c r="J58" s="1130">
        <v>4.2000000000000003E-2</v>
      </c>
      <c r="K58" s="958">
        <f>SQRT(L58^2+M58^2)*1000/(SQRT(3)*K15)</f>
        <v>10.896426661946379</v>
      </c>
      <c r="L58" s="1129">
        <v>0.109</v>
      </c>
      <c r="M58" s="1130">
        <v>0.04</v>
      </c>
      <c r="N58" s="958">
        <f>SQRT(O58^2+P58^2)*1000/(SQRT(3)*N15)</f>
        <v>11.249447804598056</v>
      </c>
      <c r="O58" s="1129">
        <v>0.112</v>
      </c>
      <c r="P58" s="1130">
        <v>4.2000000000000003E-2</v>
      </c>
      <c r="Q58" s="958">
        <f>SQRT(R58^2+S58^2)*1000/(SQRT(3)*Q15)</f>
        <v>11.143024699479147</v>
      </c>
      <c r="R58" s="1129">
        <v>0.111</v>
      </c>
      <c r="S58" s="1130">
        <v>4.1000000000000002E-2</v>
      </c>
      <c r="T58" s="958">
        <f>SQRT(U58^2+V58^2)*1000/(SQRT(3)*T15)</f>
        <v>11.23140774213755</v>
      </c>
      <c r="U58" s="1129">
        <v>0.112</v>
      </c>
      <c r="V58" s="1130">
        <v>4.1000000000000002E-2</v>
      </c>
      <c r="W58" s="958">
        <f>SQRT(X58^2+Y58^2)*1000/(SQRT(3)*W15)</f>
        <v>11.125264114107258</v>
      </c>
      <c r="X58" s="1129">
        <v>0.111</v>
      </c>
      <c r="Y58" s="1130">
        <v>0.04</v>
      </c>
      <c r="Z58" s="958">
        <f>SQRT(AA58^2+AB58^2)*1000/(SQRT(3)*Z15)</f>
        <v>12.347911000135678</v>
      </c>
      <c r="AA58" s="1129">
        <v>0.123</v>
      </c>
      <c r="AB58" s="1130">
        <v>4.3999999999999997E-2</v>
      </c>
      <c r="AC58" s="958">
        <f>SQRT(AD58^2+AE58^2)*1000/(SQRT(3)*AC15)</f>
        <v>19.004195179592337</v>
      </c>
      <c r="AD58" s="1129">
        <v>0.188</v>
      </c>
      <c r="AE58" s="1130">
        <v>7.1999999999999995E-2</v>
      </c>
      <c r="AF58" s="958">
        <f>SQRT(AG58^2+AH58^2)*1000/(SQRT(3)*AF15)</f>
        <v>28.176748234567217</v>
      </c>
      <c r="AG58" s="1129">
        <v>0.27500000000000002</v>
      </c>
      <c r="AH58" s="1130">
        <v>0.113</v>
      </c>
      <c r="AI58" s="958">
        <f>SQRT(AJ58^2+AK58^2)*1000/(SQRT(3)*AI15)</f>
        <v>26.026121588174131</v>
      </c>
      <c r="AJ58" s="1129">
        <v>0.252</v>
      </c>
      <c r="AK58" s="1130">
        <v>0.108</v>
      </c>
      <c r="AL58" s="958">
        <f>SQRT(AM58^2+AN58^2)*1000/(SQRT(3)*AL15)</f>
        <v>28.025168099566329</v>
      </c>
      <c r="AM58" s="1129">
        <v>0.27100000000000002</v>
      </c>
      <c r="AN58" s="1130">
        <v>0.11700000000000001</v>
      </c>
      <c r="AO58" s="958">
        <f>SQRT(AP58^2+AQ58^2)*1000/(SQRT(3)*AO15)</f>
        <v>26.366884539811451</v>
      </c>
      <c r="AP58" s="1129">
        <v>0.25600000000000001</v>
      </c>
      <c r="AQ58" s="1130">
        <v>0.108</v>
      </c>
      <c r="AR58" s="674">
        <f t="shared" si="11"/>
        <v>2.0310000000000006</v>
      </c>
      <c r="AS58" s="674">
        <f t="shared" si="11"/>
        <v>0.80800000000000005</v>
      </c>
      <c r="AT58" s="674">
        <f t="shared" si="12"/>
        <v>4.3910000000000009</v>
      </c>
      <c r="AU58" s="674">
        <f t="shared" si="12"/>
        <v>1.8420000000000001</v>
      </c>
    </row>
    <row r="59" spans="1:47" s="665" customFormat="1" ht="16.5" customHeight="1" x14ac:dyDescent="0.25">
      <c r="A59" s="715" t="s">
        <v>476</v>
      </c>
      <c r="B59" s="715"/>
      <c r="C59" s="716"/>
      <c r="D59" s="717"/>
      <c r="E59" s="718"/>
      <c r="F59" s="719"/>
      <c r="G59" s="720"/>
      <c r="H59" s="958">
        <f>SQRT(I59^2+J59^2)*1000/(SQRT(3)*H15)</f>
        <v>6.8369405443272155</v>
      </c>
      <c r="I59" s="1129">
        <v>7.0999999999999994E-2</v>
      </c>
      <c r="J59" s="1130">
        <v>1.6E-2</v>
      </c>
      <c r="K59" s="958">
        <f>SQRT(L59^2+M59^2)*1000/(SQRT(3)*K15)</f>
        <v>6.4645925029516089</v>
      </c>
      <c r="L59" s="1129">
        <v>6.7000000000000004E-2</v>
      </c>
      <c r="M59" s="1130">
        <v>1.6E-2</v>
      </c>
      <c r="N59" s="958">
        <f>SQRT(O59^2+P59^2)*1000/(SQRT(3)*N15)</f>
        <v>6.3653440894542843</v>
      </c>
      <c r="O59" s="1129">
        <v>6.6000000000000003E-2</v>
      </c>
      <c r="P59" s="1130">
        <v>1.4999999999999999E-2</v>
      </c>
      <c r="Q59" s="958">
        <f>SQRT(R59^2+S59^2)*1000/(SQRT(3)*Q15)</f>
        <v>6.5574373281682021</v>
      </c>
      <c r="R59" s="1129">
        <v>6.8000000000000005E-2</v>
      </c>
      <c r="S59" s="1130">
        <v>1.4999999999999999E-2</v>
      </c>
      <c r="T59" s="958">
        <f>SQRT(U59^2+V59^2)*1000/(SQRT(3)*T15)</f>
        <v>6.4655108612710865</v>
      </c>
      <c r="U59" s="1129">
        <v>6.7000000000000004E-2</v>
      </c>
      <c r="V59" s="1130">
        <v>1.4999999999999999E-2</v>
      </c>
      <c r="W59" s="958">
        <f>SQRT(X59^2+Y59^2)*1000/(SQRT(3)*W15)</f>
        <v>6.4739583685208277</v>
      </c>
      <c r="X59" s="1129">
        <v>6.7000000000000004E-2</v>
      </c>
      <c r="Y59" s="1130">
        <v>1.4999999999999999E-2</v>
      </c>
      <c r="Z59" s="958">
        <f>SQRT(AA59^2+AB59^2)*1000/(SQRT(3)*Z15)</f>
        <v>6.5624176012038484</v>
      </c>
      <c r="AA59" s="1129">
        <v>6.8000000000000005E-2</v>
      </c>
      <c r="AB59" s="1130">
        <v>1.4E-2</v>
      </c>
      <c r="AC59" s="958">
        <f>SQRT(AD59^2+AE59^2)*1000/(SQRT(3)*AC15)</f>
        <v>7.6928742965814596</v>
      </c>
      <c r="AD59" s="1129">
        <v>7.9000000000000001E-2</v>
      </c>
      <c r="AE59" s="1130">
        <v>0.02</v>
      </c>
      <c r="AF59" s="958">
        <f>SQRT(AG59^2+AH59^2)*1000/(SQRT(3)*AF15)</f>
        <v>8.4618071447683558</v>
      </c>
      <c r="AG59" s="1129">
        <v>8.5999999999999993E-2</v>
      </c>
      <c r="AH59" s="1130">
        <v>2.4E-2</v>
      </c>
      <c r="AI59" s="958">
        <f>SQRT(AJ59^2+AK59^2)*1000/(SQRT(3)*AI15)</f>
        <v>9.3285484725447461</v>
      </c>
      <c r="AJ59" s="1129">
        <v>9.6000000000000002E-2</v>
      </c>
      <c r="AK59" s="1130">
        <v>2.1000000000000001E-2</v>
      </c>
      <c r="AL59" s="958">
        <f>SQRT(AM59^2+AN59^2)*1000/(SQRT(3)*AL15)</f>
        <v>9.4433997392310012</v>
      </c>
      <c r="AM59" s="1129">
        <v>9.7000000000000003E-2</v>
      </c>
      <c r="AN59" s="1130">
        <v>2.1999999999999999E-2</v>
      </c>
      <c r="AO59" s="958">
        <f>SQRT(AP59^2+AQ59^2)*1000/(SQRT(3)*AO15)</f>
        <v>9.1006677751968379</v>
      </c>
      <c r="AP59" s="1129">
        <v>9.4E-2</v>
      </c>
      <c r="AQ59" s="1130">
        <v>1.9E-2</v>
      </c>
      <c r="AR59" s="674">
        <f t="shared" si="11"/>
        <v>0.92599999999999993</v>
      </c>
      <c r="AS59" s="674">
        <f t="shared" si="11"/>
        <v>0.21199999999999997</v>
      </c>
      <c r="AT59" s="674">
        <f t="shared" si="12"/>
        <v>1.8679999999999999</v>
      </c>
      <c r="AU59" s="674">
        <f t="shared" si="12"/>
        <v>0.44599999999999995</v>
      </c>
    </row>
    <row r="60" spans="1:47" s="665" customFormat="1" ht="16.5" customHeight="1" x14ac:dyDescent="0.25">
      <c r="A60" s="715" t="s">
        <v>477</v>
      </c>
      <c r="B60" s="715"/>
      <c r="C60" s="716"/>
      <c r="D60" s="717"/>
      <c r="E60" s="718"/>
      <c r="F60" s="719"/>
      <c r="G60" s="720"/>
      <c r="H60" s="958">
        <f>SQRT(I60^2+J60^2)*1000/(SQRT(3)*H15)</f>
        <v>86.371863060846422</v>
      </c>
      <c r="I60" s="1129">
        <v>0.91700000000000004</v>
      </c>
      <c r="J60" s="1130">
        <v>6.7000000000000004E-2</v>
      </c>
      <c r="K60" s="958">
        <f>SQRT(L60^2+M60^2)*1000/(SQRT(3)*K15)</f>
        <v>84.984301791590283</v>
      </c>
      <c r="L60" s="1129">
        <v>0.90300000000000002</v>
      </c>
      <c r="M60" s="1130">
        <v>6.8000000000000005E-2</v>
      </c>
      <c r="N60" s="958">
        <f>SQRT(O60^2+P60^2)*1000/(SQRT(3)*N15)</f>
        <v>84.875891888100242</v>
      </c>
      <c r="O60" s="1129">
        <v>0.9</v>
      </c>
      <c r="P60" s="1130">
        <v>6.7000000000000004E-2</v>
      </c>
      <c r="Q60" s="958">
        <f>SQRT(R60^2+S60^2)*1000/(SQRT(3)*Q15)</f>
        <v>83.75883167022242</v>
      </c>
      <c r="R60" s="1129">
        <v>0.88700000000000001</v>
      </c>
      <c r="S60" s="1130">
        <v>6.6000000000000003E-2</v>
      </c>
      <c r="T60" s="958">
        <f>SQRT(U60^2+V60^2)*1000/(SQRT(3)*T15)</f>
        <v>86.322384683122991</v>
      </c>
      <c r="U60" s="1129">
        <v>0.91300000000000003</v>
      </c>
      <c r="V60" s="1130">
        <v>8.2000000000000003E-2</v>
      </c>
      <c r="W60" s="958">
        <f>SQRT(X60^2+Y60^2)*1000/(SQRT(3)*W15)</f>
        <v>89.197944186569956</v>
      </c>
      <c r="X60" s="1129">
        <v>0.93700000000000006</v>
      </c>
      <c r="Y60" s="1130">
        <v>0.13</v>
      </c>
      <c r="Z60" s="958">
        <f>SQRT(AA60^2+AB60^2)*1000/(SQRT(3)*Z15)</f>
        <v>91.664374640021578</v>
      </c>
      <c r="AA60" s="1129">
        <v>0.95899999999999996</v>
      </c>
      <c r="AB60" s="1130">
        <v>0.14399999999999999</v>
      </c>
      <c r="AC60" s="958">
        <f>SQRT(AD60^2+AE60^2)*1000/(SQRT(3)*AC15)</f>
        <v>94.609126076456747</v>
      </c>
      <c r="AD60" s="1129">
        <v>0.99</v>
      </c>
      <c r="AE60" s="1130">
        <v>0.156</v>
      </c>
      <c r="AF60" s="958">
        <f>SQRT(AG60^2+AH60^2)*1000/(SQRT(3)*AF15)</f>
        <v>103.79394063709991</v>
      </c>
      <c r="AG60" s="1129">
        <v>1.083</v>
      </c>
      <c r="AH60" s="1130">
        <v>0.16300000000000001</v>
      </c>
      <c r="AI60" s="958">
        <f>SQRT(AJ60^2+AK60^2)*1000/(SQRT(3)*AI15)</f>
        <v>107.17677812508228</v>
      </c>
      <c r="AJ60" s="1129">
        <v>1.111</v>
      </c>
      <c r="AK60" s="1130">
        <v>0.20100000000000001</v>
      </c>
      <c r="AL60" s="958">
        <f>SQRT(AM60^2+AN60^2)*1000/(SQRT(3)*AL15)</f>
        <v>107.41982785045364</v>
      </c>
      <c r="AM60" s="1129">
        <v>1.117</v>
      </c>
      <c r="AN60" s="1130">
        <v>0.18</v>
      </c>
      <c r="AO60" s="958">
        <f>SQRT(AP60^2+AQ60^2)*1000/(SQRT(3)*AO15)</f>
        <v>107.10489331850361</v>
      </c>
      <c r="AP60" s="1129">
        <v>1.115</v>
      </c>
      <c r="AQ60" s="1130">
        <v>0.17499999999999999</v>
      </c>
      <c r="AR60" s="674">
        <f t="shared" si="11"/>
        <v>11.832000000000003</v>
      </c>
      <c r="AS60" s="674">
        <f t="shared" si="11"/>
        <v>1.4990000000000001</v>
      </c>
      <c r="AT60" s="674">
        <f t="shared" si="12"/>
        <v>24.303000000000004</v>
      </c>
      <c r="AU60" s="674">
        <f t="shared" si="12"/>
        <v>2.9210000000000003</v>
      </c>
    </row>
    <row r="61" spans="1:47" s="665" customFormat="1" ht="16.5" customHeight="1" x14ac:dyDescent="0.25">
      <c r="A61" s="715" t="s">
        <v>478</v>
      </c>
      <c r="B61" s="715"/>
      <c r="C61" s="716"/>
      <c r="D61" s="717"/>
      <c r="E61" s="718"/>
      <c r="F61" s="719"/>
      <c r="G61" s="720"/>
      <c r="H61" s="958">
        <f>SQRT(I61^2+J61^2)*1000/(SQRT(3)*H15)</f>
        <v>92.727308552824482</v>
      </c>
      <c r="I61" s="1129">
        <v>0.96599999999999997</v>
      </c>
      <c r="J61" s="1130">
        <v>0.20300000000000001</v>
      </c>
      <c r="K61" s="958">
        <f>SQRT(L61^2+M61^2)*1000/(SQRT(3)*K15)</f>
        <v>89.811735117349272</v>
      </c>
      <c r="L61" s="1129">
        <v>0.93500000000000005</v>
      </c>
      <c r="M61" s="1130">
        <v>0.20399999999999999</v>
      </c>
      <c r="N61" s="958">
        <f>SQRT(O61^2+P61^2)*1000/(SQRT(3)*N15)</f>
        <v>87.665282673415945</v>
      </c>
      <c r="O61" s="1129">
        <v>0.91</v>
      </c>
      <c r="P61" s="1130">
        <v>0.20200000000000001</v>
      </c>
      <c r="Q61" s="958">
        <f>SQRT(R61^2+S61^2)*1000/(SQRT(3)*Q15)</f>
        <v>86.554599234387936</v>
      </c>
      <c r="R61" s="1129">
        <v>0.89800000000000002</v>
      </c>
      <c r="S61" s="1130">
        <v>0.19600000000000001</v>
      </c>
      <c r="T61" s="958">
        <f>SQRT(U61^2+V61^2)*1000/(SQRT(3)*T15)</f>
        <v>89.803283713107206</v>
      </c>
      <c r="U61" s="1129">
        <v>0.93200000000000005</v>
      </c>
      <c r="V61" s="1130">
        <v>0.20200000000000001</v>
      </c>
      <c r="W61" s="958">
        <f>SQRT(X61^2+Y61^2)*1000/(SQRT(3)*W15)</f>
        <v>98.877845658534056</v>
      </c>
      <c r="X61" s="1129">
        <v>1.028</v>
      </c>
      <c r="Y61" s="1130">
        <v>0.20699999999999999</v>
      </c>
      <c r="Z61" s="958">
        <f>SQRT(AA61^2+AB61^2)*1000/(SQRT(3)*Z15)</f>
        <v>104.33772160729033</v>
      </c>
      <c r="AA61" s="1129">
        <v>1.085</v>
      </c>
      <c r="AB61" s="1130">
        <v>0.20300000000000001</v>
      </c>
      <c r="AC61" s="958">
        <f>SQRT(AD61^2+AE61^2)*1000/(SQRT(3)*AC15)</f>
        <v>116.55442685216336</v>
      </c>
      <c r="AD61" s="1129">
        <v>1.216</v>
      </c>
      <c r="AE61" s="1130">
        <v>0.214</v>
      </c>
      <c r="AF61" s="958">
        <f>SQRT(AG61^2+AH61^2)*1000/(SQRT(3)*AF15)</f>
        <v>128.57037177641206</v>
      </c>
      <c r="AG61" s="1129">
        <v>1.339</v>
      </c>
      <c r="AH61" s="1130">
        <v>0.218</v>
      </c>
      <c r="AI61" s="958">
        <f>SQRT(AJ61^2+AK61^2)*1000/(SQRT(3)*AI15)</f>
        <v>132.95979043656556</v>
      </c>
      <c r="AJ61" s="1129">
        <v>1.3859999999999999</v>
      </c>
      <c r="AK61" s="1130">
        <v>0.20200000000000001</v>
      </c>
      <c r="AL61" s="958">
        <f>SQRT(AM61^2+AN61^2)*1000/(SQRT(3)*AL15)</f>
        <v>132.42015458774463</v>
      </c>
      <c r="AM61" s="1129">
        <v>1.3819999999999999</v>
      </c>
      <c r="AN61" s="1130">
        <v>0.188</v>
      </c>
      <c r="AO61" s="958">
        <f>SQRT(AP61^2+AQ61^2)*1000/(SQRT(3)*AO15)</f>
        <v>128.81177521435424</v>
      </c>
      <c r="AP61" s="1129">
        <v>1.345</v>
      </c>
      <c r="AQ61" s="1130">
        <v>0.183</v>
      </c>
      <c r="AR61" s="674">
        <f t="shared" si="11"/>
        <v>13.422000000000001</v>
      </c>
      <c r="AS61" s="674">
        <f t="shared" si="11"/>
        <v>2.4220000000000002</v>
      </c>
      <c r="AT61" s="674">
        <f t="shared" si="12"/>
        <v>28.954000000000001</v>
      </c>
      <c r="AU61" s="674">
        <f t="shared" si="12"/>
        <v>4.6259999999999994</v>
      </c>
    </row>
    <row r="62" spans="1:47" s="665" customFormat="1" ht="16.5" customHeight="1" x14ac:dyDescent="0.25">
      <c r="A62" s="715" t="s">
        <v>479</v>
      </c>
      <c r="B62" s="715"/>
      <c r="C62" s="716"/>
      <c r="D62" s="717"/>
      <c r="E62" s="718"/>
      <c r="F62" s="719"/>
      <c r="G62" s="720"/>
      <c r="H62" s="958">
        <f>SQRT(I62^2+J62^2)*1000/(SQRT(3)*H15)</f>
        <v>17.154901334855417</v>
      </c>
      <c r="I62" s="1129">
        <v>0.182</v>
      </c>
      <c r="J62" s="1130">
        <v>1.4999999999999999E-2</v>
      </c>
      <c r="K62" s="958">
        <f>SQRT(L62^2+M62^2)*1000/(SQRT(3)*K15)</f>
        <v>16.951116396793083</v>
      </c>
      <c r="L62" s="1129">
        <v>0.18</v>
      </c>
      <c r="M62" s="1130">
        <v>1.4999999999999999E-2</v>
      </c>
      <c r="N62" s="958">
        <f>SQRT(O62^2+P62^2)*1000/(SQRT(3)*N15)</f>
        <v>17.080735461234667</v>
      </c>
      <c r="O62" s="1129">
        <v>0.18099999999999999</v>
      </c>
      <c r="P62" s="1130">
        <v>1.4999999999999999E-2</v>
      </c>
      <c r="Q62" s="958">
        <f>SQRT(R62^2+S62^2)*1000/(SQRT(3)*Q15)</f>
        <v>16.727662870091553</v>
      </c>
      <c r="R62" s="1129">
        <v>0.17699999999999999</v>
      </c>
      <c r="S62" s="1130">
        <v>1.4999999999999999E-2</v>
      </c>
      <c r="T62" s="958">
        <f>SQRT(U62^2+V62^2)*1000/(SQRT(3)*T15)</f>
        <v>16.633832092625457</v>
      </c>
      <c r="U62" s="1129">
        <v>0.17599999999999999</v>
      </c>
      <c r="V62" s="1130">
        <v>1.4999999999999999E-2</v>
      </c>
      <c r="W62" s="958">
        <f>SQRT(X62^2+Y62^2)*1000/(SQRT(3)*W15)</f>
        <v>16.741819712212727</v>
      </c>
      <c r="X62" s="1129">
        <v>0.17699999999999999</v>
      </c>
      <c r="Y62" s="1130">
        <v>1.4E-2</v>
      </c>
      <c r="Z62" s="958">
        <f>SQRT(AA62^2+AB62^2)*1000/(SQRT(3)*Z15)</f>
        <v>16.500261386527402</v>
      </c>
      <c r="AA62" s="1129">
        <v>0.17399999999999999</v>
      </c>
      <c r="AB62" s="1130">
        <v>1.4E-2</v>
      </c>
      <c r="AC62" s="958">
        <f>SQRT(AD62^2+AE62^2)*1000/(SQRT(3)*AC15)</f>
        <v>17.333131710675584</v>
      </c>
      <c r="AD62" s="1129">
        <v>0.183</v>
      </c>
      <c r="AE62" s="1130">
        <v>1.4999999999999999E-2</v>
      </c>
      <c r="AF62" s="958">
        <f>SQRT(AG62^2+AH62^2)*1000/(SQRT(3)*AF15)</f>
        <v>18.724102369832398</v>
      </c>
      <c r="AG62" s="1129">
        <v>0.19700000000000001</v>
      </c>
      <c r="AH62" s="1130">
        <v>1.4999999999999999E-2</v>
      </c>
      <c r="AI62" s="958">
        <f>SQRT(AJ62^2+AK62^2)*1000/(SQRT(3)*AI15)</f>
        <v>19.235453479952884</v>
      </c>
      <c r="AJ62" s="1129">
        <v>0.20200000000000001</v>
      </c>
      <c r="AK62" s="1130">
        <v>1.6E-2</v>
      </c>
      <c r="AL62" s="958">
        <f>SQRT(AM62^2+AN62^2)*1000/(SQRT(3)*AL15)</f>
        <v>19.326036706945871</v>
      </c>
      <c r="AM62" s="1129">
        <v>0.20300000000000001</v>
      </c>
      <c r="AN62" s="1130">
        <v>1.4999999999999999E-2</v>
      </c>
      <c r="AO62" s="958">
        <f>SQRT(AP62^2+AQ62^2)*1000/(SQRT(3)*AO15)</f>
        <v>18.363145895965914</v>
      </c>
      <c r="AP62" s="1129">
        <v>0.193</v>
      </c>
      <c r="AQ62" s="1130">
        <v>1.4E-2</v>
      </c>
      <c r="AR62" s="674">
        <f t="shared" si="11"/>
        <v>2.2250000000000001</v>
      </c>
      <c r="AS62" s="674">
        <f t="shared" si="11"/>
        <v>0.17800000000000005</v>
      </c>
      <c r="AT62" s="674">
        <f t="shared" si="12"/>
        <v>4.4380000000000006</v>
      </c>
      <c r="AU62" s="674">
        <f t="shared" si="12"/>
        <v>0.3570000000000001</v>
      </c>
    </row>
    <row r="63" spans="1:47" s="665" customFormat="1" ht="16.5" customHeight="1" x14ac:dyDescent="0.25">
      <c r="A63" s="715" t="s">
        <v>480</v>
      </c>
      <c r="B63" s="715"/>
      <c r="C63" s="716"/>
      <c r="D63" s="717"/>
      <c r="E63" s="718"/>
      <c r="F63" s="719"/>
      <c r="G63" s="720"/>
      <c r="H63" s="958">
        <f>SQRT(I63^2+J63^2)*1000/(SQRT(3)*H15)</f>
        <v>126.54306432682863</v>
      </c>
      <c r="I63" s="1129">
        <v>1.3</v>
      </c>
      <c r="J63" s="1130">
        <v>0.35299999999999998</v>
      </c>
      <c r="K63" s="958">
        <f>SQRT(L63^2+M63^2)*1000/(SQRT(3)*K15)</f>
        <v>118.36500731268625</v>
      </c>
      <c r="L63" s="1129">
        <v>1.212</v>
      </c>
      <c r="M63" s="1130">
        <v>0.34899999999999998</v>
      </c>
      <c r="N63" s="958">
        <f>SQRT(O63^2+P63^2)*1000/(SQRT(3)*N15)</f>
        <v>113.83741022384953</v>
      </c>
      <c r="O63" s="1129">
        <v>1.1619999999999999</v>
      </c>
      <c r="P63" s="1130">
        <v>0.33900000000000002</v>
      </c>
      <c r="Q63" s="958">
        <f>SQRT(R63^2+S63^2)*1000/(SQRT(3)*Q15)</f>
        <v>111.41357338856638</v>
      </c>
      <c r="R63" s="1129">
        <v>1.135</v>
      </c>
      <c r="S63" s="1130">
        <v>0.33400000000000002</v>
      </c>
      <c r="T63" s="958">
        <f>SQRT(U63^2+V63^2)*1000/(SQRT(3)*T15)</f>
        <v>111.64749212249339</v>
      </c>
      <c r="U63" s="1129">
        <v>1.137</v>
      </c>
      <c r="V63" s="1130">
        <v>0.33600000000000002</v>
      </c>
      <c r="W63" s="958">
        <f>SQRT(X63^2+Y63^2)*1000/(SQRT(3)*W15)</f>
        <v>119.71786935461765</v>
      </c>
      <c r="X63" s="1129">
        <v>1.2230000000000001</v>
      </c>
      <c r="Y63" s="1130">
        <v>0.34100000000000003</v>
      </c>
      <c r="Z63" s="958">
        <f>SQRT(AA63^2+AB63^2)*1000/(SQRT(3)*Z15)</f>
        <v>137.83086645528911</v>
      </c>
      <c r="AA63" s="1129">
        <v>1.4119999999999999</v>
      </c>
      <c r="AB63" s="1130">
        <v>0.36399999999999999</v>
      </c>
      <c r="AC63" s="958">
        <f>SQRT(AD63^2+AE63^2)*1000/(SQRT(3)*AC15)</f>
        <v>156.58364363145816</v>
      </c>
      <c r="AD63" s="1129">
        <v>1.607</v>
      </c>
      <c r="AE63" s="1130">
        <v>0.41099999999999998</v>
      </c>
      <c r="AF63" s="958">
        <f>SQRT(AG63^2+AH63^2)*1000/(SQRT(3)*AF15)</f>
        <v>156.632567839995</v>
      </c>
      <c r="AG63" s="1129">
        <v>1.599</v>
      </c>
      <c r="AH63" s="1130">
        <v>0.41799999999999998</v>
      </c>
      <c r="AI63" s="958">
        <f>SQRT(AJ63^2+AK63^2)*1000/(SQRT(3)*AI15)</f>
        <v>157.61786214543267</v>
      </c>
      <c r="AJ63" s="1129">
        <v>1.611</v>
      </c>
      <c r="AK63" s="1130">
        <v>0.40200000000000002</v>
      </c>
      <c r="AL63" s="958">
        <f>SQRT(AM63^2+AN63^2)*1000/(SQRT(3)*AL15)</f>
        <v>162.82559019883533</v>
      </c>
      <c r="AM63" s="1129">
        <v>1.665</v>
      </c>
      <c r="AN63" s="1130">
        <v>0.41099999999999998</v>
      </c>
      <c r="AO63" s="958">
        <f>SQRT(AP63^2+AQ63^2)*1000/(SQRT(3)*AO15)</f>
        <v>157.93550817330743</v>
      </c>
      <c r="AP63" s="1129">
        <v>1.613</v>
      </c>
      <c r="AQ63" s="1130">
        <v>0.41</v>
      </c>
      <c r="AR63" s="674">
        <f t="shared" si="11"/>
        <v>16.675999999999998</v>
      </c>
      <c r="AS63" s="674">
        <f t="shared" si="11"/>
        <v>4.468</v>
      </c>
      <c r="AT63" s="674">
        <f t="shared" si="12"/>
        <v>35.885999999999996</v>
      </c>
      <c r="AU63" s="674">
        <f t="shared" si="12"/>
        <v>9.0250000000000004</v>
      </c>
    </row>
    <row r="64" spans="1:47" s="665" customFormat="1" ht="16.5" customHeight="1" x14ac:dyDescent="0.25">
      <c r="A64" s="715" t="s">
        <v>481</v>
      </c>
      <c r="B64" s="715"/>
      <c r="C64" s="716"/>
      <c r="D64" s="717"/>
      <c r="E64" s="718"/>
      <c r="F64" s="719"/>
      <c r="G64" s="720"/>
      <c r="H64" s="958">
        <f>SQRT(I64^2+J64^2)*1000/(SQRT(3)*H15)</f>
        <v>91.095105881165836</v>
      </c>
      <c r="I64" s="1129">
        <v>0.96299999999999997</v>
      </c>
      <c r="J64" s="1130">
        <v>0.114</v>
      </c>
      <c r="K64" s="958">
        <f>SQRT(L64^2+M64^2)*1000/(SQRT(3)*K15)</f>
        <v>89.981178293610256</v>
      </c>
      <c r="L64" s="1129">
        <v>0.95199999999999996</v>
      </c>
      <c r="M64" s="1130">
        <v>0.114</v>
      </c>
      <c r="N64" s="958">
        <f>SQRT(O64^2+P64^2)*1000/(SQRT(3)*N15)</f>
        <v>90.127769366127694</v>
      </c>
      <c r="O64" s="1129">
        <v>0.95199999999999996</v>
      </c>
      <c r="P64" s="1130">
        <v>0.11</v>
      </c>
      <c r="Q64" s="958">
        <f>SQRT(R64^2+S64^2)*1000/(SQRT(3)*Q15)</f>
        <v>89.839072368112951</v>
      </c>
      <c r="R64" s="1129">
        <v>0.94799999999999995</v>
      </c>
      <c r="S64" s="1130">
        <v>0.107</v>
      </c>
      <c r="T64" s="958">
        <f>SQRT(U64^2+V64^2)*1000/(SQRT(3)*T15)</f>
        <v>91.191648430554238</v>
      </c>
      <c r="U64" s="1129">
        <v>0.96199999999999997</v>
      </c>
      <c r="V64" s="1130">
        <v>0.111</v>
      </c>
      <c r="W64" s="958">
        <f>SQRT(X64^2+Y64^2)*1000/(SQRT(3)*W15)</f>
        <v>91.404466006353204</v>
      </c>
      <c r="X64" s="1129">
        <v>0.96299999999999997</v>
      </c>
      <c r="Y64" s="1130">
        <v>0.111</v>
      </c>
      <c r="Z64" s="958">
        <f>SQRT(AA64^2+AB64^2)*1000/(SQRT(3)*Z15)</f>
        <v>89.72925633477017</v>
      </c>
      <c r="AA64" s="1129">
        <v>0.94299999999999995</v>
      </c>
      <c r="AB64" s="1130">
        <v>0.109</v>
      </c>
      <c r="AC64" s="958">
        <f>SQRT(AD64^2+AE64^2)*1000/(SQRT(3)*AC15)</f>
        <v>90.611785316326632</v>
      </c>
      <c r="AD64" s="1129">
        <v>0.95399999999999996</v>
      </c>
      <c r="AE64" s="1130">
        <v>0.106</v>
      </c>
      <c r="AF64" s="958">
        <f>SQRT(AG64^2+AH64^2)*1000/(SQRT(3)*AF15)</f>
        <v>98.819849047166599</v>
      </c>
      <c r="AG64" s="1129">
        <v>1.0369999999999999</v>
      </c>
      <c r="AH64" s="1130">
        <v>0.109</v>
      </c>
      <c r="AI64" s="958">
        <f>SQRT(AJ64^2+AK64^2)*1000/(SQRT(3)*AI15)</f>
        <v>103.86170585575741</v>
      </c>
      <c r="AJ64" s="1129">
        <v>1.0860000000000001</v>
      </c>
      <c r="AK64" s="1130">
        <v>0.13300000000000001</v>
      </c>
      <c r="AL64" s="958">
        <f>SQRT(AM64^2+AN64^2)*1000/(SQRT(3)*AL15)</f>
        <v>110.47983143152059</v>
      </c>
      <c r="AM64" s="1129">
        <v>1.153</v>
      </c>
      <c r="AN64" s="1130">
        <v>0.157</v>
      </c>
      <c r="AO64" s="958">
        <f>SQRT(AP64^2+AQ64^2)*1000/(SQRT(3)*AO15)</f>
        <v>110.93306788198913</v>
      </c>
      <c r="AP64" s="1129">
        <v>1.157</v>
      </c>
      <c r="AQ64" s="1130">
        <v>0.16700000000000001</v>
      </c>
      <c r="AR64" s="674">
        <f t="shared" si="11"/>
        <v>12.07</v>
      </c>
      <c r="AS64" s="674">
        <f t="shared" si="11"/>
        <v>1.4480000000000002</v>
      </c>
      <c r="AT64" s="674">
        <f t="shared" si="12"/>
        <v>25.455999999999996</v>
      </c>
      <c r="AU64" s="674">
        <f t="shared" si="12"/>
        <v>3.1400000000000006</v>
      </c>
    </row>
    <row r="65" spans="1:47" s="665" customFormat="1" ht="16.5" customHeight="1" x14ac:dyDescent="0.25">
      <c r="A65" s="715" t="s">
        <v>482</v>
      </c>
      <c r="B65" s="715"/>
      <c r="C65" s="716"/>
      <c r="D65" s="717"/>
      <c r="E65" s="718"/>
      <c r="F65" s="719"/>
      <c r="G65" s="720"/>
      <c r="H65" s="958">
        <f>SQRT(I65^2+J65^2)*1000/(SQRT(3)*H15)</f>
        <v>9.0308743291277906</v>
      </c>
      <c r="I65" s="1129">
        <v>9.0999999999999998E-2</v>
      </c>
      <c r="J65" s="1130">
        <v>3.1E-2</v>
      </c>
      <c r="K65" s="958">
        <f>SQRT(L65^2+M65^2)*1000/(SQRT(3)*K15)</f>
        <v>8.9031625082114125</v>
      </c>
      <c r="L65" s="1129">
        <v>0.09</v>
      </c>
      <c r="M65" s="1130">
        <v>0.03</v>
      </c>
      <c r="N65" s="958">
        <f>SQRT(O65^2+P65^2)*1000/(SQRT(3)*N15)</f>
        <v>8.9522005836416341</v>
      </c>
      <c r="O65" s="1129">
        <v>0.09</v>
      </c>
      <c r="P65" s="1130">
        <v>3.1E-2</v>
      </c>
      <c r="Q65" s="958">
        <f>SQRT(R65^2+S65^2)*1000/(SQRT(3)*Q15)</f>
        <v>7.1716989932435817</v>
      </c>
      <c r="R65" s="1129">
        <v>7.0000000000000007E-2</v>
      </c>
      <c r="S65" s="1130">
        <v>0.03</v>
      </c>
      <c r="T65" s="958">
        <f>SQRT(U65^2+V65^2)*1000/(SQRT(3)*T15)</f>
        <v>6.6560913142186227</v>
      </c>
      <c r="U65" s="1129">
        <v>6.4000000000000001E-2</v>
      </c>
      <c r="V65" s="1130">
        <v>0.03</v>
      </c>
      <c r="W65" s="958">
        <f>SQRT(X65^2+Y65^2)*1000/(SQRT(3)*W15)</f>
        <v>6.7502840479270745</v>
      </c>
      <c r="X65" s="1129">
        <v>6.5000000000000002E-2</v>
      </c>
      <c r="Y65" s="1130">
        <v>0.03</v>
      </c>
      <c r="Z65" s="958">
        <f>SQRT(AA65^2+AB65^2)*1000/(SQRT(3)*Z15)</f>
        <v>7.6353790545913682</v>
      </c>
      <c r="AA65" s="1129">
        <v>7.4999999999999997E-2</v>
      </c>
      <c r="AB65" s="1130">
        <v>0.03</v>
      </c>
      <c r="AC65" s="958">
        <f>SQRT(AD65^2+AE65^2)*1000/(SQRT(3)*AC15)</f>
        <v>11.152389661426492</v>
      </c>
      <c r="AD65" s="1129">
        <v>0.114</v>
      </c>
      <c r="AE65" s="1130">
        <v>3.1E-2</v>
      </c>
      <c r="AF65" s="958">
        <f>SQRT(AG65^2+AH65^2)*1000/(SQRT(3)*AF15)</f>
        <v>15.204315616009039</v>
      </c>
      <c r="AG65" s="1129">
        <v>0.157</v>
      </c>
      <c r="AH65" s="1130">
        <v>3.3000000000000002E-2</v>
      </c>
      <c r="AI65" s="958">
        <f>SQRT(AJ65^2+AK65^2)*1000/(SQRT(3)*AI15)</f>
        <v>29.623678866663003</v>
      </c>
      <c r="AJ65" s="1129">
        <v>0.307</v>
      </c>
      <c r="AK65" s="1130">
        <v>5.6000000000000001E-2</v>
      </c>
      <c r="AL65" s="958">
        <f>SQRT(AM65^2+AN65^2)*1000/(SQRT(3)*AL15)</f>
        <v>36.402433941134213</v>
      </c>
      <c r="AM65" s="1129">
        <v>0.379</v>
      </c>
      <c r="AN65" s="1130">
        <v>5.8000000000000003E-2</v>
      </c>
      <c r="AO65" s="958">
        <f>SQRT(AP65^2+AQ65^2)*1000/(SQRT(3)*AO15)</f>
        <v>36.788642665490684</v>
      </c>
      <c r="AP65" s="1129">
        <v>0.38300000000000001</v>
      </c>
      <c r="AQ65" s="1130">
        <v>0.06</v>
      </c>
      <c r="AR65" s="674">
        <f t="shared" si="11"/>
        <v>1.885</v>
      </c>
      <c r="AS65" s="674">
        <f t="shared" si="11"/>
        <v>0.45</v>
      </c>
      <c r="AT65" s="674">
        <f t="shared" si="12"/>
        <v>5.3959999999999999</v>
      </c>
      <c r="AU65" s="674">
        <f t="shared" si="12"/>
        <v>1.0770000000000002</v>
      </c>
    </row>
    <row r="66" spans="1:47" s="665" customFormat="1" ht="16.5" customHeight="1" x14ac:dyDescent="0.25">
      <c r="A66" s="715" t="s">
        <v>483</v>
      </c>
      <c r="B66" s="715"/>
      <c r="C66" s="716"/>
      <c r="D66" s="717"/>
      <c r="E66" s="718"/>
      <c r="F66" s="719"/>
      <c r="G66" s="720"/>
      <c r="H66" s="958">
        <f>SQRT(I66^2+J66^2)*1000/(SQRT(3)*H23)</f>
        <v>3.1617621999255099</v>
      </c>
      <c r="I66" s="1129">
        <v>3.2000000000000001E-2</v>
      </c>
      <c r="J66" s="1130">
        <v>0.01</v>
      </c>
      <c r="K66" s="958">
        <f>SQRT(L66^2+M66^2)*1000/(SQRT(3)*K23)</f>
        <v>3.1586664797558694</v>
      </c>
      <c r="L66" s="1129">
        <v>3.2000000000000001E-2</v>
      </c>
      <c r="M66" s="1130">
        <v>0.01</v>
      </c>
      <c r="N66" s="958">
        <f>SQRT(O66^2+P66^2)*1000/(SQRT(3)*N23)</f>
        <v>3.1648639941046386</v>
      </c>
      <c r="O66" s="1129">
        <v>3.2000000000000001E-2</v>
      </c>
      <c r="P66" s="1130">
        <v>0.01</v>
      </c>
      <c r="Q66" s="958">
        <f>SQRT(R66^2+S66^2)*1000/(SQRT(3)*Q23)</f>
        <v>2.7220037421083307</v>
      </c>
      <c r="R66" s="1129">
        <v>2.7E-2</v>
      </c>
      <c r="S66" s="1130">
        <v>0.01</v>
      </c>
      <c r="T66" s="958">
        <f>SQRT(U66^2+V66^2)*1000/(SQRT(3)*T23)</f>
        <v>3.07891738745613</v>
      </c>
      <c r="U66" s="1129">
        <v>3.1E-2</v>
      </c>
      <c r="V66" s="1130">
        <v>0.01</v>
      </c>
      <c r="W66" s="958">
        <f>SQRT(X66^2+Y66^2)*1000/(SQRT(3)*W23)</f>
        <v>3.0819448381812586</v>
      </c>
      <c r="X66" s="1129">
        <v>3.1E-2</v>
      </c>
      <c r="Y66" s="1130">
        <v>0.01</v>
      </c>
      <c r="Z66" s="958">
        <f>SQRT(AA66^2+AB66^2)*1000/(SQRT(3)*Z23)</f>
        <v>2.7309474048062392</v>
      </c>
      <c r="AA66" s="1129">
        <v>2.7E-2</v>
      </c>
      <c r="AB66" s="1130">
        <v>0.01</v>
      </c>
      <c r="AC66" s="958">
        <f>SQRT(AD66^2+AE66^2)*1000/(SQRT(3)*AC23)</f>
        <v>2.6746446074603765</v>
      </c>
      <c r="AD66" s="1129">
        <v>2.5999999999999999E-2</v>
      </c>
      <c r="AE66" s="1130">
        <v>1.0999999999999999E-2</v>
      </c>
      <c r="AF66" s="958">
        <f>SQRT(AG66^2+AH66^2)*1000/(SQRT(3)*AF23)</f>
        <v>2.6843353487917549</v>
      </c>
      <c r="AG66" s="1129">
        <v>2.5999999999999999E-2</v>
      </c>
      <c r="AH66" s="1130">
        <v>1.0999999999999999E-2</v>
      </c>
      <c r="AI66" s="958">
        <f>SQRT(AJ66^2+AK66^2)*1000/(SQRT(3)*AI23)</f>
        <v>2.9535160852302589</v>
      </c>
      <c r="AJ66" s="1129">
        <v>2.9000000000000001E-2</v>
      </c>
      <c r="AK66" s="1130">
        <v>1.0999999999999999E-2</v>
      </c>
      <c r="AL66" s="958">
        <f>SQRT(AM66^2+AN66^2)*1000/(SQRT(3)*AL23)</f>
        <v>3.0447475605483225</v>
      </c>
      <c r="AM66" s="1129">
        <v>0.03</v>
      </c>
      <c r="AN66" s="1130">
        <v>1.0999999999999999E-2</v>
      </c>
      <c r="AO66" s="958">
        <f>SQRT(AP66^2+AQ66^2)*1000/(SQRT(3)*AO23)</f>
        <v>2.9549782219061154</v>
      </c>
      <c r="AP66" s="1129">
        <v>2.9000000000000001E-2</v>
      </c>
      <c r="AQ66" s="1130">
        <v>1.0999999999999999E-2</v>
      </c>
      <c r="AR66" s="674">
        <f t="shared" si="11"/>
        <v>0.35200000000000009</v>
      </c>
      <c r="AS66" s="674">
        <f t="shared" si="11"/>
        <v>0.12499999999999999</v>
      </c>
      <c r="AT66" s="674">
        <f t="shared" si="12"/>
        <v>0.7220000000000002</v>
      </c>
      <c r="AU66" s="674">
        <f t="shared" si="12"/>
        <v>0.24799999999999994</v>
      </c>
    </row>
    <row r="67" spans="1:47" s="665" customFormat="1" ht="16.5" customHeight="1" x14ac:dyDescent="0.25">
      <c r="A67" s="715" t="s">
        <v>484</v>
      </c>
      <c r="B67" s="715"/>
      <c r="C67" s="716"/>
      <c r="D67" s="717"/>
      <c r="E67" s="718"/>
      <c r="F67" s="719"/>
      <c r="G67" s="720"/>
      <c r="H67" s="958">
        <f>SQRT(I67^2+J67^2)*1000/(SQRT(3)*H23)</f>
        <v>139.93768504391741</v>
      </c>
      <c r="I67" s="1129">
        <v>1.4410000000000001</v>
      </c>
      <c r="J67" s="1130">
        <v>0.35399999999999998</v>
      </c>
      <c r="K67" s="958">
        <f>SQRT(L67^2+M67^2)*1000/(SQRT(3)*K23)</f>
        <v>130.84835513637006</v>
      </c>
      <c r="L67" s="1129">
        <v>1.3440000000000001</v>
      </c>
      <c r="M67" s="1130">
        <v>0.35</v>
      </c>
      <c r="N67" s="958">
        <f>SQRT(O67^2+P67^2)*1000/(SQRT(3)*N23)</f>
        <v>127.04041746249302</v>
      </c>
      <c r="O67" s="1129">
        <v>1.2969999999999999</v>
      </c>
      <c r="P67" s="1130">
        <v>0.35899999999999999</v>
      </c>
      <c r="Q67" s="958">
        <f>SQRT(R67^2+S67^2)*1000/(SQRT(3)*Q23)</f>
        <v>127.88578781516595</v>
      </c>
      <c r="R67" s="1129">
        <v>1.3</v>
      </c>
      <c r="S67" s="1130">
        <v>0.374</v>
      </c>
      <c r="T67" s="958">
        <f>SQRT(U67^2+V67^2)*1000/(SQRT(3)*T23)</f>
        <v>127.54010745278224</v>
      </c>
      <c r="U67" s="1129">
        <v>1.2969999999999999</v>
      </c>
      <c r="V67" s="1130">
        <v>0.372</v>
      </c>
      <c r="W67" s="958">
        <f>SQRT(X67^2+Y67^2)*1000/(SQRT(3)*W23)</f>
        <v>138.20073021380134</v>
      </c>
      <c r="X67" s="1129">
        <v>1.413</v>
      </c>
      <c r="Y67" s="1130">
        <v>0.37</v>
      </c>
      <c r="Z67" s="958">
        <f>SQRT(AA67^2+AB67^2)*1000/(SQRT(3)*Z23)</f>
        <v>153.31025369084776</v>
      </c>
      <c r="AA67" s="1129">
        <v>1.5780000000000001</v>
      </c>
      <c r="AB67" s="1130">
        <v>0.35</v>
      </c>
      <c r="AC67" s="958">
        <f>SQRT(AD67^2+AE67^2)*1000/(SQRT(3)*AC23)</f>
        <v>177.94405536066728</v>
      </c>
      <c r="AD67" s="1129">
        <v>1.8360000000000001</v>
      </c>
      <c r="AE67" s="1130">
        <v>0.39600000000000002</v>
      </c>
      <c r="AF67" s="958">
        <f>SQRT(AG67^2+AH67^2)*1000/(SQRT(3)*AF23)</f>
        <v>190.79025957458816</v>
      </c>
      <c r="AG67" s="1129">
        <v>1.964</v>
      </c>
      <c r="AH67" s="1130">
        <v>0.41099999999999998</v>
      </c>
      <c r="AI67" s="958">
        <f>SQRT(AJ67^2+AK67^2)*1000/(SQRT(3)*AI23)</f>
        <v>202.71132843609092</v>
      </c>
      <c r="AJ67" s="1129">
        <v>2.08</v>
      </c>
      <c r="AK67" s="1130">
        <v>0.45300000000000001</v>
      </c>
      <c r="AL67" s="958">
        <f>SQRT(AM67^2+AN67^2)*1000/(SQRT(3)*AL23)</f>
        <v>207.92997889476186</v>
      </c>
      <c r="AM67" s="1129">
        <v>2.1320000000000001</v>
      </c>
      <c r="AN67" s="1130">
        <v>0.46500000000000002</v>
      </c>
      <c r="AO67" s="958">
        <f>SQRT(AP67^2+AQ67^2)*1000/(SQRT(3)*AO23)</f>
        <v>208.00906590007466</v>
      </c>
      <c r="AP67" s="1129">
        <v>2.133</v>
      </c>
      <c r="AQ67" s="1130">
        <v>0.46600000000000003</v>
      </c>
      <c r="AR67" s="674">
        <f t="shared" si="11"/>
        <v>19.814999999999998</v>
      </c>
      <c r="AS67" s="674">
        <f t="shared" si="11"/>
        <v>4.72</v>
      </c>
      <c r="AT67" s="674">
        <f t="shared" si="12"/>
        <v>44.100999999999999</v>
      </c>
      <c r="AU67" s="674">
        <f t="shared" si="12"/>
        <v>10.074999999999999</v>
      </c>
    </row>
    <row r="68" spans="1:47" s="665" customFormat="1" ht="16.5" customHeight="1" x14ac:dyDescent="0.25">
      <c r="A68" s="715" t="s">
        <v>485</v>
      </c>
      <c r="B68" s="715"/>
      <c r="C68" s="716"/>
      <c r="D68" s="717"/>
      <c r="E68" s="718"/>
      <c r="F68" s="719"/>
      <c r="G68" s="720"/>
      <c r="H68" s="958">
        <f>SQRT(I68^2+J68^2)*1000/(SQRT(3)*H23)</f>
        <v>27.098916695899501</v>
      </c>
      <c r="I68" s="1129">
        <v>0.26200000000000001</v>
      </c>
      <c r="J68" s="1130">
        <v>0.11799999999999999</v>
      </c>
      <c r="K68" s="958">
        <f>SQRT(L68^2+M68^2)*1000/(SQRT(3)*K23)</f>
        <v>25.875390471329254</v>
      </c>
      <c r="L68" s="1129">
        <v>0.248</v>
      </c>
      <c r="M68" s="1130">
        <v>0.11799999999999999</v>
      </c>
      <c r="N68" s="958">
        <f>SQRT(O68^2+P68^2)*1000/(SQRT(3)*N23)</f>
        <v>25.71511557728407</v>
      </c>
      <c r="O68" s="1129">
        <v>0.246</v>
      </c>
      <c r="P68" s="1130">
        <v>0.11700000000000001</v>
      </c>
      <c r="Q68" s="958">
        <f>SQRT(R68^2+S68^2)*1000/(SQRT(3)*Q23)</f>
        <v>25.793758828796818</v>
      </c>
      <c r="R68" s="1129">
        <v>0.246</v>
      </c>
      <c r="S68" s="1130">
        <v>0.11799999999999999</v>
      </c>
      <c r="T68" s="958">
        <f>SQRT(U68^2+V68^2)*1000/(SQRT(3)*T23)</f>
        <v>25.83418892473593</v>
      </c>
      <c r="U68" s="1129">
        <v>0.247</v>
      </c>
      <c r="V68" s="1130">
        <v>0.11700000000000001</v>
      </c>
      <c r="W68" s="958">
        <f>SQRT(X68^2+Y68^2)*1000/(SQRT(3)*W23)</f>
        <v>27.110576190708095</v>
      </c>
      <c r="X68" s="1129">
        <v>0.26200000000000001</v>
      </c>
      <c r="Y68" s="1130">
        <v>0.11600000000000001</v>
      </c>
      <c r="Z68" s="958">
        <f>SQRT(AA68^2+AB68^2)*1000/(SQRT(3)*Z23)</f>
        <v>32.949325151802064</v>
      </c>
      <c r="AA68" s="1129">
        <v>0.32600000000000001</v>
      </c>
      <c r="AB68" s="1130">
        <v>0.12</v>
      </c>
      <c r="AC68" s="958">
        <f>SQRT(AD68^2+AE68^2)*1000/(SQRT(3)*AC23)</f>
        <v>37.42164582703505</v>
      </c>
      <c r="AD68" s="1129">
        <v>0.376</v>
      </c>
      <c r="AE68" s="1130">
        <v>0.121</v>
      </c>
      <c r="AF68" s="958">
        <f>SQRT(AG68^2+AH68^2)*1000/(SQRT(3)*AF23)</f>
        <v>41.175340268634415</v>
      </c>
      <c r="AG68" s="1129">
        <v>0.41399999999999998</v>
      </c>
      <c r="AH68" s="1130">
        <v>0.127</v>
      </c>
      <c r="AI68" s="958">
        <f>SQRT(AJ68^2+AK68^2)*1000/(SQRT(3)*AI23)</f>
        <v>43.008271174288716</v>
      </c>
      <c r="AJ68" s="1129">
        <v>0.43099999999999999</v>
      </c>
      <c r="AK68" s="1130">
        <v>0.13500000000000001</v>
      </c>
      <c r="AL68" s="958">
        <f>SQRT(AM68^2+AN68^2)*1000/(SQRT(3)*AL23)</f>
        <v>43.792814249932768</v>
      </c>
      <c r="AM68" s="1129">
        <v>0.439</v>
      </c>
      <c r="AN68" s="1130">
        <v>0.13600000000000001</v>
      </c>
      <c r="AO68" s="958">
        <f>SQRT(AP68^2+AQ68^2)*1000/(SQRT(3)*AO23)</f>
        <v>44.47350344556655</v>
      </c>
      <c r="AP68" s="1129">
        <v>0.44500000000000001</v>
      </c>
      <c r="AQ68" s="1130">
        <v>0.14099999999999999</v>
      </c>
      <c r="AR68" s="674">
        <f t="shared" si="11"/>
        <v>3.9420000000000002</v>
      </c>
      <c r="AS68" s="674">
        <f t="shared" si="11"/>
        <v>1.484</v>
      </c>
      <c r="AT68" s="674">
        <f t="shared" si="12"/>
        <v>8.3150000000000013</v>
      </c>
      <c r="AU68" s="674">
        <f t="shared" si="12"/>
        <v>2.9670000000000005</v>
      </c>
    </row>
    <row r="69" spans="1:47" s="665" customFormat="1" ht="16.5" customHeight="1" x14ac:dyDescent="0.25">
      <c r="A69" s="715" t="s">
        <v>486</v>
      </c>
      <c r="B69" s="715"/>
      <c r="C69" s="716"/>
      <c r="D69" s="717"/>
      <c r="E69" s="718"/>
      <c r="F69" s="719"/>
      <c r="G69" s="720"/>
      <c r="H69" s="958">
        <f>SQRT(I69^2+J69^2)*1000/(SQRT(3)*H23)</f>
        <v>57.283378951308585</v>
      </c>
      <c r="I69" s="1129">
        <v>0.54800000000000004</v>
      </c>
      <c r="J69" s="1130">
        <v>0.26200000000000001</v>
      </c>
      <c r="K69" s="958">
        <f>SQRT(L69^2+M69^2)*1000/(SQRT(3)*K23)</f>
        <v>55.156094697429317</v>
      </c>
      <c r="L69" s="1129">
        <v>0.52600000000000002</v>
      </c>
      <c r="M69" s="1130">
        <v>0.25700000000000001</v>
      </c>
      <c r="N69" s="958">
        <f>SQRT(O69^2+P69^2)*1000/(SQRT(3)*N23)</f>
        <v>54.039350002714713</v>
      </c>
      <c r="O69" s="1129">
        <v>0.51400000000000001</v>
      </c>
      <c r="P69" s="1130">
        <v>0.252</v>
      </c>
      <c r="Q69" s="958">
        <f>SQRT(R69^2+S69^2)*1000/(SQRT(3)*Q23)</f>
        <v>52.46953986163394</v>
      </c>
      <c r="R69" s="1129">
        <v>0.498</v>
      </c>
      <c r="S69" s="1130">
        <v>0.245</v>
      </c>
      <c r="T69" s="958">
        <f>SQRT(U69^2+V69^2)*1000/(SQRT(3)*T23)</f>
        <v>52.504190920179902</v>
      </c>
      <c r="U69" s="1129">
        <v>0.499</v>
      </c>
      <c r="V69" s="1130">
        <v>0.24399999999999999</v>
      </c>
      <c r="W69" s="958">
        <f>SQRT(X69^2+Y69^2)*1000/(SQRT(3)*W23)</f>
        <v>53.025303403452007</v>
      </c>
      <c r="X69" s="1129">
        <v>0.505</v>
      </c>
      <c r="Y69" s="1130">
        <v>0.24299999999999999</v>
      </c>
      <c r="Z69" s="958">
        <f>SQRT(AA69^2+AB69^2)*1000/(SQRT(3)*Z23)</f>
        <v>56.243966834141638</v>
      </c>
      <c r="AA69" s="1129">
        <v>0.54</v>
      </c>
      <c r="AB69" s="1130">
        <v>0.245</v>
      </c>
      <c r="AC69" s="958">
        <f>SQRT(AD69^2+AE69^2)*1000/(SQRT(3)*AC23)</f>
        <v>59.043647512610896</v>
      </c>
      <c r="AD69" s="1129">
        <v>0.56499999999999995</v>
      </c>
      <c r="AE69" s="1130">
        <v>0.26300000000000001</v>
      </c>
      <c r="AF69" s="958">
        <f>SQRT(AG69^2+AH69^2)*1000/(SQRT(3)*AF23)</f>
        <v>63.554272372717399</v>
      </c>
      <c r="AG69" s="1129">
        <v>0.60599999999999998</v>
      </c>
      <c r="AH69" s="1130">
        <v>0.28199999999999997</v>
      </c>
      <c r="AI69" s="958">
        <f>SQRT(AJ69^2+AK69^2)*1000/(SQRT(3)*AI23)</f>
        <v>63.465493224081442</v>
      </c>
      <c r="AJ69" s="1129">
        <v>0.60799999999999998</v>
      </c>
      <c r="AK69" s="1130">
        <v>0.27300000000000002</v>
      </c>
      <c r="AL69" s="958">
        <f>SQRT(AM69^2+AN69^2)*1000/(SQRT(3)*AL23)</f>
        <v>64.91074551799575</v>
      </c>
      <c r="AM69" s="1129">
        <v>0.621</v>
      </c>
      <c r="AN69" s="1130">
        <v>0.28000000000000003</v>
      </c>
      <c r="AO69" s="958">
        <f>SQRT(AP69^2+AQ69^2)*1000/(SQRT(3)*AO23)</f>
        <v>63.575199533946382</v>
      </c>
      <c r="AP69" s="1129">
        <v>0.60799999999999998</v>
      </c>
      <c r="AQ69" s="1130">
        <v>0.27500000000000002</v>
      </c>
      <c r="AR69" s="674">
        <f t="shared" si="11"/>
        <v>6.637999999999999</v>
      </c>
      <c r="AS69" s="674">
        <f t="shared" si="11"/>
        <v>3.121</v>
      </c>
      <c r="AT69" s="674">
        <f t="shared" si="12"/>
        <v>13.514999999999999</v>
      </c>
      <c r="AU69" s="674">
        <f t="shared" si="12"/>
        <v>6.3170000000000002</v>
      </c>
    </row>
    <row r="70" spans="1:47" s="665" customFormat="1" ht="16.5" customHeight="1" x14ac:dyDescent="0.25">
      <c r="A70" s="715" t="s">
        <v>87</v>
      </c>
      <c r="B70" s="715"/>
      <c r="C70" s="716"/>
      <c r="D70" s="717"/>
      <c r="E70" s="718"/>
      <c r="F70" s="719"/>
      <c r="G70" s="720"/>
      <c r="H70" s="958">
        <f>SQRT(I70^2+J70^2)*1000/(SQRT(3)*0.395)</f>
        <v>79.790357154921949</v>
      </c>
      <c r="I70" s="1129">
        <v>5.3999999999999999E-2</v>
      </c>
      <c r="J70" s="1130">
        <v>8.0000000000000002E-3</v>
      </c>
      <c r="K70" s="958">
        <f>SQRT(L70^2+M70^2)*1000/(SQRT(3)*0.395)</f>
        <v>69.254890937871153</v>
      </c>
      <c r="L70" s="1129">
        <v>4.7E-2</v>
      </c>
      <c r="M70" s="1130">
        <v>6.0000000000000001E-3</v>
      </c>
      <c r="N70" s="958">
        <f>SQRT(O70^2+P70^2)*1000/(SQRT(3)*0.395)</f>
        <v>72.347798310051687</v>
      </c>
      <c r="O70" s="1129">
        <v>4.9000000000000002E-2</v>
      </c>
      <c r="P70" s="1130">
        <v>7.0000000000000001E-3</v>
      </c>
      <c r="Q70" s="958">
        <f>SQRT(R70^2+S70^2)*1000/(SQRT(3)*0.395)</f>
        <v>76.691173407504195</v>
      </c>
      <c r="R70" s="1129">
        <v>5.1999999999999998E-2</v>
      </c>
      <c r="S70" s="1130">
        <v>7.0000000000000001E-3</v>
      </c>
      <c r="T70" s="958">
        <f>SQRT(U70^2+V70^2)*1000/(SQRT(3)*0.395)</f>
        <v>67.805263887259628</v>
      </c>
      <c r="U70" s="1129">
        <v>4.5999999999999999E-2</v>
      </c>
      <c r="V70" s="1130">
        <v>6.0000000000000001E-3</v>
      </c>
      <c r="W70" s="958">
        <f>SQRT(X70^2+Y70^2)*1000/(SQRT(3)*0.395)</f>
        <v>72.347798310051687</v>
      </c>
      <c r="X70" s="1129">
        <v>4.9000000000000002E-2</v>
      </c>
      <c r="Y70" s="1130">
        <v>7.0000000000000001E-3</v>
      </c>
      <c r="Z70" s="958">
        <f>SQRT(AA70^2+AB70^2)*1000/(SQRT(3)*0.395)</f>
        <v>73.795043782680878</v>
      </c>
      <c r="AA70" s="1129">
        <v>0.05</v>
      </c>
      <c r="AB70" s="1130">
        <v>7.0000000000000001E-3</v>
      </c>
      <c r="AC70" s="958">
        <f>SQRT(AD70^2+AE70^2)*1000/(SQRT(3)*0.395)</f>
        <v>67.805263887259628</v>
      </c>
      <c r="AD70" s="1129">
        <v>4.5999999999999999E-2</v>
      </c>
      <c r="AE70" s="1130">
        <v>6.0000000000000001E-3</v>
      </c>
      <c r="AF70" s="958">
        <f>SQRT(AG70^2+AH70^2)*1000/(SQRT(3)*0.395)</f>
        <v>79.589289156639126</v>
      </c>
      <c r="AG70" s="1129">
        <v>5.3999999999999999E-2</v>
      </c>
      <c r="AH70" s="1130">
        <v>7.0000000000000001E-3</v>
      </c>
      <c r="AI70" s="958">
        <f>SQRT(AJ70^2+AK70^2)*1000/(SQRT(3)*0.395)</f>
        <v>74.901348710614116</v>
      </c>
      <c r="AJ70" s="1129">
        <v>5.0999999999999997E-2</v>
      </c>
      <c r="AK70" s="1130">
        <v>5.0000000000000001E-3</v>
      </c>
      <c r="AL70" s="958">
        <f>SQRT(AM70^2+AN70^2)*1000/(SQRT(3)*0.395)</f>
        <v>70.53863011812328</v>
      </c>
      <c r="AM70" s="1129">
        <v>4.8000000000000001E-2</v>
      </c>
      <c r="AN70" s="1130">
        <v>5.0000000000000001E-3</v>
      </c>
      <c r="AO70" s="958">
        <f>SQRT(AP70^2+AQ70^2)*1000/(SQRT(3)*0.395)</f>
        <v>77.962079095237073</v>
      </c>
      <c r="AP70" s="1129">
        <v>5.2999999999999999E-2</v>
      </c>
      <c r="AQ70" s="1130">
        <v>6.0000000000000001E-3</v>
      </c>
      <c r="AR70" s="674">
        <f t="shared" si="11"/>
        <v>0.59899999999999998</v>
      </c>
      <c r="AS70" s="674">
        <f t="shared" si="11"/>
        <v>7.7000000000000013E-2</v>
      </c>
      <c r="AT70" s="674">
        <f t="shared" si="12"/>
        <v>1.2070000000000001</v>
      </c>
      <c r="AU70" s="674">
        <f t="shared" si="12"/>
        <v>0.14600000000000002</v>
      </c>
    </row>
    <row r="71" spans="1:47" s="665" customFormat="1" ht="16.5" customHeight="1" thickBot="1" x14ac:dyDescent="0.3">
      <c r="A71" s="715" t="s">
        <v>88</v>
      </c>
      <c r="B71" s="715"/>
      <c r="C71" s="716"/>
      <c r="D71" s="717"/>
      <c r="E71" s="718"/>
      <c r="F71" s="719"/>
      <c r="G71" s="720"/>
      <c r="H71" s="958">
        <f>SQRT(I71^2+J71^2)*1000/(SQRT(3)*0.395)</f>
        <v>121.7473241530096</v>
      </c>
      <c r="I71" s="1129">
        <v>8.3000000000000004E-2</v>
      </c>
      <c r="J71" s="1130">
        <v>7.0000000000000001E-3</v>
      </c>
      <c r="K71" s="958">
        <f>SQRT(L71^2+M71^2)*1000/(SQRT(3)*0.395)</f>
        <v>108.51677573453846</v>
      </c>
      <c r="L71" s="1129">
        <v>7.3999999999999996E-2</v>
      </c>
      <c r="M71" s="1130">
        <v>6.0000000000000001E-3</v>
      </c>
      <c r="N71" s="958">
        <f>SQRT(O71^2+P71^2)*1000/(SQRT(3)*0.395)</f>
        <v>111.43075672738607</v>
      </c>
      <c r="O71" s="1129">
        <v>7.5999999999999998E-2</v>
      </c>
      <c r="P71" s="1130">
        <v>6.0000000000000001E-3</v>
      </c>
      <c r="Q71" s="958">
        <f>SQRT(R71^2+S71^2)*1000/(SQRT(3)*0.395)</f>
        <v>114.46659372448774</v>
      </c>
      <c r="R71" s="1129">
        <v>7.8E-2</v>
      </c>
      <c r="S71" s="1130">
        <v>7.0000000000000001E-3</v>
      </c>
      <c r="T71" s="958">
        <f>SQRT(U71^2+V71^2)*1000/(SQRT(3)*0.395)</f>
        <v>99.660267860428149</v>
      </c>
      <c r="U71" s="1129">
        <v>6.8000000000000005E-2</v>
      </c>
      <c r="V71" s="1130">
        <v>5.0000000000000001E-3</v>
      </c>
      <c r="W71" s="958">
        <f>SQRT(X71^2+Y71^2)*1000/(SQRT(3)*0.395)</f>
        <v>107.05997562395294</v>
      </c>
      <c r="X71" s="1129">
        <v>7.2999999999999995E-2</v>
      </c>
      <c r="Y71" s="1130">
        <v>6.0000000000000001E-3</v>
      </c>
      <c r="Z71" s="958">
        <f>SQRT(AA71^2+AB71^2)*1000/(SQRT(3)*0.395)</f>
        <v>107.05997562395294</v>
      </c>
      <c r="AA71" s="1129">
        <v>7.2999999999999995E-2</v>
      </c>
      <c r="AB71" s="1130">
        <v>6.0000000000000001E-3</v>
      </c>
      <c r="AC71" s="958">
        <f>SQRT(AD71^2+AE71^2)*1000/(SQRT(3)*0.395)</f>
        <v>101.11803561975022</v>
      </c>
      <c r="AD71" s="1129">
        <v>6.9000000000000006E-2</v>
      </c>
      <c r="AE71" s="1130">
        <v>5.0000000000000001E-3</v>
      </c>
      <c r="AF71" s="958">
        <f>SQRT(AG71^2+AH71^2)*1000/(SQRT(3)*0.395)</f>
        <v>112.88792778077278</v>
      </c>
      <c r="AG71" s="1129">
        <v>7.6999999999999999E-2</v>
      </c>
      <c r="AH71" s="1130">
        <v>6.0000000000000001E-3</v>
      </c>
      <c r="AI71" s="958">
        <f>SQRT(AJ71^2+AK71^2)*1000/(SQRT(3)*0.395)</f>
        <v>108.51677573453846</v>
      </c>
      <c r="AJ71" s="1129">
        <v>7.3999999999999996E-2</v>
      </c>
      <c r="AK71" s="1130">
        <v>6.0000000000000001E-3</v>
      </c>
      <c r="AL71" s="958">
        <f>SQRT(AM71^2+AN71^2)*1000/(SQRT(3)*0.395)</f>
        <v>102.57591376492169</v>
      </c>
      <c r="AM71" s="1129">
        <v>7.0000000000000007E-2</v>
      </c>
      <c r="AN71" s="1130">
        <v>5.0000000000000001E-3</v>
      </c>
      <c r="AO71" s="958">
        <f>SQRT(AP71^2+AQ71^2)*1000/(SQRT(3)*0.395)</f>
        <v>109.97370445049859</v>
      </c>
      <c r="AP71" s="1129">
        <v>7.4999999999999997E-2</v>
      </c>
      <c r="AQ71" s="1130">
        <v>6.0000000000000001E-3</v>
      </c>
      <c r="AR71" s="674">
        <f t="shared" si="11"/>
        <v>0.8899999999999999</v>
      </c>
      <c r="AS71" s="674">
        <f t="shared" si="11"/>
        <v>7.1000000000000008E-2</v>
      </c>
      <c r="AT71" s="674">
        <f t="shared" si="12"/>
        <v>1.7749999999999997</v>
      </c>
      <c r="AU71" s="674">
        <f t="shared" si="12"/>
        <v>0.13800000000000001</v>
      </c>
    </row>
    <row r="72" spans="1:47" s="1988" customFormat="1" ht="18" customHeight="1" x14ac:dyDescent="0.2">
      <c r="A72" s="1984" t="s">
        <v>487</v>
      </c>
      <c r="B72" s="1985"/>
      <c r="C72" s="1985"/>
      <c r="D72" s="1985"/>
      <c r="E72" s="1985"/>
      <c r="F72" s="1985"/>
      <c r="G72" s="1986"/>
      <c r="H72" s="714">
        <f>H56+H57+H58+H59+H60+H61+H70</f>
        <v>380.52517298063287</v>
      </c>
      <c r="I72" s="749">
        <f>I56+I57+I58+I59+I60+I61+I70</f>
        <v>3.169</v>
      </c>
      <c r="J72" s="750">
        <f t="shared" ref="J72:AQ72" si="13">J56+J57+J58+J59+J60+J61+J70</f>
        <v>0.67300000000000004</v>
      </c>
      <c r="K72" s="714">
        <f t="shared" si="13"/>
        <v>361.24638410641847</v>
      </c>
      <c r="L72" s="749">
        <f t="shared" si="13"/>
        <v>3.0720000000000001</v>
      </c>
      <c r="M72" s="750">
        <f t="shared" si="13"/>
        <v>0.66400000000000003</v>
      </c>
      <c r="N72" s="714">
        <f t="shared" si="13"/>
        <v>360.09246040148935</v>
      </c>
      <c r="O72" s="749">
        <f t="shared" si="13"/>
        <v>3.024</v>
      </c>
      <c r="P72" s="750">
        <f t="shared" si="13"/>
        <v>0.65300000000000002</v>
      </c>
      <c r="Q72" s="714">
        <f t="shared" si="13"/>
        <v>360.36557143594632</v>
      </c>
      <c r="R72" s="749">
        <f t="shared" si="13"/>
        <v>2.9820000000000002</v>
      </c>
      <c r="S72" s="750">
        <f t="shared" si="13"/>
        <v>0.63900000000000001</v>
      </c>
      <c r="T72" s="714">
        <f t="shared" si="13"/>
        <v>357.59892979128756</v>
      </c>
      <c r="U72" s="749">
        <f t="shared" si="13"/>
        <v>3.0379999999999998</v>
      </c>
      <c r="V72" s="750">
        <f t="shared" si="13"/>
        <v>0.66400000000000003</v>
      </c>
      <c r="W72" s="714">
        <f t="shared" si="13"/>
        <v>379.399424161127</v>
      </c>
      <c r="X72" s="749">
        <f t="shared" si="13"/>
        <v>3.2189999999999999</v>
      </c>
      <c r="Y72" s="750">
        <f t="shared" si="13"/>
        <v>0.71699999999999997</v>
      </c>
      <c r="Z72" s="714">
        <f t="shared" si="13"/>
        <v>400.10438811676886</v>
      </c>
      <c r="AA72" s="749">
        <f t="shared" si="13"/>
        <v>3.4059999999999997</v>
      </c>
      <c r="AB72" s="750">
        <f t="shared" si="13"/>
        <v>0.77500000000000002</v>
      </c>
      <c r="AC72" s="714">
        <f t="shared" si="13"/>
        <v>424.26912953760404</v>
      </c>
      <c r="AD72" s="749">
        <f t="shared" si="13"/>
        <v>3.7099999999999995</v>
      </c>
      <c r="AE72" s="750">
        <f t="shared" si="13"/>
        <v>0.86599999999999999</v>
      </c>
      <c r="AF72" s="714">
        <f t="shared" si="13"/>
        <v>484.35136882444328</v>
      </c>
      <c r="AG72" s="749">
        <f t="shared" si="13"/>
        <v>4.1900000000000004</v>
      </c>
      <c r="AH72" s="750">
        <f t="shared" si="13"/>
        <v>0.9930000000000001</v>
      </c>
      <c r="AI72" s="714">
        <f t="shared" si="13"/>
        <v>497.62937538431845</v>
      </c>
      <c r="AJ72" s="749">
        <f t="shared" si="13"/>
        <v>4.3550000000000004</v>
      </c>
      <c r="AK72" s="750">
        <f t="shared" si="13"/>
        <v>1.0619999999999998</v>
      </c>
      <c r="AL72" s="714">
        <f t="shared" si="13"/>
        <v>500.33032041187096</v>
      </c>
      <c r="AM72" s="749">
        <f t="shared" si="13"/>
        <v>4.4269999999999996</v>
      </c>
      <c r="AN72" s="750">
        <f t="shared" si="13"/>
        <v>1.0519999999999998</v>
      </c>
      <c r="AO72" s="714">
        <f t="shared" si="13"/>
        <v>500.06166746641657</v>
      </c>
      <c r="AP72" s="749">
        <f t="shared" si="13"/>
        <v>4.3559999999999999</v>
      </c>
      <c r="AQ72" s="750">
        <f t="shared" si="13"/>
        <v>1.0310000000000001</v>
      </c>
      <c r="AR72" s="1987"/>
      <c r="AS72" s="1987"/>
      <c r="AT72" s="1987"/>
      <c r="AU72" s="1987"/>
    </row>
    <row r="73" spans="1:47" s="1988" customFormat="1" ht="18" customHeight="1" thickBot="1" x14ac:dyDescent="0.25">
      <c r="A73" s="1989" t="s">
        <v>488</v>
      </c>
      <c r="B73" s="1990"/>
      <c r="C73" s="1990"/>
      <c r="D73" s="1990"/>
      <c r="E73" s="1990"/>
      <c r="F73" s="1990"/>
      <c r="G73" s="1991"/>
      <c r="H73" s="746">
        <f>H69+H68+H67+H66+H71+H62+H63+H64+H65</f>
        <v>593.05301291603826</v>
      </c>
      <c r="I73" s="747">
        <f t="shared" ref="I73:AQ73" si="14">I69+I68+I67+I66+I71+I62+I63+I64+I65</f>
        <v>4.902000000000001</v>
      </c>
      <c r="J73" s="748">
        <f t="shared" si="14"/>
        <v>1.264</v>
      </c>
      <c r="K73" s="746">
        <f t="shared" si="14"/>
        <v>557.75574703072402</v>
      </c>
      <c r="L73" s="747">
        <f t="shared" si="14"/>
        <v>4.6580000000000004</v>
      </c>
      <c r="M73" s="748">
        <f t="shared" si="14"/>
        <v>1.2490000000000001</v>
      </c>
      <c r="N73" s="746">
        <f t="shared" si="14"/>
        <v>551.38861939883611</v>
      </c>
      <c r="O73" s="747">
        <f t="shared" si="14"/>
        <v>4.55</v>
      </c>
      <c r="P73" s="748">
        <f t="shared" si="14"/>
        <v>1.2390000000000001</v>
      </c>
      <c r="Q73" s="746">
        <f t="shared" si="14"/>
        <v>548.48969159220724</v>
      </c>
      <c r="R73" s="747">
        <f t="shared" si="14"/>
        <v>4.479000000000001</v>
      </c>
      <c r="S73" s="748">
        <f t="shared" si="14"/>
        <v>1.24</v>
      </c>
      <c r="T73" s="746">
        <f t="shared" si="14"/>
        <v>534.74673650547413</v>
      </c>
      <c r="U73" s="747">
        <f t="shared" si="14"/>
        <v>4.4810000000000008</v>
      </c>
      <c r="V73" s="748">
        <f t="shared" si="14"/>
        <v>1.24</v>
      </c>
      <c r="W73" s="746">
        <f t="shared" si="14"/>
        <v>563.09296939120634</v>
      </c>
      <c r="X73" s="747">
        <f t="shared" si="14"/>
        <v>4.7120000000000006</v>
      </c>
      <c r="Y73" s="748">
        <f t="shared" si="14"/>
        <v>1.2410000000000001</v>
      </c>
      <c r="Z73" s="746">
        <f t="shared" si="14"/>
        <v>603.99023193672872</v>
      </c>
      <c r="AA73" s="747">
        <f t="shared" si="14"/>
        <v>5.1479999999999997</v>
      </c>
      <c r="AB73" s="748">
        <f t="shared" si="14"/>
        <v>1.248</v>
      </c>
      <c r="AC73" s="746">
        <f t="shared" si="14"/>
        <v>653.88297924741062</v>
      </c>
      <c r="AD73" s="747">
        <f t="shared" si="14"/>
        <v>5.7299999999999995</v>
      </c>
      <c r="AE73" s="748">
        <f t="shared" si="14"/>
        <v>1.359</v>
      </c>
      <c r="AF73" s="746">
        <f t="shared" si="14"/>
        <v>700.4729702185075</v>
      </c>
      <c r="AG73" s="747">
        <f t="shared" si="14"/>
        <v>6.077</v>
      </c>
      <c r="AH73" s="748">
        <f t="shared" si="14"/>
        <v>1.4119999999999999</v>
      </c>
      <c r="AI73" s="746">
        <f t="shared" si="14"/>
        <v>730.99408500203583</v>
      </c>
      <c r="AJ73" s="747">
        <f t="shared" si="14"/>
        <v>6.4279999999999999</v>
      </c>
      <c r="AK73" s="748">
        <f t="shared" si="14"/>
        <v>1.4850000000000001</v>
      </c>
      <c r="AL73" s="746">
        <f t="shared" si="14"/>
        <v>751.28809226659632</v>
      </c>
      <c r="AM73" s="747">
        <f t="shared" si="14"/>
        <v>6.6920000000000002</v>
      </c>
      <c r="AN73" s="748">
        <f t="shared" si="14"/>
        <v>1.538</v>
      </c>
      <c r="AO73" s="746">
        <f t="shared" si="14"/>
        <v>753.00681616874544</v>
      </c>
      <c r="AP73" s="747">
        <f t="shared" si="14"/>
        <v>6.6360000000000001</v>
      </c>
      <c r="AQ73" s="748">
        <f t="shared" si="14"/>
        <v>1.5500000000000003</v>
      </c>
      <c r="AR73" s="1987"/>
      <c r="AS73" s="1987"/>
      <c r="AT73" s="1987"/>
      <c r="AU73" s="1987"/>
    </row>
    <row r="74" spans="1:47" s="665" customFormat="1" ht="16.5" customHeight="1" thickBot="1" x14ac:dyDescent="0.3">
      <c r="A74" s="1713" t="s">
        <v>489</v>
      </c>
      <c r="B74" s="1714"/>
      <c r="C74" s="1714"/>
      <c r="D74" s="1714"/>
      <c r="E74" s="1714"/>
      <c r="F74" s="1714"/>
      <c r="G74" s="1714"/>
      <c r="H74" s="751">
        <f>H72+H73</f>
        <v>973.57818589667113</v>
      </c>
      <c r="I74" s="752">
        <f>I72+I73</f>
        <v>8.0710000000000015</v>
      </c>
      <c r="J74" s="753">
        <f>J72+J73</f>
        <v>1.9370000000000001</v>
      </c>
      <c r="K74" s="751">
        <f t="shared" ref="K74:AQ74" si="15">K72+K73</f>
        <v>919.00213113714244</v>
      </c>
      <c r="L74" s="752">
        <f t="shared" si="15"/>
        <v>7.73</v>
      </c>
      <c r="M74" s="753">
        <f t="shared" si="15"/>
        <v>1.9130000000000003</v>
      </c>
      <c r="N74" s="751">
        <f t="shared" si="15"/>
        <v>911.48107980032546</v>
      </c>
      <c r="O74" s="752">
        <f t="shared" si="15"/>
        <v>7.5739999999999998</v>
      </c>
      <c r="P74" s="753">
        <f t="shared" si="15"/>
        <v>1.8920000000000001</v>
      </c>
      <c r="Q74" s="751">
        <f t="shared" si="15"/>
        <v>908.85526302815356</v>
      </c>
      <c r="R74" s="752">
        <f t="shared" si="15"/>
        <v>7.4610000000000012</v>
      </c>
      <c r="S74" s="753">
        <f t="shared" si="15"/>
        <v>1.879</v>
      </c>
      <c r="T74" s="751">
        <f t="shared" si="15"/>
        <v>892.34566629676169</v>
      </c>
      <c r="U74" s="752">
        <f t="shared" si="15"/>
        <v>7.5190000000000001</v>
      </c>
      <c r="V74" s="753">
        <f t="shared" si="15"/>
        <v>1.9039999999999999</v>
      </c>
      <c r="W74" s="751">
        <f t="shared" si="15"/>
        <v>942.4923935523334</v>
      </c>
      <c r="X74" s="752">
        <f t="shared" si="15"/>
        <v>7.9310000000000009</v>
      </c>
      <c r="Y74" s="753">
        <f t="shared" si="15"/>
        <v>1.9580000000000002</v>
      </c>
      <c r="Z74" s="751">
        <f t="shared" si="15"/>
        <v>1004.0946200534976</v>
      </c>
      <c r="AA74" s="752">
        <f t="shared" si="15"/>
        <v>8.5539999999999985</v>
      </c>
      <c r="AB74" s="753">
        <f t="shared" si="15"/>
        <v>2.0230000000000001</v>
      </c>
      <c r="AC74" s="751">
        <f t="shared" si="15"/>
        <v>1078.1521087850147</v>
      </c>
      <c r="AD74" s="752">
        <f t="shared" si="15"/>
        <v>9.44</v>
      </c>
      <c r="AE74" s="753">
        <f t="shared" si="15"/>
        <v>2.2250000000000001</v>
      </c>
      <c r="AF74" s="751">
        <f t="shared" si="15"/>
        <v>1184.8243390429507</v>
      </c>
      <c r="AG74" s="752">
        <f t="shared" si="15"/>
        <v>10.266999999999999</v>
      </c>
      <c r="AH74" s="753">
        <f t="shared" si="15"/>
        <v>2.4050000000000002</v>
      </c>
      <c r="AI74" s="751">
        <f t="shared" si="15"/>
        <v>1228.6234603863543</v>
      </c>
      <c r="AJ74" s="752">
        <f t="shared" si="15"/>
        <v>10.783000000000001</v>
      </c>
      <c r="AK74" s="753">
        <f t="shared" si="15"/>
        <v>2.5469999999999997</v>
      </c>
      <c r="AL74" s="751">
        <f t="shared" si="15"/>
        <v>1251.6184126784674</v>
      </c>
      <c r="AM74" s="752">
        <f t="shared" si="15"/>
        <v>11.119</v>
      </c>
      <c r="AN74" s="753">
        <f t="shared" si="15"/>
        <v>2.59</v>
      </c>
      <c r="AO74" s="751">
        <f t="shared" si="15"/>
        <v>1253.068483635162</v>
      </c>
      <c r="AP74" s="752">
        <f t="shared" si="15"/>
        <v>10.992000000000001</v>
      </c>
      <c r="AQ74" s="753">
        <f t="shared" si="15"/>
        <v>2.5810000000000004</v>
      </c>
      <c r="AR74" s="674"/>
      <c r="AS74" s="674"/>
      <c r="AT74" s="674"/>
      <c r="AU74" s="674"/>
    </row>
    <row r="75" spans="1:47" s="665" customFormat="1" ht="16.5" customHeight="1" x14ac:dyDescent="0.25">
      <c r="A75" s="785"/>
      <c r="B75" s="854"/>
      <c r="C75" s="854"/>
      <c r="D75" s="854"/>
      <c r="E75" s="854"/>
      <c r="F75" s="854"/>
      <c r="G75" s="854"/>
      <c r="H75" s="955"/>
      <c r="I75" s="956"/>
      <c r="J75" s="956"/>
      <c r="K75" s="955"/>
      <c r="L75" s="956"/>
      <c r="M75" s="956"/>
      <c r="N75" s="955"/>
      <c r="O75" s="956"/>
      <c r="P75" s="956"/>
      <c r="Q75" s="955"/>
      <c r="R75" s="956"/>
      <c r="S75" s="956"/>
      <c r="T75" s="955"/>
      <c r="U75" s="956"/>
      <c r="V75" s="956"/>
      <c r="W75" s="955"/>
      <c r="X75" s="956"/>
      <c r="Y75" s="956"/>
      <c r="Z75" s="955"/>
      <c r="AA75" s="956"/>
      <c r="AB75" s="956"/>
      <c r="AC75" s="955"/>
      <c r="AD75" s="956"/>
      <c r="AE75" s="956"/>
      <c r="AF75" s="955"/>
      <c r="AG75" s="956"/>
      <c r="AH75" s="956"/>
      <c r="AI75" s="955"/>
      <c r="AJ75" s="956"/>
      <c r="AK75" s="956"/>
      <c r="AL75" s="955"/>
      <c r="AM75" s="956"/>
      <c r="AN75" s="956"/>
      <c r="AO75" s="955"/>
      <c r="AP75" s="956"/>
      <c r="AQ75" s="956"/>
      <c r="AR75" s="807"/>
      <c r="AS75" s="806"/>
    </row>
    <row r="76" spans="1:47" s="665" customFormat="1" ht="16.5" customHeight="1" thickBot="1" x14ac:dyDescent="0.3">
      <c r="A76" s="755" t="s">
        <v>53</v>
      </c>
      <c r="B76" s="666"/>
      <c r="C76" s="666"/>
      <c r="D76" s="666"/>
      <c r="E76" s="666"/>
      <c r="F76" s="666"/>
      <c r="G76" s="666"/>
      <c r="H76" s="756"/>
      <c r="I76" s="757"/>
      <c r="J76" s="701"/>
      <c r="K76" s="758"/>
      <c r="L76" s="758"/>
      <c r="M76" s="758"/>
      <c r="N76" s="758"/>
      <c r="O76" s="758"/>
      <c r="P76" s="758"/>
      <c r="Q76" s="758"/>
      <c r="R76" s="758"/>
      <c r="S76" s="758"/>
      <c r="T76" s="758"/>
      <c r="U76" s="758"/>
      <c r="V76" s="758"/>
      <c r="W76" s="758"/>
      <c r="X76" s="758"/>
      <c r="Y76" s="758"/>
      <c r="Z76" s="758"/>
      <c r="AA76" s="758"/>
      <c r="AB76" s="758"/>
      <c r="AC76" s="758"/>
      <c r="AD76" s="758"/>
      <c r="AE76" s="758"/>
      <c r="AF76" s="758"/>
      <c r="AG76" s="758"/>
      <c r="AH76" s="758"/>
      <c r="AI76" s="758"/>
      <c r="AJ76" s="758"/>
      <c r="AK76" s="758"/>
      <c r="AL76" s="758"/>
      <c r="AM76" s="758"/>
      <c r="AN76" s="758"/>
      <c r="AO76" s="758"/>
      <c r="AP76" s="758"/>
      <c r="AQ76" s="758"/>
    </row>
    <row r="77" spans="1:47" s="665" customFormat="1" ht="16.5" customHeight="1" x14ac:dyDescent="0.25">
      <c r="A77" s="1692" t="s">
        <v>20</v>
      </c>
      <c r="B77" s="759" t="s">
        <v>54</v>
      </c>
      <c r="C77" s="760"/>
      <c r="D77" s="760" t="s">
        <v>55</v>
      </c>
      <c r="E77" s="760"/>
      <c r="F77" s="760"/>
      <c r="G77" s="761"/>
      <c r="H77" s="762">
        <f>$C$79/1000</f>
        <v>3.1800000000000002E-2</v>
      </c>
      <c r="I77" s="763" t="s">
        <v>56</v>
      </c>
      <c r="J77" s="764">
        <f>$G$79/1000</f>
        <v>4.0799999999999996E-2</v>
      </c>
      <c r="K77" s="762">
        <f>$C$79/1000</f>
        <v>3.1800000000000002E-2</v>
      </c>
      <c r="L77" s="763" t="s">
        <v>56</v>
      </c>
      <c r="M77" s="764">
        <f>$G$79/1000</f>
        <v>4.0799999999999996E-2</v>
      </c>
      <c r="N77" s="762">
        <f>$C$79/1000</f>
        <v>3.1800000000000002E-2</v>
      </c>
      <c r="O77" s="763" t="s">
        <v>56</v>
      </c>
      <c r="P77" s="764">
        <f>$G$79/1000</f>
        <v>4.0799999999999996E-2</v>
      </c>
      <c r="Q77" s="762">
        <f>$C$79/1000</f>
        <v>3.1800000000000002E-2</v>
      </c>
      <c r="R77" s="763" t="s">
        <v>56</v>
      </c>
      <c r="S77" s="764">
        <f>$G$79/1000</f>
        <v>4.0799999999999996E-2</v>
      </c>
      <c r="T77" s="762">
        <f>$C$79/1000</f>
        <v>3.1800000000000002E-2</v>
      </c>
      <c r="U77" s="763" t="s">
        <v>56</v>
      </c>
      <c r="V77" s="764">
        <f>$G$79/1000</f>
        <v>4.0799999999999996E-2</v>
      </c>
      <c r="W77" s="762">
        <f>$C$79/1000</f>
        <v>3.1800000000000002E-2</v>
      </c>
      <c r="X77" s="763" t="s">
        <v>56</v>
      </c>
      <c r="Y77" s="764">
        <f>$G$79/1000</f>
        <v>4.0799999999999996E-2</v>
      </c>
      <c r="Z77" s="762">
        <f>$C$79/1000</f>
        <v>3.1800000000000002E-2</v>
      </c>
      <c r="AA77" s="763" t="s">
        <v>56</v>
      </c>
      <c r="AB77" s="764">
        <f>$G$79/1000</f>
        <v>4.0799999999999996E-2</v>
      </c>
      <c r="AC77" s="762">
        <f>$C$79/1000</f>
        <v>3.1800000000000002E-2</v>
      </c>
      <c r="AD77" s="763" t="s">
        <v>56</v>
      </c>
      <c r="AE77" s="764">
        <f>$G$79/1000</f>
        <v>4.0799999999999996E-2</v>
      </c>
      <c r="AF77" s="762">
        <f>$C$79/1000</f>
        <v>3.1800000000000002E-2</v>
      </c>
      <c r="AG77" s="763" t="s">
        <v>56</v>
      </c>
      <c r="AH77" s="764">
        <f>$G$79/1000</f>
        <v>4.0799999999999996E-2</v>
      </c>
      <c r="AI77" s="762">
        <f>$C$79/1000</f>
        <v>3.1800000000000002E-2</v>
      </c>
      <c r="AJ77" s="763" t="s">
        <v>56</v>
      </c>
      <c r="AK77" s="764">
        <f>$G$79/1000</f>
        <v>4.0799999999999996E-2</v>
      </c>
      <c r="AL77" s="762">
        <f>$C$79/1000</f>
        <v>3.1800000000000002E-2</v>
      </c>
      <c r="AM77" s="763" t="s">
        <v>56</v>
      </c>
      <c r="AN77" s="764">
        <f>$G$79/1000</f>
        <v>4.0799999999999996E-2</v>
      </c>
      <c r="AO77" s="762">
        <f>$C$79/1000</f>
        <v>3.1800000000000002E-2</v>
      </c>
      <c r="AP77" s="763" t="s">
        <v>56</v>
      </c>
      <c r="AQ77" s="764">
        <f>$G$79/1000</f>
        <v>4.0799999999999996E-2</v>
      </c>
    </row>
    <row r="78" spans="1:47" s="665" customFormat="1" ht="16.5" customHeight="1" thickBot="1" x14ac:dyDescent="0.3">
      <c r="A78" s="1693"/>
      <c r="B78" s="765" t="s">
        <v>57</v>
      </c>
      <c r="C78" s="766"/>
      <c r="D78" s="766" t="s">
        <v>58</v>
      </c>
      <c r="E78" s="766"/>
      <c r="F78" s="766"/>
      <c r="G78" s="767"/>
      <c r="H78" s="768">
        <f>(((I9^2+J9^2)*$C$80/1000)+((I10^2+J10^2)*$G$80/1000)+((I11^2+J11^2)*$J$80/1000))/$C$9^2</f>
        <v>4.312558347987501E-3</v>
      </c>
      <c r="I78" s="769" t="s">
        <v>56</v>
      </c>
      <c r="J78" s="770">
        <f>(((I9^2+J9^2)*$M$80)+((I10^2+J10^2)*$P$80)+((I11^2+J11^2)*S80))/(100*$C$9)</f>
        <v>0.1188682760788</v>
      </c>
      <c r="K78" s="768">
        <f>(((L9^2+M9^2)*$C$80/1000)+((L10^2+M10^2)*$G$80/1000)+((L11^2+M11^2)*$J$80/1000))/$C$9^2</f>
        <v>3.9158429030437501E-3</v>
      </c>
      <c r="L78" s="769" t="s">
        <v>56</v>
      </c>
      <c r="M78" s="770">
        <f>(((L9^2+M9^2)*$M$80)+((L10^2+M10^2)*$P$80)+((L11^2+M11^2)*V80))/(100*$C$9)</f>
        <v>0.10863371134620002</v>
      </c>
      <c r="N78" s="768">
        <f>(((O9^2+P9^2)*$C$80/1000)+((O10^2+P10^2)*$G$80/1000)+((O11^2+P11^2)*$J$80/1000))/$C$9^2</f>
        <v>3.7060020503937507E-3</v>
      </c>
      <c r="O78" s="769" t="s">
        <v>56</v>
      </c>
      <c r="P78" s="770">
        <f>(((O9^2+P9^2)*$M$80)+((O10^2+P10^2)*$P$80)+((O11^2+P11^2)*Y80))/(100*$C$9)</f>
        <v>0.10251893845179999</v>
      </c>
      <c r="Q78" s="768">
        <f>(((R9^2+S9^2)*$C$80/1000)+((R10^2+S10^2)*$G$80/1000)+((R11^2+S11^2)*$J$80/1000))/$C$9^2</f>
        <v>3.5654890657499999E-3</v>
      </c>
      <c r="R78" s="769" t="s">
        <v>56</v>
      </c>
      <c r="S78" s="770">
        <f>(((R9^2+S9^2)*$M$80)+((R10^2+S10^2)*$P$80)+((R11^2+S11^2)*AB80))/(100*$C$9)</f>
        <v>9.8526985109999993E-2</v>
      </c>
      <c r="T78" s="768">
        <f>(((U9^2+V9^2)*$C$80/1000)+((U10^2+V10^2)*$G$80/1000)+((U11^2+V11^2)*$J$80/1000))/$C$9^2</f>
        <v>3.6685087597624999E-3</v>
      </c>
      <c r="U78" s="769" t="s">
        <v>56</v>
      </c>
      <c r="V78" s="770">
        <f>(((U9^2+V9^2)*$M$80)+((U10^2+V10^2)*$P$80)+((U11^2+V11^2)*AE80))/(100*$C$9)</f>
        <v>0.10122514735419999</v>
      </c>
      <c r="W78" s="768">
        <f>(((X9^2+Y9^2)*$C$80/1000)+((X10^2+Y10^2)*$G$80/1000)+((X11^2+Y11^2)*$J$80/1000))/$C$9^2</f>
        <v>4.0755143350812498E-3</v>
      </c>
      <c r="X78" s="769" t="s">
        <v>56</v>
      </c>
      <c r="Y78" s="770">
        <f>(((X9^2+Y9^2)*$M$80)+((X10^2+Y10^2)*$P$80)+((X11^2+Y11^2)*AH80))/(100*$C$9)</f>
        <v>0.11229637860879998</v>
      </c>
      <c r="Z78" s="768">
        <f>(((AA9^2+AB9^2)*$C$80/1000)+((AA10^2+AB10^2)*$G$80/1000)+((AA11^2+AB11^2)*$J$80/1000))/$C$9^2</f>
        <v>5.0481316663437501E-3</v>
      </c>
      <c r="AA78" s="769" t="s">
        <v>56</v>
      </c>
      <c r="AB78" s="770">
        <f>(((AA9^2+AB9^2)*$M$80)+((AA10^2+AB10^2)*$P$80)+((AA11^2+AB11^2)*AK80))/(100*$C$9)</f>
        <v>0.14076123059500001</v>
      </c>
      <c r="AC78" s="768">
        <f>(((AD9^2+AE9^2)*$C$80/1000)+((AD10^2+AE10^2)*$G$80/1000)+((AD11^2+AE11^2)*$J$80/1000))/$C$9^2</f>
        <v>6.1202328529812496E-3</v>
      </c>
      <c r="AD78" s="769" t="s">
        <v>56</v>
      </c>
      <c r="AE78" s="770">
        <f>(((AD9^2+AE9^2)*$M$80)+((AD10^2+AE10^2)*$P$80)+((AD11^2+AE11^2)*AN80))/(100*$C$9)</f>
        <v>0.17104901167119999</v>
      </c>
      <c r="AF78" s="768">
        <f>(((AG9^2+AH9^2)*$C$80/1000)+((AG10^2+AH10^2)*$G$80/1000)+((AG11^2+AH11^2)*$J$80/1000))/$C$9^2</f>
        <v>7.3504730126562508E-3</v>
      </c>
      <c r="AG78" s="769" t="s">
        <v>56</v>
      </c>
      <c r="AH78" s="770">
        <f>(((AG9^2+AH9^2)*$M$80)+((AG10^2+AH10^2)*$P$80)+((AG11^2+AH11^2)*AQ80))/(100*$C$9)</f>
        <v>0.20389689714999998</v>
      </c>
      <c r="AI78" s="768">
        <f>(((AJ9^2+AK9^2)*$C$80/1000)+((AJ10^2+AK10^2)*$G$80/1000)+((AJ11^2+AK11^2)*$J$80/1000))/$C$9^2</f>
        <v>8.3286437280187496E-3</v>
      </c>
      <c r="AJ78" s="769" t="s">
        <v>56</v>
      </c>
      <c r="AK78" s="770">
        <f>(((AJ9^2+AK9^2)*$M$80)+((AJ10^2+AK10^2)*$P$80)+((AJ11^2+AK11^2)*AT80))/(100*$C$9)</f>
        <v>0.23228220897179999</v>
      </c>
      <c r="AL78" s="768">
        <f>(((AM9^2+AN9^2)*$C$80/1000)+((AM10^2+AN10^2)*$G$80/1000)+((AM11^2+AN11^2)*$J$80/1000))/$C$9^2</f>
        <v>9.1061192018749987E-3</v>
      </c>
      <c r="AM78" s="769" t="s">
        <v>56</v>
      </c>
      <c r="AN78" s="770">
        <f>(((AM9^2+AN9^2)*$M$80)+((AM10^2+AN10^2)*$P$80)+((AM11^2+AN11^2)*AW80))/(100*$C$9)</f>
        <v>0.25558216461999994</v>
      </c>
      <c r="AO78" s="768">
        <f>(((AP9^2+AQ9^2)*$C$80/1000)+((AP10^2+AQ10^2)*$G$80/1000)+((AP11^2+AQ11^2)*$J$80/1000))/$C$9^2</f>
        <v>9.0080596709562494E-3</v>
      </c>
      <c r="AP78" s="769" t="s">
        <v>56</v>
      </c>
      <c r="AQ78" s="770">
        <f>(((AP9^2+AQ9^2)*$M$80)+((AP10^2+AQ10^2)*$P$80)+((AP11^2+AQ11^2)*AZ80))/(100*$C$9)</f>
        <v>0.25348726890879997</v>
      </c>
    </row>
    <row r="79" spans="1:47" s="665" customFormat="1" ht="16.5" customHeight="1" x14ac:dyDescent="0.25">
      <c r="A79" s="1693"/>
      <c r="B79" s="771" t="s">
        <v>152</v>
      </c>
      <c r="C79" s="772">
        <v>31.8</v>
      </c>
      <c r="D79" s="773"/>
      <c r="E79" s="1695" t="s">
        <v>153</v>
      </c>
      <c r="F79" s="1695"/>
      <c r="G79" s="974">
        <v>40.799999999999997</v>
      </c>
      <c r="H79" s="775"/>
      <c r="I79" s="776"/>
      <c r="J79" s="928"/>
      <c r="K79" s="975"/>
      <c r="L79" s="976"/>
      <c r="M79" s="977"/>
      <c r="N79" s="975"/>
      <c r="O79" s="976"/>
      <c r="P79" s="977"/>
      <c r="Q79" s="975"/>
      <c r="R79" s="976"/>
      <c r="S79" s="977"/>
      <c r="T79" s="1699"/>
      <c r="U79" s="1700"/>
      <c r="V79" s="1701"/>
      <c r="W79" s="1699"/>
      <c r="X79" s="1700"/>
      <c r="Y79" s="1701"/>
      <c r="Z79" s="1699"/>
      <c r="AA79" s="1700"/>
      <c r="AB79" s="1701"/>
      <c r="AC79" s="1699"/>
      <c r="AD79" s="1700"/>
      <c r="AE79" s="1701"/>
      <c r="AF79" s="1699"/>
      <c r="AG79" s="1700"/>
      <c r="AH79" s="1701"/>
      <c r="AI79" s="1699"/>
      <c r="AJ79" s="1700"/>
      <c r="AK79" s="1701"/>
      <c r="AL79" s="1699"/>
      <c r="AM79" s="1700"/>
      <c r="AN79" s="1701"/>
      <c r="AO79" s="1699"/>
      <c r="AP79" s="1700"/>
      <c r="AQ79" s="1701"/>
    </row>
    <row r="80" spans="1:47" s="665" customFormat="1" ht="16.5" customHeight="1" thickBot="1" x14ac:dyDescent="0.3">
      <c r="A80" s="1693"/>
      <c r="B80" s="832" t="s">
        <v>91</v>
      </c>
      <c r="C80" s="831">
        <v>144.5</v>
      </c>
      <c r="D80" s="698"/>
      <c r="E80" s="777"/>
      <c r="F80" s="777" t="s">
        <v>61</v>
      </c>
      <c r="G80" s="695">
        <v>80.25</v>
      </c>
      <c r="H80" s="1690" t="s">
        <v>490</v>
      </c>
      <c r="I80" s="1691"/>
      <c r="J80" s="930">
        <v>57.6</v>
      </c>
      <c r="K80" s="1690" t="s">
        <v>93</v>
      </c>
      <c r="L80" s="1691"/>
      <c r="M80" s="930">
        <v>10.78</v>
      </c>
      <c r="N80" s="1690" t="s">
        <v>62</v>
      </c>
      <c r="O80" s="1691"/>
      <c r="P80" s="930">
        <v>7.2</v>
      </c>
      <c r="Q80" s="1690" t="s">
        <v>221</v>
      </c>
      <c r="R80" s="1691"/>
      <c r="S80" s="930">
        <v>-0.5</v>
      </c>
      <c r="T80" s="1702"/>
      <c r="U80" s="1703"/>
      <c r="V80" s="1704"/>
      <c r="W80" s="1702"/>
      <c r="X80" s="1703"/>
      <c r="Y80" s="1704"/>
      <c r="Z80" s="1702"/>
      <c r="AA80" s="1703"/>
      <c r="AB80" s="1704"/>
      <c r="AC80" s="1702"/>
      <c r="AD80" s="1703"/>
      <c r="AE80" s="1704"/>
      <c r="AF80" s="1702"/>
      <c r="AG80" s="1703"/>
      <c r="AH80" s="1704"/>
      <c r="AI80" s="1702"/>
      <c r="AJ80" s="1703"/>
      <c r="AK80" s="1704"/>
      <c r="AL80" s="1702"/>
      <c r="AM80" s="1703"/>
      <c r="AN80" s="1704"/>
      <c r="AO80" s="1702"/>
      <c r="AP80" s="1703"/>
      <c r="AQ80" s="1704"/>
    </row>
    <row r="81" spans="1:45" s="665" customFormat="1" ht="16.5" customHeight="1" thickBot="1" x14ac:dyDescent="0.3">
      <c r="A81" s="1694"/>
      <c r="B81" s="1696" t="s">
        <v>63</v>
      </c>
      <c r="C81" s="1697"/>
      <c r="D81" s="1697"/>
      <c r="E81" s="1697"/>
      <c r="F81" s="1697"/>
      <c r="G81" s="1698"/>
      <c r="H81" s="778">
        <f>I10+I11+H78+H77</f>
        <v>6.1591125583479878</v>
      </c>
      <c r="I81" s="779" t="s">
        <v>56</v>
      </c>
      <c r="J81" s="780">
        <f>J10+J11+J78+J77</f>
        <v>1.1256682760787999</v>
      </c>
      <c r="K81" s="778">
        <f>L10+L11+K78+K77</f>
        <v>5.8587158429030435</v>
      </c>
      <c r="L81" s="779" t="s">
        <v>56</v>
      </c>
      <c r="M81" s="780">
        <f>M10+M11+M78+M77</f>
        <v>1.0974337113461998</v>
      </c>
      <c r="N81" s="778">
        <f>O10+O11+N78+N77</f>
        <v>5.7025060020503933</v>
      </c>
      <c r="O81" s="779" t="s">
        <v>56</v>
      </c>
      <c r="P81" s="780">
        <f>P10+P11+P78+P77</f>
        <v>1.0703189384517999</v>
      </c>
      <c r="Q81" s="778">
        <f>R10+R11+Q78+Q77</f>
        <v>5.6063654890657491</v>
      </c>
      <c r="R81" s="779" t="s">
        <v>56</v>
      </c>
      <c r="S81" s="780">
        <f>S10+S11+S78+S77</f>
        <v>1.0303269851100001</v>
      </c>
      <c r="T81" s="778">
        <f>U10+U11+T78+T77</f>
        <v>5.6814685087597621</v>
      </c>
      <c r="U81" s="779" t="s">
        <v>56</v>
      </c>
      <c r="V81" s="780">
        <f>V10+V11+V78+V77</f>
        <v>1.0600251473541999</v>
      </c>
      <c r="W81" s="778">
        <f>X10+X11+W78+W77</f>
        <v>5.9908755143350811</v>
      </c>
      <c r="X81" s="779" t="s">
        <v>56</v>
      </c>
      <c r="Y81" s="780">
        <f>Y10+Y11+Y78+Y77</f>
        <v>1.1100963786088001</v>
      </c>
      <c r="Z81" s="778">
        <f>AA10+AA11+Z78+Z77</f>
        <v>6.6638481316663434</v>
      </c>
      <c r="AA81" s="779" t="s">
        <v>56</v>
      </c>
      <c r="AB81" s="780">
        <f>AB10+AB11+AB78+AB77</f>
        <v>1.2255612305949999</v>
      </c>
      <c r="AC81" s="778">
        <f>AD10+AD11+AC78+AC77</f>
        <v>7.3159202328529815</v>
      </c>
      <c r="AD81" s="779" t="s">
        <v>56</v>
      </c>
      <c r="AE81" s="780">
        <f>AE10+AE11+AE78+AE77</f>
        <v>1.4268490116711998</v>
      </c>
      <c r="AF81" s="778">
        <f>AG10+AG11+AF78+AF77</f>
        <v>8.0131504730126561</v>
      </c>
      <c r="AG81" s="779" t="s">
        <v>56</v>
      </c>
      <c r="AH81" s="780">
        <f>AH10+AH11+AH78+AH77</f>
        <v>1.6156968971499999</v>
      </c>
      <c r="AI81" s="778">
        <f>AJ10+AJ11+AI78+AI77</f>
        <v>8.5151286437280191</v>
      </c>
      <c r="AJ81" s="779" t="s">
        <v>56</v>
      </c>
      <c r="AK81" s="780">
        <f>AK10+AK11+AK78+AK77</f>
        <v>1.7490822089717999</v>
      </c>
      <c r="AL81" s="778">
        <f>AM10+AM11+AL78+AL77</f>
        <v>8.8879061192018742</v>
      </c>
      <c r="AM81" s="779" t="s">
        <v>56</v>
      </c>
      <c r="AN81" s="780">
        <f>AN10+AN11+AN78+AN77</f>
        <v>1.7963821646199998</v>
      </c>
      <c r="AO81" s="778">
        <f>AP10+AP11+AO78+AO77</f>
        <v>8.842808059670956</v>
      </c>
      <c r="AP81" s="779" t="s">
        <v>56</v>
      </c>
      <c r="AQ81" s="780">
        <f>AQ10+AQ11+AQ78+AQ77</f>
        <v>1.7912872689087997</v>
      </c>
    </row>
    <row r="82" spans="1:45" s="665" customFormat="1" ht="16.5" customHeight="1" x14ac:dyDescent="0.25">
      <c r="A82" s="1692" t="s">
        <v>24</v>
      </c>
      <c r="B82" s="759" t="s">
        <v>54</v>
      </c>
      <c r="C82" s="760"/>
      <c r="D82" s="760" t="s">
        <v>55</v>
      </c>
      <c r="E82" s="760"/>
      <c r="F82" s="760"/>
      <c r="G82" s="760"/>
      <c r="H82" s="762">
        <f>$C$84/1000</f>
        <v>3.2500000000000001E-2</v>
      </c>
      <c r="I82" s="763" t="s">
        <v>56</v>
      </c>
      <c r="J82" s="764">
        <f>$G$84/1000</f>
        <v>4.6399999999999997E-2</v>
      </c>
      <c r="K82" s="762">
        <f>$C$84/1000</f>
        <v>3.2500000000000001E-2</v>
      </c>
      <c r="L82" s="763" t="s">
        <v>56</v>
      </c>
      <c r="M82" s="764">
        <f>$G$84/1000</f>
        <v>4.6399999999999997E-2</v>
      </c>
      <c r="N82" s="762">
        <f>$C$84/1000</f>
        <v>3.2500000000000001E-2</v>
      </c>
      <c r="O82" s="763" t="s">
        <v>56</v>
      </c>
      <c r="P82" s="764">
        <f>$G$84/1000</f>
        <v>4.6399999999999997E-2</v>
      </c>
      <c r="Q82" s="762">
        <f>$C$84/1000</f>
        <v>3.2500000000000001E-2</v>
      </c>
      <c r="R82" s="763" t="s">
        <v>56</v>
      </c>
      <c r="S82" s="764">
        <f>$G$84/1000</f>
        <v>4.6399999999999997E-2</v>
      </c>
      <c r="T82" s="762">
        <f>$C$84/1000</f>
        <v>3.2500000000000001E-2</v>
      </c>
      <c r="U82" s="763" t="s">
        <v>56</v>
      </c>
      <c r="V82" s="764">
        <f>$G$84/1000</f>
        <v>4.6399999999999997E-2</v>
      </c>
      <c r="W82" s="762">
        <f>$C$84/1000</f>
        <v>3.2500000000000001E-2</v>
      </c>
      <c r="X82" s="763" t="s">
        <v>56</v>
      </c>
      <c r="Y82" s="764">
        <f>$G$84/1000</f>
        <v>4.6399999999999997E-2</v>
      </c>
      <c r="Z82" s="762">
        <f>$C$84/1000</f>
        <v>3.2500000000000001E-2</v>
      </c>
      <c r="AA82" s="763" t="s">
        <v>56</v>
      </c>
      <c r="AB82" s="764">
        <f>$G$84/1000</f>
        <v>4.6399999999999997E-2</v>
      </c>
      <c r="AC82" s="762">
        <f>$C$84/1000</f>
        <v>3.2500000000000001E-2</v>
      </c>
      <c r="AD82" s="763" t="s">
        <v>56</v>
      </c>
      <c r="AE82" s="764">
        <f>$G$84/1000</f>
        <v>4.6399999999999997E-2</v>
      </c>
      <c r="AF82" s="1137">
        <f>$C$84/1000</f>
        <v>3.2500000000000001E-2</v>
      </c>
      <c r="AG82" s="1138" t="s">
        <v>56</v>
      </c>
      <c r="AH82" s="1139">
        <f>$G$84/1000</f>
        <v>4.6399999999999997E-2</v>
      </c>
      <c r="AI82" s="762">
        <f>$C$84/1000</f>
        <v>3.2500000000000001E-2</v>
      </c>
      <c r="AJ82" s="763" t="s">
        <v>56</v>
      </c>
      <c r="AK82" s="764">
        <f>$G$84/1000</f>
        <v>4.6399999999999997E-2</v>
      </c>
      <c r="AL82" s="762">
        <f>$C$84/1000</f>
        <v>3.2500000000000001E-2</v>
      </c>
      <c r="AM82" s="763" t="s">
        <v>56</v>
      </c>
      <c r="AN82" s="764">
        <f>$G$84/1000</f>
        <v>4.6399999999999997E-2</v>
      </c>
      <c r="AO82" s="762">
        <f>$C$84/1000</f>
        <v>3.2500000000000001E-2</v>
      </c>
      <c r="AP82" s="763" t="s">
        <v>56</v>
      </c>
      <c r="AQ82" s="764">
        <f>$G$84/1000</f>
        <v>4.6399999999999997E-2</v>
      </c>
    </row>
    <row r="83" spans="1:45" s="665" customFormat="1" ht="16.5" customHeight="1" thickBot="1" x14ac:dyDescent="0.3">
      <c r="A83" s="1693"/>
      <c r="B83" s="765" t="s">
        <v>57</v>
      </c>
      <c r="C83" s="766"/>
      <c r="D83" s="766" t="s">
        <v>58</v>
      </c>
      <c r="E83" s="766"/>
      <c r="F83" s="766"/>
      <c r="G83" s="781"/>
      <c r="H83" s="768">
        <f>(((I9^2+J9^2)*$C$85/1000)+((I10^2+J10^2)*$G$85/1000)+((I11^2+J11^2)*$J$85/1000))/$C$9^2</f>
        <v>4.4329044357400002E-3</v>
      </c>
      <c r="I83" s="769" t="s">
        <v>56</v>
      </c>
      <c r="J83" s="770">
        <f>(((I17^2+J17^2)*$M$85)+((I18^2+J18^2)*$P$85)+((I19^2+J19^2)*S85))/(100*$C$9)</f>
        <v>0.2070499505292</v>
      </c>
      <c r="K83" s="768">
        <f>(((L9^2+M9^2)*$C$85/1000)+((L10^2+M10^2)*$G$85/1000)+((L11^2+M11^2)*$J$85/1000))/$C$9^2</f>
        <v>4.0264571490975006E-3</v>
      </c>
      <c r="L83" s="769" t="s">
        <v>56</v>
      </c>
      <c r="M83" s="770">
        <f>(((L17^2+M17^2)*$M$85)+((L18^2+M18^2)*$P$85)+((L19^2+M19^2)*V85))/(100*$C$9)</f>
        <v>0.19086659565719996</v>
      </c>
      <c r="N83" s="768">
        <f>(((O9^2+P9^2)*$C$85/1000)+((O10^2+P10^2)*$G$85/1000)+((O11^2+P11^2)*$J$85/1000))/$C$9^2</f>
        <v>3.8113271773899992E-3</v>
      </c>
      <c r="O83" s="769" t="s">
        <v>56</v>
      </c>
      <c r="P83" s="770">
        <f>(((O17^2+P17^2)*$M$85)+((O18^2+P18^2)*$P$85)+((O19^2+P19^2)*Y85))/(100*$C$9)</f>
        <v>0.17954904545520001</v>
      </c>
      <c r="Q83" s="768">
        <f>(((R9^2+S9^2)*$C$85/1000)+((R10^2+S10^2)*$G$85/1000)+((R11^2+S11^2)*$J$85/1000))/$C$9^2</f>
        <v>3.6668734902000001E-3</v>
      </c>
      <c r="R83" s="769" t="s">
        <v>56</v>
      </c>
      <c r="S83" s="770">
        <f>(((R17^2+S17^2)*$M$85)+((R18^2+S18^2)*$P$85)+((R19^2+S19^2)*AB85))/(100*$C$9)</f>
        <v>0.17365560616679998</v>
      </c>
      <c r="T83" s="768">
        <f>(((U9^2+V9^2)*$C$85/1000)+((U10^2+V10^2)*$G$85/1000)+((U11^2+V11^2)*$J$85/1000))/$C$9^2</f>
        <v>3.7732025495724997E-3</v>
      </c>
      <c r="U83" s="769" t="s">
        <v>56</v>
      </c>
      <c r="V83" s="770">
        <f>(((U17^2+V17^2)*$M$85)+((U18^2+V18^2)*$P$85)+((U19^2+V19^2)*AE85))/(100*$C$9)</f>
        <v>0.17242504372680001</v>
      </c>
      <c r="W83" s="768">
        <f>(((X9^2+Y9^2)*$C$85/1000)+((X10^2+Y10^2)*$G$85/1000)+((X11^2+Y11^2)*$J$85/1000))/$C$9^2</f>
        <v>4.1920961048274993E-3</v>
      </c>
      <c r="X83" s="769" t="s">
        <v>56</v>
      </c>
      <c r="Y83" s="770">
        <f>(((X17^2+Y17^2)*$M$85)+((X18^2+Y18^2)*$P$85)+((X19^2+Y19^2)*AH85))/(100*$C$9)</f>
        <v>0.19354609747679999</v>
      </c>
      <c r="Z83" s="768">
        <f>(((AA9^2+AB9^2)*$C$85/1000)+((AA10^2+AB10^2)*$G$85/1000)+((AA11^2+AB11^2)*$J$85/1000))/$C$9^2</f>
        <v>5.1885796763875003E-3</v>
      </c>
      <c r="AA83" s="769" t="s">
        <v>56</v>
      </c>
      <c r="AB83" s="770">
        <f>(((AA17^2+AB17^2)*$M$85)+((AA18^2+AB18^2)*$P$85)+((AA19^2+AB19^2)*AK85))/(100*$C$9)</f>
        <v>0.24307608243479994</v>
      </c>
      <c r="AC83" s="768">
        <f>(((AD9^2+AE9^2)*$C$85/1000)+((AD10^2+AE10^2)*$G$85/1000)+((AD11^2+AE11^2)*$J$85/1000))/$C$9^2</f>
        <v>6.2897623013350003E-3</v>
      </c>
      <c r="AD83" s="769" t="s">
        <v>56</v>
      </c>
      <c r="AE83" s="770">
        <f>(((AD17^2+AE17^2)*$M$85)+((AD18^2+AE18^2)*$P$85)+((AD19^2+AE19^2)*AN85))/(100*$C$9)</f>
        <v>0.30872517815880002</v>
      </c>
      <c r="AF83" s="1140">
        <f>(((AG9^2+AH9^2)*$C$85/1000)+((AG10^2+AH10^2)*$G$85/1000)+((AG11^2+AH11^2)*$J$85/1000))/$C$9^2</f>
        <v>7.5577478475249982E-3</v>
      </c>
      <c r="AG83" s="1141" t="s">
        <v>56</v>
      </c>
      <c r="AH83" s="1142">
        <f>(((AG17^2+AH17^2)*$M$85)+((AG18^2+AH18^2)*$P$85)+((AG19^2+AH19^2)*AQ85))/(100*$C$9)</f>
        <v>0.3475842913212</v>
      </c>
      <c r="AI83" s="768">
        <f>(((AJ9^2+AK9^2)*$C$85/1000)+((AJ10^2+AK10^2)*$G$85/1000)+((AJ11^2+AK11^2)*$J$85/1000))/$C$9^2</f>
        <v>8.5606732518525019E-3</v>
      </c>
      <c r="AJ83" s="769" t="s">
        <v>56</v>
      </c>
      <c r="AK83" s="770">
        <f>(((AJ17^2+AK17^2)*$M$85)+((AJ18^2+AK18^2)*$P$85)+((AJ19^2+AK19^2)*AT85))/(100*$C$9)</f>
        <v>0.3677499972312</v>
      </c>
      <c r="AL83" s="768">
        <f>(((AM9^2+AN9^2)*$C$85/1000)+((AM10^2+AN10^2)*$G$85/1000)+((AM11^2+AN11^2)*$J$85/1000))/$C$9^2</f>
        <v>9.3563867395374985E-3</v>
      </c>
      <c r="AM83" s="769" t="s">
        <v>56</v>
      </c>
      <c r="AN83" s="770">
        <f>(((AM17^2+AN17^2)*$M$85)+((AM18^2+AN18^2)*$P$85)+((AM19^2+AN19^2)*AW85))/(100*$C$9)</f>
        <v>0.39210079601519993</v>
      </c>
      <c r="AO83" s="768">
        <f>(((AP9^2+AQ9^2)*$C$85/1000)+((AP10^2+AQ10^2)*$G$85/1000)+((AP11^2+AQ11^2)*$J$85/1000))/$C$9^2</f>
        <v>9.2537686930899993E-3</v>
      </c>
      <c r="AP83" s="769" t="s">
        <v>56</v>
      </c>
      <c r="AQ83" s="770">
        <f>(((AP17^2+AQ17^2)*$M$85)+((AP18^2+AQ18^2)*$P$85)+((AP19^2+AQ19^2)*AZ85))/(100*$C$9)</f>
        <v>0.39564295256519999</v>
      </c>
    </row>
    <row r="84" spans="1:45" s="665" customFormat="1" ht="16.5" customHeight="1" x14ac:dyDescent="0.25">
      <c r="A84" s="1693"/>
      <c r="B84" s="771" t="s">
        <v>152</v>
      </c>
      <c r="C84" s="772">
        <v>32.5</v>
      </c>
      <c r="D84" s="773"/>
      <c r="E84" s="1695" t="s">
        <v>153</v>
      </c>
      <c r="F84" s="1695"/>
      <c r="G84" s="974">
        <v>46.4</v>
      </c>
      <c r="H84" s="775"/>
      <c r="I84" s="776"/>
      <c r="J84" s="928"/>
      <c r="K84" s="975"/>
      <c r="L84" s="976"/>
      <c r="M84" s="977"/>
      <c r="N84" s="975"/>
      <c r="O84" s="976"/>
      <c r="P84" s="977"/>
      <c r="Q84" s="975"/>
      <c r="R84" s="976"/>
      <c r="S84" s="977"/>
      <c r="T84" s="1684"/>
      <c r="U84" s="1685"/>
      <c r="V84" s="1686"/>
      <c r="W84" s="1684"/>
      <c r="X84" s="1685"/>
      <c r="Y84" s="1686"/>
      <c r="Z84" s="1684"/>
      <c r="AA84" s="1685"/>
      <c r="AB84" s="1686"/>
      <c r="AC84" s="1684"/>
      <c r="AD84" s="1685"/>
      <c r="AE84" s="1686"/>
      <c r="AF84" s="1684"/>
      <c r="AG84" s="1685"/>
      <c r="AH84" s="1686"/>
      <c r="AI84" s="1684"/>
      <c r="AJ84" s="1685"/>
      <c r="AK84" s="1686"/>
      <c r="AL84" s="1684"/>
      <c r="AM84" s="1685"/>
      <c r="AN84" s="1686"/>
      <c r="AO84" s="1684"/>
      <c r="AP84" s="1685"/>
      <c r="AQ84" s="1686"/>
    </row>
    <row r="85" spans="1:45" s="665" customFormat="1" ht="16.5" customHeight="1" thickBot="1" x14ac:dyDescent="0.3">
      <c r="A85" s="1693"/>
      <c r="B85" s="832" t="s">
        <v>91</v>
      </c>
      <c r="C85" s="831">
        <v>150.1</v>
      </c>
      <c r="D85" s="698"/>
      <c r="E85" s="777"/>
      <c r="F85" s="777" t="s">
        <v>61</v>
      </c>
      <c r="G85" s="695">
        <v>76.239999999999995</v>
      </c>
      <c r="H85" s="1690" t="s">
        <v>490</v>
      </c>
      <c r="I85" s="1691"/>
      <c r="J85" s="930">
        <v>58.7</v>
      </c>
      <c r="K85" s="1690" t="s">
        <v>93</v>
      </c>
      <c r="L85" s="1691"/>
      <c r="M85" s="930">
        <v>10.68</v>
      </c>
      <c r="N85" s="1690" t="s">
        <v>62</v>
      </c>
      <c r="O85" s="1691"/>
      <c r="P85" s="930">
        <v>7</v>
      </c>
      <c r="Q85" s="1690" t="s">
        <v>221</v>
      </c>
      <c r="R85" s="1691"/>
      <c r="S85" s="930">
        <v>-0.4</v>
      </c>
      <c r="T85" s="1687"/>
      <c r="U85" s="1688"/>
      <c r="V85" s="1689"/>
      <c r="W85" s="1687"/>
      <c r="X85" s="1688"/>
      <c r="Y85" s="1689"/>
      <c r="Z85" s="1687"/>
      <c r="AA85" s="1688"/>
      <c r="AB85" s="1689"/>
      <c r="AC85" s="1687"/>
      <c r="AD85" s="1688"/>
      <c r="AE85" s="1689"/>
      <c r="AF85" s="1687"/>
      <c r="AG85" s="1688"/>
      <c r="AH85" s="1689"/>
      <c r="AI85" s="1687"/>
      <c r="AJ85" s="1688"/>
      <c r="AK85" s="1689"/>
      <c r="AL85" s="1687"/>
      <c r="AM85" s="1688"/>
      <c r="AN85" s="1689"/>
      <c r="AO85" s="1687"/>
      <c r="AP85" s="1688"/>
      <c r="AQ85" s="1689"/>
    </row>
    <row r="86" spans="1:45" s="790" customFormat="1" ht="19.5" customHeight="1" thickBot="1" x14ac:dyDescent="0.3">
      <c r="A86" s="1694"/>
      <c r="B86" s="1797" t="s">
        <v>63</v>
      </c>
      <c r="C86" s="1798"/>
      <c r="D86" s="1798"/>
      <c r="E86" s="1798"/>
      <c r="F86" s="1798"/>
      <c r="G86" s="1799"/>
      <c r="H86" s="787">
        <f>H82+H83+I18+I19</f>
        <v>8.289932904435739</v>
      </c>
      <c r="I86" s="788" t="s">
        <v>56</v>
      </c>
      <c r="J86" s="789">
        <f>J18+J19+J83+J82</f>
        <v>1.7954499505292001</v>
      </c>
      <c r="K86" s="787">
        <f>K82+K83+L18+L19</f>
        <v>7.9025264571490981</v>
      </c>
      <c r="L86" s="788" t="s">
        <v>56</v>
      </c>
      <c r="M86" s="789">
        <f>M18+M19+M83+M82</f>
        <v>1.7582665956572001</v>
      </c>
      <c r="N86" s="787">
        <f>N82+N83+O18+O19</f>
        <v>7.6713113271773903</v>
      </c>
      <c r="O86" s="788" t="s">
        <v>56</v>
      </c>
      <c r="P86" s="789">
        <f>P18+P19+P83+P82</f>
        <v>1.7139490454552</v>
      </c>
      <c r="Q86" s="787">
        <f>Q82+Q83+R18+R19</f>
        <v>7.536166873490199</v>
      </c>
      <c r="R86" s="788" t="s">
        <v>56</v>
      </c>
      <c r="S86" s="789">
        <f>S18+S19+S83+S82</f>
        <v>1.6960556061668</v>
      </c>
      <c r="T86" s="787">
        <f>T82+T83+U18+U19</f>
        <v>7.5212732025495725</v>
      </c>
      <c r="U86" s="788" t="s">
        <v>56</v>
      </c>
      <c r="V86" s="789">
        <f>V18+V19+V83+V82</f>
        <v>1.6978250437268001</v>
      </c>
      <c r="W86" s="787">
        <f>W82+W83+X18+X19</f>
        <v>7.9656920961048279</v>
      </c>
      <c r="X86" s="788" t="s">
        <v>56</v>
      </c>
      <c r="Y86" s="789">
        <f>Y18+Y19+Y83+Y82</f>
        <v>1.7309460974768001</v>
      </c>
      <c r="Z86" s="787">
        <f>Z82+Z83+AA18+AA19</f>
        <v>8.9116885796763867</v>
      </c>
      <c r="AA86" s="788" t="s">
        <v>56</v>
      </c>
      <c r="AB86" s="789">
        <f>AB18+AB19+AB83+AB82</f>
        <v>1.8224760824348001</v>
      </c>
      <c r="AC86" s="787">
        <f>AC82+AC83+AD18+AD19</f>
        <v>10.019789762301336</v>
      </c>
      <c r="AD86" s="788" t="s">
        <v>56</v>
      </c>
      <c r="AE86" s="789">
        <f>AE18+AE19+AE83+AE82</f>
        <v>2.1371251781587999</v>
      </c>
      <c r="AF86" s="787">
        <f>AF82+AF83+AG18+AG19</f>
        <v>10.621057747847525</v>
      </c>
      <c r="AG86" s="788" t="s">
        <v>56</v>
      </c>
      <c r="AH86" s="789">
        <f>AH18+AH19+AH83+AH82</f>
        <v>2.2719842913211998</v>
      </c>
      <c r="AI86" s="787">
        <f>AI82+AI83+AJ18+AJ19</f>
        <v>10.967060673251853</v>
      </c>
      <c r="AJ86" s="788" t="s">
        <v>56</v>
      </c>
      <c r="AK86" s="789">
        <f>AK18+AK19+AK83+AK82</f>
        <v>2.3161499972312001</v>
      </c>
      <c r="AL86" s="787">
        <f>AL82+AL83+AM18+AM19</f>
        <v>11.339856386739537</v>
      </c>
      <c r="AM86" s="788" t="s">
        <v>56</v>
      </c>
      <c r="AN86" s="789">
        <f>AN18+AN19+AN83+AN82</f>
        <v>2.3825007960151998</v>
      </c>
      <c r="AO86" s="787">
        <f>AO82+AO83+AP18+AP19</f>
        <v>11.375753768693091</v>
      </c>
      <c r="AP86" s="788" t="s">
        <v>56</v>
      </c>
      <c r="AQ86" s="789">
        <f>AQ18+AQ19+AQ83+AQ82</f>
        <v>2.3860429525651998</v>
      </c>
    </row>
    <row r="87" spans="1:45" s="665" customFormat="1" ht="16.5" customHeight="1" x14ac:dyDescent="0.25">
      <c r="A87" s="1681" t="s">
        <v>64</v>
      </c>
      <c r="B87" s="1682"/>
      <c r="C87" s="1682"/>
      <c r="D87" s="1682"/>
      <c r="E87" s="1682"/>
      <c r="F87" s="1682"/>
      <c r="G87" s="1683"/>
      <c r="H87" s="792"/>
      <c r="I87" s="793"/>
      <c r="J87" s="928"/>
      <c r="K87" s="792"/>
      <c r="L87" s="793"/>
      <c r="M87" s="928"/>
      <c r="N87" s="792"/>
      <c r="O87" s="793"/>
      <c r="P87" s="928"/>
      <c r="Q87" s="792"/>
      <c r="R87" s="793"/>
      <c r="S87" s="928"/>
      <c r="T87" s="792"/>
      <c r="U87" s="793"/>
      <c r="V87" s="928"/>
      <c r="W87" s="792"/>
      <c r="X87" s="793"/>
      <c r="Y87" s="928"/>
      <c r="Z87" s="792"/>
      <c r="AA87" s="793"/>
      <c r="AB87" s="928"/>
      <c r="AC87" s="792"/>
      <c r="AD87" s="793"/>
      <c r="AE87" s="928"/>
      <c r="AF87" s="792"/>
      <c r="AG87" s="793"/>
      <c r="AH87" s="928"/>
      <c r="AI87" s="792"/>
      <c r="AJ87" s="793"/>
      <c r="AK87" s="928"/>
      <c r="AL87" s="792"/>
      <c r="AM87" s="793"/>
      <c r="AN87" s="928"/>
      <c r="AO87" s="792"/>
      <c r="AP87" s="793"/>
      <c r="AQ87" s="928"/>
    </row>
    <row r="88" spans="1:45" s="665" customFormat="1" ht="16.5" customHeight="1" thickBot="1" x14ac:dyDescent="0.3">
      <c r="A88" s="794" t="s">
        <v>65</v>
      </c>
      <c r="B88" s="795"/>
      <c r="C88" s="796"/>
      <c r="D88" s="795"/>
      <c r="E88" s="698"/>
      <c r="F88" s="795" t="s">
        <v>66</v>
      </c>
      <c r="G88" s="697"/>
      <c r="H88" s="797">
        <f>SUM(H81,H86)</f>
        <v>14.449045462783726</v>
      </c>
      <c r="I88" s="798" t="s">
        <v>56</v>
      </c>
      <c r="J88" s="799">
        <f>SUM(J81,J86)</f>
        <v>2.9211182266079998</v>
      </c>
      <c r="K88" s="797">
        <f>SUM(K81,K86)</f>
        <v>13.761242300052142</v>
      </c>
      <c r="L88" s="798" t="s">
        <v>56</v>
      </c>
      <c r="M88" s="799">
        <f>SUM(M81,M86)</f>
        <v>2.8557003070034002</v>
      </c>
      <c r="N88" s="797">
        <f>SUM(N81,N86)</f>
        <v>13.373817329227784</v>
      </c>
      <c r="O88" s="798" t="s">
        <v>56</v>
      </c>
      <c r="P88" s="799">
        <f>SUM(P81,P86)</f>
        <v>2.7842679839070001</v>
      </c>
      <c r="Q88" s="797">
        <f>SUM(Q81,Q86)</f>
        <v>13.142532362555947</v>
      </c>
      <c r="R88" s="798" t="s">
        <v>56</v>
      </c>
      <c r="S88" s="799">
        <f>SUM(S81,S86)</f>
        <v>2.7263825912768</v>
      </c>
      <c r="T88" s="797">
        <f>SUM(T81,T86)</f>
        <v>13.202741711309335</v>
      </c>
      <c r="U88" s="798" t="s">
        <v>56</v>
      </c>
      <c r="V88" s="799">
        <f>SUM(V81,V86)</f>
        <v>2.7578501910810003</v>
      </c>
      <c r="W88" s="797">
        <f>SUM(W81,W86)</f>
        <v>13.956567610439908</v>
      </c>
      <c r="X88" s="798" t="s">
        <v>56</v>
      </c>
      <c r="Y88" s="799">
        <f>SUM(Y81,Y86)</f>
        <v>2.8410424760856001</v>
      </c>
      <c r="Z88" s="797">
        <f>SUM(Z81,Z86)</f>
        <v>15.57553671134273</v>
      </c>
      <c r="AA88" s="798" t="s">
        <v>56</v>
      </c>
      <c r="AB88" s="799">
        <f>SUM(AB81,AB86)</f>
        <v>3.0480373130298002</v>
      </c>
      <c r="AC88" s="797">
        <f>SUM(AC81,AC86)</f>
        <v>17.335709995154318</v>
      </c>
      <c r="AD88" s="798" t="s">
        <v>56</v>
      </c>
      <c r="AE88" s="799">
        <f>SUM(AE81,AE86)</f>
        <v>3.5639741898299997</v>
      </c>
      <c r="AF88" s="797">
        <f>SUM(AF81,AF86)</f>
        <v>18.634208220860181</v>
      </c>
      <c r="AG88" s="798" t="s">
        <v>56</v>
      </c>
      <c r="AH88" s="799">
        <f>SUM(AH81,AH86)</f>
        <v>3.8876811884711997</v>
      </c>
      <c r="AI88" s="797">
        <f>SUM(AI81,AI86)</f>
        <v>19.48218931697987</v>
      </c>
      <c r="AJ88" s="798" t="s">
        <v>56</v>
      </c>
      <c r="AK88" s="799">
        <f>SUM(AK81,AK86)</f>
        <v>4.0652322062029995</v>
      </c>
      <c r="AL88" s="797">
        <f>SUM(AL81,AL86)</f>
        <v>20.227762505941413</v>
      </c>
      <c r="AM88" s="798" t="s">
        <v>56</v>
      </c>
      <c r="AN88" s="799">
        <f>SUM(AN81,AN86)</f>
        <v>4.1788829606351996</v>
      </c>
      <c r="AO88" s="797">
        <f>SUM(AO81,AO86)</f>
        <v>20.218561828364045</v>
      </c>
      <c r="AP88" s="798" t="s">
        <v>56</v>
      </c>
      <c r="AQ88" s="799">
        <f>SUM(AQ81,AQ86)</f>
        <v>4.1773302214739996</v>
      </c>
    </row>
    <row r="89" spans="1:45" ht="17.25" customHeight="1" x14ac:dyDescent="0.25">
      <c r="A89" s="800" t="s">
        <v>67</v>
      </c>
      <c r="B89" s="790"/>
      <c r="C89" s="790"/>
      <c r="D89" s="790"/>
      <c r="E89" s="790"/>
      <c r="F89" s="790"/>
      <c r="H89" s="790"/>
      <c r="I89" s="801">
        <f>J88/H88</f>
        <v>0.20216686521832167</v>
      </c>
      <c r="J89" s="790"/>
      <c r="K89" s="790"/>
      <c r="L89" s="801">
        <f>M88/K88</f>
        <v>0.20751762411687058</v>
      </c>
      <c r="M89" s="790"/>
      <c r="N89" s="790"/>
      <c r="O89" s="801">
        <f>P88/N88</f>
        <v>0.20818797770043762</v>
      </c>
      <c r="P89" s="790"/>
      <c r="Q89" s="790"/>
      <c r="R89" s="801">
        <f>S88/Q88</f>
        <v>0.20744728002682855</v>
      </c>
      <c r="S89" s="790"/>
      <c r="T89" s="790"/>
      <c r="U89" s="801">
        <f>V88/T88</f>
        <v>0.20888465830689196</v>
      </c>
      <c r="V89" s="790"/>
      <c r="W89" s="790"/>
      <c r="X89" s="801">
        <f>Y88/W88</f>
        <v>0.20356312206451246</v>
      </c>
      <c r="Y89" s="790"/>
      <c r="Z89" s="790"/>
      <c r="AA89" s="801">
        <f>AB88/Z88</f>
        <v>0.19569388647840927</v>
      </c>
      <c r="AB89" s="790"/>
      <c r="AC89" s="790"/>
      <c r="AD89" s="801">
        <f>AE88/AC88</f>
        <v>0.20558570666134832</v>
      </c>
      <c r="AE89" s="790"/>
      <c r="AF89" s="790"/>
      <c r="AG89" s="801">
        <f>AH88/AF88</f>
        <v>0.20863141285064696</v>
      </c>
      <c r="AH89" s="790"/>
      <c r="AI89" s="790"/>
      <c r="AJ89" s="801">
        <f>AK88/AI88</f>
        <v>0.20866403359810856</v>
      </c>
      <c r="AK89" s="790"/>
      <c r="AL89" s="790"/>
      <c r="AM89" s="801">
        <f>AN88/AL88</f>
        <v>0.20659145861573935</v>
      </c>
      <c r="AN89" s="790"/>
      <c r="AO89" s="790"/>
      <c r="AP89" s="801">
        <f>AQ88/AO88</f>
        <v>0.20660867261160692</v>
      </c>
      <c r="AQ89" s="790"/>
    </row>
    <row r="90" spans="1:45" ht="16.5" x14ac:dyDescent="0.25">
      <c r="A90" s="800" t="s">
        <v>222</v>
      </c>
      <c r="B90" s="800"/>
      <c r="C90" s="800"/>
      <c r="D90" s="1143"/>
      <c r="E90" s="1143"/>
      <c r="F90" s="800"/>
      <c r="G90" s="802"/>
      <c r="H90" s="802"/>
      <c r="I90" s="802"/>
      <c r="J90" s="802"/>
      <c r="K90" s="802"/>
      <c r="L90" s="802"/>
      <c r="M90" s="802"/>
      <c r="N90" s="802"/>
      <c r="O90" s="802"/>
      <c r="P90" s="802"/>
      <c r="Q90" s="802"/>
      <c r="R90" s="802"/>
      <c r="S90" s="802"/>
      <c r="T90" s="802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J90" s="802"/>
      <c r="AK90" s="802"/>
      <c r="AL90" s="802"/>
      <c r="AM90" s="802"/>
      <c r="AN90" s="802"/>
      <c r="AO90" s="802"/>
      <c r="AP90" s="802"/>
      <c r="AQ90" s="802"/>
    </row>
    <row r="91" spans="1:45" s="802" customFormat="1" ht="16.5" customHeight="1" x14ac:dyDescent="0.25">
      <c r="A91" s="800"/>
      <c r="B91" s="800"/>
      <c r="C91" s="800"/>
      <c r="D91" s="800"/>
      <c r="E91" s="800"/>
      <c r="F91" s="800"/>
      <c r="T91" s="803"/>
      <c r="U91" s="804"/>
    </row>
    <row r="92" spans="1:45" s="546" customFormat="1" ht="24" customHeight="1" thickBot="1" x14ac:dyDescent="0.3">
      <c r="H92" s="666"/>
      <c r="I92" s="674"/>
      <c r="J92" s="674"/>
      <c r="K92" s="666"/>
      <c r="L92" s="674"/>
      <c r="M92" s="674"/>
      <c r="N92" s="666"/>
      <c r="O92" s="674"/>
      <c r="P92" s="674"/>
      <c r="Q92" s="666"/>
      <c r="R92" s="674"/>
      <c r="S92" s="674"/>
      <c r="T92" s="666"/>
      <c r="U92" s="674"/>
      <c r="V92" s="674"/>
      <c r="W92" s="666"/>
      <c r="X92" s="674"/>
      <c r="Y92" s="674"/>
      <c r="Z92" s="666"/>
      <c r="AA92" s="674"/>
      <c r="AB92" s="674"/>
      <c r="AC92" s="666"/>
      <c r="AD92" s="674"/>
      <c r="AE92" s="674"/>
      <c r="AF92" s="666"/>
      <c r="AG92" s="674"/>
      <c r="AH92" s="674"/>
      <c r="AI92" s="666"/>
      <c r="AJ92" s="674"/>
      <c r="AK92" s="674"/>
      <c r="AL92" s="666"/>
      <c r="AM92" s="674"/>
      <c r="AN92" s="674"/>
      <c r="AO92" s="666"/>
      <c r="AP92" s="674"/>
      <c r="AQ92" s="674"/>
    </row>
    <row r="93" spans="1:45" s="546" customFormat="1" ht="17.25" thickBot="1" x14ac:dyDescent="0.3">
      <c r="A93" s="1794" t="s">
        <v>5</v>
      </c>
      <c r="B93" s="1795"/>
      <c r="C93" s="1795"/>
      <c r="D93" s="1795"/>
      <c r="E93" s="1795"/>
      <c r="F93" s="1795"/>
      <c r="G93" s="1796"/>
      <c r="H93" s="1779" t="s">
        <v>154</v>
      </c>
      <c r="I93" s="1780"/>
      <c r="J93" s="1781"/>
      <c r="K93" s="1779" t="s">
        <v>155</v>
      </c>
      <c r="L93" s="1780"/>
      <c r="M93" s="1781"/>
      <c r="N93" s="1779" t="s">
        <v>156</v>
      </c>
      <c r="O93" s="1780"/>
      <c r="P93" s="1781"/>
      <c r="Q93" s="1779" t="s">
        <v>157</v>
      </c>
      <c r="R93" s="1780"/>
      <c r="S93" s="1781"/>
      <c r="T93" s="1779" t="s">
        <v>158</v>
      </c>
      <c r="U93" s="1780"/>
      <c r="V93" s="1781"/>
      <c r="W93" s="1779" t="s">
        <v>159</v>
      </c>
      <c r="X93" s="1780"/>
      <c r="Y93" s="1781"/>
      <c r="Z93" s="1779" t="s">
        <v>160</v>
      </c>
      <c r="AA93" s="1780"/>
      <c r="AB93" s="1781"/>
      <c r="AC93" s="1779" t="s">
        <v>161</v>
      </c>
      <c r="AD93" s="1780"/>
      <c r="AE93" s="1781"/>
      <c r="AF93" s="1779" t="s">
        <v>162</v>
      </c>
      <c r="AG93" s="1780"/>
      <c r="AH93" s="1781"/>
      <c r="AI93" s="1779" t="s">
        <v>163</v>
      </c>
      <c r="AJ93" s="1780"/>
      <c r="AK93" s="1781"/>
      <c r="AL93" s="1779" t="s">
        <v>164</v>
      </c>
      <c r="AM93" s="1780"/>
      <c r="AN93" s="1781"/>
      <c r="AO93" s="1779" t="s">
        <v>165</v>
      </c>
      <c r="AP93" s="1780"/>
      <c r="AQ93" s="1781"/>
    </row>
    <row r="94" spans="1:45" s="546" customFormat="1" ht="16.5" x14ac:dyDescent="0.25">
      <c r="A94" s="1782" t="s">
        <v>142</v>
      </c>
      <c r="B94" s="1783"/>
      <c r="C94" s="1786" t="s">
        <v>143</v>
      </c>
      <c r="D94" s="1788"/>
      <c r="E94" s="1789"/>
      <c r="F94" s="1789"/>
      <c r="G94" s="1790"/>
      <c r="H94" s="675" t="s">
        <v>9</v>
      </c>
      <c r="I94" s="676" t="s">
        <v>10</v>
      </c>
      <c r="J94" s="677" t="s">
        <v>11</v>
      </c>
      <c r="K94" s="675" t="s">
        <v>9</v>
      </c>
      <c r="L94" s="676" t="s">
        <v>10</v>
      </c>
      <c r="M94" s="677" t="s">
        <v>11</v>
      </c>
      <c r="N94" s="675" t="s">
        <v>9</v>
      </c>
      <c r="O94" s="676" t="s">
        <v>10</v>
      </c>
      <c r="P94" s="677" t="s">
        <v>11</v>
      </c>
      <c r="Q94" s="675" t="s">
        <v>9</v>
      </c>
      <c r="R94" s="676" t="s">
        <v>10</v>
      </c>
      <c r="S94" s="677" t="s">
        <v>11</v>
      </c>
      <c r="T94" s="675" t="s">
        <v>9</v>
      </c>
      <c r="U94" s="676" t="s">
        <v>10</v>
      </c>
      <c r="V94" s="677" t="s">
        <v>11</v>
      </c>
      <c r="W94" s="675" t="s">
        <v>9</v>
      </c>
      <c r="X94" s="676" t="s">
        <v>10</v>
      </c>
      <c r="Y94" s="677" t="s">
        <v>11</v>
      </c>
      <c r="Z94" s="675" t="s">
        <v>9</v>
      </c>
      <c r="AA94" s="676" t="s">
        <v>10</v>
      </c>
      <c r="AB94" s="677" t="s">
        <v>11</v>
      </c>
      <c r="AC94" s="675" t="s">
        <v>9</v>
      </c>
      <c r="AD94" s="676" t="s">
        <v>10</v>
      </c>
      <c r="AE94" s="677" t="s">
        <v>11</v>
      </c>
      <c r="AF94" s="675" t="s">
        <v>9</v>
      </c>
      <c r="AG94" s="676" t="s">
        <v>10</v>
      </c>
      <c r="AH94" s="677" t="s">
        <v>11</v>
      </c>
      <c r="AI94" s="675" t="s">
        <v>9</v>
      </c>
      <c r="AJ94" s="676" t="s">
        <v>10</v>
      </c>
      <c r="AK94" s="677" t="s">
        <v>11</v>
      </c>
      <c r="AL94" s="675" t="s">
        <v>9</v>
      </c>
      <c r="AM94" s="676" t="s">
        <v>10</v>
      </c>
      <c r="AN94" s="677" t="s">
        <v>11</v>
      </c>
      <c r="AO94" s="675" t="s">
        <v>9</v>
      </c>
      <c r="AP94" s="676" t="s">
        <v>10</v>
      </c>
      <c r="AQ94" s="677" t="s">
        <v>11</v>
      </c>
    </row>
    <row r="95" spans="1:45" ht="17.25" thickBot="1" x14ac:dyDescent="0.3">
      <c r="A95" s="1784"/>
      <c r="B95" s="1785"/>
      <c r="C95" s="1787"/>
      <c r="D95" s="1791"/>
      <c r="E95" s="1792"/>
      <c r="F95" s="1792"/>
      <c r="G95" s="1793"/>
      <c r="H95" s="681" t="s">
        <v>14</v>
      </c>
      <c r="I95" s="682" t="s">
        <v>15</v>
      </c>
      <c r="J95" s="683" t="s">
        <v>69</v>
      </c>
      <c r="K95" s="681" t="s">
        <v>14</v>
      </c>
      <c r="L95" s="682" t="s">
        <v>15</v>
      </c>
      <c r="M95" s="683" t="s">
        <v>69</v>
      </c>
      <c r="N95" s="681" t="s">
        <v>14</v>
      </c>
      <c r="O95" s="682" t="s">
        <v>15</v>
      </c>
      <c r="P95" s="683" t="s">
        <v>69</v>
      </c>
      <c r="Q95" s="681" t="s">
        <v>14</v>
      </c>
      <c r="R95" s="682" t="s">
        <v>15</v>
      </c>
      <c r="S95" s="683" t="s">
        <v>69</v>
      </c>
      <c r="T95" s="681" t="s">
        <v>14</v>
      </c>
      <c r="U95" s="682" t="s">
        <v>15</v>
      </c>
      <c r="V95" s="683" t="s">
        <v>69</v>
      </c>
      <c r="W95" s="681" t="s">
        <v>14</v>
      </c>
      <c r="X95" s="682" t="s">
        <v>15</v>
      </c>
      <c r="Y95" s="683" t="s">
        <v>69</v>
      </c>
      <c r="Z95" s="681" t="s">
        <v>14</v>
      </c>
      <c r="AA95" s="682" t="s">
        <v>15</v>
      </c>
      <c r="AB95" s="683" t="s">
        <v>69</v>
      </c>
      <c r="AC95" s="681" t="s">
        <v>14</v>
      </c>
      <c r="AD95" s="682" t="s">
        <v>15</v>
      </c>
      <c r="AE95" s="683" t="s">
        <v>69</v>
      </c>
      <c r="AF95" s="681" t="s">
        <v>14</v>
      </c>
      <c r="AG95" s="682" t="s">
        <v>15</v>
      </c>
      <c r="AH95" s="683" t="s">
        <v>69</v>
      </c>
      <c r="AI95" s="681" t="s">
        <v>14</v>
      </c>
      <c r="AJ95" s="682" t="s">
        <v>15</v>
      </c>
      <c r="AK95" s="683" t="s">
        <v>69</v>
      </c>
      <c r="AL95" s="681" t="s">
        <v>14</v>
      </c>
      <c r="AM95" s="682" t="s">
        <v>15</v>
      </c>
      <c r="AN95" s="683" t="s">
        <v>69</v>
      </c>
      <c r="AO95" s="681" t="s">
        <v>14</v>
      </c>
      <c r="AP95" s="682" t="s">
        <v>15</v>
      </c>
      <c r="AQ95" s="683" t="s">
        <v>69</v>
      </c>
    </row>
    <row r="96" spans="1:45" ht="16.5" x14ac:dyDescent="0.25">
      <c r="A96" s="1765" t="s">
        <v>20</v>
      </c>
      <c r="B96" s="1726"/>
      <c r="C96" s="1692">
        <v>40</v>
      </c>
      <c r="D96" s="1767" t="s">
        <v>18</v>
      </c>
      <c r="E96" s="1768"/>
      <c r="F96" s="1735" t="s">
        <v>212</v>
      </c>
      <c r="G96" s="1736"/>
      <c r="H96" s="1004">
        <f>SQRT(I96^2+J96^2)*1000/(SQRT(3)*H100)</f>
        <v>42.718305567276083</v>
      </c>
      <c r="I96" s="812">
        <v>8.7579999999999991</v>
      </c>
      <c r="J96" s="813">
        <v>1.6764000000000001</v>
      </c>
      <c r="K96" s="1004">
        <f>SQRT(L96^2+M96^2)*1000/(SQRT(3)*K100)</f>
        <v>42.552816260417323</v>
      </c>
      <c r="L96" s="812">
        <v>8.7650000000000006</v>
      </c>
      <c r="M96" s="813">
        <v>1.7027999999999999</v>
      </c>
      <c r="N96" s="1004">
        <f>SQRT(O96^2+P96^2)*1000/(SQRT(3)*N100)</f>
        <v>42.367478157131679</v>
      </c>
      <c r="O96" s="812">
        <v>8.7579999999999991</v>
      </c>
      <c r="P96" s="813">
        <v>1.6434000000000002</v>
      </c>
      <c r="Q96" s="1004">
        <f>SQRT(R96^2+S96^2)*1000/(SQRT(3)*Q100)</f>
        <v>44.048083795837208</v>
      </c>
      <c r="R96" s="812">
        <v>9.0289999999999999</v>
      </c>
      <c r="S96" s="813">
        <v>1.6632</v>
      </c>
      <c r="T96" s="1004">
        <f>SQRT(U96^2+V96^2)*1000/(SQRT(3)*T100)</f>
        <v>44.183524784482351</v>
      </c>
      <c r="U96" s="812">
        <v>9.141</v>
      </c>
      <c r="V96" s="813">
        <v>1.6037999999999999</v>
      </c>
      <c r="W96" s="1004">
        <f>SQRT(X96^2+Y96^2)*1000/(SQRT(3)*W100)</f>
        <v>43.340850719663763</v>
      </c>
      <c r="X96" s="812">
        <v>8.9499999999999993</v>
      </c>
      <c r="Y96" s="813">
        <v>1.5114000000000001</v>
      </c>
      <c r="Z96" s="1004">
        <f>SQRT(AA96^2+AB96^2)*1000/(SQRT(3)*Z100)</f>
        <v>43.260305901484408</v>
      </c>
      <c r="AA96" s="812">
        <v>8.9830000000000005</v>
      </c>
      <c r="AB96" s="813">
        <v>1.4585999999999999</v>
      </c>
      <c r="AC96" s="1004">
        <f>SQRT(AD96^2+AE96^2)*1000/(SQRT(3)*AC100)</f>
        <v>42.046862609473983</v>
      </c>
      <c r="AD96" s="812">
        <v>8.7579999999999991</v>
      </c>
      <c r="AE96" s="813">
        <v>1.3397999999999999</v>
      </c>
      <c r="AF96" s="1004">
        <f>SQRT(AG96^2+AH96^2)*1000/(SQRT(3)*AF100)</f>
        <v>39.707661745001651</v>
      </c>
      <c r="AG96" s="812">
        <v>8.2829999999999995</v>
      </c>
      <c r="AH96" s="813">
        <v>1.2474000000000001</v>
      </c>
      <c r="AI96" s="1004">
        <f>SQRT(AJ96^2+AK96^2)*1000/(SQRT(3)*AI100)</f>
        <v>37.871853363098701</v>
      </c>
      <c r="AJ96" s="812">
        <v>7.8940000000000001</v>
      </c>
      <c r="AK96" s="813">
        <v>1.2341999999999997</v>
      </c>
      <c r="AL96" s="1004">
        <f>SQRT(AM96^2+AN96^2)*1000/(SQRT(3)*AL100)</f>
        <v>35.143698914514474</v>
      </c>
      <c r="AM96" s="812">
        <v>7.306</v>
      </c>
      <c r="AN96" s="813">
        <v>1.2275999999999998</v>
      </c>
      <c r="AO96" s="1004">
        <f>SQRT(AP96^2+AQ96^2)*1000/(SQRT(3)*AO100)</f>
        <v>31.633121092675676</v>
      </c>
      <c r="AP96" s="812">
        <v>6.593</v>
      </c>
      <c r="AQ96" s="813">
        <v>1.1747999999999998</v>
      </c>
      <c r="AR96" s="674">
        <f t="shared" ref="AR96:AS98" si="16">I96+L96+O96+R96+U96+X96+AA96+AD96+AG96+AJ96+AM96+AP96</f>
        <v>101.218</v>
      </c>
      <c r="AS96" s="674">
        <f t="shared" si="16"/>
        <v>17.483400000000003</v>
      </c>
    </row>
    <row r="97" spans="1:46" ht="16.5" x14ac:dyDescent="0.25">
      <c r="A97" s="1766"/>
      <c r="B97" s="1729"/>
      <c r="C97" s="1693"/>
      <c r="D97" s="1769"/>
      <c r="E97" s="1770"/>
      <c r="F97" s="1737" t="s">
        <v>109</v>
      </c>
      <c r="G97" s="1738"/>
      <c r="H97" s="925">
        <f>SQRT(I97^2+J97^2)*1000/(SQRT(3)*H101)</f>
        <v>256.51550798308949</v>
      </c>
      <c r="I97" s="926">
        <v>4.4969999999999999</v>
      </c>
      <c r="J97" s="927">
        <v>0.51600000000000001</v>
      </c>
      <c r="K97" s="925">
        <f>SQRT(L97^2+M97^2)*1000/(SQRT(3)*K101)</f>
        <v>251.50064513879582</v>
      </c>
      <c r="L97" s="926">
        <v>4.41</v>
      </c>
      <c r="M97" s="927">
        <v>0.47399999999999998</v>
      </c>
      <c r="N97" s="925">
        <f>SQRT(O97^2+P97^2)*1000/(SQRT(3)*N101)</f>
        <v>249.54578189538211</v>
      </c>
      <c r="O97" s="926">
        <v>4.3739999999999997</v>
      </c>
      <c r="P97" s="927">
        <v>0.46200000000000002</v>
      </c>
      <c r="Q97" s="925">
        <f>SQRT(R97^2+S97^2)*1000/(SQRT(3)*Q101)</f>
        <v>263.95215674628173</v>
      </c>
      <c r="R97" s="926">
        <v>4.62</v>
      </c>
      <c r="S97" s="927">
        <v>0.498</v>
      </c>
      <c r="T97" s="925">
        <f>SQRT(U97^2+V97^2)*1000/(SQRT(3)*T101)</f>
        <v>273.0587798390568</v>
      </c>
      <c r="U97" s="926">
        <v>4.7789999999999999</v>
      </c>
      <c r="V97" s="927">
        <v>0.501</v>
      </c>
      <c r="W97" s="925">
        <f>SQRT(X97^2+Y97^2)*1000/(SQRT(3)*W101)</f>
        <v>273.5027423959383</v>
      </c>
      <c r="X97" s="926">
        <v>4.7939999999999996</v>
      </c>
      <c r="Y97" s="927">
        <v>0.501</v>
      </c>
      <c r="Z97" s="925">
        <f>SQRT(AA97^2+AB97^2)*1000/(SQRT(3)*Z101)</f>
        <v>279.06949609198051</v>
      </c>
      <c r="AA97" s="926">
        <v>4.899</v>
      </c>
      <c r="AB97" s="927">
        <v>0.48599999999999999</v>
      </c>
      <c r="AC97" s="925">
        <f>SQRT(AD97^2+AE97^2)*1000/(SQRT(3)*AC101)</f>
        <v>274.96214482033417</v>
      </c>
      <c r="AD97" s="926">
        <v>4.8360000000000003</v>
      </c>
      <c r="AE97" s="927">
        <v>0.45900000000000002</v>
      </c>
      <c r="AF97" s="925">
        <f>SQRT(AG97^2+AH97^2)*1000/(SQRT(3)*AF101)</f>
        <v>260.50579022095553</v>
      </c>
      <c r="AG97" s="926">
        <v>4.5869999999999997</v>
      </c>
      <c r="AH97" s="927">
        <v>0.432</v>
      </c>
      <c r="AI97" s="925">
        <f>SQRT(AJ97^2+AK97^2)*1000/(SQRT(3)*AI101)</f>
        <v>242.92380462762637</v>
      </c>
      <c r="AJ97" s="926">
        <v>4.2809999999999997</v>
      </c>
      <c r="AK97" s="927">
        <v>0.41399999999999998</v>
      </c>
      <c r="AL97" s="925">
        <f>SQRT(AM97^2+AN97^2)*1000/(SQRT(3)*AL101)</f>
        <v>220.06230859117059</v>
      </c>
      <c r="AM97" s="926">
        <v>3.8820000000000001</v>
      </c>
      <c r="AN97" s="927">
        <v>0.40500000000000003</v>
      </c>
      <c r="AO97" s="925">
        <f>SQRT(AP97^2+AQ97^2)*1000/(SQRT(3)*AO101)</f>
        <v>192.06455826054861</v>
      </c>
      <c r="AP97" s="926">
        <v>3.387</v>
      </c>
      <c r="AQ97" s="927">
        <v>0.40799999999999997</v>
      </c>
      <c r="AR97" s="674">
        <f t="shared" si="16"/>
        <v>53.345999999999989</v>
      </c>
      <c r="AS97" s="674">
        <f t="shared" si="16"/>
        <v>5.556</v>
      </c>
      <c r="AT97" s="674"/>
    </row>
    <row r="98" spans="1:46" ht="17.25" thickBot="1" x14ac:dyDescent="0.3">
      <c r="A98" s="1727"/>
      <c r="B98" s="1729"/>
      <c r="C98" s="1693"/>
      <c r="D98" s="1771"/>
      <c r="E98" s="1772"/>
      <c r="F98" s="1739" t="s">
        <v>213</v>
      </c>
      <c r="G98" s="1740"/>
      <c r="H98" s="1005">
        <f>SQRT(I98^2+J98^2)*1000/(SQRT(3)*H102)</f>
        <v>411.86067593200096</v>
      </c>
      <c r="I98" s="814">
        <v>4.242</v>
      </c>
      <c r="J98" s="815">
        <v>0.95399999999999996</v>
      </c>
      <c r="K98" s="1005">
        <f>SQRT(L98^2+M98^2)*1000/(SQRT(3)*K102)</f>
        <v>422.74036332660637</v>
      </c>
      <c r="L98" s="814">
        <v>4.3380000000000001</v>
      </c>
      <c r="M98" s="815">
        <v>1.026</v>
      </c>
      <c r="N98" s="1005">
        <f>SQRT(O98^2+P98^2)*1000/(SQRT(3)*N102)</f>
        <v>425.45107173512571</v>
      </c>
      <c r="O98" s="814">
        <v>4.3739999999999997</v>
      </c>
      <c r="P98" s="815">
        <v>0.98399999999999999</v>
      </c>
      <c r="Q98" s="1005">
        <f>SQRT(R98^2+S98^2)*1000/(SQRT(3)*Q102)</f>
        <v>427.7412245566814</v>
      </c>
      <c r="R98" s="814">
        <v>4.4009999999999998</v>
      </c>
      <c r="S98" s="815">
        <v>0.96</v>
      </c>
      <c r="T98" s="1005">
        <f>SQRT(U98^2+V98^2)*1000/(SQRT(3)*T102)</f>
        <v>422.5991207754625</v>
      </c>
      <c r="U98" s="814">
        <v>4.359</v>
      </c>
      <c r="V98" s="815">
        <v>0.89700000000000002</v>
      </c>
      <c r="W98" s="1005">
        <f>SQRT(X98^2+Y98^2)*1000/(SQRT(3)*W102)</f>
        <v>401.69381384051695</v>
      </c>
      <c r="X98" s="814">
        <v>4.1609999999999996</v>
      </c>
      <c r="Y98" s="815">
        <v>0.80700000000000005</v>
      </c>
      <c r="Z98" s="1005">
        <f>SQRT(AA98^2+AB98^2)*1000/(SQRT(3)*Z102)</f>
        <v>391.94983197779618</v>
      </c>
      <c r="AA98" s="814">
        <v>4.0709999999999997</v>
      </c>
      <c r="AB98" s="815">
        <v>0.75900000000000001</v>
      </c>
      <c r="AC98" s="1005">
        <f>SQRT(AD98^2+AE98^2)*1000/(SQRT(3)*AC102)</f>
        <v>374.41331572272799</v>
      </c>
      <c r="AD98" s="814">
        <v>3.903</v>
      </c>
      <c r="AE98" s="815">
        <v>0.68700000000000006</v>
      </c>
      <c r="AF98" s="1005">
        <f>SQRT(AG98^2+AH98^2)*1000/(SQRT(3)*AF102)</f>
        <v>352.51959184928114</v>
      </c>
      <c r="AG98" s="814">
        <v>3.681</v>
      </c>
      <c r="AH98" s="815">
        <v>0.63600000000000001</v>
      </c>
      <c r="AI98" s="1005">
        <f>SQRT(AJ98^2+AK98^2)*1000/(SQRT(3)*AI102)</f>
        <v>345.26778921541785</v>
      </c>
      <c r="AJ98" s="814">
        <v>3.6</v>
      </c>
      <c r="AK98" s="815">
        <v>0.66600000000000004</v>
      </c>
      <c r="AL98" s="1005">
        <f>SQRT(AM98^2+AN98^2)*1000/(SQRT(3)*AL102)</f>
        <v>326.33291942594207</v>
      </c>
      <c r="AM98" s="814">
        <v>3.399</v>
      </c>
      <c r="AN98" s="815">
        <v>0.67800000000000005</v>
      </c>
      <c r="AO98" s="1005">
        <f>SQRT(AP98^2+AQ98^2)*1000/(SQRT(3)*AO102)</f>
        <v>307.0054512810708</v>
      </c>
      <c r="AP98" s="814">
        <v>3.198</v>
      </c>
      <c r="AQ98" s="815">
        <v>0.66300000000000003</v>
      </c>
      <c r="AR98" s="674">
        <f t="shared" si="16"/>
        <v>47.726999999999997</v>
      </c>
      <c r="AS98" s="674">
        <f t="shared" si="16"/>
        <v>9.7170000000000023</v>
      </c>
    </row>
    <row r="99" spans="1:46" ht="17.25" thickBot="1" x14ac:dyDescent="0.3">
      <c r="A99" s="1727"/>
      <c r="B99" s="1729"/>
      <c r="C99" s="1693"/>
      <c r="D99" s="1744" t="s">
        <v>21</v>
      </c>
      <c r="E99" s="1745"/>
      <c r="F99" s="1777"/>
      <c r="G99" s="1778"/>
      <c r="H99" s="1774">
        <v>8</v>
      </c>
      <c r="I99" s="1775"/>
      <c r="J99" s="1776"/>
      <c r="K99" s="1774">
        <v>8</v>
      </c>
      <c r="L99" s="1775"/>
      <c r="M99" s="1776"/>
      <c r="N99" s="1774">
        <v>8</v>
      </c>
      <c r="O99" s="1775"/>
      <c r="P99" s="1776"/>
      <c r="Q99" s="1774">
        <v>8</v>
      </c>
      <c r="R99" s="1775"/>
      <c r="S99" s="1776"/>
      <c r="T99" s="1774">
        <v>8</v>
      </c>
      <c r="U99" s="1775"/>
      <c r="V99" s="1776"/>
      <c r="W99" s="1774"/>
      <c r="X99" s="1775"/>
      <c r="Y99" s="1776"/>
      <c r="Z99" s="1774">
        <v>8</v>
      </c>
      <c r="AA99" s="1775"/>
      <c r="AB99" s="1776"/>
      <c r="AC99" s="1774">
        <v>8</v>
      </c>
      <c r="AD99" s="1775"/>
      <c r="AE99" s="1776"/>
      <c r="AF99" s="1774">
        <v>8</v>
      </c>
      <c r="AG99" s="1775"/>
      <c r="AH99" s="1776"/>
      <c r="AI99" s="1774">
        <v>8</v>
      </c>
      <c r="AJ99" s="1775"/>
      <c r="AK99" s="1776"/>
      <c r="AL99" s="1774">
        <v>8</v>
      </c>
      <c r="AM99" s="1775"/>
      <c r="AN99" s="1776"/>
      <c r="AO99" s="1774">
        <v>8</v>
      </c>
      <c r="AP99" s="1775"/>
      <c r="AQ99" s="1776"/>
      <c r="AR99" s="674"/>
      <c r="AS99" s="674"/>
    </row>
    <row r="100" spans="1:46" ht="16.5" x14ac:dyDescent="0.25">
      <c r="A100" s="1727"/>
      <c r="B100" s="1729"/>
      <c r="C100" s="1693"/>
      <c r="D100" s="1724" t="s">
        <v>22</v>
      </c>
      <c r="E100" s="1725"/>
      <c r="F100" s="1735" t="s">
        <v>212</v>
      </c>
      <c r="G100" s="1736"/>
      <c r="H100" s="1978">
        <v>120.5158309</v>
      </c>
      <c r="I100" s="1979"/>
      <c r="J100" s="1980"/>
      <c r="K100" s="1981">
        <v>121.14560279999999</v>
      </c>
      <c r="L100" s="1982"/>
      <c r="M100" s="1983"/>
      <c r="N100" s="1981">
        <v>121.43003210000001</v>
      </c>
      <c r="O100" s="1982"/>
      <c r="P100" s="1983"/>
      <c r="Q100" s="1981">
        <v>120.33667210000002</v>
      </c>
      <c r="R100" s="1982"/>
      <c r="S100" s="1983"/>
      <c r="T100" s="1981">
        <v>121.2708375</v>
      </c>
      <c r="U100" s="1982"/>
      <c r="V100" s="1983"/>
      <c r="W100" s="1981">
        <v>120.91239879999999</v>
      </c>
      <c r="X100" s="1982"/>
      <c r="Y100" s="1983"/>
      <c r="Z100" s="1981">
        <v>121.45688169999998</v>
      </c>
      <c r="AA100" s="1982"/>
      <c r="AB100" s="1983"/>
      <c r="AC100" s="1981">
        <v>121.65614309999999</v>
      </c>
      <c r="AD100" s="1982"/>
      <c r="AE100" s="1983"/>
      <c r="AF100" s="1981">
        <v>121.79305529999999</v>
      </c>
      <c r="AG100" s="1982"/>
      <c r="AH100" s="1983"/>
      <c r="AI100" s="1981">
        <v>121.8047155</v>
      </c>
      <c r="AJ100" s="1982"/>
      <c r="AK100" s="1983"/>
      <c r="AL100" s="1981">
        <v>121.70748949999998</v>
      </c>
      <c r="AM100" s="1982"/>
      <c r="AN100" s="1983"/>
      <c r="AO100" s="1981">
        <v>122.22721610000001</v>
      </c>
      <c r="AP100" s="1982"/>
      <c r="AQ100" s="1983"/>
      <c r="AR100" s="674"/>
      <c r="AS100" s="674"/>
    </row>
    <row r="101" spans="1:46" ht="16.5" x14ac:dyDescent="0.25">
      <c r="A101" s="1727"/>
      <c r="B101" s="1729"/>
      <c r="C101" s="1693"/>
      <c r="D101" s="1727"/>
      <c r="E101" s="1728"/>
      <c r="F101" s="1737" t="s">
        <v>109</v>
      </c>
      <c r="G101" s="1738"/>
      <c r="H101" s="1747">
        <v>10.188000000000001</v>
      </c>
      <c r="I101" s="1748"/>
      <c r="J101" s="1749"/>
      <c r="K101" s="1747">
        <v>10.182</v>
      </c>
      <c r="L101" s="1748"/>
      <c r="M101" s="1749"/>
      <c r="N101" s="1747">
        <v>10.176</v>
      </c>
      <c r="O101" s="1748"/>
      <c r="P101" s="1749"/>
      <c r="Q101" s="1747">
        <v>10.164</v>
      </c>
      <c r="R101" s="1748"/>
      <c r="S101" s="1749"/>
      <c r="T101" s="1747">
        <v>10.16</v>
      </c>
      <c r="U101" s="1748"/>
      <c r="V101" s="1749"/>
      <c r="W101" s="1747">
        <v>10.175000000000001</v>
      </c>
      <c r="X101" s="1748"/>
      <c r="Y101" s="1749"/>
      <c r="Z101" s="1747">
        <v>10.185</v>
      </c>
      <c r="AA101" s="1748"/>
      <c r="AB101" s="1749"/>
      <c r="AC101" s="1747">
        <v>10.199999999999999</v>
      </c>
      <c r="AD101" s="1748"/>
      <c r="AE101" s="1749"/>
      <c r="AF101" s="1747">
        <v>10.211</v>
      </c>
      <c r="AG101" s="1748"/>
      <c r="AH101" s="1749"/>
      <c r="AI101" s="1747">
        <v>10.222</v>
      </c>
      <c r="AJ101" s="1748"/>
      <c r="AK101" s="1749"/>
      <c r="AL101" s="1747">
        <v>10.24</v>
      </c>
      <c r="AM101" s="1748"/>
      <c r="AN101" s="1749"/>
      <c r="AO101" s="1747">
        <v>10.255000000000001</v>
      </c>
      <c r="AP101" s="1748"/>
      <c r="AQ101" s="1749"/>
      <c r="AR101" s="674"/>
      <c r="AS101" s="674"/>
    </row>
    <row r="102" spans="1:46" ht="17.25" thickBot="1" x14ac:dyDescent="0.3">
      <c r="A102" s="1727"/>
      <c r="B102" s="1729"/>
      <c r="C102" s="1693"/>
      <c r="D102" s="1730"/>
      <c r="E102" s="1731"/>
      <c r="F102" s="1739" t="s">
        <v>213</v>
      </c>
      <c r="G102" s="1740"/>
      <c r="H102" s="1750">
        <v>6.0949999999999998</v>
      </c>
      <c r="I102" s="1751"/>
      <c r="J102" s="1752"/>
      <c r="K102" s="1741">
        <v>6.0880000000000001</v>
      </c>
      <c r="L102" s="1742"/>
      <c r="M102" s="1743"/>
      <c r="N102" s="1741">
        <v>6.0839999999999996</v>
      </c>
      <c r="O102" s="1742"/>
      <c r="P102" s="1743"/>
      <c r="Q102" s="1741">
        <v>6.08</v>
      </c>
      <c r="R102" s="1742"/>
      <c r="S102" s="1743"/>
      <c r="T102" s="1741">
        <v>6.08</v>
      </c>
      <c r="U102" s="1742"/>
      <c r="V102" s="1743"/>
      <c r="W102" s="1741">
        <v>6.0919999999999996</v>
      </c>
      <c r="X102" s="1742"/>
      <c r="Y102" s="1743"/>
      <c r="Z102" s="1741">
        <v>6.1</v>
      </c>
      <c r="AA102" s="1742"/>
      <c r="AB102" s="1743"/>
      <c r="AC102" s="1741">
        <v>6.1109999999999998</v>
      </c>
      <c r="AD102" s="1742"/>
      <c r="AE102" s="1743"/>
      <c r="AF102" s="1741">
        <v>6.1180000000000003</v>
      </c>
      <c r="AG102" s="1742"/>
      <c r="AH102" s="1743"/>
      <c r="AI102" s="1741">
        <v>6.1219999999999999</v>
      </c>
      <c r="AJ102" s="1742"/>
      <c r="AK102" s="1743"/>
      <c r="AL102" s="1741">
        <v>6.1319999999999997</v>
      </c>
      <c r="AM102" s="1742"/>
      <c r="AN102" s="1743"/>
      <c r="AO102" s="1741">
        <v>6.1420000000000003</v>
      </c>
      <c r="AP102" s="1742"/>
      <c r="AQ102" s="1743"/>
      <c r="AR102" s="674"/>
      <c r="AS102" s="674"/>
    </row>
    <row r="103" spans="1:46" ht="17.25" thickBot="1" x14ac:dyDescent="0.3">
      <c r="A103" s="1730"/>
      <c r="B103" s="1732"/>
      <c r="C103" s="1694"/>
      <c r="D103" s="1744" t="s">
        <v>23</v>
      </c>
      <c r="E103" s="1745"/>
      <c r="F103" s="1714"/>
      <c r="G103" s="1773"/>
      <c r="H103" s="1762" t="s">
        <v>128</v>
      </c>
      <c r="I103" s="1763"/>
      <c r="J103" s="1764"/>
      <c r="K103" s="1762" t="s">
        <v>128</v>
      </c>
      <c r="L103" s="1763"/>
      <c r="M103" s="1764"/>
      <c r="N103" s="1762" t="s">
        <v>128</v>
      </c>
      <c r="O103" s="1763"/>
      <c r="P103" s="1764"/>
      <c r="Q103" s="1762" t="s">
        <v>128</v>
      </c>
      <c r="R103" s="1763"/>
      <c r="S103" s="1764"/>
      <c r="T103" s="1762" t="s">
        <v>128</v>
      </c>
      <c r="U103" s="1763"/>
      <c r="V103" s="1764"/>
      <c r="W103" s="1762" t="s">
        <v>128</v>
      </c>
      <c r="X103" s="1763"/>
      <c r="Y103" s="1764"/>
      <c r="Z103" s="1762" t="s">
        <v>128</v>
      </c>
      <c r="AA103" s="1763"/>
      <c r="AB103" s="1764"/>
      <c r="AC103" s="1762" t="s">
        <v>128</v>
      </c>
      <c r="AD103" s="1763"/>
      <c r="AE103" s="1764"/>
      <c r="AF103" s="1762" t="s">
        <v>128</v>
      </c>
      <c r="AG103" s="1763"/>
      <c r="AH103" s="1764"/>
      <c r="AI103" s="1762" t="s">
        <v>128</v>
      </c>
      <c r="AJ103" s="1763"/>
      <c r="AK103" s="1764"/>
      <c r="AL103" s="1762" t="s">
        <v>128</v>
      </c>
      <c r="AM103" s="1763"/>
      <c r="AN103" s="1764"/>
      <c r="AO103" s="1762" t="s">
        <v>128</v>
      </c>
      <c r="AP103" s="1763"/>
      <c r="AQ103" s="1764"/>
      <c r="AR103" s="674"/>
      <c r="AS103" s="674"/>
    </row>
    <row r="104" spans="1:46" ht="16.5" x14ac:dyDescent="0.25">
      <c r="A104" s="1765" t="s">
        <v>24</v>
      </c>
      <c r="B104" s="1726"/>
      <c r="C104" s="1692">
        <v>40</v>
      </c>
      <c r="D104" s="1767" t="s">
        <v>18</v>
      </c>
      <c r="E104" s="1768"/>
      <c r="F104" s="1735" t="s">
        <v>212</v>
      </c>
      <c r="G104" s="1736"/>
      <c r="H104" s="1004">
        <f>SQRT(I104^2+J104^2)*1000/(SQRT(3)*H108)</f>
        <v>54.838443234193143</v>
      </c>
      <c r="I104" s="812">
        <v>11.246</v>
      </c>
      <c r="J104" s="813">
        <v>2.31</v>
      </c>
      <c r="K104" s="1004">
        <f>SQRT(L104^2+M104^2)*1000/(SQRT(3)*K108)</f>
        <v>54.391690821995091</v>
      </c>
      <c r="L104" s="812">
        <v>11.194000000000001</v>
      </c>
      <c r="M104" s="813">
        <v>2.2902</v>
      </c>
      <c r="N104" s="1004">
        <f>SQRT(O104^2+P104^2)*1000/(SQRT(3)*N108)</f>
        <v>54.393548887484187</v>
      </c>
      <c r="O104" s="812">
        <v>11.2</v>
      </c>
      <c r="P104" s="813">
        <v>2.2836000000000003</v>
      </c>
      <c r="Q104" s="1004">
        <f>SQRT(R104^2+S104^2)*1000/(SQRT(3)*Q108)</f>
        <v>56.36309208583053</v>
      </c>
      <c r="R104" s="812">
        <v>11.563000000000001</v>
      </c>
      <c r="S104" s="813">
        <v>2.3231999999999999</v>
      </c>
      <c r="T104" s="1004">
        <f>SQRT(U104^2+V104^2)*1000/(SQRT(3)*T108)</f>
        <v>57.116683606638588</v>
      </c>
      <c r="U104" s="812">
        <v>11.773999999999999</v>
      </c>
      <c r="V104" s="813">
        <v>2.3231999999999999</v>
      </c>
      <c r="W104" s="1004">
        <f>SQRT(X104^2+Y104^2)*1000/(SQRT(3)*W108)</f>
        <v>57.04001161834919</v>
      </c>
      <c r="X104" s="812">
        <v>11.715</v>
      </c>
      <c r="Y104" s="813">
        <v>2.2638000000000003</v>
      </c>
      <c r="Z104" s="1004">
        <f>SQRT(AA104^2+AB104^2)*1000/(SQRT(3)*Z108)</f>
        <v>56.749948261269552</v>
      </c>
      <c r="AA104" s="812">
        <v>11.715</v>
      </c>
      <c r="AB104" s="813">
        <v>2.2044000000000001</v>
      </c>
      <c r="AC104" s="1004">
        <f>SQRT(AD104^2+AE104^2)*1000/(SQRT(3)*AC108)</f>
        <v>54.943069253982323</v>
      </c>
      <c r="AD104" s="812">
        <v>11.398</v>
      </c>
      <c r="AE104" s="813">
        <v>2.0394000000000001</v>
      </c>
      <c r="AF104" s="1004">
        <f>SQRT(AG104^2+AH104^2)*1000/(SQRT(3)*AF108)</f>
        <v>51.925931335109482</v>
      </c>
      <c r="AG104" s="812">
        <v>10.765000000000001</v>
      </c>
      <c r="AH104" s="813">
        <v>1.9271999999999998</v>
      </c>
      <c r="AI104" s="1004">
        <f>SQRT(AJ104^2+AK104^2)*1000/(SQRT(3)*AI108)</f>
        <v>49.771030222800569</v>
      </c>
      <c r="AJ104" s="812">
        <v>10.217000000000001</v>
      </c>
      <c r="AK104" s="813">
        <v>1.881</v>
      </c>
      <c r="AL104" s="1004">
        <f>SQRT(AM104^2+AN104^2)*1000/(SQRT(3)*AL108)</f>
        <v>45.895501003500584</v>
      </c>
      <c r="AM104" s="812">
        <v>9.5169999999999995</v>
      </c>
      <c r="AN104" s="813">
        <v>1.8149999999999999</v>
      </c>
      <c r="AO104" s="1004">
        <f>SQRT(AP104^2+AQ104^2)*1000/(SQRT(3)*AO108)</f>
        <v>42.2038144599682</v>
      </c>
      <c r="AP104" s="812">
        <v>8.7710000000000008</v>
      </c>
      <c r="AQ104" s="813">
        <v>1.7225999999999999</v>
      </c>
      <c r="AR104" s="674">
        <f t="shared" ref="AR104:AS106" si="17">I104+L104+O104+R104+U104+X104+AA104+AD104+AG104+AJ104+AM104+AP104</f>
        <v>131.07499999999999</v>
      </c>
      <c r="AS104" s="674">
        <f t="shared" si="17"/>
        <v>25.383600000000001</v>
      </c>
    </row>
    <row r="105" spans="1:46" ht="16.5" x14ac:dyDescent="0.25">
      <c r="A105" s="1766"/>
      <c r="B105" s="1729"/>
      <c r="C105" s="1693"/>
      <c r="D105" s="1769"/>
      <c r="E105" s="1770"/>
      <c r="F105" s="1737" t="s">
        <v>109</v>
      </c>
      <c r="G105" s="1738"/>
      <c r="H105" s="925">
        <f>SQRT(I105^2+J105^2)*1000/(SQRT(3)*H109)</f>
        <v>266.40610689967133</v>
      </c>
      <c r="I105" s="926">
        <v>4.6829999999999998</v>
      </c>
      <c r="J105" s="927">
        <v>0.432</v>
      </c>
      <c r="K105" s="925">
        <f>SQRT(L105^2+M105^2)*1000/(SQRT(3)*K109)</f>
        <v>268.33449854067925</v>
      </c>
      <c r="L105" s="926">
        <v>4.7160000000000002</v>
      </c>
      <c r="M105" s="927">
        <v>0.41399999999999998</v>
      </c>
      <c r="N105" s="925">
        <f>SQRT(O105^2+P105^2)*1000/(SQRT(3)*N109)</f>
        <v>271.14476949021116</v>
      </c>
      <c r="O105" s="926">
        <v>4.7640000000000002</v>
      </c>
      <c r="P105" s="927">
        <v>0.39600000000000002</v>
      </c>
      <c r="Q105" s="925">
        <f>SQRT(R105^2+S105^2)*1000/(SQRT(3)*Q109)</f>
        <v>283.23606120123259</v>
      </c>
      <c r="R105" s="926">
        <v>4.9710000000000001</v>
      </c>
      <c r="S105" s="927">
        <v>0.41399999999999998</v>
      </c>
      <c r="T105" s="925">
        <f>SQRT(U105^2+V105^2)*1000/(SQRT(3)*T109)</f>
        <v>289.34794423217892</v>
      </c>
      <c r="U105" s="926">
        <v>5.0759999999999996</v>
      </c>
      <c r="V105" s="927">
        <v>0.42599999999999999</v>
      </c>
      <c r="W105" s="925">
        <f>SQRT(X105^2+Y105^2)*1000/(SQRT(3)*W109)</f>
        <v>288.2149793499164</v>
      </c>
      <c r="X105" s="926">
        <v>5.0640000000000001</v>
      </c>
      <c r="Y105" s="927">
        <v>0.42</v>
      </c>
      <c r="Z105" s="925">
        <f>SQRT(AA105^2+AB105^2)*1000/(SQRT(3)*Z109)</f>
        <v>291.73410183443792</v>
      </c>
      <c r="AA105" s="926">
        <v>5.133</v>
      </c>
      <c r="AB105" s="927">
        <v>0.39900000000000002</v>
      </c>
      <c r="AC105" s="925">
        <f>SQRT(AD105^2+AE105^2)*1000/(SQRT(3)*AC109)</f>
        <v>285.02760010156936</v>
      </c>
      <c r="AD105" s="926">
        <v>5.0279999999999996</v>
      </c>
      <c r="AE105" s="927">
        <v>0.33300000000000002</v>
      </c>
      <c r="AF105" s="925">
        <f>SQRT(AG105^2+AH105^2)*1000/(SQRT(3)*AF109)</f>
        <v>267.48929107877763</v>
      </c>
      <c r="AG105" s="926">
        <v>4.7249999999999996</v>
      </c>
      <c r="AH105" s="927">
        <v>0.3</v>
      </c>
      <c r="AI105" s="925">
        <f>SQRT(AJ105^2+AK105^2)*1000/(SQRT(3)*AI109)</f>
        <v>253.66596156229741</v>
      </c>
      <c r="AJ105" s="926">
        <v>4.4850000000000003</v>
      </c>
      <c r="AK105" s="927">
        <v>0.28799999999999998</v>
      </c>
      <c r="AL105" s="925">
        <f>SQRT(AM105^2+AN105^2)*1000/(SQRT(3)*AL109)</f>
        <v>229.37199235490405</v>
      </c>
      <c r="AM105" s="926">
        <v>4.0620000000000003</v>
      </c>
      <c r="AN105" s="927">
        <v>0.27600000000000002</v>
      </c>
      <c r="AO105" s="925">
        <f>SQRT(AP105^2+AQ105^2)*1000/(SQRT(3)*AO109)</f>
        <v>201.76268035589447</v>
      </c>
      <c r="AP105" s="926">
        <v>3.5790000000000002</v>
      </c>
      <c r="AQ105" s="927">
        <v>0.24299999999999999</v>
      </c>
      <c r="AR105" s="674">
        <f t="shared" si="17"/>
        <v>56.286000000000001</v>
      </c>
      <c r="AS105" s="674">
        <f t="shared" si="17"/>
        <v>4.3410000000000002</v>
      </c>
    </row>
    <row r="106" spans="1:46" ht="17.25" thickBot="1" x14ac:dyDescent="0.3">
      <c r="A106" s="1727"/>
      <c r="B106" s="1729"/>
      <c r="C106" s="1693"/>
      <c r="D106" s="1771"/>
      <c r="E106" s="1772"/>
      <c r="F106" s="1739" t="s">
        <v>213</v>
      </c>
      <c r="G106" s="1740"/>
      <c r="H106" s="1005">
        <f>SQRT(I106^2+J106^2)*1000/(SQRT(3)*H110)</f>
        <v>641.56579739406425</v>
      </c>
      <c r="I106" s="814">
        <v>6.5759999999999996</v>
      </c>
      <c r="J106" s="815">
        <v>1.506</v>
      </c>
      <c r="K106" s="1005">
        <f>SQRT(L106^2+M106^2)*1000/(SQRT(3)*K110)</f>
        <v>633.94193473345592</v>
      </c>
      <c r="L106" s="814">
        <v>6.4859999999999998</v>
      </c>
      <c r="M106" s="815">
        <v>1.5149999999999999</v>
      </c>
      <c r="N106" s="1005">
        <f>SQRT(O106^2+P106^2)*1000/(SQRT(3)*N110)</f>
        <v>630.91327343036255</v>
      </c>
      <c r="O106" s="814">
        <v>6.4470000000000001</v>
      </c>
      <c r="P106" s="815">
        <v>1.518</v>
      </c>
      <c r="Q106" s="1005">
        <f>SQRT(R106^2+S106^2)*1000/(SQRT(3)*Q110)</f>
        <v>646.15468427350618</v>
      </c>
      <c r="R106" s="814">
        <v>6.6029999999999998</v>
      </c>
      <c r="S106" s="815">
        <v>1.524</v>
      </c>
      <c r="T106" s="1005">
        <f>SQRT(U106^2+V106^2)*1000/(SQRT(3)*T110)</f>
        <v>655.79821403837309</v>
      </c>
      <c r="U106" s="814">
        <v>6.7110000000000003</v>
      </c>
      <c r="V106" s="815">
        <v>1.5</v>
      </c>
      <c r="W106" s="1005">
        <f>SQRT(X106^2+Y106^2)*1000/(SQRT(3)*W110)</f>
        <v>649.48746211825107</v>
      </c>
      <c r="X106" s="814">
        <v>6.6660000000000004</v>
      </c>
      <c r="Y106" s="815">
        <v>1.4490000000000001</v>
      </c>
      <c r="Z106" s="1005">
        <f>SQRT(AA106^2+AB106^2)*1000/(SQRT(3)*Z110)</f>
        <v>641.44303874203729</v>
      </c>
      <c r="AA106" s="814">
        <v>6.5940000000000003</v>
      </c>
      <c r="AB106" s="815">
        <v>1.419</v>
      </c>
      <c r="AC106" s="1005">
        <f>SQRT(AD106^2+AE106^2)*1000/(SQRT(3)*AC110)</f>
        <v>619.63999039296857</v>
      </c>
      <c r="AD106" s="814">
        <v>6.3869999999999996</v>
      </c>
      <c r="AE106" s="815">
        <v>1.347</v>
      </c>
      <c r="AF106" s="1005">
        <f>SQRT(AG106^2+AH106^2)*1000/(SQRT(3)*AF110)</f>
        <v>587.11913146143161</v>
      </c>
      <c r="AG106" s="814">
        <v>6.0510000000000002</v>
      </c>
      <c r="AH106" s="815">
        <v>1.3140000000000001</v>
      </c>
      <c r="AI106" s="1005">
        <f>SQRT(AJ106^2+AK106^2)*1000/(SQRT(3)*AI110)</f>
        <v>558.12285640563903</v>
      </c>
      <c r="AJ106" s="814">
        <v>5.7450000000000001</v>
      </c>
      <c r="AK106" s="815">
        <v>1.3080000000000001</v>
      </c>
      <c r="AL106" s="1005">
        <f>SQRT(AM106^2+AN106^2)*1000/(SQRT(3)*AL110)</f>
        <v>530.32952895137896</v>
      </c>
      <c r="AM106" s="814">
        <v>5.46</v>
      </c>
      <c r="AN106" s="815">
        <v>1.2869999999999999</v>
      </c>
      <c r="AO106" s="1005">
        <f>SQRT(AP106^2+AQ106^2)*1000/(SQRT(3)*AO110)</f>
        <v>505.1785482076707</v>
      </c>
      <c r="AP106" s="814">
        <v>5.1989999999999998</v>
      </c>
      <c r="AQ106" s="815">
        <v>1.272</v>
      </c>
      <c r="AR106" s="674">
        <f t="shared" si="17"/>
        <v>74.924999999999997</v>
      </c>
      <c r="AS106" s="674">
        <f t="shared" si="17"/>
        <v>16.959</v>
      </c>
    </row>
    <row r="107" spans="1:46" ht="17.25" thickBot="1" x14ac:dyDescent="0.3">
      <c r="A107" s="1727"/>
      <c r="B107" s="1729"/>
      <c r="C107" s="1693"/>
      <c r="D107" s="1744" t="s">
        <v>21</v>
      </c>
      <c r="E107" s="1745"/>
      <c r="F107" s="1745"/>
      <c r="G107" s="1746"/>
      <c r="H107" s="1756">
        <v>7</v>
      </c>
      <c r="I107" s="1757"/>
      <c r="J107" s="1758"/>
      <c r="K107" s="1756">
        <v>7</v>
      </c>
      <c r="L107" s="1757"/>
      <c r="M107" s="1758"/>
      <c r="N107" s="1756">
        <v>7</v>
      </c>
      <c r="O107" s="1757"/>
      <c r="P107" s="1758"/>
      <c r="Q107" s="1756">
        <v>7</v>
      </c>
      <c r="R107" s="1757"/>
      <c r="S107" s="1758"/>
      <c r="T107" s="1756">
        <v>7</v>
      </c>
      <c r="U107" s="1757"/>
      <c r="V107" s="1758"/>
      <c r="W107" s="1756">
        <v>7</v>
      </c>
      <c r="X107" s="1757"/>
      <c r="Y107" s="1758"/>
      <c r="Z107" s="1756">
        <v>7</v>
      </c>
      <c r="AA107" s="1757"/>
      <c r="AB107" s="1758"/>
      <c r="AC107" s="1756">
        <v>7</v>
      </c>
      <c r="AD107" s="1757"/>
      <c r="AE107" s="1758"/>
      <c r="AF107" s="1756">
        <v>7</v>
      </c>
      <c r="AG107" s="1757"/>
      <c r="AH107" s="1758"/>
      <c r="AI107" s="1756">
        <v>7</v>
      </c>
      <c r="AJ107" s="1757"/>
      <c r="AK107" s="1758"/>
      <c r="AL107" s="1756">
        <v>7</v>
      </c>
      <c r="AM107" s="1757"/>
      <c r="AN107" s="1758"/>
      <c r="AO107" s="1756">
        <v>7</v>
      </c>
      <c r="AP107" s="1757"/>
      <c r="AQ107" s="1758"/>
      <c r="AR107" s="674"/>
      <c r="AS107" s="674"/>
    </row>
    <row r="108" spans="1:46" ht="16.5" x14ac:dyDescent="0.25">
      <c r="A108" s="1727"/>
      <c r="B108" s="1729"/>
      <c r="C108" s="1693"/>
      <c r="D108" s="1724" t="s">
        <v>22</v>
      </c>
      <c r="E108" s="1725"/>
      <c r="F108" s="1735" t="s">
        <v>212</v>
      </c>
      <c r="G108" s="1736"/>
      <c r="H108" s="1978">
        <v>120.8721244</v>
      </c>
      <c r="I108" s="1979"/>
      <c r="J108" s="1980"/>
      <c r="K108" s="1981">
        <v>121.28199599999999</v>
      </c>
      <c r="L108" s="1982"/>
      <c r="M108" s="1983"/>
      <c r="N108" s="1981">
        <v>121.32623210000001</v>
      </c>
      <c r="O108" s="1982"/>
      <c r="P108" s="1983"/>
      <c r="Q108" s="1981">
        <v>120.8115571</v>
      </c>
      <c r="R108" s="1982"/>
      <c r="S108" s="1983"/>
      <c r="T108" s="1981">
        <v>121.30936459999999</v>
      </c>
      <c r="U108" s="1982"/>
      <c r="V108" s="1983"/>
      <c r="W108" s="1981">
        <v>120.77107509999999</v>
      </c>
      <c r="X108" s="1982"/>
      <c r="Y108" s="1983"/>
      <c r="Z108" s="1981">
        <v>121.27516250000001</v>
      </c>
      <c r="AA108" s="1982"/>
      <c r="AB108" s="1983"/>
      <c r="AC108" s="1981">
        <v>121.6740659</v>
      </c>
      <c r="AD108" s="1982"/>
      <c r="AE108" s="1983"/>
      <c r="AF108" s="1981">
        <v>121.59604289999999</v>
      </c>
      <c r="AG108" s="1982"/>
      <c r="AH108" s="1983"/>
      <c r="AI108" s="1981">
        <v>120.5103295</v>
      </c>
      <c r="AJ108" s="1982"/>
      <c r="AK108" s="1983"/>
      <c r="AL108" s="1981">
        <v>121.8784481</v>
      </c>
      <c r="AM108" s="1982"/>
      <c r="AN108" s="1983"/>
      <c r="AO108" s="1981">
        <v>122.27989460000001</v>
      </c>
      <c r="AP108" s="1982"/>
      <c r="AQ108" s="1983"/>
      <c r="AR108" s="674"/>
      <c r="AS108" s="674"/>
    </row>
    <row r="109" spans="1:46" ht="16.5" x14ac:dyDescent="0.25">
      <c r="A109" s="1727"/>
      <c r="B109" s="1729"/>
      <c r="C109" s="1693"/>
      <c r="D109" s="1727"/>
      <c r="E109" s="1728"/>
      <c r="F109" s="1737" t="s">
        <v>109</v>
      </c>
      <c r="G109" s="1738"/>
      <c r="H109" s="1747">
        <v>10.192</v>
      </c>
      <c r="I109" s="1748"/>
      <c r="J109" s="1749"/>
      <c r="K109" s="1747">
        <v>10.186</v>
      </c>
      <c r="L109" s="1748"/>
      <c r="M109" s="1749"/>
      <c r="N109" s="1747">
        <v>10.179</v>
      </c>
      <c r="O109" s="1748"/>
      <c r="P109" s="1749"/>
      <c r="Q109" s="1747">
        <v>10.167999999999999</v>
      </c>
      <c r="R109" s="1748"/>
      <c r="S109" s="1749"/>
      <c r="T109" s="1747">
        <v>10.164</v>
      </c>
      <c r="U109" s="1748"/>
      <c r="V109" s="1749"/>
      <c r="W109" s="1747">
        <v>10.179</v>
      </c>
      <c r="X109" s="1748"/>
      <c r="Y109" s="1749"/>
      <c r="Z109" s="1747">
        <v>10.189</v>
      </c>
      <c r="AA109" s="1748"/>
      <c r="AB109" s="1749"/>
      <c r="AC109" s="1747">
        <v>10.207000000000001</v>
      </c>
      <c r="AD109" s="1748"/>
      <c r="AE109" s="1749"/>
      <c r="AF109" s="1747">
        <v>10.218999999999999</v>
      </c>
      <c r="AG109" s="1748"/>
      <c r="AH109" s="1749"/>
      <c r="AI109" s="1747">
        <v>10.228999999999999</v>
      </c>
      <c r="AJ109" s="1748"/>
      <c r="AK109" s="1749"/>
      <c r="AL109" s="1747">
        <v>10.247999999999999</v>
      </c>
      <c r="AM109" s="1748"/>
      <c r="AN109" s="1749"/>
      <c r="AO109" s="1747">
        <v>10.265000000000001</v>
      </c>
      <c r="AP109" s="1748"/>
      <c r="AQ109" s="1749"/>
      <c r="AR109" s="674"/>
      <c r="AS109" s="674"/>
    </row>
    <row r="110" spans="1:46" ht="17.25" thickBot="1" x14ac:dyDescent="0.3">
      <c r="A110" s="1727"/>
      <c r="B110" s="1729"/>
      <c r="C110" s="1693"/>
      <c r="D110" s="1730"/>
      <c r="E110" s="1731"/>
      <c r="F110" s="1739" t="s">
        <v>213</v>
      </c>
      <c r="G110" s="1740"/>
      <c r="H110" s="1750">
        <v>6.0709999999999997</v>
      </c>
      <c r="I110" s="1751"/>
      <c r="J110" s="1752"/>
      <c r="K110" s="1741">
        <v>6.0659999999999998</v>
      </c>
      <c r="L110" s="1742"/>
      <c r="M110" s="1743"/>
      <c r="N110" s="1741">
        <v>6.0609999999999999</v>
      </c>
      <c r="O110" s="1742"/>
      <c r="P110" s="1743"/>
      <c r="Q110" s="1741">
        <v>6.0549999999999997</v>
      </c>
      <c r="R110" s="1742"/>
      <c r="S110" s="1743"/>
      <c r="T110" s="1741">
        <v>6.0540000000000003</v>
      </c>
      <c r="U110" s="1742"/>
      <c r="V110" s="1743"/>
      <c r="W110" s="1741">
        <v>6.0640000000000001</v>
      </c>
      <c r="X110" s="1742"/>
      <c r="Y110" s="1743"/>
      <c r="Z110" s="1741">
        <v>6.0709999999999997</v>
      </c>
      <c r="AA110" s="1742"/>
      <c r="AB110" s="1743"/>
      <c r="AC110" s="1741">
        <v>6.0819999999999999</v>
      </c>
      <c r="AD110" s="1742"/>
      <c r="AE110" s="1743"/>
      <c r="AF110" s="1741">
        <v>6.0890000000000004</v>
      </c>
      <c r="AG110" s="1742"/>
      <c r="AH110" s="1743"/>
      <c r="AI110" s="1741">
        <v>6.0949999999999998</v>
      </c>
      <c r="AJ110" s="1742"/>
      <c r="AK110" s="1743"/>
      <c r="AL110" s="1741">
        <v>6.1070000000000002</v>
      </c>
      <c r="AM110" s="1742"/>
      <c r="AN110" s="1743"/>
      <c r="AO110" s="1741">
        <v>6.117</v>
      </c>
      <c r="AP110" s="1742"/>
      <c r="AQ110" s="1743"/>
      <c r="AR110" s="674"/>
      <c r="AS110" s="674"/>
    </row>
    <row r="111" spans="1:46" ht="17.25" thickBot="1" x14ac:dyDescent="0.3">
      <c r="A111" s="1730"/>
      <c r="B111" s="1732"/>
      <c r="C111" s="1694"/>
      <c r="D111" s="1744" t="s">
        <v>23</v>
      </c>
      <c r="E111" s="1745"/>
      <c r="F111" s="1745"/>
      <c r="G111" s="1746"/>
      <c r="H111" s="1721" t="s">
        <v>128</v>
      </c>
      <c r="I111" s="1722"/>
      <c r="J111" s="1723"/>
      <c r="K111" s="1721" t="s">
        <v>128</v>
      </c>
      <c r="L111" s="1722"/>
      <c r="M111" s="1723"/>
      <c r="N111" s="1721" t="s">
        <v>128</v>
      </c>
      <c r="O111" s="1722"/>
      <c r="P111" s="1723"/>
      <c r="Q111" s="1721" t="s">
        <v>128</v>
      </c>
      <c r="R111" s="1722"/>
      <c r="S111" s="1723"/>
      <c r="T111" s="1721" t="s">
        <v>128</v>
      </c>
      <c r="U111" s="1722"/>
      <c r="V111" s="1723"/>
      <c r="W111" s="1721" t="s">
        <v>128</v>
      </c>
      <c r="X111" s="1722"/>
      <c r="Y111" s="1723"/>
      <c r="Z111" s="1721" t="s">
        <v>128</v>
      </c>
      <c r="AA111" s="1722"/>
      <c r="AB111" s="1723"/>
      <c r="AC111" s="1721" t="s">
        <v>128</v>
      </c>
      <c r="AD111" s="1722"/>
      <c r="AE111" s="1723"/>
      <c r="AF111" s="1721" t="s">
        <v>128</v>
      </c>
      <c r="AG111" s="1722"/>
      <c r="AH111" s="1723"/>
      <c r="AI111" s="1721" t="s">
        <v>128</v>
      </c>
      <c r="AJ111" s="1722"/>
      <c r="AK111" s="1723"/>
      <c r="AL111" s="1721" t="s">
        <v>128</v>
      </c>
      <c r="AM111" s="1722"/>
      <c r="AN111" s="1723"/>
      <c r="AO111" s="1721" t="s">
        <v>128</v>
      </c>
      <c r="AP111" s="1722"/>
      <c r="AQ111" s="1723"/>
      <c r="AR111" s="674"/>
      <c r="AS111" s="674"/>
    </row>
    <row r="112" spans="1:46" ht="16.5" x14ac:dyDescent="0.25">
      <c r="A112" s="1724" t="s">
        <v>146</v>
      </c>
      <c r="B112" s="1725"/>
      <c r="C112" s="1726"/>
      <c r="D112" s="1699"/>
      <c r="E112" s="1701"/>
      <c r="F112" s="1735" t="s">
        <v>212</v>
      </c>
      <c r="G112" s="1736"/>
      <c r="H112" s="1004">
        <f t="shared" ref="H112:AQ114" si="18">H104+H96</f>
        <v>97.556748801469226</v>
      </c>
      <c r="I112" s="686">
        <f t="shared" si="18"/>
        <v>20.003999999999998</v>
      </c>
      <c r="J112" s="687">
        <f t="shared" si="18"/>
        <v>3.9864000000000002</v>
      </c>
      <c r="K112" s="1004">
        <f t="shared" si="18"/>
        <v>96.944507082412414</v>
      </c>
      <c r="L112" s="686">
        <f t="shared" si="18"/>
        <v>19.959000000000003</v>
      </c>
      <c r="M112" s="687">
        <f t="shared" si="18"/>
        <v>3.9929999999999999</v>
      </c>
      <c r="N112" s="1004">
        <f t="shared" si="18"/>
        <v>96.761027044615872</v>
      </c>
      <c r="O112" s="686">
        <f t="shared" si="18"/>
        <v>19.957999999999998</v>
      </c>
      <c r="P112" s="687">
        <f t="shared" si="18"/>
        <v>3.9270000000000005</v>
      </c>
      <c r="Q112" s="1004">
        <f t="shared" si="18"/>
        <v>100.41117588166773</v>
      </c>
      <c r="R112" s="686">
        <f t="shared" si="18"/>
        <v>20.591999999999999</v>
      </c>
      <c r="S112" s="687">
        <f t="shared" si="18"/>
        <v>3.9863999999999997</v>
      </c>
      <c r="T112" s="1004">
        <f t="shared" si="18"/>
        <v>101.30020839112095</v>
      </c>
      <c r="U112" s="686">
        <f t="shared" si="18"/>
        <v>20.914999999999999</v>
      </c>
      <c r="V112" s="687">
        <f t="shared" si="18"/>
        <v>3.9269999999999996</v>
      </c>
      <c r="W112" s="1004">
        <f t="shared" si="18"/>
        <v>100.38086233801295</v>
      </c>
      <c r="X112" s="686">
        <f t="shared" si="18"/>
        <v>20.664999999999999</v>
      </c>
      <c r="Y112" s="687">
        <f t="shared" si="18"/>
        <v>3.7752000000000003</v>
      </c>
      <c r="Z112" s="1004">
        <f t="shared" si="18"/>
        <v>100.01025416275397</v>
      </c>
      <c r="AA112" s="686">
        <f t="shared" si="18"/>
        <v>20.698</v>
      </c>
      <c r="AB112" s="687">
        <f t="shared" si="18"/>
        <v>3.6630000000000003</v>
      </c>
      <c r="AC112" s="1004">
        <f t="shared" si="18"/>
        <v>96.989931863456306</v>
      </c>
      <c r="AD112" s="686">
        <f t="shared" si="18"/>
        <v>20.155999999999999</v>
      </c>
      <c r="AE112" s="687">
        <f t="shared" si="18"/>
        <v>3.3792</v>
      </c>
      <c r="AF112" s="1004">
        <f t="shared" si="18"/>
        <v>91.633593080111126</v>
      </c>
      <c r="AG112" s="686">
        <f t="shared" si="18"/>
        <v>19.048000000000002</v>
      </c>
      <c r="AH112" s="687">
        <f t="shared" si="18"/>
        <v>3.1745999999999999</v>
      </c>
      <c r="AI112" s="1004">
        <f t="shared" si="18"/>
        <v>87.64288358589927</v>
      </c>
      <c r="AJ112" s="686">
        <f t="shared" si="18"/>
        <v>18.111000000000001</v>
      </c>
      <c r="AK112" s="687">
        <f t="shared" si="18"/>
        <v>3.1151999999999997</v>
      </c>
      <c r="AL112" s="1004">
        <f t="shared" si="18"/>
        <v>81.039199918015058</v>
      </c>
      <c r="AM112" s="686">
        <f t="shared" si="18"/>
        <v>16.823</v>
      </c>
      <c r="AN112" s="687">
        <f t="shared" si="18"/>
        <v>3.0425999999999997</v>
      </c>
      <c r="AO112" s="1004">
        <f t="shared" si="18"/>
        <v>73.83693555264388</v>
      </c>
      <c r="AP112" s="686">
        <f t="shared" si="18"/>
        <v>15.364000000000001</v>
      </c>
      <c r="AQ112" s="687">
        <f t="shared" si="18"/>
        <v>2.8973999999999998</v>
      </c>
      <c r="AR112" s="674"/>
      <c r="AS112" s="674"/>
    </row>
    <row r="113" spans="1:47" ht="16.5" x14ac:dyDescent="0.25">
      <c r="A113" s="1727"/>
      <c r="B113" s="1728"/>
      <c r="C113" s="1729"/>
      <c r="D113" s="1733"/>
      <c r="E113" s="1734"/>
      <c r="F113" s="1737" t="s">
        <v>109</v>
      </c>
      <c r="G113" s="1738"/>
      <c r="H113" s="925">
        <f t="shared" si="18"/>
        <v>522.92161488276088</v>
      </c>
      <c r="I113" s="1118">
        <f t="shared" si="18"/>
        <v>9.18</v>
      </c>
      <c r="J113" s="1119">
        <f t="shared" si="18"/>
        <v>0.94799999999999995</v>
      </c>
      <c r="K113" s="925">
        <f t="shared" si="18"/>
        <v>519.8351436794751</v>
      </c>
      <c r="L113" s="1118">
        <f t="shared" si="18"/>
        <v>9.1260000000000012</v>
      </c>
      <c r="M113" s="1119">
        <f t="shared" si="18"/>
        <v>0.8879999999999999</v>
      </c>
      <c r="N113" s="925">
        <f t="shared" si="18"/>
        <v>520.69055138559327</v>
      </c>
      <c r="O113" s="1118">
        <f t="shared" si="18"/>
        <v>9.1379999999999999</v>
      </c>
      <c r="P113" s="1119">
        <f t="shared" si="18"/>
        <v>0.8580000000000001</v>
      </c>
      <c r="Q113" s="925">
        <f t="shared" si="18"/>
        <v>547.18821794751432</v>
      </c>
      <c r="R113" s="1118">
        <f t="shared" si="18"/>
        <v>9.5910000000000011</v>
      </c>
      <c r="S113" s="1119">
        <f t="shared" si="18"/>
        <v>0.91199999999999992</v>
      </c>
      <c r="T113" s="925">
        <f t="shared" si="18"/>
        <v>562.40672407123566</v>
      </c>
      <c r="U113" s="1118">
        <f t="shared" si="18"/>
        <v>9.8550000000000004</v>
      </c>
      <c r="V113" s="1119">
        <f t="shared" si="18"/>
        <v>0.92700000000000005</v>
      </c>
      <c r="W113" s="925">
        <f t="shared" si="18"/>
        <v>561.71772174585476</v>
      </c>
      <c r="X113" s="1118">
        <f t="shared" si="18"/>
        <v>9.8580000000000005</v>
      </c>
      <c r="Y113" s="1119">
        <f t="shared" si="18"/>
        <v>0.92100000000000004</v>
      </c>
      <c r="Z113" s="925">
        <f t="shared" si="18"/>
        <v>570.80359792641843</v>
      </c>
      <c r="AA113" s="1118">
        <f t="shared" si="18"/>
        <v>10.032</v>
      </c>
      <c r="AB113" s="1119">
        <f t="shared" si="18"/>
        <v>0.88500000000000001</v>
      </c>
      <c r="AC113" s="925">
        <f t="shared" si="18"/>
        <v>559.98974492190359</v>
      </c>
      <c r="AD113" s="1118">
        <f t="shared" si="18"/>
        <v>9.8640000000000008</v>
      </c>
      <c r="AE113" s="1119">
        <f t="shared" si="18"/>
        <v>0.79200000000000004</v>
      </c>
      <c r="AF113" s="925">
        <f t="shared" si="18"/>
        <v>527.9950812997331</v>
      </c>
      <c r="AG113" s="1118">
        <f t="shared" si="18"/>
        <v>9.3119999999999994</v>
      </c>
      <c r="AH113" s="1119">
        <f t="shared" si="18"/>
        <v>0.73199999999999998</v>
      </c>
      <c r="AI113" s="925">
        <f t="shared" si="18"/>
        <v>496.58976618992381</v>
      </c>
      <c r="AJ113" s="1118">
        <f t="shared" si="18"/>
        <v>8.766</v>
      </c>
      <c r="AK113" s="1119">
        <f t="shared" si="18"/>
        <v>0.70199999999999996</v>
      </c>
      <c r="AL113" s="925">
        <f t="shared" si="18"/>
        <v>449.43430094607464</v>
      </c>
      <c r="AM113" s="1118">
        <f t="shared" si="18"/>
        <v>7.9440000000000008</v>
      </c>
      <c r="AN113" s="1119">
        <f t="shared" si="18"/>
        <v>0.68100000000000005</v>
      </c>
      <c r="AO113" s="925">
        <f t="shared" si="18"/>
        <v>393.82723861644308</v>
      </c>
      <c r="AP113" s="1118">
        <f t="shared" si="18"/>
        <v>6.9660000000000002</v>
      </c>
      <c r="AQ113" s="1119">
        <f t="shared" si="18"/>
        <v>0.65100000000000002</v>
      </c>
      <c r="AR113" s="674"/>
      <c r="AS113" s="674"/>
    </row>
    <row r="114" spans="1:47" ht="17.25" thickBot="1" x14ac:dyDescent="0.3">
      <c r="A114" s="1730"/>
      <c r="B114" s="1731"/>
      <c r="C114" s="1732"/>
      <c r="D114" s="1702"/>
      <c r="E114" s="1704"/>
      <c r="F114" s="1739" t="s">
        <v>213</v>
      </c>
      <c r="G114" s="1740"/>
      <c r="H114" s="1005">
        <f t="shared" si="18"/>
        <v>1053.4264733260652</v>
      </c>
      <c r="I114" s="688">
        <f t="shared" si="18"/>
        <v>10.818</v>
      </c>
      <c r="J114" s="689">
        <f t="shared" si="18"/>
        <v>2.46</v>
      </c>
      <c r="K114" s="1005">
        <f t="shared" si="18"/>
        <v>1056.6822980600623</v>
      </c>
      <c r="L114" s="688">
        <f t="shared" si="18"/>
        <v>10.824</v>
      </c>
      <c r="M114" s="689">
        <f t="shared" si="18"/>
        <v>2.5409999999999999</v>
      </c>
      <c r="N114" s="1005">
        <f t="shared" si="18"/>
        <v>1056.3643451654882</v>
      </c>
      <c r="O114" s="688">
        <f t="shared" si="18"/>
        <v>10.821</v>
      </c>
      <c r="P114" s="689">
        <f t="shared" si="18"/>
        <v>2.5019999999999998</v>
      </c>
      <c r="Q114" s="1005">
        <f t="shared" si="18"/>
        <v>1073.8959088301876</v>
      </c>
      <c r="R114" s="688">
        <f t="shared" si="18"/>
        <v>11.004</v>
      </c>
      <c r="S114" s="689">
        <f t="shared" si="18"/>
        <v>2.484</v>
      </c>
      <c r="T114" s="1005">
        <f t="shared" si="18"/>
        <v>1078.3973348138356</v>
      </c>
      <c r="U114" s="688">
        <f t="shared" si="18"/>
        <v>11.07</v>
      </c>
      <c r="V114" s="689">
        <f t="shared" si="18"/>
        <v>2.3970000000000002</v>
      </c>
      <c r="W114" s="1005">
        <f t="shared" si="18"/>
        <v>1051.1812759587681</v>
      </c>
      <c r="X114" s="688">
        <f t="shared" si="18"/>
        <v>10.827</v>
      </c>
      <c r="Y114" s="689">
        <f t="shared" si="18"/>
        <v>2.2560000000000002</v>
      </c>
      <c r="Z114" s="1005">
        <f t="shared" si="18"/>
        <v>1033.3928707198334</v>
      </c>
      <c r="AA114" s="688">
        <f t="shared" si="18"/>
        <v>10.664999999999999</v>
      </c>
      <c r="AB114" s="689">
        <f t="shared" si="18"/>
        <v>2.1779999999999999</v>
      </c>
      <c r="AC114" s="1005">
        <f t="shared" si="18"/>
        <v>994.05330611569661</v>
      </c>
      <c r="AD114" s="688">
        <f t="shared" si="18"/>
        <v>10.29</v>
      </c>
      <c r="AE114" s="689">
        <f t="shared" si="18"/>
        <v>2.0339999999999998</v>
      </c>
      <c r="AF114" s="1005">
        <f t="shared" si="18"/>
        <v>939.63872331071275</v>
      </c>
      <c r="AG114" s="688">
        <f t="shared" si="18"/>
        <v>9.7319999999999993</v>
      </c>
      <c r="AH114" s="689">
        <f t="shared" si="18"/>
        <v>1.9500000000000002</v>
      </c>
      <c r="AI114" s="1005">
        <f t="shared" si="18"/>
        <v>903.39064562105682</v>
      </c>
      <c r="AJ114" s="688">
        <f t="shared" si="18"/>
        <v>9.3450000000000006</v>
      </c>
      <c r="AK114" s="689">
        <f t="shared" si="18"/>
        <v>1.9740000000000002</v>
      </c>
      <c r="AL114" s="1005">
        <f t="shared" si="18"/>
        <v>856.66244837732097</v>
      </c>
      <c r="AM114" s="688">
        <f t="shared" si="18"/>
        <v>8.859</v>
      </c>
      <c r="AN114" s="689">
        <f t="shared" si="18"/>
        <v>1.9649999999999999</v>
      </c>
      <c r="AO114" s="1005">
        <f t="shared" si="18"/>
        <v>812.18399948874151</v>
      </c>
      <c r="AP114" s="688">
        <f t="shared" si="18"/>
        <v>8.3970000000000002</v>
      </c>
      <c r="AQ114" s="689">
        <f t="shared" si="18"/>
        <v>1.9350000000000001</v>
      </c>
      <c r="AR114" s="674"/>
      <c r="AS114" s="674"/>
    </row>
    <row r="115" spans="1:47" ht="21.75" customHeight="1" x14ac:dyDescent="0.25">
      <c r="A115" s="690"/>
      <c r="B115" s="691"/>
      <c r="C115" s="692"/>
      <c r="D115" s="978"/>
      <c r="E115" s="1718"/>
      <c r="F115" s="1718"/>
      <c r="G115" s="935"/>
      <c r="H115" s="1120"/>
      <c r="I115" s="833"/>
      <c r="J115" s="833"/>
      <c r="K115" s="1120"/>
      <c r="L115" s="833"/>
      <c r="M115" s="833"/>
      <c r="N115" s="1120"/>
      <c r="O115" s="833"/>
      <c r="P115" s="833"/>
      <c r="Q115" s="1120"/>
      <c r="R115" s="833"/>
      <c r="S115" s="833"/>
      <c r="T115" s="1120"/>
      <c r="U115" s="833"/>
      <c r="V115" s="833"/>
      <c r="W115" s="1120"/>
      <c r="X115" s="833"/>
      <c r="Y115" s="833"/>
      <c r="Z115" s="1120"/>
      <c r="AA115" s="833"/>
      <c r="AB115" s="833"/>
      <c r="AC115" s="1120"/>
      <c r="AD115" s="833"/>
      <c r="AE115" s="833"/>
      <c r="AF115" s="833"/>
      <c r="AG115" s="833"/>
      <c r="AH115" s="833"/>
      <c r="AI115" s="1120"/>
      <c r="AJ115" s="833"/>
      <c r="AK115" s="833"/>
      <c r="AL115" s="1120"/>
      <c r="AM115" s="833"/>
      <c r="AN115" s="833"/>
      <c r="AO115" s="1120"/>
      <c r="AP115" s="833"/>
      <c r="AQ115" s="833"/>
      <c r="AR115" s="674"/>
      <c r="AS115" s="674"/>
    </row>
    <row r="116" spans="1:47" ht="21.75" customHeight="1" x14ac:dyDescent="0.25">
      <c r="A116" s="785"/>
      <c r="B116" s="936"/>
      <c r="C116" s="937"/>
      <c r="D116" s="854"/>
      <c r="E116" s="1719"/>
      <c r="F116" s="1719"/>
      <c r="G116" s="693"/>
      <c r="H116" s="826"/>
      <c r="I116" s="1123"/>
      <c r="J116" s="1123"/>
      <c r="K116" s="826"/>
      <c r="L116" s="1123"/>
      <c r="M116" s="1123"/>
      <c r="N116" s="826"/>
      <c r="O116" s="1123"/>
      <c r="P116" s="1123"/>
      <c r="Q116" s="826"/>
      <c r="R116" s="1123"/>
      <c r="S116" s="1123"/>
      <c r="T116" s="826"/>
      <c r="U116" s="1123"/>
      <c r="V116" s="1123"/>
      <c r="W116" s="826"/>
      <c r="X116" s="1123"/>
      <c r="Y116" s="1123"/>
      <c r="Z116" s="826"/>
      <c r="AA116" s="1123"/>
      <c r="AB116" s="1123"/>
      <c r="AC116" s="826"/>
      <c r="AD116" s="1123"/>
      <c r="AE116" s="1123"/>
      <c r="AF116" s="826"/>
      <c r="AG116" s="1123"/>
      <c r="AH116" s="1123"/>
      <c r="AI116" s="826"/>
      <c r="AJ116" s="1123"/>
      <c r="AK116" s="1123"/>
      <c r="AL116" s="826"/>
      <c r="AM116" s="1123"/>
      <c r="AN116" s="1123"/>
      <c r="AO116" s="826"/>
      <c r="AP116" s="1123"/>
      <c r="AQ116" s="1123"/>
      <c r="AR116" s="674"/>
      <c r="AS116" s="674"/>
    </row>
    <row r="117" spans="1:47" ht="21.75" customHeight="1" thickBot="1" x14ac:dyDescent="0.3">
      <c r="A117" s="830"/>
      <c r="B117" s="695"/>
      <c r="C117" s="696"/>
      <c r="D117" s="831"/>
      <c r="E117" s="1720"/>
      <c r="F117" s="1720"/>
      <c r="G117" s="697"/>
      <c r="H117" s="698"/>
      <c r="I117" s="698"/>
      <c r="J117" s="698"/>
      <c r="K117" s="698"/>
      <c r="L117" s="698"/>
      <c r="M117" s="698"/>
      <c r="N117" s="698"/>
      <c r="O117" s="698"/>
      <c r="P117" s="698"/>
      <c r="Q117" s="698"/>
      <c r="R117" s="698"/>
      <c r="S117" s="698"/>
      <c r="T117" s="698"/>
      <c r="U117" s="698"/>
      <c r="V117" s="698"/>
      <c r="W117" s="698"/>
      <c r="X117" s="698"/>
      <c r="Y117" s="698"/>
      <c r="Z117" s="698"/>
      <c r="AA117" s="698"/>
      <c r="AB117" s="698"/>
      <c r="AC117" s="698"/>
      <c r="AD117" s="698"/>
      <c r="AE117" s="698"/>
      <c r="AF117" s="698"/>
      <c r="AG117" s="698"/>
      <c r="AH117" s="698"/>
      <c r="AI117" s="698"/>
      <c r="AJ117" s="698"/>
      <c r="AK117" s="698"/>
      <c r="AL117" s="698"/>
      <c r="AM117" s="698"/>
      <c r="AN117" s="698"/>
      <c r="AO117" s="698"/>
      <c r="AP117" s="698"/>
      <c r="AQ117" s="697"/>
      <c r="AR117" s="674"/>
      <c r="AS117" s="674"/>
    </row>
    <row r="118" spans="1:47" ht="22.5" customHeight="1" thickBot="1" x14ac:dyDescent="0.3">
      <c r="A118" s="699"/>
      <c r="B118" s="700"/>
      <c r="C118" s="700"/>
      <c r="D118" s="701"/>
      <c r="E118" s="702"/>
      <c r="F118" s="701"/>
      <c r="G118" s="702"/>
      <c r="H118" s="703"/>
      <c r="I118" s="701"/>
      <c r="J118" s="701"/>
      <c r="K118" s="703"/>
      <c r="L118" s="701"/>
      <c r="M118" s="701"/>
      <c r="N118" s="703"/>
      <c r="O118" s="701"/>
      <c r="P118" s="701"/>
      <c r="Q118" s="703"/>
      <c r="R118" s="701"/>
      <c r="S118" s="701"/>
      <c r="T118" s="703"/>
      <c r="U118" s="701"/>
      <c r="V118" s="701"/>
      <c r="W118" s="703"/>
      <c r="X118" s="701"/>
      <c r="Y118" s="701"/>
      <c r="Z118" s="703"/>
      <c r="AA118" s="701"/>
      <c r="AB118" s="701"/>
      <c r="AC118" s="703"/>
      <c r="AD118" s="701"/>
      <c r="AE118" s="701"/>
      <c r="AF118" s="703"/>
      <c r="AG118" s="701"/>
      <c r="AH118" s="701"/>
      <c r="AI118" s="703"/>
      <c r="AJ118" s="701"/>
      <c r="AK118" s="701"/>
      <c r="AL118" s="703"/>
      <c r="AM118" s="701"/>
      <c r="AN118" s="701"/>
      <c r="AO118" s="703"/>
      <c r="AP118" s="701"/>
      <c r="AQ118" s="701"/>
      <c r="AR118" s="674"/>
      <c r="AS118" s="674"/>
    </row>
    <row r="119" spans="1:47" ht="16.5" x14ac:dyDescent="0.25">
      <c r="A119" s="1681" t="s">
        <v>28</v>
      </c>
      <c r="B119" s="1682"/>
      <c r="C119" s="1682"/>
      <c r="D119" s="1715" t="s">
        <v>29</v>
      </c>
      <c r="E119" s="1716"/>
      <c r="F119" s="1716" t="s">
        <v>30</v>
      </c>
      <c r="G119" s="1717"/>
      <c r="H119" s="675" t="s">
        <v>9</v>
      </c>
      <c r="I119" s="676" t="s">
        <v>10</v>
      </c>
      <c r="J119" s="677" t="s">
        <v>11</v>
      </c>
      <c r="K119" s="675" t="s">
        <v>9</v>
      </c>
      <c r="L119" s="676" t="s">
        <v>10</v>
      </c>
      <c r="M119" s="677" t="s">
        <v>11</v>
      </c>
      <c r="N119" s="675" t="s">
        <v>9</v>
      </c>
      <c r="O119" s="676" t="s">
        <v>10</v>
      </c>
      <c r="P119" s="677" t="s">
        <v>11</v>
      </c>
      <c r="Q119" s="675" t="s">
        <v>9</v>
      </c>
      <c r="R119" s="676" t="s">
        <v>10</v>
      </c>
      <c r="S119" s="677" t="s">
        <v>11</v>
      </c>
      <c r="T119" s="675" t="s">
        <v>9</v>
      </c>
      <c r="U119" s="676" t="s">
        <v>10</v>
      </c>
      <c r="V119" s="677" t="s">
        <v>11</v>
      </c>
      <c r="W119" s="675" t="s">
        <v>9</v>
      </c>
      <c r="X119" s="676" t="s">
        <v>10</v>
      </c>
      <c r="Y119" s="677" t="s">
        <v>11</v>
      </c>
      <c r="Z119" s="675" t="s">
        <v>9</v>
      </c>
      <c r="AA119" s="676" t="s">
        <v>10</v>
      </c>
      <c r="AB119" s="677" t="s">
        <v>11</v>
      </c>
      <c r="AC119" s="675" t="s">
        <v>9</v>
      </c>
      <c r="AD119" s="676" t="s">
        <v>10</v>
      </c>
      <c r="AE119" s="677" t="s">
        <v>11</v>
      </c>
      <c r="AF119" s="675" t="s">
        <v>9</v>
      </c>
      <c r="AG119" s="676" t="s">
        <v>10</v>
      </c>
      <c r="AH119" s="677" t="s">
        <v>11</v>
      </c>
      <c r="AI119" s="675" t="s">
        <v>9</v>
      </c>
      <c r="AJ119" s="676" t="s">
        <v>10</v>
      </c>
      <c r="AK119" s="677" t="s">
        <v>11</v>
      </c>
      <c r="AL119" s="675" t="s">
        <v>9</v>
      </c>
      <c r="AM119" s="676" t="s">
        <v>10</v>
      </c>
      <c r="AN119" s="677" t="s">
        <v>11</v>
      </c>
      <c r="AO119" s="675" t="s">
        <v>9</v>
      </c>
      <c r="AP119" s="676" t="s">
        <v>10</v>
      </c>
      <c r="AQ119" s="677" t="s">
        <v>11</v>
      </c>
      <c r="AR119" s="674"/>
      <c r="AS119" s="674"/>
    </row>
    <row r="120" spans="1:47" ht="17.25" thickBot="1" x14ac:dyDescent="0.3">
      <c r="A120" s="1705" t="s">
        <v>31</v>
      </c>
      <c r="B120" s="1706"/>
      <c r="C120" s="1706"/>
      <c r="D120" s="704" t="s">
        <v>32</v>
      </c>
      <c r="E120" s="705" t="s">
        <v>33</v>
      </c>
      <c r="F120" s="706" t="s">
        <v>32</v>
      </c>
      <c r="G120" s="707" t="s">
        <v>33</v>
      </c>
      <c r="H120" s="681" t="s">
        <v>14</v>
      </c>
      <c r="I120" s="682" t="s">
        <v>15</v>
      </c>
      <c r="J120" s="683" t="s">
        <v>69</v>
      </c>
      <c r="K120" s="681" t="s">
        <v>14</v>
      </c>
      <c r="L120" s="682" t="s">
        <v>15</v>
      </c>
      <c r="M120" s="683" t="s">
        <v>69</v>
      </c>
      <c r="N120" s="681" t="s">
        <v>14</v>
      </c>
      <c r="O120" s="682" t="s">
        <v>15</v>
      </c>
      <c r="P120" s="683" t="s">
        <v>69</v>
      </c>
      <c r="Q120" s="681" t="s">
        <v>14</v>
      </c>
      <c r="R120" s="682" t="s">
        <v>15</v>
      </c>
      <c r="S120" s="683" t="s">
        <v>69</v>
      </c>
      <c r="T120" s="681" t="s">
        <v>14</v>
      </c>
      <c r="U120" s="682" t="s">
        <v>15</v>
      </c>
      <c r="V120" s="683" t="s">
        <v>69</v>
      </c>
      <c r="W120" s="681" t="s">
        <v>14</v>
      </c>
      <c r="X120" s="682" t="s">
        <v>15</v>
      </c>
      <c r="Y120" s="683" t="s">
        <v>69</v>
      </c>
      <c r="Z120" s="681" t="s">
        <v>14</v>
      </c>
      <c r="AA120" s="682" t="s">
        <v>15</v>
      </c>
      <c r="AB120" s="683" t="s">
        <v>69</v>
      </c>
      <c r="AC120" s="681" t="s">
        <v>14</v>
      </c>
      <c r="AD120" s="682" t="s">
        <v>15</v>
      </c>
      <c r="AE120" s="683" t="s">
        <v>69</v>
      </c>
      <c r="AF120" s="681" t="s">
        <v>14</v>
      </c>
      <c r="AG120" s="682" t="s">
        <v>15</v>
      </c>
      <c r="AH120" s="683" t="s">
        <v>69</v>
      </c>
      <c r="AI120" s="681" t="s">
        <v>14</v>
      </c>
      <c r="AJ120" s="682" t="s">
        <v>15</v>
      </c>
      <c r="AK120" s="683" t="s">
        <v>69</v>
      </c>
      <c r="AL120" s="681" t="s">
        <v>14</v>
      </c>
      <c r="AM120" s="682" t="s">
        <v>15</v>
      </c>
      <c r="AN120" s="683" t="s">
        <v>69</v>
      </c>
      <c r="AO120" s="681" t="s">
        <v>14</v>
      </c>
      <c r="AP120" s="682" t="s">
        <v>15</v>
      </c>
      <c r="AQ120" s="683" t="s">
        <v>69</v>
      </c>
      <c r="AR120" s="674"/>
      <c r="AS120" s="674"/>
    </row>
    <row r="121" spans="1:47" ht="16.5" x14ac:dyDescent="0.25">
      <c r="A121" s="828" t="s">
        <v>457</v>
      </c>
      <c r="B121" s="708"/>
      <c r="C121" s="709"/>
      <c r="D121" s="710"/>
      <c r="E121" s="711"/>
      <c r="F121" s="712"/>
      <c r="G121" s="713"/>
      <c r="H121" s="958">
        <f>SQRT(I121^2+J121^2)*1000/(SQRT(3)*H101)</f>
        <v>209.13614821142872</v>
      </c>
      <c r="I121" s="1129">
        <v>3.6419999999999999</v>
      </c>
      <c r="J121" s="1130">
        <v>0.59599999999999997</v>
      </c>
      <c r="K121" s="958">
        <f>SQRT(L121^2+M121^2)*1000/(SQRT(3)*K101)</f>
        <v>205.49173226749861</v>
      </c>
      <c r="L121" s="1129">
        <v>3.58</v>
      </c>
      <c r="M121" s="1130">
        <v>0.56299999999999994</v>
      </c>
      <c r="N121" s="958">
        <f>SQRT(O121^2+P121^2)*1000/(SQRT(3)*N101)</f>
        <v>202.54918052348313</v>
      </c>
      <c r="O121" s="1129">
        <v>3.528</v>
      </c>
      <c r="P121" s="1130">
        <v>0.54600000000000004</v>
      </c>
      <c r="Q121" s="958">
        <f>SQRT(R121^2+S121^2)*1000/(SQRT(3)*Q101)</f>
        <v>214.57032502443573</v>
      </c>
      <c r="R121" s="1129">
        <v>3.7320000000000002</v>
      </c>
      <c r="S121" s="1130">
        <v>0.58399999999999996</v>
      </c>
      <c r="T121" s="958">
        <f>SQRT(U121^2+V121^2)*1000/(SQRT(3)*T101)</f>
        <v>222.84161589592028</v>
      </c>
      <c r="U121" s="1129">
        <v>3.8769999999999998</v>
      </c>
      <c r="V121" s="1130">
        <v>0.58899999999999997</v>
      </c>
      <c r="W121" s="958">
        <f>SQRT(X121^2+Y121^2)*1000/(SQRT(3)*W101)</f>
        <v>225.652760768642</v>
      </c>
      <c r="X121" s="1129">
        <v>3.9340000000000002</v>
      </c>
      <c r="Y121" s="1130">
        <v>0.58199999999999996</v>
      </c>
      <c r="Z121" s="958">
        <f>SQRT(AA121^2+AB121^2)*1000/(SQRT(3)*Z101)</f>
        <v>231.3381065476145</v>
      </c>
      <c r="AA121" s="1129">
        <v>4.0419999999999998</v>
      </c>
      <c r="AB121" s="1130">
        <v>0.56299999999999994</v>
      </c>
      <c r="AC121" s="958">
        <f>SQRT(AD121^2+AE121^2)*1000/(SQRT(3)*AC101)</f>
        <v>226.85335336252163</v>
      </c>
      <c r="AD121" s="1129">
        <v>3.9729999999999999</v>
      </c>
      <c r="AE121" s="1130">
        <v>0.52700000000000002</v>
      </c>
      <c r="AF121" s="958">
        <f>SQRT(AG121^2+AH121^2)*1000/(SQRT(3)*AF101)</f>
        <v>213.98742070938707</v>
      </c>
      <c r="AG121" s="1129">
        <v>3.7509999999999999</v>
      </c>
      <c r="AH121" s="1130">
        <v>0.503</v>
      </c>
      <c r="AI121" s="958">
        <f>SQRT(AJ121^2+AK121^2)*1000/(SQRT(3)*AI101)</f>
        <v>197.16753257068754</v>
      </c>
      <c r="AJ121" s="1129">
        <v>3.4569999999999999</v>
      </c>
      <c r="AK121" s="1130">
        <v>0.48499999999999999</v>
      </c>
      <c r="AL121" s="958">
        <f>SQRT(AM121^2+AN121^2)*1000/(SQRT(3)*AL101)</f>
        <v>175.5464016396275</v>
      </c>
      <c r="AM121" s="1129">
        <v>3.0779999999999998</v>
      </c>
      <c r="AN121" s="1130">
        <v>0.46899999999999997</v>
      </c>
      <c r="AO121" s="958">
        <f>SQRT(AP121^2+AQ121^2)*1000/(SQRT(3)*AO101)</f>
        <v>150.81430337042309</v>
      </c>
      <c r="AP121" s="1129">
        <v>2.6389999999999998</v>
      </c>
      <c r="AQ121" s="1130">
        <v>0.46</v>
      </c>
      <c r="AR121" s="674">
        <f t="shared" ref="AR121:AS136" si="19">I121+L121+O121+R121+U121+X121+AA121+AD121+AG121+AJ121+AM121+AP121</f>
        <v>43.233000000000004</v>
      </c>
      <c r="AS121" s="674">
        <f t="shared" si="19"/>
        <v>6.4670000000000005</v>
      </c>
    </row>
    <row r="122" spans="1:47" ht="16.5" x14ac:dyDescent="0.25">
      <c r="A122" s="929" t="s">
        <v>458</v>
      </c>
      <c r="B122" s="715"/>
      <c r="C122" s="716"/>
      <c r="D122" s="717"/>
      <c r="E122" s="718"/>
      <c r="F122" s="719"/>
      <c r="G122" s="720"/>
      <c r="H122" s="958">
        <f>SQRT(I122^2+J122^2)*1000/(SQRT(3)*H101)</f>
        <v>0</v>
      </c>
      <c r="I122" s="1129">
        <v>0</v>
      </c>
      <c r="J122" s="1130">
        <v>0</v>
      </c>
      <c r="K122" s="958">
        <f>SQRT(L122^2+M122^2)*1000/(SQRT(3)*K101)</f>
        <v>0</v>
      </c>
      <c r="L122" s="1129">
        <v>0</v>
      </c>
      <c r="M122" s="1130">
        <v>0</v>
      </c>
      <c r="N122" s="958">
        <f>SQRT(O122^2+P122^2)*1000/(SQRT(3)*N101)</f>
        <v>0</v>
      </c>
      <c r="O122" s="1129">
        <v>0</v>
      </c>
      <c r="P122" s="1130">
        <v>0</v>
      </c>
      <c r="Q122" s="958">
        <f>SQRT(R122^2+S122^2)*1000/(SQRT(3)*Q101)</f>
        <v>0</v>
      </c>
      <c r="R122" s="1129">
        <v>0</v>
      </c>
      <c r="S122" s="1130">
        <v>0</v>
      </c>
      <c r="T122" s="958">
        <f>SQRT(U122^2+V122^2)*1000/(SQRT(3)*T101)</f>
        <v>0</v>
      </c>
      <c r="U122" s="1129">
        <v>0</v>
      </c>
      <c r="V122" s="1130">
        <v>0</v>
      </c>
      <c r="W122" s="958">
        <f>SQRT(X122^2+Y122^2)*1000/(SQRT(3)*W101)</f>
        <v>0</v>
      </c>
      <c r="X122" s="1129">
        <v>0</v>
      </c>
      <c r="Y122" s="1130">
        <v>0</v>
      </c>
      <c r="Z122" s="958">
        <f>SQRT(AA122^2+AB122^2)*1000/(SQRT(3)*Z101)</f>
        <v>0</v>
      </c>
      <c r="AA122" s="1129">
        <v>0</v>
      </c>
      <c r="AB122" s="1130">
        <v>0</v>
      </c>
      <c r="AC122" s="958">
        <f>SQRT(AD122^2+AE122^2)*1000/(SQRT(3)*AC101)</f>
        <v>0</v>
      </c>
      <c r="AD122" s="1129">
        <v>0</v>
      </c>
      <c r="AE122" s="1130">
        <v>0</v>
      </c>
      <c r="AF122" s="958">
        <f>SQRT(AG122^2+AH122^2)*1000/(SQRT(3)*AF101)</f>
        <v>0</v>
      </c>
      <c r="AG122" s="1129">
        <v>0</v>
      </c>
      <c r="AH122" s="1130">
        <v>0</v>
      </c>
      <c r="AI122" s="958">
        <f>SQRT(AJ122^2+AK122^2)*1000/(SQRT(3)*AI101)</f>
        <v>0</v>
      </c>
      <c r="AJ122" s="1129">
        <v>0</v>
      </c>
      <c r="AK122" s="1130">
        <v>0</v>
      </c>
      <c r="AL122" s="958">
        <f>SQRT(AM122^2+AN122^2)*1000/(SQRT(3)*AL101)</f>
        <v>0</v>
      </c>
      <c r="AM122" s="1129">
        <v>0</v>
      </c>
      <c r="AN122" s="1130">
        <v>0</v>
      </c>
      <c r="AO122" s="958">
        <f>SQRT(AP122^2+AQ122^2)*1000/(SQRT(3)*AO101)</f>
        <v>3.2488213064763882</v>
      </c>
      <c r="AP122" s="1129">
        <v>5.7000000000000002E-2</v>
      </c>
      <c r="AQ122" s="1130">
        <v>8.9999999999999993E-3</v>
      </c>
      <c r="AR122" s="674">
        <f t="shared" si="19"/>
        <v>5.7000000000000002E-2</v>
      </c>
      <c r="AS122" s="674">
        <f t="shared" si="19"/>
        <v>8.9999999999999993E-3</v>
      </c>
    </row>
    <row r="123" spans="1:47" s="1002" customFormat="1" ht="16.5" customHeight="1" x14ac:dyDescent="0.25">
      <c r="A123" s="929" t="s">
        <v>459</v>
      </c>
      <c r="B123" s="715"/>
      <c r="C123" s="716"/>
      <c r="D123" s="717"/>
      <c r="E123" s="718"/>
      <c r="F123" s="719"/>
      <c r="G123" s="720"/>
      <c r="H123" s="958">
        <f>SQRT(I123^2+J123^2)*1000/(SQRT(3)*H101)</f>
        <v>0.73670529048538813</v>
      </c>
      <c r="I123" s="1129">
        <v>0</v>
      </c>
      <c r="J123" s="1130">
        <v>1.2999999999999999E-2</v>
      </c>
      <c r="K123" s="958">
        <f>SQRT(L123^2+M123^2)*1000/(SQRT(3)*K101)</f>
        <v>0.7371394126365286</v>
      </c>
      <c r="L123" s="1129">
        <v>0</v>
      </c>
      <c r="M123" s="1130">
        <v>1.2999999999999999E-2</v>
      </c>
      <c r="N123" s="958">
        <f>SQRT(O123^2+P123^2)*1000/(SQRT(3)*N101)</f>
        <v>0.73757404672416815</v>
      </c>
      <c r="O123" s="1129">
        <v>0</v>
      </c>
      <c r="P123" s="1130">
        <v>1.2999999999999999E-2</v>
      </c>
      <c r="Q123" s="958">
        <f>SQRT(R123^2+S123^2)*1000/(SQRT(3)*Q101)</f>
        <v>0.79524830466890617</v>
      </c>
      <c r="R123" s="1129">
        <v>0</v>
      </c>
      <c r="S123" s="1130">
        <v>1.4E-2</v>
      </c>
      <c r="T123" s="958">
        <f>SQRT(U123^2+V123^2)*1000/(SQRT(3)*T101)</f>
        <v>0.73873558065601719</v>
      </c>
      <c r="U123" s="1129">
        <v>0</v>
      </c>
      <c r="V123" s="1130">
        <v>1.2999999999999999E-2</v>
      </c>
      <c r="W123" s="958">
        <f>SQRT(X123^2+Y123^2)*1000/(SQRT(3)*W101)</f>
        <v>0.73764653557396909</v>
      </c>
      <c r="X123" s="1129">
        <v>0</v>
      </c>
      <c r="Y123" s="1130">
        <v>1.2999999999999999E-2</v>
      </c>
      <c r="Z123" s="958">
        <f>SQRT(AA123^2+AB123^2)*1000/(SQRT(3)*Z101)</f>
        <v>0.79360861744278455</v>
      </c>
      <c r="AA123" s="1129">
        <v>0</v>
      </c>
      <c r="AB123" s="1130">
        <v>1.4E-2</v>
      </c>
      <c r="AC123" s="958">
        <f>SQRT(AD123^2+AE123^2)*1000/(SQRT(3)*AC101)</f>
        <v>0.73583857837893496</v>
      </c>
      <c r="AD123" s="1129">
        <v>0</v>
      </c>
      <c r="AE123" s="1130">
        <v>1.2999999999999999E-2</v>
      </c>
      <c r="AF123" s="958">
        <f>SQRT(AG123^2+AH123^2)*1000/(SQRT(3)*AF101)</f>
        <v>0.73504588183969599</v>
      </c>
      <c r="AG123" s="1129">
        <v>0</v>
      </c>
      <c r="AH123" s="1130">
        <v>1.2999999999999999E-2</v>
      </c>
      <c r="AI123" s="958">
        <f>SQRT(AJ123^2+AK123^2)*1000/(SQRT(3)*AI101)</f>
        <v>0.73425489135835809</v>
      </c>
      <c r="AJ123" s="1129">
        <v>0</v>
      </c>
      <c r="AK123" s="1130">
        <v>1.2999999999999999E-2</v>
      </c>
      <c r="AL123" s="958">
        <f>SQRT(AM123^2+AN123^2)*1000/(SQRT(3)*AL101)</f>
        <v>0.67658234670659267</v>
      </c>
      <c r="AM123" s="1129">
        <v>0</v>
      </c>
      <c r="AN123" s="1130">
        <v>1.2E-2</v>
      </c>
      <c r="AO123" s="958">
        <f>SQRT(AP123^2+AQ123^2)*1000/(SQRT(3)*AO101)</f>
        <v>0.61929331653689745</v>
      </c>
      <c r="AP123" s="1129">
        <v>0</v>
      </c>
      <c r="AQ123" s="1130">
        <v>1.0999999999999999E-2</v>
      </c>
      <c r="AR123" s="674">
        <f t="shared" si="19"/>
        <v>0</v>
      </c>
      <c r="AS123" s="674">
        <f t="shared" si="19"/>
        <v>0.15500000000000003</v>
      </c>
      <c r="AT123" s="1003"/>
      <c r="AU123" s="1003"/>
    </row>
    <row r="124" spans="1:47" s="1002" customFormat="1" ht="16.5" x14ac:dyDescent="0.25">
      <c r="A124" s="929" t="s">
        <v>460</v>
      </c>
      <c r="B124" s="715"/>
      <c r="C124" s="716"/>
      <c r="D124" s="717"/>
      <c r="E124" s="718"/>
      <c r="F124" s="719"/>
      <c r="G124" s="720"/>
      <c r="H124" s="958">
        <f>SQRT(I124^2+J124^2)*1000/(SQRT(3)*H101)</f>
        <v>5.2148384742564531</v>
      </c>
      <c r="I124" s="1129">
        <v>6.2E-2</v>
      </c>
      <c r="J124" s="1130">
        <v>6.8000000000000005E-2</v>
      </c>
      <c r="K124" s="958">
        <f>SQRT(L124^2+M124^2)*1000/(SQRT(3)*K101)</f>
        <v>5.1761514011371492</v>
      </c>
      <c r="L124" s="1129">
        <v>6.2E-2</v>
      </c>
      <c r="M124" s="1130">
        <v>6.7000000000000004E-2</v>
      </c>
      <c r="N124" s="958">
        <f>SQRT(O124^2+P124^2)*1000/(SQRT(3)*N101)</f>
        <v>5.099027048820199</v>
      </c>
      <c r="O124" s="1129">
        <v>6.0999999999999999E-2</v>
      </c>
      <c r="P124" s="1130">
        <v>6.6000000000000003E-2</v>
      </c>
      <c r="Q124" s="958">
        <f>SQRT(R124^2+S124^2)*1000/(SQRT(3)*Q101)</f>
        <v>5.4297086761600699</v>
      </c>
      <c r="R124" s="1129">
        <v>6.4000000000000001E-2</v>
      </c>
      <c r="S124" s="1130">
        <v>7.0999999999999994E-2</v>
      </c>
      <c r="T124" s="958">
        <f>SQRT(U124^2+V124^2)*1000/(SQRT(3)*T101)</f>
        <v>5.2292100763508618</v>
      </c>
      <c r="U124" s="1129">
        <v>6.2E-2</v>
      </c>
      <c r="V124" s="1130">
        <v>6.8000000000000005E-2</v>
      </c>
      <c r="W124" s="958">
        <f>SQRT(X124^2+Y124^2)*1000/(SQRT(3)*W101)</f>
        <v>5.2598984632249337</v>
      </c>
      <c r="X124" s="1129">
        <v>6.3E-2</v>
      </c>
      <c r="Y124" s="1130">
        <v>6.8000000000000005E-2</v>
      </c>
      <c r="Z124" s="958">
        <f>SQRT(AA124^2+AB124^2)*1000/(SQRT(3)*Z101)</f>
        <v>4.9729130847907266</v>
      </c>
      <c r="AA124" s="1129">
        <v>0.06</v>
      </c>
      <c r="AB124" s="1130">
        <v>6.4000000000000001E-2</v>
      </c>
      <c r="AC124" s="958">
        <f>SQRT(AD124^2+AE124^2)*1000/(SQRT(3)*AC101)</f>
        <v>4.9655999773130937</v>
      </c>
      <c r="AD124" s="1129">
        <v>0.06</v>
      </c>
      <c r="AE124" s="1130">
        <v>6.4000000000000001E-2</v>
      </c>
      <c r="AF124" s="958">
        <f>SQRT(AG124^2+AH124^2)*1000/(SQRT(3)*AF101)</f>
        <v>4.9191532092348895</v>
      </c>
      <c r="AG124" s="1129">
        <v>0.06</v>
      </c>
      <c r="AH124" s="1130">
        <v>6.3E-2</v>
      </c>
      <c r="AI124" s="958">
        <f>SQRT(AJ124^2+AK124^2)*1000/(SQRT(3)*AI101)</f>
        <v>4.7952459256901587</v>
      </c>
      <c r="AJ124" s="1129">
        <v>5.8000000000000003E-2</v>
      </c>
      <c r="AK124" s="1130">
        <v>6.2E-2</v>
      </c>
      <c r="AL124" s="958">
        <f>SQRT(AM124^2+AN124^2)*1000/(SQRT(3)*AL101)</f>
        <v>4.8665092407962414</v>
      </c>
      <c r="AM124" s="1129">
        <v>5.8999999999999997E-2</v>
      </c>
      <c r="AN124" s="1130">
        <v>6.3E-2</v>
      </c>
      <c r="AO124" s="958">
        <f>SQRT(AP124^2+AQ124^2)*1000/(SQRT(3)*AO101)</f>
        <v>5.1012344801181371</v>
      </c>
      <c r="AP124" s="1129">
        <v>6.0999999999999999E-2</v>
      </c>
      <c r="AQ124" s="1130">
        <v>6.7000000000000004E-2</v>
      </c>
      <c r="AR124" s="674">
        <f t="shared" si="19"/>
        <v>0.73199999999999998</v>
      </c>
      <c r="AS124" s="674">
        <f t="shared" si="19"/>
        <v>0.79099999999999993</v>
      </c>
      <c r="AT124" s="1003"/>
      <c r="AU124" s="1003"/>
    </row>
    <row r="125" spans="1:47" ht="16.5" x14ac:dyDescent="0.25">
      <c r="A125" s="929" t="s">
        <v>461</v>
      </c>
      <c r="B125" s="715"/>
      <c r="C125" s="716"/>
      <c r="D125" s="717"/>
      <c r="E125" s="718"/>
      <c r="F125" s="719"/>
      <c r="G125" s="720"/>
      <c r="H125" s="958">
        <f>SQRT(I125^2+J125^2)*1000/(SQRT(3)*H101)</f>
        <v>19.495673233005146</v>
      </c>
      <c r="I125" s="1129">
        <v>0.34399999999999997</v>
      </c>
      <c r="J125" s="1130">
        <v>4.0000000000000001E-3</v>
      </c>
      <c r="K125" s="958">
        <f>SQRT(L125^2+M125^2)*1000/(SQRT(3)*K101)</f>
        <v>18.769046119739713</v>
      </c>
      <c r="L125" s="1129">
        <v>0.33100000000000002</v>
      </c>
      <c r="M125" s="1130">
        <v>2E-3</v>
      </c>
      <c r="N125" s="958">
        <f>SQRT(O125^2+P125^2)*1000/(SQRT(3)*N101)</f>
        <v>20.028293642298387</v>
      </c>
      <c r="O125" s="1129">
        <v>0.35299999999999998</v>
      </c>
      <c r="P125" s="1130">
        <v>2E-3</v>
      </c>
      <c r="Q125" s="958">
        <f>SQRT(R125^2+S125^2)*1000/(SQRT(3)*Q101)</f>
        <v>20.904904543869815</v>
      </c>
      <c r="R125" s="1129">
        <v>0.36799999999999999</v>
      </c>
      <c r="S125" s="1130">
        <v>4.0000000000000001E-3</v>
      </c>
      <c r="T125" s="958">
        <f>SQRT(U125^2+V125^2)*1000/(SQRT(3)*T101)</f>
        <v>20.401733462987647</v>
      </c>
      <c r="U125" s="1129">
        <v>0.35899999999999999</v>
      </c>
      <c r="V125" s="1130">
        <v>4.0000000000000001E-3</v>
      </c>
      <c r="W125" s="958">
        <f>SQRT(X125^2+Y125^2)*1000/(SQRT(3)*W101)</f>
        <v>17.252939923189157</v>
      </c>
      <c r="X125" s="1129">
        <v>0.30399999999999999</v>
      </c>
      <c r="Y125" s="1130">
        <v>6.0000000000000001E-3</v>
      </c>
      <c r="Z125" s="958">
        <f>SQRT(AA125^2+AB125^2)*1000/(SQRT(3)*Z101)</f>
        <v>17.122649926917251</v>
      </c>
      <c r="AA125" s="1129">
        <v>0.30199999999999999</v>
      </c>
      <c r="AB125" s="1130">
        <v>6.0000000000000001E-3</v>
      </c>
      <c r="AC125" s="958">
        <f>SQRT(AD125^2+AE125^2)*1000/(SQRT(3)*AC101)</f>
        <v>17.040877796743853</v>
      </c>
      <c r="AD125" s="1129">
        <v>0.30099999999999999</v>
      </c>
      <c r="AE125" s="1130">
        <v>6.0000000000000001E-3</v>
      </c>
      <c r="AF125" s="958">
        <f>SQRT(AG125^2+AH125^2)*1000/(SQRT(3)*AF101)</f>
        <v>16.854161236834443</v>
      </c>
      <c r="AG125" s="1129">
        <v>0.29799999999999999</v>
      </c>
      <c r="AH125" s="1130">
        <v>7.0000000000000001E-3</v>
      </c>
      <c r="AI125" s="958">
        <f>SQRT(AJ125^2+AK125^2)*1000/(SQRT(3)*AI101)</f>
        <v>16.723093371007106</v>
      </c>
      <c r="AJ125" s="1129">
        <v>0.29599999999999999</v>
      </c>
      <c r="AK125" s="1130">
        <v>7.0000000000000001E-3</v>
      </c>
      <c r="AL125" s="958">
        <f>SQRT(AM125^2+AN125^2)*1000/(SQRT(3)*AL101)</f>
        <v>17.146020022272417</v>
      </c>
      <c r="AM125" s="1129">
        <v>0.30399999999999999</v>
      </c>
      <c r="AN125" s="1130">
        <v>8.0000000000000002E-3</v>
      </c>
      <c r="AO125" s="958">
        <f>SQRT(AP125^2+AQ125^2)*1000/(SQRT(3)*AO101)</f>
        <v>13.636080108363974</v>
      </c>
      <c r="AP125" s="1129">
        <v>0.24199999999999999</v>
      </c>
      <c r="AQ125" s="1130">
        <v>0.01</v>
      </c>
      <c r="AR125" s="674">
        <f t="shared" si="19"/>
        <v>3.8019999999999996</v>
      </c>
      <c r="AS125" s="674">
        <f t="shared" si="19"/>
        <v>6.5999999999999989E-2</v>
      </c>
    </row>
    <row r="126" spans="1:47" ht="16.5" x14ac:dyDescent="0.25">
      <c r="A126" s="929" t="s">
        <v>462</v>
      </c>
      <c r="B126" s="715"/>
      <c r="C126" s="716"/>
      <c r="D126" s="717"/>
      <c r="E126" s="718"/>
      <c r="F126" s="719"/>
      <c r="G126" s="720"/>
      <c r="H126" s="958">
        <f>SQRT(I126^2+J126^2)*1000/(SQRT(3)*H101)</f>
        <v>1.4734105809707763</v>
      </c>
      <c r="I126" s="1129">
        <v>2.5999999999999999E-2</v>
      </c>
      <c r="J126" s="1130">
        <v>0</v>
      </c>
      <c r="K126" s="958">
        <f>SQRT(L126^2+M126^2)*1000/(SQRT(3)*K101)</f>
        <v>1.4742788252730572</v>
      </c>
      <c r="L126" s="1129">
        <v>2.5999999999999999E-2</v>
      </c>
      <c r="M126" s="1130">
        <v>0</v>
      </c>
      <c r="N126" s="958">
        <f>SQRT(O126^2+P126^2)*1000/(SQRT(3)*N101)</f>
        <v>1.4751480934483363</v>
      </c>
      <c r="O126" s="1129">
        <v>2.5999999999999999E-2</v>
      </c>
      <c r="P126" s="1130">
        <v>0</v>
      </c>
      <c r="Q126" s="958">
        <f>SQRT(R126^2+S126^2)*1000/(SQRT(3)*Q101)</f>
        <v>1.4200862583373324</v>
      </c>
      <c r="R126" s="1129">
        <v>2.5000000000000001E-2</v>
      </c>
      <c r="S126" s="1130">
        <v>0</v>
      </c>
      <c r="T126" s="958">
        <f>SQRT(U126^2+V126^2)*1000/(SQRT(3)*T101)</f>
        <v>1.6479486030018846</v>
      </c>
      <c r="U126" s="1129">
        <v>2.9000000000000001E-2</v>
      </c>
      <c r="V126" s="1130">
        <v>0</v>
      </c>
      <c r="W126" s="958">
        <f>SQRT(X126^2+Y126^2)*1000/(SQRT(3)*W101)</f>
        <v>1.7590032771379263</v>
      </c>
      <c r="X126" s="1129">
        <v>3.1E-2</v>
      </c>
      <c r="Y126" s="1130">
        <v>0</v>
      </c>
      <c r="Z126" s="958">
        <f>SQRT(AA126^2+AB126^2)*1000/(SQRT(3)*Z101)</f>
        <v>1.9273352137896198</v>
      </c>
      <c r="AA126" s="1129">
        <v>3.4000000000000002E-2</v>
      </c>
      <c r="AB126" s="1130">
        <v>0</v>
      </c>
      <c r="AC126" s="958">
        <f>SQRT(AD126^2+AE126^2)*1000/(SQRT(3)*AC101)</f>
        <v>2.0377068324339738</v>
      </c>
      <c r="AD126" s="1129">
        <v>3.5999999999999997E-2</v>
      </c>
      <c r="AE126" s="1130">
        <v>0</v>
      </c>
      <c r="AF126" s="958">
        <f>SQRT(AG126^2+AH126^2)*1000/(SQRT(3)*AF101)</f>
        <v>1.7528017182331213</v>
      </c>
      <c r="AG126" s="1129">
        <v>3.1E-2</v>
      </c>
      <c r="AH126" s="1130">
        <v>0</v>
      </c>
      <c r="AI126" s="958">
        <f>SQRT(AJ126^2+AK126^2)*1000/(SQRT(3)*AI101)</f>
        <v>1.6944343646731339</v>
      </c>
      <c r="AJ126" s="1129">
        <v>0.03</v>
      </c>
      <c r="AK126" s="1130">
        <v>0</v>
      </c>
      <c r="AL126" s="958">
        <f>SQRT(AM126^2+AN126^2)*1000/(SQRT(3)*AL101)</f>
        <v>1.578692142315383</v>
      </c>
      <c r="AM126" s="1129">
        <v>2.8000000000000001E-2</v>
      </c>
      <c r="AN126" s="1130">
        <v>0</v>
      </c>
      <c r="AO126" s="958">
        <f>SQRT(AP126^2+AQ126^2)*1000/(SQRT(3)*AO101)</f>
        <v>1.4074848103111306</v>
      </c>
      <c r="AP126" s="1129">
        <v>2.5000000000000001E-2</v>
      </c>
      <c r="AQ126" s="1130">
        <v>0</v>
      </c>
      <c r="AR126" s="674">
        <f t="shared" si="19"/>
        <v>0.34700000000000009</v>
      </c>
      <c r="AS126" s="674">
        <f t="shared" si="19"/>
        <v>0</v>
      </c>
    </row>
    <row r="127" spans="1:47" ht="16.5" x14ac:dyDescent="0.25">
      <c r="A127" s="929" t="s">
        <v>463</v>
      </c>
      <c r="B127" s="715"/>
      <c r="C127" s="716"/>
      <c r="D127" s="717"/>
      <c r="E127" s="718"/>
      <c r="F127" s="719"/>
      <c r="G127" s="720"/>
      <c r="H127" s="958">
        <f>SQRT(I127^2+J127^2)*1000/(SQRT(3)*H101)</f>
        <v>19.239988816740286</v>
      </c>
      <c r="I127" s="1129">
        <v>0.33800000000000002</v>
      </c>
      <c r="J127" s="1130">
        <v>3.2000000000000001E-2</v>
      </c>
      <c r="K127" s="958">
        <f>SQRT(L127^2+M127^2)*1000/(SQRT(3)*K101)</f>
        <v>18.359877790961395</v>
      </c>
      <c r="L127" s="1129">
        <v>0.32200000000000001</v>
      </c>
      <c r="M127" s="1130">
        <v>3.4000000000000002E-2</v>
      </c>
      <c r="N127" s="958">
        <f>SQRT(O127^2+P127^2)*1000/(SQRT(3)*N101)</f>
        <v>18.263943127078939</v>
      </c>
      <c r="O127" s="1129">
        <v>0.32</v>
      </c>
      <c r="P127" s="1130">
        <v>3.5000000000000003E-2</v>
      </c>
      <c r="Q127" s="958">
        <f>SQRT(R127^2+S127^2)*1000/(SQRT(3)*Q101)</f>
        <v>19.653090849626395</v>
      </c>
      <c r="R127" s="1129">
        <v>0.34399999999999997</v>
      </c>
      <c r="S127" s="1130">
        <v>3.6999999999999998E-2</v>
      </c>
      <c r="T127" s="958">
        <f>SQRT(U127^2+V127^2)*1000/(SQRT(3)*T101)</f>
        <v>21.017332830068899</v>
      </c>
      <c r="U127" s="1129">
        <v>0.36799999999999999</v>
      </c>
      <c r="V127" s="1130">
        <v>3.6999999999999998E-2</v>
      </c>
      <c r="W127" s="958">
        <f>SQRT(X127^2+Y127^2)*1000/(SQRT(3)*W101)</f>
        <v>21.438056304526693</v>
      </c>
      <c r="X127" s="1129">
        <v>0.376</v>
      </c>
      <c r="Y127" s="1130">
        <v>3.6999999999999998E-2</v>
      </c>
      <c r="Z127" s="958">
        <f>SQRT(AA127^2+AB127^2)*1000/(SQRT(3)*Z101)</f>
        <v>21.152509857968369</v>
      </c>
      <c r="AA127" s="1129">
        <v>0.371</v>
      </c>
      <c r="AB127" s="1130">
        <v>0.04</v>
      </c>
      <c r="AC127" s="958">
        <f>SQRT(AD127^2+AE127^2)*1000/(SQRT(3)*AC101)</f>
        <v>21.308968809787856</v>
      </c>
      <c r="AD127" s="1129">
        <v>0.374</v>
      </c>
      <c r="AE127" s="1130">
        <v>4.2999999999999997E-2</v>
      </c>
      <c r="AF127" s="958">
        <f>SQRT(AG127^2+AH127^2)*1000/(SQRT(3)*AF101)</f>
        <v>20.374347626501052</v>
      </c>
      <c r="AG127" s="1129">
        <v>0.35799999999999998</v>
      </c>
      <c r="AH127" s="1130">
        <v>4.1000000000000002E-2</v>
      </c>
      <c r="AI127" s="958">
        <f>SQRT(AJ127^2+AK127^2)*1000/(SQRT(3)*AI101)</f>
        <v>19.828421879428831</v>
      </c>
      <c r="AJ127" s="1129">
        <v>0.34899999999999998</v>
      </c>
      <c r="AK127" s="1130">
        <v>3.7999999999999999E-2</v>
      </c>
      <c r="AL127" s="958">
        <f>SQRT(AM127^2+AN127^2)*1000/(SQRT(3)*AL101)</f>
        <v>18.448934511537587</v>
      </c>
      <c r="AM127" s="1129">
        <v>0.32500000000000001</v>
      </c>
      <c r="AN127" s="1130">
        <v>3.7999999999999999E-2</v>
      </c>
      <c r="AO127" s="958">
        <f>SQRT(AP127^2+AQ127^2)*1000/(SQRT(3)*AO101)</f>
        <v>15.726084199458839</v>
      </c>
      <c r="AP127" s="1129">
        <v>0.27700000000000002</v>
      </c>
      <c r="AQ127" s="1130">
        <v>3.5999999999999997E-2</v>
      </c>
      <c r="AR127" s="674">
        <f t="shared" si="19"/>
        <v>4.1219999999999999</v>
      </c>
      <c r="AS127" s="674">
        <f t="shared" si="19"/>
        <v>0.4479999999999999</v>
      </c>
    </row>
    <row r="128" spans="1:47" ht="16.5" x14ac:dyDescent="0.25">
      <c r="A128" s="929" t="s">
        <v>464</v>
      </c>
      <c r="B128" s="715"/>
      <c r="C128" s="716"/>
      <c r="D128" s="717"/>
      <c r="E128" s="718"/>
      <c r="F128" s="719"/>
      <c r="G128" s="720"/>
      <c r="H128" s="958">
        <f>SQRT(I128^2+J128^2)*1000/(SQRT(3)*H101)</f>
        <v>1.5300802187004214</v>
      </c>
      <c r="I128" s="1129">
        <v>2.7E-2</v>
      </c>
      <c r="J128" s="1130">
        <v>0</v>
      </c>
      <c r="K128" s="958">
        <f>SQRT(L128^2+M128^2)*1000/(SQRT(3)*K101)</f>
        <v>1.7577939839794146</v>
      </c>
      <c r="L128" s="1129">
        <v>3.1E-2</v>
      </c>
      <c r="M128" s="1130">
        <v>0</v>
      </c>
      <c r="N128" s="958">
        <f>SQRT(O128^2+P128^2)*1000/(SQRT(3)*N101)</f>
        <v>1.6453574888462212</v>
      </c>
      <c r="O128" s="1129">
        <v>2.9000000000000001E-2</v>
      </c>
      <c r="P128" s="1130">
        <v>0</v>
      </c>
      <c r="Q128" s="958">
        <f>SQRT(R128^2+S128^2)*1000/(SQRT(3)*Q101)</f>
        <v>1.5904966093378123</v>
      </c>
      <c r="R128" s="1129">
        <v>2.8000000000000001E-2</v>
      </c>
      <c r="S128" s="1130">
        <v>0</v>
      </c>
      <c r="T128" s="958">
        <f>SQRT(U128^2+V128^2)*1000/(SQRT(3)*T101)</f>
        <v>1.5342969752086513</v>
      </c>
      <c r="U128" s="1129">
        <v>2.7E-2</v>
      </c>
      <c r="V128" s="1130">
        <v>0</v>
      </c>
      <c r="W128" s="958">
        <f>SQRT(X128^2+Y128^2)*1000/(SQRT(3)*W101)</f>
        <v>1.645519194741931</v>
      </c>
      <c r="X128" s="1129">
        <v>2.9000000000000001E-2</v>
      </c>
      <c r="Y128" s="1130">
        <v>0</v>
      </c>
      <c r="Z128" s="958">
        <f>SQRT(AA128^2+AB128^2)*1000/(SQRT(3)*Z101)</f>
        <v>1.9840215436069615</v>
      </c>
      <c r="AA128" s="1129">
        <v>3.5000000000000003E-2</v>
      </c>
      <c r="AB128" s="1130">
        <v>0</v>
      </c>
      <c r="AC128" s="958">
        <f>SQRT(AD128^2+AE128^2)*1000/(SQRT(3)*AC101)</f>
        <v>1.9811038648663633</v>
      </c>
      <c r="AD128" s="1129">
        <v>3.5000000000000003E-2</v>
      </c>
      <c r="AE128" s="1130">
        <v>0</v>
      </c>
      <c r="AF128" s="958">
        <f>SQRT(AG128^2+AH128^2)*1000/(SQRT(3)*AF101)</f>
        <v>1.9224276909653586</v>
      </c>
      <c r="AG128" s="1129">
        <v>3.4000000000000002E-2</v>
      </c>
      <c r="AH128" s="1130">
        <v>0</v>
      </c>
      <c r="AI128" s="958">
        <f>SQRT(AJ128^2+AK128^2)*1000/(SQRT(3)*AI101)</f>
        <v>1.9768400921186564</v>
      </c>
      <c r="AJ128" s="1129">
        <v>3.5000000000000003E-2</v>
      </c>
      <c r="AK128" s="1130">
        <v>0</v>
      </c>
      <c r="AL128" s="958">
        <f>SQRT(AM128^2+AN128^2)*1000/(SQRT(3)*AL101)</f>
        <v>1.8042195912175805</v>
      </c>
      <c r="AM128" s="1129">
        <v>3.2000000000000001E-2</v>
      </c>
      <c r="AN128" s="1130">
        <v>0</v>
      </c>
      <c r="AO128" s="958">
        <f>SQRT(AP128^2+AQ128^2)*1000/(SQRT(3)*AO101)</f>
        <v>1.5763829875484663</v>
      </c>
      <c r="AP128" s="1129">
        <v>2.8000000000000001E-2</v>
      </c>
      <c r="AQ128" s="1130">
        <v>0</v>
      </c>
      <c r="AR128" s="674">
        <f t="shared" si="19"/>
        <v>0.37000000000000011</v>
      </c>
      <c r="AS128" s="674">
        <f t="shared" si="19"/>
        <v>0</v>
      </c>
    </row>
    <row r="129" spans="1:47" s="1002" customFormat="1" ht="16.5" customHeight="1" x14ac:dyDescent="0.25">
      <c r="A129" s="929" t="s">
        <v>465</v>
      </c>
      <c r="B129" s="715"/>
      <c r="C129" s="716"/>
      <c r="D129" s="717"/>
      <c r="E129" s="718"/>
      <c r="F129" s="719"/>
      <c r="G129" s="720"/>
      <c r="H129" s="958">
        <f>SQRT(I129^2+J129^2)*1000/(SQRT(3)*H109)</f>
        <v>0</v>
      </c>
      <c r="I129" s="1129">
        <v>0</v>
      </c>
      <c r="J129" s="1130">
        <v>0</v>
      </c>
      <c r="K129" s="958">
        <f>SQRT(L129^2+M129^2)*1000/(SQRT(3)*K109)</f>
        <v>0</v>
      </c>
      <c r="L129" s="1129">
        <v>0</v>
      </c>
      <c r="M129" s="1130">
        <v>0</v>
      </c>
      <c r="N129" s="958">
        <f>SQRT(O129^2+P129^2)*1000/(SQRT(3)*N109)</f>
        <v>0</v>
      </c>
      <c r="O129" s="1129">
        <v>0</v>
      </c>
      <c r="P129" s="1130">
        <v>0</v>
      </c>
      <c r="Q129" s="958">
        <f>SQRT(R129^2+S129^2)*1000/(SQRT(3)*Q109)</f>
        <v>0</v>
      </c>
      <c r="R129" s="1129">
        <v>0</v>
      </c>
      <c r="S129" s="1130">
        <v>0</v>
      </c>
      <c r="T129" s="958">
        <f>SQRT(U129^2+V129^2)*1000/(SQRT(3)*T109)</f>
        <v>0</v>
      </c>
      <c r="U129" s="1129">
        <v>0</v>
      </c>
      <c r="V129" s="1130">
        <v>0</v>
      </c>
      <c r="W129" s="958">
        <f>SQRT(X129^2+Y129^2)*1000/(SQRT(3)*W109)</f>
        <v>0</v>
      </c>
      <c r="X129" s="1129">
        <v>0</v>
      </c>
      <c r="Y129" s="1130">
        <v>0</v>
      </c>
      <c r="Z129" s="958">
        <f>SQRT(AA129^2+AB129^2)*1000/(SQRT(3)*Z109)</f>
        <v>0</v>
      </c>
      <c r="AA129" s="1129">
        <v>0</v>
      </c>
      <c r="AB129" s="1130">
        <v>0</v>
      </c>
      <c r="AC129" s="958">
        <f>SQRT(AD129^2+AE129^2)*1000/(SQRT(3)*AC109)</f>
        <v>0</v>
      </c>
      <c r="AD129" s="1129">
        <v>0</v>
      </c>
      <c r="AE129" s="1130">
        <v>0</v>
      </c>
      <c r="AF129" s="958">
        <f>SQRT(AG129^2+AH129^2)*1000/(SQRT(3)*AF109)</f>
        <v>0</v>
      </c>
      <c r="AG129" s="1129">
        <v>0</v>
      </c>
      <c r="AH129" s="1130">
        <v>0</v>
      </c>
      <c r="AI129" s="958">
        <f>SQRT(AJ129^2+AK129^2)*1000/(SQRT(3)*AI109)</f>
        <v>0</v>
      </c>
      <c r="AJ129" s="1129">
        <v>0</v>
      </c>
      <c r="AK129" s="1130">
        <v>0</v>
      </c>
      <c r="AL129" s="958">
        <f>SQRT(AM129^2+AN129^2)*1000/(SQRT(3)*AL109)</f>
        <v>0</v>
      </c>
      <c r="AM129" s="1129">
        <v>0</v>
      </c>
      <c r="AN129" s="1130">
        <v>0</v>
      </c>
      <c r="AO129" s="958">
        <f>SQRT(AP129^2+AQ129^2)*1000/(SQRT(3)*AO109)</f>
        <v>0</v>
      </c>
      <c r="AP129" s="1129">
        <v>0</v>
      </c>
      <c r="AQ129" s="1130">
        <v>0</v>
      </c>
      <c r="AR129" s="674">
        <f t="shared" si="19"/>
        <v>0</v>
      </c>
      <c r="AS129" s="674">
        <f t="shared" si="19"/>
        <v>0</v>
      </c>
      <c r="AT129" s="1003"/>
      <c r="AU129" s="1003"/>
    </row>
    <row r="130" spans="1:47" ht="16.5" x14ac:dyDescent="0.25">
      <c r="A130" s="929" t="s">
        <v>466</v>
      </c>
      <c r="B130" s="715"/>
      <c r="C130" s="716"/>
      <c r="D130" s="717"/>
      <c r="E130" s="718"/>
      <c r="F130" s="719"/>
      <c r="G130" s="720"/>
      <c r="H130" s="958">
        <f>SQRT(I130^2+J130^2)*1000/(SQRT(3)*H101)</f>
        <v>7.3596385289185298</v>
      </c>
      <c r="I130" s="1129">
        <v>0.129</v>
      </c>
      <c r="J130" s="1130">
        <v>1.4999999999999999E-2</v>
      </c>
      <c r="K130" s="958">
        <f>SQRT(L130^2+M130^2)*1000/(SQRT(3)*K101)</f>
        <v>6.8893600198650846</v>
      </c>
      <c r="L130" s="1129">
        <v>0.121</v>
      </c>
      <c r="M130" s="1130">
        <v>1.0999999999999999E-2</v>
      </c>
      <c r="N130" s="958">
        <f>SQRT(O130^2+P130^2)*1000/(SQRT(3)*N101)</f>
        <v>7.1759854049815317</v>
      </c>
      <c r="O130" s="1129">
        <v>0.126</v>
      </c>
      <c r="P130" s="1130">
        <v>1.0999999999999999E-2</v>
      </c>
      <c r="Q130" s="958">
        <f>SQRT(R130^2+S130^2)*1000/(SQRT(3)*Q101)</f>
        <v>9.0101087873514238</v>
      </c>
      <c r="R130" s="1129">
        <v>0.158</v>
      </c>
      <c r="S130" s="1130">
        <v>1.4E-2</v>
      </c>
      <c r="T130" s="958">
        <f>SQRT(U130^2+V130^2)*1000/(SQRT(3)*T101)</f>
        <v>9.9243644373843392</v>
      </c>
      <c r="U130" s="1129">
        <v>0.17399999999999999</v>
      </c>
      <c r="V130" s="1130">
        <v>1.4999999999999999E-2</v>
      </c>
      <c r="W130" s="958">
        <f>SQRT(X130^2+Y130^2)*1000/(SQRT(3)*W101)</f>
        <v>10.383173389117195</v>
      </c>
      <c r="X130" s="1129">
        <v>0.182</v>
      </c>
      <c r="Y130" s="1130">
        <v>1.9E-2</v>
      </c>
      <c r="Z130" s="958">
        <f>SQRT(AA130^2+AB130^2)*1000/(SQRT(3)*Z101)</f>
        <v>10.700511380215492</v>
      </c>
      <c r="AA130" s="1129">
        <v>0.188</v>
      </c>
      <c r="AB130" s="1130">
        <v>1.7000000000000001E-2</v>
      </c>
      <c r="AC130" s="958">
        <f>SQRT(AD130^2+AE130^2)*1000/(SQRT(3)*AC101)</f>
        <v>11.095481125075141</v>
      </c>
      <c r="AD130" s="1129">
        <v>0.19500000000000001</v>
      </c>
      <c r="AE130" s="1130">
        <v>0.02</v>
      </c>
      <c r="AF130" s="958">
        <f>SQRT(AG130^2+AH130^2)*1000/(SQRT(3)*AF101)</f>
        <v>10.689876114201537</v>
      </c>
      <c r="AG130" s="1129">
        <v>0.188</v>
      </c>
      <c r="AH130" s="1130">
        <v>0.02</v>
      </c>
      <c r="AI130" s="958">
        <f>SQRT(AJ130^2+AK130^2)*1000/(SQRT(3)*AI101)</f>
        <v>10.329720563917826</v>
      </c>
      <c r="AJ130" s="1129">
        <v>0.182</v>
      </c>
      <c r="AK130" s="1130">
        <v>1.7999999999999999E-2</v>
      </c>
      <c r="AL130" s="958">
        <f>SQRT(AM130^2+AN130^2)*1000/(SQRT(3)*AL101)</f>
        <v>9.1279431478305142</v>
      </c>
      <c r="AM130" s="1129">
        <v>0.161</v>
      </c>
      <c r="AN130" s="1130">
        <v>1.7000000000000001E-2</v>
      </c>
      <c r="AO130" s="958">
        <f>SQRT(AP130^2+AQ130^2)*1000/(SQRT(3)*AO101)</f>
        <v>4.9862322168814313</v>
      </c>
      <c r="AP130" s="1129">
        <v>8.7999999999999995E-2</v>
      </c>
      <c r="AQ130" s="1130">
        <v>0.01</v>
      </c>
      <c r="AR130" s="674">
        <f t="shared" si="19"/>
        <v>1.8919999999999999</v>
      </c>
      <c r="AS130" s="674">
        <f t="shared" si="19"/>
        <v>0.187</v>
      </c>
    </row>
    <row r="131" spans="1:47" ht="16.5" x14ac:dyDescent="0.25">
      <c r="A131" s="929" t="s">
        <v>467</v>
      </c>
      <c r="B131" s="715"/>
      <c r="C131" s="716"/>
      <c r="D131" s="717"/>
      <c r="E131" s="718"/>
      <c r="F131" s="719"/>
      <c r="G131" s="720"/>
      <c r="H131" s="958">
        <f>SQRT(I131^2+J131^2)*1000/(SQRT(3)*H109)</f>
        <v>12.621060369150316</v>
      </c>
      <c r="I131" s="1129">
        <v>0.214</v>
      </c>
      <c r="J131" s="1130">
        <v>6.2E-2</v>
      </c>
      <c r="K131" s="958">
        <f>SQRT(L131^2+M131^2)*1000/(SQRT(3)*K109)</f>
        <v>12.574062679698011</v>
      </c>
      <c r="L131" s="1129">
        <v>0.21299999999999999</v>
      </c>
      <c r="M131" s="1130">
        <v>6.2E-2</v>
      </c>
      <c r="N131" s="958">
        <f>SQRT(O131^2+P131^2)*1000/(SQRT(3)*N109)</f>
        <v>12.396865202346797</v>
      </c>
      <c r="O131" s="1129">
        <v>0.21099999999999999</v>
      </c>
      <c r="P131" s="1130">
        <v>5.7000000000000002E-2</v>
      </c>
      <c r="Q131" s="958">
        <f>SQRT(R131^2+S131^2)*1000/(SQRT(3)*Q109)</f>
        <v>12.904435107372526</v>
      </c>
      <c r="R131" s="1129">
        <v>0.221</v>
      </c>
      <c r="S131" s="1130">
        <v>5.2999999999999999E-2</v>
      </c>
      <c r="T131" s="958">
        <f>SQRT(U131^2+V131^2)*1000/(SQRT(3)*T109)</f>
        <v>13.339138651878901</v>
      </c>
      <c r="U131" s="1129">
        <v>0.22900000000000001</v>
      </c>
      <c r="V131" s="1130">
        <v>5.1999999999999998E-2</v>
      </c>
      <c r="W131" s="958">
        <f>SQRT(X131^2+Y131^2)*1000/(SQRT(3)*W109)</f>
        <v>12.803720472446399</v>
      </c>
      <c r="X131" s="1129">
        <v>0.221</v>
      </c>
      <c r="Y131" s="1130">
        <v>4.5999999999999999E-2</v>
      </c>
      <c r="Z131" s="958">
        <f>SQRT(AA131^2+AB131^2)*1000/(SQRT(3)*Z109)</f>
        <v>12.148466001835045</v>
      </c>
      <c r="AA131" s="1129">
        <v>0.21099999999999999</v>
      </c>
      <c r="AB131" s="1130">
        <v>3.7999999999999999E-2</v>
      </c>
      <c r="AC131" s="958">
        <f>SQRT(AD131^2+AE131^2)*1000/(SQRT(3)*AC109)</f>
        <v>11.143137359690044</v>
      </c>
      <c r="AD131" s="1129">
        <v>0.19500000000000001</v>
      </c>
      <c r="AE131" s="1130">
        <v>2.8000000000000001E-2</v>
      </c>
      <c r="AF131" s="958">
        <f>SQRT(AG131^2+AH131^2)*1000/(SQRT(3)*AF109)</f>
        <v>10.626980600452622</v>
      </c>
      <c r="AG131" s="1129">
        <v>0.186</v>
      </c>
      <c r="AH131" s="1130">
        <v>2.8000000000000001E-2</v>
      </c>
      <c r="AI131" s="958">
        <f>SQRT(AJ131^2+AK131^2)*1000/(SQRT(3)*AI109)</f>
        <v>9.6344873537353131</v>
      </c>
      <c r="AJ131" s="1129">
        <v>0.16900000000000001</v>
      </c>
      <c r="AK131" s="1130">
        <v>2.4E-2</v>
      </c>
      <c r="AL131" s="958">
        <f>SQRT(AM131^2+AN131^2)*1000/(SQRT(3)*AL109)</f>
        <v>8.6137972325875154</v>
      </c>
      <c r="AM131" s="1129">
        <v>0.151</v>
      </c>
      <c r="AN131" s="1130">
        <v>2.4E-2</v>
      </c>
      <c r="AO131" s="958">
        <f>SQRT(AP131^2+AQ131^2)*1000/(SQRT(3)*AO109)</f>
        <v>7.2039142770807096</v>
      </c>
      <c r="AP131" s="1129">
        <v>0.126</v>
      </c>
      <c r="AQ131" s="1130">
        <v>2.3E-2</v>
      </c>
      <c r="AR131" s="674">
        <f t="shared" si="19"/>
        <v>2.347</v>
      </c>
      <c r="AS131" s="674">
        <f t="shared" si="19"/>
        <v>0.49700000000000005</v>
      </c>
    </row>
    <row r="132" spans="1:47" ht="16.5" x14ac:dyDescent="0.25">
      <c r="A132" s="929" t="s">
        <v>468</v>
      </c>
      <c r="B132" s="715"/>
      <c r="C132" s="716"/>
      <c r="D132" s="717"/>
      <c r="E132" s="718"/>
      <c r="F132" s="719"/>
      <c r="G132" s="720"/>
      <c r="H132" s="958">
        <f>SQRT(I132^2+J132^2)*1000/(SQRT(3)*H109)</f>
        <v>6.3606728315767764</v>
      </c>
      <c r="I132" s="1129">
        <v>0.112</v>
      </c>
      <c r="J132" s="1130">
        <v>8.0000000000000002E-3</v>
      </c>
      <c r="K132" s="958">
        <f>SQRT(L132^2+M132^2)*1000/(SQRT(3)*K109)</f>
        <v>6.5869291944670056</v>
      </c>
      <c r="L132" s="1129">
        <v>0.11600000000000001</v>
      </c>
      <c r="M132" s="1130">
        <v>7.0000000000000001E-3</v>
      </c>
      <c r="N132" s="958">
        <f>SQRT(O132^2+P132^2)*1000/(SQRT(3)*N109)</f>
        <v>6.9281721408693144</v>
      </c>
      <c r="O132" s="1129">
        <v>0.122</v>
      </c>
      <c r="P132" s="1130">
        <v>6.0000000000000001E-3</v>
      </c>
      <c r="Q132" s="958">
        <f>SQRT(R132^2+S132^2)*1000/(SQRT(3)*Q109)</f>
        <v>7.7864680152864301</v>
      </c>
      <c r="R132" s="1129">
        <v>0.13700000000000001</v>
      </c>
      <c r="S132" s="1130">
        <v>6.0000000000000001E-3</v>
      </c>
      <c r="T132" s="958">
        <f>SQRT(U132^2+V132^2)*1000/(SQRT(3)*T109)</f>
        <v>8.2490267068844982</v>
      </c>
      <c r="U132" s="1129">
        <v>0.14499999999999999</v>
      </c>
      <c r="V132" s="1130">
        <v>8.0000000000000002E-3</v>
      </c>
      <c r="W132" s="958">
        <f>SQRT(X132^2+Y132^2)*1000/(SQRT(3)*W109)</f>
        <v>8.5738792033179738</v>
      </c>
      <c r="X132" s="1129">
        <v>0.151</v>
      </c>
      <c r="Y132" s="1130">
        <v>7.0000000000000001E-3</v>
      </c>
      <c r="Z132" s="958">
        <f>SQRT(AA132^2+AB132^2)*1000/(SQRT(3)*Z109)</f>
        <v>9.0805839080689488</v>
      </c>
      <c r="AA132" s="1129">
        <v>0.16</v>
      </c>
      <c r="AB132" s="1130">
        <v>8.9999999999999993E-3</v>
      </c>
      <c r="AC132" s="958">
        <f>SQRT(AD132^2+AE132^2)*1000/(SQRT(3)*AC109)</f>
        <v>9.519596720656347</v>
      </c>
      <c r="AD132" s="1129">
        <v>0.16800000000000001</v>
      </c>
      <c r="AE132" s="1130">
        <v>0.01</v>
      </c>
      <c r="AF132" s="958">
        <f>SQRT(AG132^2+AH132^2)*1000/(SQRT(3)*AF109)</f>
        <v>9.1173397930694939</v>
      </c>
      <c r="AG132" s="1129">
        <v>0.161</v>
      </c>
      <c r="AH132" s="1130">
        <v>1.0999999999999999E-2</v>
      </c>
      <c r="AI132" s="958">
        <f>SQRT(AJ132^2+AK132^2)*1000/(SQRT(3)*AI109)</f>
        <v>8.191165260238936</v>
      </c>
      <c r="AJ132" s="1129">
        <v>0.14499999999999999</v>
      </c>
      <c r="AK132" s="1130">
        <v>6.0000000000000001E-3</v>
      </c>
      <c r="AL132" s="958">
        <f>SQRT(AM132^2+AN132^2)*1000/(SQRT(3)*AL109)</f>
        <v>7.3856319173571148</v>
      </c>
      <c r="AM132" s="1129">
        <v>0.13100000000000001</v>
      </c>
      <c r="AN132" s="1130">
        <v>5.0000000000000001E-3</v>
      </c>
      <c r="AO132" s="958">
        <f>SQRT(AP132^2+AQ132^2)*1000/(SQRT(3)*AO109)</f>
        <v>6.0837778844602024</v>
      </c>
      <c r="AP132" s="1129">
        <v>0.108</v>
      </c>
      <c r="AQ132" s="1130">
        <v>6.0000000000000001E-3</v>
      </c>
      <c r="AR132" s="674">
        <f t="shared" si="19"/>
        <v>1.6560000000000001</v>
      </c>
      <c r="AS132" s="674">
        <f t="shared" si="19"/>
        <v>8.900000000000001E-2</v>
      </c>
    </row>
    <row r="133" spans="1:47" ht="16.5" x14ac:dyDescent="0.25">
      <c r="A133" s="929" t="s">
        <v>469</v>
      </c>
      <c r="B133" s="715"/>
      <c r="C133" s="716"/>
      <c r="D133" s="717"/>
      <c r="E133" s="718"/>
      <c r="F133" s="719"/>
      <c r="G133" s="720"/>
      <c r="H133" s="958">
        <f>SQRT(I133^2+J133^2)*1000/(SQRT(3)*H109)</f>
        <v>14.739212898016419</v>
      </c>
      <c r="I133" s="1129">
        <v>0.26</v>
      </c>
      <c r="J133" s="1130">
        <v>0.01</v>
      </c>
      <c r="K133" s="958">
        <f>SQRT(L133^2+M133^2)*1000/(SQRT(3)*K109)</f>
        <v>15.429770149086854</v>
      </c>
      <c r="L133" s="1129">
        <v>0.27200000000000002</v>
      </c>
      <c r="M133" s="1130">
        <v>1.0999999999999999E-2</v>
      </c>
      <c r="N133" s="958">
        <f>SQRT(O133^2+P133^2)*1000/(SQRT(3)*N109)</f>
        <v>14.701359248800356</v>
      </c>
      <c r="O133" s="1129">
        <v>0.25900000000000001</v>
      </c>
      <c r="P133" s="1130">
        <v>0.01</v>
      </c>
      <c r="Q133" s="958">
        <f>SQRT(R133^2+S133^2)*1000/(SQRT(3)*Q109)</f>
        <v>14.541395831358736</v>
      </c>
      <c r="R133" s="1129">
        <v>0.25600000000000001</v>
      </c>
      <c r="S133" s="1130">
        <v>7.0000000000000001E-3</v>
      </c>
      <c r="T133" s="958">
        <f>SQRT(U133^2+V133^2)*1000/(SQRT(3)*T109)</f>
        <v>14.441600002468318</v>
      </c>
      <c r="U133" s="1129">
        <v>0.254</v>
      </c>
      <c r="V133" s="1130">
        <v>1.0999999999999999E-2</v>
      </c>
      <c r="W133" s="958">
        <f>SQRT(X133^2+Y133^2)*1000/(SQRT(3)*W109)</f>
        <v>11.641373283461665</v>
      </c>
      <c r="X133" s="1129">
        <v>0.20499999999999999</v>
      </c>
      <c r="Y133" s="1130">
        <v>0.01</v>
      </c>
      <c r="Z133" s="958">
        <f>SQRT(AA133^2+AB133^2)*1000/(SQRT(3)*Z109)</f>
        <v>11.629947850854478</v>
      </c>
      <c r="AA133" s="1129">
        <v>0.20499999999999999</v>
      </c>
      <c r="AB133" s="1130">
        <v>0.01</v>
      </c>
      <c r="AC133" s="958">
        <f>SQRT(AD133^2+AE133^2)*1000/(SQRT(3)*AC109)</f>
        <v>11.263227432794837</v>
      </c>
      <c r="AD133" s="1129">
        <v>0.19900000000000001</v>
      </c>
      <c r="AE133" s="1130">
        <v>7.0000000000000001E-3</v>
      </c>
      <c r="AF133" s="958">
        <f>SQRT(AG133^2+AH133^2)*1000/(SQRT(3)*AF109)</f>
        <v>11.195677109652348</v>
      </c>
      <c r="AG133" s="1129">
        <v>0.19800000000000001</v>
      </c>
      <c r="AH133" s="1130">
        <v>8.0000000000000002E-3</v>
      </c>
      <c r="AI133" s="958">
        <f>SQRT(AJ133^2+AK133^2)*1000/(SQRT(3)*AI109)</f>
        <v>11.41534611477328</v>
      </c>
      <c r="AJ133" s="1129">
        <v>0.20200000000000001</v>
      </c>
      <c r="AK133" s="1130">
        <v>0.01</v>
      </c>
      <c r="AL133" s="958">
        <f>SQRT(AM133^2+AN133^2)*1000/(SQRT(3)*AL109)</f>
        <v>11.906494757064623</v>
      </c>
      <c r="AM133" s="1129">
        <v>0.21099999999999999</v>
      </c>
      <c r="AN133" s="1130">
        <v>1.2E-2</v>
      </c>
      <c r="AO133" s="958">
        <f>SQRT(AP133^2+AQ133^2)*1000/(SQRT(3)*AO109)</f>
        <v>11.145506515688002</v>
      </c>
      <c r="AP133" s="1129">
        <v>0.19800000000000001</v>
      </c>
      <c r="AQ133" s="1130">
        <v>8.0000000000000002E-3</v>
      </c>
      <c r="AR133" s="674">
        <f t="shared" si="19"/>
        <v>2.7190000000000003</v>
      </c>
      <c r="AS133" s="674">
        <f t="shared" si="19"/>
        <v>0.11400000000000002</v>
      </c>
    </row>
    <row r="134" spans="1:47" ht="16.5" x14ac:dyDescent="0.25">
      <c r="A134" s="929" t="s">
        <v>470</v>
      </c>
      <c r="B134" s="715"/>
      <c r="C134" s="716"/>
      <c r="D134" s="717"/>
      <c r="E134" s="718"/>
      <c r="F134" s="719"/>
      <c r="G134" s="720"/>
      <c r="H134" s="958">
        <f>SQRT(I134^2+J134^2)*1000/(SQRT(3)*H109)</f>
        <v>221.45141880792465</v>
      </c>
      <c r="I134" s="1129">
        <v>3.8839999999999999</v>
      </c>
      <c r="J134" s="1130">
        <v>0.44400000000000001</v>
      </c>
      <c r="K134" s="958">
        <f>SQRT(L134^2+M134^2)*1000/(SQRT(3)*K109)</f>
        <v>223.15254492687632</v>
      </c>
      <c r="L134" s="1129">
        <v>3.9140000000000001</v>
      </c>
      <c r="M134" s="1130">
        <v>0.42499999999999999</v>
      </c>
      <c r="N134" s="958">
        <f>SQRT(O134^2+P134^2)*1000/(SQRT(3)*N109)</f>
        <v>226.12818747075062</v>
      </c>
      <c r="O134" s="1129">
        <v>3.9649999999999999</v>
      </c>
      <c r="P134" s="1130">
        <v>0.41599999999999998</v>
      </c>
      <c r="Q134" s="958">
        <f>SQRT(R134^2+S134^2)*1000/(SQRT(3)*Q109)</f>
        <v>234.60305998856654</v>
      </c>
      <c r="R134" s="1129">
        <v>4.1079999999999997</v>
      </c>
      <c r="S134" s="1130">
        <v>0.442</v>
      </c>
      <c r="T134" s="958">
        <f>SQRT(U134^2+V134^2)*1000/(SQRT(3)*T109)</f>
        <v>238.55421035440108</v>
      </c>
      <c r="U134" s="1129">
        <v>4.1760000000000002</v>
      </c>
      <c r="V134" s="1130">
        <v>0.44500000000000001</v>
      </c>
      <c r="W134" s="958">
        <f>SQRT(X134^2+Y134^2)*1000/(SQRT(3)*W109)</f>
        <v>239.63353258130164</v>
      </c>
      <c r="X134" s="1129">
        <v>4.202</v>
      </c>
      <c r="Y134" s="1130">
        <v>0.439</v>
      </c>
      <c r="Z134" s="958">
        <f>SQRT(AA134^2+AB134^2)*1000/(SQRT(3)*Z109)</f>
        <v>242.98758896180868</v>
      </c>
      <c r="AA134" s="1129">
        <v>4.2670000000000003</v>
      </c>
      <c r="AB134" s="1130">
        <v>0.42599999999999999</v>
      </c>
      <c r="AC134" s="958">
        <f>SQRT(AD134^2+AE134^2)*1000/(SQRT(3)*AC109)</f>
        <v>236.46613243977407</v>
      </c>
      <c r="AD134" s="1129">
        <v>4.1639999999999997</v>
      </c>
      <c r="AE134" s="1130">
        <v>0.371</v>
      </c>
      <c r="AF134" s="958">
        <f>SQRT(AG134^2+AH134^2)*1000/(SQRT(3)*AF109)</f>
        <v>220.25188587963132</v>
      </c>
      <c r="AG134" s="1129">
        <v>3.8839999999999999</v>
      </c>
      <c r="AH134" s="1130">
        <v>0.33500000000000002</v>
      </c>
      <c r="AI134" s="958">
        <f>SQRT(AJ134^2+AK134^2)*1000/(SQRT(3)*AI109)</f>
        <v>208.82292530231288</v>
      </c>
      <c r="AJ134" s="1129">
        <v>3.6850000000000001</v>
      </c>
      <c r="AK134" s="1130">
        <v>0.33</v>
      </c>
      <c r="AL134" s="958">
        <f>SQRT(AM134^2+AN134^2)*1000/(SQRT(3)*AL109)</f>
        <v>186.96833484392772</v>
      </c>
      <c r="AM134" s="1129">
        <v>3.3039999999999998</v>
      </c>
      <c r="AN134" s="1130">
        <v>0.312</v>
      </c>
      <c r="AO134" s="958">
        <f>SQRT(AP134^2+AQ134^2)*1000/(SQRT(3)*AO109)</f>
        <v>167.79007671109662</v>
      </c>
      <c r="AP134" s="1129">
        <v>2.968</v>
      </c>
      <c r="AQ134" s="1130">
        <v>0.30099999999999999</v>
      </c>
      <c r="AR134" s="674">
        <f t="shared" si="19"/>
        <v>46.521000000000001</v>
      </c>
      <c r="AS134" s="674">
        <f t="shared" si="19"/>
        <v>4.6859999999999999</v>
      </c>
    </row>
    <row r="135" spans="1:47" ht="16.5" x14ac:dyDescent="0.25">
      <c r="A135" s="929" t="s">
        <v>471</v>
      </c>
      <c r="B135" s="715"/>
      <c r="C135" s="716"/>
      <c r="D135" s="717"/>
      <c r="E135" s="718"/>
      <c r="F135" s="719"/>
      <c r="G135" s="720"/>
      <c r="H135" s="1132">
        <f>SQRT(I135^2+J135^2)*1000/(SQRT(3)*H109)</f>
        <v>1.9260114945493796</v>
      </c>
      <c r="I135" s="1129">
        <v>3.4000000000000002E-2</v>
      </c>
      <c r="J135" s="1130">
        <v>0</v>
      </c>
      <c r="K135" s="1132">
        <f>SQRT(L135^2+M135^2)*1000/(SQRT(3)*K109)</f>
        <v>1.8137844702599673</v>
      </c>
      <c r="L135" s="1129">
        <v>3.2000000000000001E-2</v>
      </c>
      <c r="M135" s="1130">
        <v>0</v>
      </c>
      <c r="N135" s="1132">
        <f>SQRT(O135^2+P135^2)*1000/(SQRT(3)*N109)</f>
        <v>1.7583120488140682</v>
      </c>
      <c r="O135" s="1129">
        <v>3.1E-2</v>
      </c>
      <c r="P135" s="1130">
        <v>0</v>
      </c>
      <c r="Q135" s="1132">
        <f>SQRT(R135^2+S135^2)*1000/(SQRT(3)*Q109)</f>
        <v>2.1576819658935666</v>
      </c>
      <c r="R135" s="1129">
        <v>3.7999999999999999E-2</v>
      </c>
      <c r="S135" s="1130">
        <v>0</v>
      </c>
      <c r="T135" s="1132">
        <f>SQRT(U135^2+V135^2)*1000/(SQRT(3)*T109)</f>
        <v>2.272138013339732</v>
      </c>
      <c r="U135" s="1129">
        <v>0.04</v>
      </c>
      <c r="V135" s="1130">
        <v>0</v>
      </c>
      <c r="W135" s="1132">
        <f>SQRT(X135^2+Y135^2)*1000/(SQRT(3)*W109)</f>
        <v>2.3255094839153805</v>
      </c>
      <c r="X135" s="1129">
        <v>4.1000000000000002E-2</v>
      </c>
      <c r="Y135" s="1130">
        <v>0</v>
      </c>
      <c r="Z135" s="1132">
        <f>SQRT(AA135^2+AB135^2)*1000/(SQRT(3)*Z109)</f>
        <v>2.1532348836201574</v>
      </c>
      <c r="AA135" s="1129">
        <v>3.7999999999999999E-2</v>
      </c>
      <c r="AB135" s="1130">
        <v>0</v>
      </c>
      <c r="AC135" s="1132">
        <f>SQRT(AD135^2+AE135^2)*1000/(SQRT(3)*AC109)</f>
        <v>2.0928735142565058</v>
      </c>
      <c r="AD135" s="1129">
        <v>3.6999999999999998E-2</v>
      </c>
      <c r="AE135" s="1130">
        <v>0</v>
      </c>
      <c r="AF135" s="1132">
        <f>SQRT(AG135^2+AH135^2)*1000/(SQRT(3)*AF109)</f>
        <v>2.2599090681656748</v>
      </c>
      <c r="AG135" s="1129">
        <v>0.04</v>
      </c>
      <c r="AH135" s="1130">
        <v>0</v>
      </c>
      <c r="AI135" s="1132">
        <f>SQRT(AJ135^2+AK135^2)*1000/(SQRT(3)*AI109)</f>
        <v>2.427027233859997</v>
      </c>
      <c r="AJ135" s="1129">
        <v>4.2999999999999997E-2</v>
      </c>
      <c r="AK135" s="1130">
        <v>0</v>
      </c>
      <c r="AL135" s="1132">
        <f>SQRT(AM135^2+AN135^2)*1000/(SQRT(3)*AL109)</f>
        <v>2.5915410209526533</v>
      </c>
      <c r="AM135" s="1129">
        <v>4.5999999999999999E-2</v>
      </c>
      <c r="AN135" s="1130">
        <v>0</v>
      </c>
      <c r="AO135" s="1132">
        <f>SQRT(AP135^2+AQ135^2)*1000/(SQRT(3)*AO109)</f>
        <v>2.4185154968488951</v>
      </c>
      <c r="AP135" s="1129">
        <v>4.2999999999999997E-2</v>
      </c>
      <c r="AQ135" s="1130">
        <v>0</v>
      </c>
      <c r="AR135" s="674">
        <f t="shared" si="19"/>
        <v>0.46299999999999991</v>
      </c>
      <c r="AS135" s="674">
        <f t="shared" si="19"/>
        <v>0</v>
      </c>
    </row>
    <row r="136" spans="1:47" s="1002" customFormat="1" ht="15.75" customHeight="1" thickBot="1" x14ac:dyDescent="0.3">
      <c r="A136" s="929" t="s">
        <v>472</v>
      </c>
      <c r="B136" s="715"/>
      <c r="C136" s="716"/>
      <c r="D136" s="717"/>
      <c r="E136" s="718"/>
      <c r="F136" s="719"/>
      <c r="G136" s="720"/>
      <c r="H136" s="958">
        <f>SQRT(I136^2+J136^2)*1000/(SQRT(3)*H109)</f>
        <v>0</v>
      </c>
      <c r="I136" s="1129">
        <v>0</v>
      </c>
      <c r="J136" s="1130">
        <v>0</v>
      </c>
      <c r="K136" s="958">
        <f>SQRT(L136^2+M136^2)*1000/(SQRT(3)*K109)</f>
        <v>0</v>
      </c>
      <c r="L136" s="1129">
        <v>0</v>
      </c>
      <c r="M136" s="1130">
        <v>0</v>
      </c>
      <c r="N136" s="958">
        <f>SQRT(O136^2+P136^2)*1000/(SQRT(3)*N109)</f>
        <v>0</v>
      </c>
      <c r="O136" s="1129">
        <v>0</v>
      </c>
      <c r="P136" s="1130">
        <v>0</v>
      </c>
      <c r="Q136" s="958">
        <f>SQRT(R136^2+S136^2)*1000/(SQRT(3)*Q109)</f>
        <v>0</v>
      </c>
      <c r="R136" s="1129">
        <v>0</v>
      </c>
      <c r="S136" s="1130">
        <v>0</v>
      </c>
      <c r="T136" s="958">
        <f>SQRT(U136^2+V136^2)*1000/(SQRT(3)*T109)</f>
        <v>0</v>
      </c>
      <c r="U136" s="1129">
        <v>0</v>
      </c>
      <c r="V136" s="1130">
        <v>0</v>
      </c>
      <c r="W136" s="958">
        <f>SQRT(X136^2+Y136^2)*1000/(SQRT(3)*W109)</f>
        <v>0</v>
      </c>
      <c r="X136" s="1129">
        <v>0</v>
      </c>
      <c r="Y136" s="1130">
        <v>0</v>
      </c>
      <c r="Z136" s="958">
        <f>SQRT(AA136^2+AB136^2)*1000/(SQRT(3)*Z109)</f>
        <v>0</v>
      </c>
      <c r="AA136" s="1129">
        <v>0</v>
      </c>
      <c r="AB136" s="1130">
        <v>0</v>
      </c>
      <c r="AC136" s="958">
        <f>SQRT(AD136^2+AE136^2)*1000/(SQRT(3)*AC109)</f>
        <v>0</v>
      </c>
      <c r="AD136" s="1129">
        <v>0</v>
      </c>
      <c r="AE136" s="1130">
        <v>0</v>
      </c>
      <c r="AF136" s="958">
        <f>SQRT(AG136^2+AH136^2)*1000/(SQRT(3)*AF109)</f>
        <v>0</v>
      </c>
      <c r="AG136" s="1129">
        <v>0</v>
      </c>
      <c r="AH136" s="1130">
        <v>0</v>
      </c>
      <c r="AI136" s="958">
        <f>SQRT(AJ136^2+AK136^2)*1000/(SQRT(3)*AI109)</f>
        <v>0</v>
      </c>
      <c r="AJ136" s="1129">
        <v>0</v>
      </c>
      <c r="AK136" s="1130">
        <v>0</v>
      </c>
      <c r="AL136" s="958">
        <f>SQRT(AM136^2+AN136^2)*1000/(SQRT(3)*AL109)</f>
        <v>0</v>
      </c>
      <c r="AM136" s="1129">
        <v>0</v>
      </c>
      <c r="AN136" s="1130">
        <v>0</v>
      </c>
      <c r="AO136" s="958">
        <f>SQRT(AP136^2+AQ136^2)*1000/(SQRT(3)*AO109)</f>
        <v>0</v>
      </c>
      <c r="AP136" s="1129">
        <v>0</v>
      </c>
      <c r="AQ136" s="1130">
        <v>0</v>
      </c>
      <c r="AR136" s="674">
        <f>I136+L136+O136+R136+U136+X136+AA136+AD136+AG136+AJ136+AM136+AP136</f>
        <v>0</v>
      </c>
      <c r="AS136" s="674">
        <f t="shared" si="19"/>
        <v>0</v>
      </c>
      <c r="AT136" s="1003"/>
      <c r="AU136" s="1003"/>
    </row>
    <row r="137" spans="1:47" ht="16.5" x14ac:dyDescent="0.25">
      <c r="A137" s="1707" t="s">
        <v>50</v>
      </c>
      <c r="B137" s="1708"/>
      <c r="C137" s="1708"/>
      <c r="D137" s="1708"/>
      <c r="E137" s="1708"/>
      <c r="F137" s="1708"/>
      <c r="G137" s="1709"/>
      <c r="H137" s="714">
        <f t="shared" ref="H137:AQ137" si="20">H121+H122+H125+H127+H128+H126+H123+H124</f>
        <v>256.82684482558716</v>
      </c>
      <c r="I137" s="749">
        <f t="shared" si="20"/>
        <v>4.4390000000000001</v>
      </c>
      <c r="J137" s="750">
        <f t="shared" si="20"/>
        <v>0.71300000000000008</v>
      </c>
      <c r="K137" s="714">
        <f t="shared" si="20"/>
        <v>251.76601980122587</v>
      </c>
      <c r="L137" s="749">
        <f t="shared" si="20"/>
        <v>4.3519999999999994</v>
      </c>
      <c r="M137" s="750">
        <f t="shared" si="20"/>
        <v>0.67900000000000005</v>
      </c>
      <c r="N137" s="714">
        <f t="shared" si="20"/>
        <v>249.79852397069939</v>
      </c>
      <c r="O137" s="749">
        <f t="shared" si="20"/>
        <v>4.3170000000000002</v>
      </c>
      <c r="P137" s="750">
        <f t="shared" si="20"/>
        <v>0.66200000000000014</v>
      </c>
      <c r="Q137" s="714">
        <f t="shared" si="20"/>
        <v>264.36386026643612</v>
      </c>
      <c r="R137" s="749">
        <f t="shared" si="20"/>
        <v>4.5610000000000008</v>
      </c>
      <c r="S137" s="750">
        <f t="shared" si="20"/>
        <v>0.71</v>
      </c>
      <c r="T137" s="714">
        <f t="shared" si="20"/>
        <v>273.41087342419422</v>
      </c>
      <c r="U137" s="749">
        <f t="shared" si="20"/>
        <v>4.7220000000000004</v>
      </c>
      <c r="V137" s="750">
        <f t="shared" si="20"/>
        <v>0.71100000000000008</v>
      </c>
      <c r="W137" s="714">
        <f t="shared" si="20"/>
        <v>273.74582446703664</v>
      </c>
      <c r="X137" s="749">
        <f t="shared" si="20"/>
        <v>4.7370000000000001</v>
      </c>
      <c r="Y137" s="750">
        <f t="shared" si="20"/>
        <v>0.70599999999999996</v>
      </c>
      <c r="Z137" s="714">
        <f t="shared" si="20"/>
        <v>279.29114479213018</v>
      </c>
      <c r="AA137" s="749">
        <f t="shared" si="20"/>
        <v>4.8439999999999994</v>
      </c>
      <c r="AB137" s="750">
        <f t="shared" si="20"/>
        <v>0.68700000000000006</v>
      </c>
      <c r="AC137" s="714">
        <f t="shared" si="20"/>
        <v>274.92344922204575</v>
      </c>
      <c r="AD137" s="749">
        <f t="shared" si="20"/>
        <v>4.778999999999999</v>
      </c>
      <c r="AE137" s="750">
        <f t="shared" si="20"/>
        <v>0.65300000000000002</v>
      </c>
      <c r="AF137" s="714">
        <f t="shared" si="20"/>
        <v>260.54535807299561</v>
      </c>
      <c r="AG137" s="749">
        <f t="shared" si="20"/>
        <v>4.5319999999999983</v>
      </c>
      <c r="AH137" s="750">
        <f t="shared" si="20"/>
        <v>0.627</v>
      </c>
      <c r="AI137" s="714">
        <f t="shared" si="20"/>
        <v>242.91982309496376</v>
      </c>
      <c r="AJ137" s="749">
        <f t="shared" si="20"/>
        <v>4.2249999999999996</v>
      </c>
      <c r="AK137" s="750">
        <f t="shared" si="20"/>
        <v>0.60499999999999998</v>
      </c>
      <c r="AL137" s="714">
        <f t="shared" si="20"/>
        <v>220.06735949447329</v>
      </c>
      <c r="AM137" s="749">
        <f t="shared" si="20"/>
        <v>3.8260000000000001</v>
      </c>
      <c r="AN137" s="750">
        <f t="shared" si="20"/>
        <v>0.59000000000000008</v>
      </c>
      <c r="AO137" s="714">
        <f t="shared" si="20"/>
        <v>192.12968457923697</v>
      </c>
      <c r="AP137" s="749">
        <f t="shared" si="20"/>
        <v>3.3289999999999997</v>
      </c>
      <c r="AQ137" s="750">
        <f t="shared" si="20"/>
        <v>0.59299999999999997</v>
      </c>
      <c r="AR137" s="674"/>
      <c r="AS137" s="674"/>
    </row>
    <row r="138" spans="1:47" ht="17.25" thickBot="1" x14ac:dyDescent="0.3">
      <c r="A138" s="1710" t="s">
        <v>51</v>
      </c>
      <c r="B138" s="1711"/>
      <c r="C138" s="1711"/>
      <c r="D138" s="1711"/>
      <c r="E138" s="1711"/>
      <c r="F138" s="1711"/>
      <c r="G138" s="1712"/>
      <c r="H138" s="746">
        <f t="shared" ref="H138:AQ138" si="21">H131+H132+H133+H134+H136+H130+H135</f>
        <v>264.45801493013607</v>
      </c>
      <c r="I138" s="747">
        <f t="shared" si="21"/>
        <v>4.633</v>
      </c>
      <c r="J138" s="748">
        <f t="shared" si="21"/>
        <v>0.53900000000000003</v>
      </c>
      <c r="K138" s="746">
        <f t="shared" si="21"/>
        <v>266.44645144025321</v>
      </c>
      <c r="L138" s="747">
        <f t="shared" si="21"/>
        <v>4.668000000000001</v>
      </c>
      <c r="M138" s="748">
        <f t="shared" si="21"/>
        <v>0.51600000000000001</v>
      </c>
      <c r="N138" s="746">
        <f t="shared" si="21"/>
        <v>269.08888151656265</v>
      </c>
      <c r="O138" s="747">
        <f t="shared" si="21"/>
        <v>4.7139999999999995</v>
      </c>
      <c r="P138" s="748">
        <f t="shared" si="21"/>
        <v>0.5</v>
      </c>
      <c r="Q138" s="746">
        <f t="shared" si="21"/>
        <v>281.00314969582922</v>
      </c>
      <c r="R138" s="747">
        <f t="shared" si="21"/>
        <v>4.9180000000000001</v>
      </c>
      <c r="S138" s="748">
        <f t="shared" si="21"/>
        <v>0.52200000000000002</v>
      </c>
      <c r="T138" s="746">
        <f t="shared" si="21"/>
        <v>286.78047816635683</v>
      </c>
      <c r="U138" s="747">
        <f t="shared" si="21"/>
        <v>5.0180000000000007</v>
      </c>
      <c r="V138" s="748">
        <f t="shared" si="21"/>
        <v>0.53100000000000003</v>
      </c>
      <c r="W138" s="746">
        <f t="shared" si="21"/>
        <v>285.36118841356023</v>
      </c>
      <c r="X138" s="747">
        <f t="shared" si="21"/>
        <v>5.0020000000000007</v>
      </c>
      <c r="Y138" s="748">
        <f t="shared" si="21"/>
        <v>0.52100000000000002</v>
      </c>
      <c r="Z138" s="746">
        <f t="shared" si="21"/>
        <v>288.70033298640283</v>
      </c>
      <c r="AA138" s="747">
        <f t="shared" si="21"/>
        <v>5.069</v>
      </c>
      <c r="AB138" s="748">
        <f t="shared" si="21"/>
        <v>0.5</v>
      </c>
      <c r="AC138" s="746">
        <f t="shared" si="21"/>
        <v>281.58044859224691</v>
      </c>
      <c r="AD138" s="747">
        <f t="shared" si="21"/>
        <v>4.9580000000000002</v>
      </c>
      <c r="AE138" s="748">
        <f t="shared" si="21"/>
        <v>0.436</v>
      </c>
      <c r="AF138" s="746">
        <f t="shared" si="21"/>
        <v>264.14166856517295</v>
      </c>
      <c r="AG138" s="747">
        <f t="shared" si="21"/>
        <v>4.657</v>
      </c>
      <c r="AH138" s="748">
        <f t="shared" si="21"/>
        <v>0.40200000000000002</v>
      </c>
      <c r="AI138" s="746">
        <f t="shared" si="21"/>
        <v>250.82067182883824</v>
      </c>
      <c r="AJ138" s="747">
        <f t="shared" si="21"/>
        <v>4.426000000000001</v>
      </c>
      <c r="AK138" s="748">
        <f t="shared" si="21"/>
        <v>0.38800000000000001</v>
      </c>
      <c r="AL138" s="746">
        <f t="shared" si="21"/>
        <v>226.59374291972014</v>
      </c>
      <c r="AM138" s="747">
        <f t="shared" si="21"/>
        <v>4.0039999999999996</v>
      </c>
      <c r="AN138" s="748">
        <f t="shared" si="21"/>
        <v>0.37</v>
      </c>
      <c r="AO138" s="746">
        <f t="shared" si="21"/>
        <v>199.62802310205586</v>
      </c>
      <c r="AP138" s="747">
        <f t="shared" si="21"/>
        <v>3.5310000000000001</v>
      </c>
      <c r="AQ138" s="748">
        <f t="shared" si="21"/>
        <v>0.34799999999999998</v>
      </c>
      <c r="AR138" s="674"/>
      <c r="AS138" s="674"/>
    </row>
    <row r="139" spans="1:47" ht="17.25" thickBot="1" x14ac:dyDescent="0.3">
      <c r="A139" s="1713" t="s">
        <v>52</v>
      </c>
      <c r="B139" s="1714"/>
      <c r="C139" s="1714"/>
      <c r="D139" s="1714"/>
      <c r="E139" s="1714"/>
      <c r="F139" s="1714"/>
      <c r="G139" s="1714"/>
      <c r="H139" s="751">
        <f t="shared" ref="H139:AQ139" si="22">H137+H138</f>
        <v>521.28485975572323</v>
      </c>
      <c r="I139" s="752">
        <f t="shared" si="22"/>
        <v>9.0719999999999992</v>
      </c>
      <c r="J139" s="753">
        <f t="shared" si="22"/>
        <v>1.2520000000000002</v>
      </c>
      <c r="K139" s="751">
        <f t="shared" si="22"/>
        <v>518.21247124147908</v>
      </c>
      <c r="L139" s="752">
        <f t="shared" si="22"/>
        <v>9.02</v>
      </c>
      <c r="M139" s="753">
        <f t="shared" si="22"/>
        <v>1.1950000000000001</v>
      </c>
      <c r="N139" s="751">
        <f t="shared" si="22"/>
        <v>518.88740548726207</v>
      </c>
      <c r="O139" s="752">
        <f t="shared" si="22"/>
        <v>9.0309999999999988</v>
      </c>
      <c r="P139" s="753">
        <f t="shared" si="22"/>
        <v>1.1620000000000001</v>
      </c>
      <c r="Q139" s="751">
        <f t="shared" si="22"/>
        <v>545.36700996226534</v>
      </c>
      <c r="R139" s="752">
        <f t="shared" si="22"/>
        <v>9.479000000000001</v>
      </c>
      <c r="S139" s="753">
        <f t="shared" si="22"/>
        <v>1.232</v>
      </c>
      <c r="T139" s="751">
        <f t="shared" si="22"/>
        <v>560.19135159055099</v>
      </c>
      <c r="U139" s="752">
        <f t="shared" si="22"/>
        <v>9.740000000000002</v>
      </c>
      <c r="V139" s="753">
        <f t="shared" si="22"/>
        <v>1.242</v>
      </c>
      <c r="W139" s="751">
        <f t="shared" si="22"/>
        <v>559.10701288059681</v>
      </c>
      <c r="X139" s="752">
        <f t="shared" si="22"/>
        <v>9.7390000000000008</v>
      </c>
      <c r="Y139" s="753">
        <f t="shared" si="22"/>
        <v>1.2269999999999999</v>
      </c>
      <c r="Z139" s="751">
        <f t="shared" si="22"/>
        <v>567.99147777853295</v>
      </c>
      <c r="AA139" s="752">
        <f t="shared" si="22"/>
        <v>9.9130000000000003</v>
      </c>
      <c r="AB139" s="753">
        <f t="shared" si="22"/>
        <v>1.1870000000000001</v>
      </c>
      <c r="AC139" s="751">
        <f t="shared" si="22"/>
        <v>556.50389781429271</v>
      </c>
      <c r="AD139" s="752">
        <f t="shared" si="22"/>
        <v>9.7369999999999983</v>
      </c>
      <c r="AE139" s="753">
        <f t="shared" si="22"/>
        <v>1.089</v>
      </c>
      <c r="AF139" s="751">
        <f t="shared" si="22"/>
        <v>524.68702663816862</v>
      </c>
      <c r="AG139" s="752">
        <f t="shared" si="22"/>
        <v>9.1889999999999983</v>
      </c>
      <c r="AH139" s="753">
        <f t="shared" si="22"/>
        <v>1.0289999999999999</v>
      </c>
      <c r="AI139" s="751">
        <f t="shared" si="22"/>
        <v>493.74049492380198</v>
      </c>
      <c r="AJ139" s="752">
        <f t="shared" si="22"/>
        <v>8.6509999999999998</v>
      </c>
      <c r="AK139" s="753">
        <f t="shared" si="22"/>
        <v>0.99299999999999999</v>
      </c>
      <c r="AL139" s="751">
        <f t="shared" si="22"/>
        <v>446.66110241419346</v>
      </c>
      <c r="AM139" s="752">
        <f t="shared" si="22"/>
        <v>7.83</v>
      </c>
      <c r="AN139" s="753">
        <f t="shared" si="22"/>
        <v>0.96000000000000008</v>
      </c>
      <c r="AO139" s="751">
        <f t="shared" si="22"/>
        <v>391.7577076812928</v>
      </c>
      <c r="AP139" s="752">
        <f t="shared" si="22"/>
        <v>6.8599999999999994</v>
      </c>
      <c r="AQ139" s="753">
        <f t="shared" si="22"/>
        <v>0.94099999999999995</v>
      </c>
      <c r="AR139" s="674"/>
      <c r="AS139" s="674"/>
    </row>
    <row r="140" spans="1:47" ht="17.25" thickBot="1" x14ac:dyDescent="0.3">
      <c r="A140" s="754"/>
      <c r="B140" s="666"/>
      <c r="C140" s="699"/>
      <c r="D140" s="701"/>
      <c r="E140" s="702"/>
      <c r="F140" s="701"/>
      <c r="G140" s="702"/>
      <c r="H140" s="703"/>
      <c r="I140" s="701"/>
      <c r="J140" s="665"/>
      <c r="K140" s="703"/>
      <c r="L140" s="701"/>
      <c r="M140" s="701"/>
      <c r="N140" s="703"/>
      <c r="O140" s="701"/>
      <c r="P140" s="701"/>
      <c r="Q140" s="703"/>
      <c r="R140" s="701"/>
      <c r="S140" s="701"/>
      <c r="T140" s="703"/>
      <c r="U140" s="701"/>
      <c r="V140" s="701"/>
      <c r="W140" s="703"/>
      <c r="X140" s="701"/>
      <c r="Y140" s="701"/>
      <c r="Z140" s="703"/>
      <c r="AA140" s="701"/>
      <c r="AB140" s="701"/>
      <c r="AC140" s="703"/>
      <c r="AD140" s="701"/>
      <c r="AE140" s="701"/>
      <c r="AF140" s="703"/>
      <c r="AG140" s="701"/>
      <c r="AH140" s="701"/>
      <c r="AI140" s="703"/>
      <c r="AJ140" s="701"/>
      <c r="AK140" s="701"/>
      <c r="AL140" s="703"/>
      <c r="AM140" s="701"/>
      <c r="AN140" s="701"/>
      <c r="AO140" s="703"/>
      <c r="AP140" s="701"/>
      <c r="AQ140" s="701"/>
    </row>
    <row r="141" spans="1:47" ht="16.5" x14ac:dyDescent="0.25">
      <c r="A141" s="1681" t="s">
        <v>28</v>
      </c>
      <c r="B141" s="1682"/>
      <c r="C141" s="1682"/>
      <c r="D141" s="1715" t="s">
        <v>29</v>
      </c>
      <c r="E141" s="1716"/>
      <c r="F141" s="1716" t="s">
        <v>30</v>
      </c>
      <c r="G141" s="1717"/>
      <c r="H141" s="675" t="s">
        <v>9</v>
      </c>
      <c r="I141" s="676" t="s">
        <v>10</v>
      </c>
      <c r="J141" s="677" t="s">
        <v>11</v>
      </c>
      <c r="K141" s="675" t="s">
        <v>9</v>
      </c>
      <c r="L141" s="676" t="s">
        <v>10</v>
      </c>
      <c r="M141" s="677" t="s">
        <v>11</v>
      </c>
      <c r="N141" s="675" t="s">
        <v>9</v>
      </c>
      <c r="O141" s="676" t="s">
        <v>10</v>
      </c>
      <c r="P141" s="677" t="s">
        <v>11</v>
      </c>
      <c r="Q141" s="675" t="s">
        <v>9</v>
      </c>
      <c r="R141" s="676" t="s">
        <v>10</v>
      </c>
      <c r="S141" s="677" t="s">
        <v>11</v>
      </c>
      <c r="T141" s="675" t="s">
        <v>9</v>
      </c>
      <c r="U141" s="676" t="s">
        <v>10</v>
      </c>
      <c r="V141" s="677" t="s">
        <v>11</v>
      </c>
      <c r="W141" s="675" t="s">
        <v>9</v>
      </c>
      <c r="X141" s="676" t="s">
        <v>10</v>
      </c>
      <c r="Y141" s="677" t="s">
        <v>11</v>
      </c>
      <c r="Z141" s="675" t="s">
        <v>9</v>
      </c>
      <c r="AA141" s="676" t="s">
        <v>10</v>
      </c>
      <c r="AB141" s="677" t="s">
        <v>11</v>
      </c>
      <c r="AC141" s="675" t="s">
        <v>9</v>
      </c>
      <c r="AD141" s="676" t="s">
        <v>10</v>
      </c>
      <c r="AE141" s="677" t="s">
        <v>11</v>
      </c>
      <c r="AF141" s="675" t="s">
        <v>9</v>
      </c>
      <c r="AG141" s="676" t="s">
        <v>10</v>
      </c>
      <c r="AH141" s="677" t="s">
        <v>11</v>
      </c>
      <c r="AI141" s="675" t="s">
        <v>9</v>
      </c>
      <c r="AJ141" s="676" t="s">
        <v>10</v>
      </c>
      <c r="AK141" s="677" t="s">
        <v>11</v>
      </c>
      <c r="AL141" s="675" t="s">
        <v>9</v>
      </c>
      <c r="AM141" s="676" t="s">
        <v>10</v>
      </c>
      <c r="AN141" s="677" t="s">
        <v>11</v>
      </c>
      <c r="AO141" s="675" t="s">
        <v>9</v>
      </c>
      <c r="AP141" s="676" t="s">
        <v>10</v>
      </c>
      <c r="AQ141" s="677" t="s">
        <v>11</v>
      </c>
    </row>
    <row r="142" spans="1:47" ht="17.25" thickBot="1" x14ac:dyDescent="0.3">
      <c r="A142" s="1705" t="s">
        <v>330</v>
      </c>
      <c r="B142" s="1706"/>
      <c r="C142" s="1706"/>
      <c r="D142" s="1133" t="s">
        <v>32</v>
      </c>
      <c r="E142" s="1134" t="s">
        <v>33</v>
      </c>
      <c r="F142" s="1135" t="s">
        <v>32</v>
      </c>
      <c r="G142" s="1136" t="s">
        <v>33</v>
      </c>
      <c r="H142" s="681" t="s">
        <v>14</v>
      </c>
      <c r="I142" s="682" t="s">
        <v>15</v>
      </c>
      <c r="J142" s="683" t="s">
        <v>69</v>
      </c>
      <c r="K142" s="681" t="s">
        <v>14</v>
      </c>
      <c r="L142" s="682" t="s">
        <v>15</v>
      </c>
      <c r="M142" s="683" t="s">
        <v>69</v>
      </c>
      <c r="N142" s="681" t="s">
        <v>14</v>
      </c>
      <c r="O142" s="682" t="s">
        <v>15</v>
      </c>
      <c r="P142" s="683" t="s">
        <v>69</v>
      </c>
      <c r="Q142" s="681" t="s">
        <v>14</v>
      </c>
      <c r="R142" s="682" t="s">
        <v>15</v>
      </c>
      <c r="S142" s="683" t="s">
        <v>69</v>
      </c>
      <c r="T142" s="681" t="s">
        <v>14</v>
      </c>
      <c r="U142" s="682" t="s">
        <v>15</v>
      </c>
      <c r="V142" s="683" t="s">
        <v>69</v>
      </c>
      <c r="W142" s="681" t="s">
        <v>14</v>
      </c>
      <c r="X142" s="682" t="s">
        <v>15</v>
      </c>
      <c r="Y142" s="683" t="s">
        <v>69</v>
      </c>
      <c r="Z142" s="681" t="s">
        <v>14</v>
      </c>
      <c r="AA142" s="682" t="s">
        <v>15</v>
      </c>
      <c r="AB142" s="683" t="s">
        <v>69</v>
      </c>
      <c r="AC142" s="681" t="s">
        <v>14</v>
      </c>
      <c r="AD142" s="682" t="s">
        <v>15</v>
      </c>
      <c r="AE142" s="683" t="s">
        <v>69</v>
      </c>
      <c r="AF142" s="681" t="s">
        <v>14</v>
      </c>
      <c r="AG142" s="682" t="s">
        <v>15</v>
      </c>
      <c r="AH142" s="683" t="s">
        <v>69</v>
      </c>
      <c r="AI142" s="681" t="s">
        <v>14</v>
      </c>
      <c r="AJ142" s="682" t="s">
        <v>15</v>
      </c>
      <c r="AK142" s="683" t="s">
        <v>69</v>
      </c>
      <c r="AL142" s="681" t="s">
        <v>14</v>
      </c>
      <c r="AM142" s="682" t="s">
        <v>15</v>
      </c>
      <c r="AN142" s="683" t="s">
        <v>69</v>
      </c>
      <c r="AO142" s="681" t="s">
        <v>14</v>
      </c>
      <c r="AP142" s="682" t="s">
        <v>15</v>
      </c>
      <c r="AQ142" s="683" t="s">
        <v>69</v>
      </c>
      <c r="AR142" s="674"/>
      <c r="AS142" s="674"/>
    </row>
    <row r="143" spans="1:47" ht="16.5" x14ac:dyDescent="0.25">
      <c r="A143" s="708" t="s">
        <v>473</v>
      </c>
      <c r="B143" s="708"/>
      <c r="C143" s="709"/>
      <c r="D143" s="710"/>
      <c r="E143" s="711"/>
      <c r="F143" s="712"/>
      <c r="G143" s="713"/>
      <c r="H143" s="958">
        <f>SQRT(I143^2+J143^2)*1000/(SQRT(3)*H102)</f>
        <v>139.5959689275974</v>
      </c>
      <c r="I143" s="1129">
        <v>1.387</v>
      </c>
      <c r="J143" s="1130">
        <v>0.498</v>
      </c>
      <c r="K143" s="958">
        <f>SQRT(L143^2+M143^2)*1000/(SQRT(3)*K102)</f>
        <v>141.75347763921312</v>
      </c>
      <c r="L143" s="1129">
        <v>1.409</v>
      </c>
      <c r="M143" s="1130">
        <v>0.499</v>
      </c>
      <c r="N143" s="958">
        <f>SQRT(O143^2+P143^2)*1000/(SQRT(3)*N102)</f>
        <v>141.962427282595</v>
      </c>
      <c r="O143" s="1129">
        <v>1.411</v>
      </c>
      <c r="P143" s="1130">
        <v>0.497</v>
      </c>
      <c r="Q143" s="958">
        <f>SQRT(R143^2+S143^2)*1000/(SQRT(3)*Q102)</f>
        <v>145.35851338875582</v>
      </c>
      <c r="R143" s="1129">
        <v>1.444</v>
      </c>
      <c r="S143" s="1130">
        <v>0.50800000000000001</v>
      </c>
      <c r="T143" s="958">
        <f>SQRT(U143^2+V143^2)*1000/(SQRT(3)*T102)</f>
        <v>140.23507678236916</v>
      </c>
      <c r="U143" s="1129">
        <v>1.403</v>
      </c>
      <c r="V143" s="1130">
        <v>0.46100000000000002</v>
      </c>
      <c r="W143" s="958">
        <f>SQRT(X143^2+Y143^2)*1000/(SQRT(3)*W102)</f>
        <v>131.95965377604477</v>
      </c>
      <c r="X143" s="1129">
        <v>1.3340000000000001</v>
      </c>
      <c r="Y143" s="1130">
        <v>0.39900000000000002</v>
      </c>
      <c r="Z143" s="958">
        <f>SQRT(AA143^2+AB143^2)*1000/(SQRT(3)*Z102)</f>
        <v>124.71901591263418</v>
      </c>
      <c r="AA143" s="1129">
        <v>1.2649999999999999</v>
      </c>
      <c r="AB143" s="1130">
        <v>0.36899999999999999</v>
      </c>
      <c r="AC143" s="958">
        <f>SQRT(AD143^2+AE143^2)*1000/(SQRT(3)*AC102)</f>
        <v>123.97430504738358</v>
      </c>
      <c r="AD143" s="1129">
        <v>1.2629999999999999</v>
      </c>
      <c r="AE143" s="1130">
        <v>0.35599999999999998</v>
      </c>
      <c r="AF143" s="958">
        <f>SQRT(AG143^2+AH143^2)*1000/(SQRT(3)*AF102)</f>
        <v>117.54487285488457</v>
      </c>
      <c r="AG143" s="1129">
        <v>1.198</v>
      </c>
      <c r="AH143" s="1130">
        <v>0.34100000000000003</v>
      </c>
      <c r="AI143" s="958">
        <f>SQRT(AJ143^2+AK143^2)*1000/(SQRT(3)*AI102)</f>
        <v>113.46520032074316</v>
      </c>
      <c r="AJ143" s="1129">
        <v>1.157</v>
      </c>
      <c r="AK143" s="1130">
        <v>0.33</v>
      </c>
      <c r="AL143" s="958">
        <f>SQRT(AM143^2+AN143^2)*1000/(SQRT(3)*AL102)</f>
        <v>104.72122529011074</v>
      </c>
      <c r="AM143" s="1129">
        <v>1.0640000000000001</v>
      </c>
      <c r="AN143" s="1130">
        <v>0.32400000000000001</v>
      </c>
      <c r="AO143" s="958">
        <f>SQRT(AP143^2+AQ143^2)*1000/(SQRT(3)*AO102)</f>
        <v>98.280521808060385</v>
      </c>
      <c r="AP143" s="1129">
        <v>0.996</v>
      </c>
      <c r="AQ143" s="1130">
        <v>0.318</v>
      </c>
      <c r="AR143" s="674">
        <f t="shared" ref="AR143:AS158" si="23">I143+L143+O143+R143+U143+X143+AA143+AD143+AG143+AJ143+AM143+AP143</f>
        <v>15.331000000000001</v>
      </c>
      <c r="AS143" s="674">
        <f t="shared" si="23"/>
        <v>4.8999999999999995</v>
      </c>
      <c r="AT143" s="1144"/>
      <c r="AU143" s="1144"/>
    </row>
    <row r="144" spans="1:47" ht="16.5" x14ac:dyDescent="0.25">
      <c r="A144" s="715" t="s">
        <v>474</v>
      </c>
      <c r="B144" s="715"/>
      <c r="C144" s="716"/>
      <c r="D144" s="717"/>
      <c r="E144" s="718"/>
      <c r="F144" s="719"/>
      <c r="G144" s="720"/>
      <c r="H144" s="958">
        <f>SQRT(I144^2+J144^2)*1000/(SQRT(3)*H102)</f>
        <v>4.575336412190973</v>
      </c>
      <c r="I144" s="1129">
        <v>4.2999999999999997E-2</v>
      </c>
      <c r="J144" s="1130">
        <v>2.1999999999999999E-2</v>
      </c>
      <c r="K144" s="958">
        <f>SQRT(L144^2+M144^2)*1000/(SQRT(3)*K102)</f>
        <v>5.3444740875656729</v>
      </c>
      <c r="L144" s="1129">
        <v>0.05</v>
      </c>
      <c r="M144" s="1130">
        <v>2.5999999999999999E-2</v>
      </c>
      <c r="N144" s="958">
        <f>SQRT(O144^2+P144^2)*1000/(SQRT(3)*N102)</f>
        <v>4.2871795221322895</v>
      </c>
      <c r="O144" s="1129">
        <v>0.04</v>
      </c>
      <c r="P144" s="1130">
        <v>2.1000000000000001E-2</v>
      </c>
      <c r="Q144" s="958">
        <f>SQRT(R144^2+S144^2)*1000/(SQRT(3)*Q102)</f>
        <v>4.1195103934581585</v>
      </c>
      <c r="R144" s="1129">
        <v>3.9E-2</v>
      </c>
      <c r="S144" s="1130">
        <v>1.9E-2</v>
      </c>
      <c r="T144" s="958">
        <f>SQRT(U144^2+V144^2)*1000/(SQRT(3)*T102)</f>
        <v>4.3025930171564539</v>
      </c>
      <c r="U144" s="1129">
        <v>4.2000000000000003E-2</v>
      </c>
      <c r="V144" s="1130">
        <v>1.7000000000000001E-2</v>
      </c>
      <c r="W144" s="958">
        <f>SQRT(X144^2+Y144^2)*1000/(SQRT(3)*W102)</f>
        <v>4.3821105384495347</v>
      </c>
      <c r="X144" s="1129">
        <v>4.2999999999999997E-2</v>
      </c>
      <c r="Y144" s="1130">
        <v>1.7000000000000001E-2</v>
      </c>
      <c r="Z144" s="958">
        <f>SQRT(AA144^2+AB144^2)*1000/(SQRT(3)*Z102)</f>
        <v>4.2884861548051214</v>
      </c>
      <c r="AA144" s="1129">
        <v>4.2000000000000003E-2</v>
      </c>
      <c r="AB144" s="1130">
        <v>1.7000000000000001E-2</v>
      </c>
      <c r="AC144" s="958">
        <f>SQRT(AD144^2+AE144^2)*1000/(SQRT(3)*AC102)</f>
        <v>4.5789784256695221</v>
      </c>
      <c r="AD144" s="1129">
        <v>4.4999999999999998E-2</v>
      </c>
      <c r="AE144" s="1130">
        <v>1.7999999999999999E-2</v>
      </c>
      <c r="AF144" s="958">
        <f>SQRT(AG144^2+AH144^2)*1000/(SQRT(3)*AF102)</f>
        <v>4.8202208788764747</v>
      </c>
      <c r="AG144" s="1129">
        <v>4.7E-2</v>
      </c>
      <c r="AH144" s="1130">
        <v>0.02</v>
      </c>
      <c r="AI144" s="958">
        <f>SQRT(AJ144^2+AK144^2)*1000/(SQRT(3)*AI102)</f>
        <v>4.9410269396452717</v>
      </c>
      <c r="AJ144" s="1129">
        <v>4.8000000000000001E-2</v>
      </c>
      <c r="AK144" s="1130">
        <v>2.1000000000000001E-2</v>
      </c>
      <c r="AL144" s="958">
        <f>SQRT(AM144^2+AN144^2)*1000/(SQRT(3)*AL102)</f>
        <v>5.2675588368669892</v>
      </c>
      <c r="AM144" s="1129">
        <v>5.0999999999999997E-2</v>
      </c>
      <c r="AN144" s="1130">
        <v>2.3E-2</v>
      </c>
      <c r="AO144" s="958">
        <f>SQRT(AP144^2+AQ144^2)*1000/(SQRT(3)*AO102)</f>
        <v>3.9097826233209321</v>
      </c>
      <c r="AP144" s="1129">
        <v>3.6999999999999998E-2</v>
      </c>
      <c r="AQ144" s="1130">
        <v>1.9E-2</v>
      </c>
      <c r="AR144" s="674">
        <f t="shared" si="23"/>
        <v>0.52699999999999991</v>
      </c>
      <c r="AS144" s="674">
        <f t="shared" si="23"/>
        <v>0.23999999999999996</v>
      </c>
      <c r="AT144" s="1144"/>
      <c r="AU144" s="1144"/>
    </row>
    <row r="145" spans="1:47" ht="16.5" x14ac:dyDescent="0.25">
      <c r="A145" s="715" t="s">
        <v>475</v>
      </c>
      <c r="B145" s="715"/>
      <c r="C145" s="716"/>
      <c r="D145" s="717"/>
      <c r="E145" s="718"/>
      <c r="F145" s="719"/>
      <c r="G145" s="720"/>
      <c r="H145" s="958">
        <f>SQRT(I145^2+J145^2)*1000/(SQRT(3)*H102)</f>
        <v>27.077666837542079</v>
      </c>
      <c r="I145" s="1129">
        <v>0.26300000000000001</v>
      </c>
      <c r="J145" s="1130">
        <v>0.112</v>
      </c>
      <c r="K145" s="958">
        <f>SQRT(L145^2+M145^2)*1000/(SQRT(3)*K102)</f>
        <v>26.911016072631011</v>
      </c>
      <c r="L145" s="1129">
        <v>0.26200000000000001</v>
      </c>
      <c r="M145" s="1130">
        <v>0.109</v>
      </c>
      <c r="N145" s="958">
        <f>SQRT(O145^2+P145^2)*1000/(SQRT(3)*N102)</f>
        <v>26.76686783145599</v>
      </c>
      <c r="O145" s="1129">
        <v>0.25800000000000001</v>
      </c>
      <c r="P145" s="1130">
        <v>0.114</v>
      </c>
      <c r="Q145" s="958">
        <f>SQRT(R145^2+S145^2)*1000/(SQRT(3)*Q102)</f>
        <v>26.508681764856469</v>
      </c>
      <c r="R145" s="1129">
        <v>0.25700000000000001</v>
      </c>
      <c r="S145" s="1130">
        <v>0.109</v>
      </c>
      <c r="T145" s="958">
        <f>SQRT(U145^2+V145^2)*1000/(SQRT(3)*T102)</f>
        <v>27.306594512646875</v>
      </c>
      <c r="U145" s="1129">
        <v>0.26400000000000001</v>
      </c>
      <c r="V145" s="1130">
        <v>0.114</v>
      </c>
      <c r="W145" s="958">
        <f>SQRT(X145^2+Y145^2)*1000/(SQRT(3)*W102)</f>
        <v>26.597149153656297</v>
      </c>
      <c r="X145" s="1129">
        <v>0.25600000000000001</v>
      </c>
      <c r="Y145" s="1130">
        <v>0.115</v>
      </c>
      <c r="Z145" s="958">
        <f>SQRT(AA145^2+AB145^2)*1000/(SQRT(3)*Z102)</f>
        <v>26.336530297152027</v>
      </c>
      <c r="AA145" s="1129">
        <v>0.252</v>
      </c>
      <c r="AB145" s="1130">
        <v>0.11799999999999999</v>
      </c>
      <c r="AC145" s="958">
        <f>SQRT(AD145^2+AE145^2)*1000/(SQRT(3)*AC102)</f>
        <v>20.126086489838205</v>
      </c>
      <c r="AD145" s="1129">
        <v>0.19400000000000001</v>
      </c>
      <c r="AE145" s="1130">
        <v>8.7999999999999995E-2</v>
      </c>
      <c r="AF145" s="958">
        <f>SQRT(AG145^2+AH145^2)*1000/(SQRT(3)*AF102)</f>
        <v>9.9535937160537813</v>
      </c>
      <c r="AG145" s="1129">
        <v>9.8000000000000004E-2</v>
      </c>
      <c r="AH145" s="1130">
        <v>3.9E-2</v>
      </c>
      <c r="AI145" s="958">
        <f>SQRT(AJ145^2+AK145^2)*1000/(SQRT(3)*AI102)</f>
        <v>9.0397525120817264</v>
      </c>
      <c r="AJ145" s="1129">
        <v>8.7999999999999995E-2</v>
      </c>
      <c r="AK145" s="1130">
        <v>3.7999999999999999E-2</v>
      </c>
      <c r="AL145" s="958">
        <f>SQRT(AM145^2+AN145^2)*1000/(SQRT(3)*AL102)</f>
        <v>8.719768026937281</v>
      </c>
      <c r="AM145" s="1129">
        <v>8.4000000000000005E-2</v>
      </c>
      <c r="AN145" s="1130">
        <v>3.9E-2</v>
      </c>
      <c r="AO145" s="958">
        <f>SQRT(AP145^2+AQ145^2)*1000/(SQRT(3)*AO102)</f>
        <v>8.7055710747605666</v>
      </c>
      <c r="AP145" s="1129">
        <v>8.4000000000000005E-2</v>
      </c>
      <c r="AQ145" s="1130">
        <v>3.9E-2</v>
      </c>
      <c r="AR145" s="674">
        <f t="shared" si="23"/>
        <v>2.3600000000000003</v>
      </c>
      <c r="AS145" s="674">
        <f t="shared" si="23"/>
        <v>1.034</v>
      </c>
      <c r="AT145" s="1144"/>
      <c r="AU145" s="1144"/>
    </row>
    <row r="146" spans="1:47" ht="16.5" x14ac:dyDescent="0.25">
      <c r="A146" s="715" t="s">
        <v>476</v>
      </c>
      <c r="B146" s="715"/>
      <c r="C146" s="716"/>
      <c r="D146" s="717"/>
      <c r="E146" s="718"/>
      <c r="F146" s="719"/>
      <c r="G146" s="720"/>
      <c r="H146" s="958">
        <f>SQRT(I146^2+J146^2)*1000/(SQRT(3)*H102)</f>
        <v>7.4206803468588545</v>
      </c>
      <c r="I146" s="1129">
        <v>7.5999999999999998E-2</v>
      </c>
      <c r="J146" s="1130">
        <v>1.9E-2</v>
      </c>
      <c r="K146" s="958">
        <f>SQRT(L146^2+M146^2)*1000/(SQRT(3)*K102)</f>
        <v>8.0043613134360463</v>
      </c>
      <c r="L146" s="1129">
        <v>8.2000000000000003E-2</v>
      </c>
      <c r="M146" s="1130">
        <v>0.02</v>
      </c>
      <c r="N146" s="958">
        <f>SQRT(O146^2+P146^2)*1000/(SQRT(3)*N102)</f>
        <v>7.8253653611032776</v>
      </c>
      <c r="O146" s="1129">
        <v>0.08</v>
      </c>
      <c r="P146" s="1130">
        <v>0.02</v>
      </c>
      <c r="Q146" s="958">
        <f>SQRT(R146^2+S146^2)*1000/(SQRT(3)*Q102)</f>
        <v>8.5700101777059405</v>
      </c>
      <c r="R146" s="1129">
        <v>8.6999999999999994E-2</v>
      </c>
      <c r="S146" s="1130">
        <v>2.4E-2</v>
      </c>
      <c r="T146" s="958">
        <f>SQRT(U146^2+V146^2)*1000/(SQRT(3)*T102)</f>
        <v>8.545248162506347</v>
      </c>
      <c r="U146" s="1129">
        <v>8.6999999999999994E-2</v>
      </c>
      <c r="V146" s="1130">
        <v>2.3E-2</v>
      </c>
      <c r="W146" s="958">
        <f>SQRT(X146^2+Y146^2)*1000/(SQRT(3)*W102)</f>
        <v>8.0461266993441907</v>
      </c>
      <c r="X146" s="1129">
        <v>8.2000000000000003E-2</v>
      </c>
      <c r="Y146" s="1130">
        <v>2.1999999999999999E-2</v>
      </c>
      <c r="Z146" s="958">
        <f>SQRT(AA146^2+AB146^2)*1000/(SQRT(3)*Z102)</f>
        <v>7.5983798138180214</v>
      </c>
      <c r="AA146" s="1129">
        <v>7.8E-2</v>
      </c>
      <c r="AB146" s="1130">
        <v>1.9E-2</v>
      </c>
      <c r="AC146" s="958">
        <f>SQRT(AD146^2+AE146^2)*1000/(SQRT(3)*AC102)</f>
        <v>7.4708721315161535</v>
      </c>
      <c r="AD146" s="1129">
        <v>7.6999999999999999E-2</v>
      </c>
      <c r="AE146" s="1130">
        <v>1.7999999999999999E-2</v>
      </c>
      <c r="AF146" s="958">
        <f>SQRT(AG146^2+AH146^2)*1000/(SQRT(3)*AF102)</f>
        <v>7.2786675639791811</v>
      </c>
      <c r="AG146" s="1129">
        <v>7.4999999999999997E-2</v>
      </c>
      <c r="AH146" s="1130">
        <v>1.7999999999999999E-2</v>
      </c>
      <c r="AI146" s="958">
        <f>SQRT(AJ146^2+AK146^2)*1000/(SQRT(3)*AI102)</f>
        <v>7.1400152315302226</v>
      </c>
      <c r="AJ146" s="1129">
        <v>7.3999999999999996E-2</v>
      </c>
      <c r="AK146" s="1130">
        <v>1.6E-2</v>
      </c>
      <c r="AL146" s="958">
        <f>SQRT(AM146^2+AN146^2)*1000/(SQRT(3)*AL102)</f>
        <v>6.7403765860172014</v>
      </c>
      <c r="AM146" s="1129">
        <v>7.0000000000000007E-2</v>
      </c>
      <c r="AN146" s="1130">
        <v>1.4999999999999999E-2</v>
      </c>
      <c r="AO146" s="958">
        <f>SQRT(AP146^2+AQ146^2)*1000/(SQRT(3)*AO102)</f>
        <v>7.2056050497352633</v>
      </c>
      <c r="AP146" s="1129">
        <v>7.3999999999999996E-2</v>
      </c>
      <c r="AQ146" s="1130">
        <v>0.02</v>
      </c>
      <c r="AR146" s="674">
        <f t="shared" si="23"/>
        <v>0.94199999999999984</v>
      </c>
      <c r="AS146" s="674">
        <f t="shared" si="23"/>
        <v>0.23399999999999996</v>
      </c>
      <c r="AT146" s="1144"/>
      <c r="AU146" s="1144"/>
    </row>
    <row r="147" spans="1:47" ht="16.5" x14ac:dyDescent="0.25">
      <c r="A147" s="715" t="s">
        <v>477</v>
      </c>
      <c r="B147" s="715"/>
      <c r="C147" s="716"/>
      <c r="D147" s="717"/>
      <c r="E147" s="718"/>
      <c r="F147" s="719"/>
      <c r="G147" s="720"/>
      <c r="H147" s="958">
        <f>SQRT(I147^2+J147^2)*1000/(SQRT(3)*H102)</f>
        <v>104.26649084854404</v>
      </c>
      <c r="I147" s="1129">
        <v>1.091</v>
      </c>
      <c r="J147" s="1130">
        <v>0.14599999999999999</v>
      </c>
      <c r="K147" s="958">
        <f>SQRT(L147^2+M147^2)*1000/(SQRT(3)*K102)</f>
        <v>107.46587466049594</v>
      </c>
      <c r="L147" s="1129">
        <v>1.113</v>
      </c>
      <c r="M147" s="1130">
        <v>0.21299999999999999</v>
      </c>
      <c r="N147" s="958">
        <f>SQRT(O147^2+P147^2)*1000/(SQRT(3)*N102)</f>
        <v>111.66418466397108</v>
      </c>
      <c r="O147" s="1129">
        <v>1.163</v>
      </c>
      <c r="P147" s="1130">
        <v>0.17899999999999999</v>
      </c>
      <c r="Q147" s="958">
        <f>SQRT(R147^2+S147^2)*1000/(SQRT(3)*Q102)</f>
        <v>113.13310940819889</v>
      </c>
      <c r="R147" s="1129">
        <v>1.181</v>
      </c>
      <c r="S147" s="1130">
        <v>0.157</v>
      </c>
      <c r="T147" s="958">
        <f>SQRT(U147^2+V147^2)*1000/(SQRT(3)*T102)</f>
        <v>109.84728530025093</v>
      </c>
      <c r="U147" s="1129">
        <v>1.149</v>
      </c>
      <c r="V147" s="1130">
        <v>0.13400000000000001</v>
      </c>
      <c r="W147" s="958">
        <f>SQRT(X147^2+Y147^2)*1000/(SQRT(3)*W102)</f>
        <v>99.799465514209828</v>
      </c>
      <c r="X147" s="1129">
        <v>1.048</v>
      </c>
      <c r="Y147" s="1130">
        <v>0.10299999999999999</v>
      </c>
      <c r="Z147" s="958">
        <f>SQRT(AA147^2+AB147^2)*1000/(SQRT(3)*Z102)</f>
        <v>97.063809634347123</v>
      </c>
      <c r="AA147" s="1129">
        <v>1.022</v>
      </c>
      <c r="AB147" s="1130">
        <v>8.5000000000000006E-2</v>
      </c>
      <c r="AC147" s="958">
        <f>SQRT(AD147^2+AE147^2)*1000/(SQRT(3)*AC102)</f>
        <v>92.481613638053176</v>
      </c>
      <c r="AD147" s="1129">
        <v>0.97599999999999998</v>
      </c>
      <c r="AE147" s="1130">
        <v>7.4999999999999997E-2</v>
      </c>
      <c r="AF147" s="958">
        <f>SQRT(AG147^2+AH147^2)*1000/(SQRT(3)*AF102)</f>
        <v>91.692602338978176</v>
      </c>
      <c r="AG147" s="1129">
        <v>0.96799999999999997</v>
      </c>
      <c r="AH147" s="1130">
        <v>8.4000000000000005E-2</v>
      </c>
      <c r="AI147" s="958">
        <f>SQRT(AJ147^2+AK147^2)*1000/(SQRT(3)*AI102)</f>
        <v>87.662170104837443</v>
      </c>
      <c r="AJ147" s="1129">
        <v>0.92600000000000005</v>
      </c>
      <c r="AK147" s="1130">
        <v>8.1000000000000003E-2</v>
      </c>
      <c r="AL147" s="958">
        <f>SQRT(AM147^2+AN147^2)*1000/(SQRT(3)*AL102)</f>
        <v>87.195291119834252</v>
      </c>
      <c r="AM147" s="1129">
        <v>0.92200000000000004</v>
      </c>
      <c r="AN147" s="1130">
        <v>8.6999999999999994E-2</v>
      </c>
      <c r="AO147" s="958">
        <f>SQRT(AP147^2+AQ147^2)*1000/(SQRT(3)*AO102)</f>
        <v>86.041306367986138</v>
      </c>
      <c r="AP147" s="1129">
        <v>0.91200000000000003</v>
      </c>
      <c r="AQ147" s="1130">
        <v>7.8E-2</v>
      </c>
      <c r="AR147" s="674">
        <f t="shared" si="23"/>
        <v>12.471000000000002</v>
      </c>
      <c r="AS147" s="674">
        <f t="shared" si="23"/>
        <v>1.4220000000000002</v>
      </c>
      <c r="AT147" s="1144"/>
      <c r="AU147" s="1144"/>
    </row>
    <row r="148" spans="1:47" ht="16.5" x14ac:dyDescent="0.25">
      <c r="A148" s="715" t="s">
        <v>478</v>
      </c>
      <c r="B148" s="715"/>
      <c r="C148" s="716"/>
      <c r="D148" s="717"/>
      <c r="E148" s="718"/>
      <c r="F148" s="719"/>
      <c r="G148" s="720"/>
      <c r="H148" s="958">
        <f>SQRT(I148^2+J148^2)*1000/(SQRT(3)*H102)</f>
        <v>127.66662768007221</v>
      </c>
      <c r="I148" s="1129">
        <v>1.335</v>
      </c>
      <c r="J148" s="1130">
        <v>0.185</v>
      </c>
      <c r="K148" s="958">
        <f>SQRT(L148^2+M148^2)*1000/(SQRT(3)*K102)</f>
        <v>132.21729978289764</v>
      </c>
      <c r="L148" s="1129">
        <v>1.3819999999999999</v>
      </c>
      <c r="M148" s="1130">
        <v>0.184</v>
      </c>
      <c r="N148" s="958">
        <f>SQRT(O148^2+P148^2)*1000/(SQRT(3)*N102)</f>
        <v>131.77190606438725</v>
      </c>
      <c r="O148" s="1129">
        <v>1.377</v>
      </c>
      <c r="P148" s="1130">
        <v>0.17899999999999999</v>
      </c>
      <c r="Q148" s="958">
        <f>SQRT(R148^2+S148^2)*1000/(SQRT(3)*Q102)</f>
        <v>128.65364556692236</v>
      </c>
      <c r="R148" s="1129">
        <v>1.3440000000000001</v>
      </c>
      <c r="S148" s="1130">
        <v>0.17100000000000001</v>
      </c>
      <c r="T148" s="958">
        <f>SQRT(U148^2+V148^2)*1000/(SQRT(3)*T102)</f>
        <v>131.11499894302753</v>
      </c>
      <c r="U148" s="1129">
        <v>1.37</v>
      </c>
      <c r="V148" s="1130">
        <v>0.17199999999999999</v>
      </c>
      <c r="W148" s="958">
        <f>SQRT(X148^2+Y148^2)*1000/(SQRT(3)*W102)</f>
        <v>129.14333039863459</v>
      </c>
      <c r="X148" s="1129">
        <v>1.351</v>
      </c>
      <c r="Y148" s="1130">
        <v>0.17799999999999999</v>
      </c>
      <c r="Z148" s="958">
        <f>SQRT(AA148^2+AB148^2)*1000/(SQRT(3)*Z102)</f>
        <v>129.86383348260384</v>
      </c>
      <c r="AA148" s="1129">
        <v>1.361</v>
      </c>
      <c r="AB148" s="1130">
        <v>0.17399999999999999</v>
      </c>
      <c r="AC148" s="958">
        <f>SQRT(AD148^2+AE148^2)*1000/(SQRT(3)*AC102)</f>
        <v>124.14536309366804</v>
      </c>
      <c r="AD148" s="1129">
        <v>1.304</v>
      </c>
      <c r="AE148" s="1130">
        <v>0.16200000000000001</v>
      </c>
      <c r="AF148" s="958">
        <f>SQRT(AG148^2+AH148^2)*1000/(SQRT(3)*AF102)</f>
        <v>118.66716887669173</v>
      </c>
      <c r="AG148" s="1129">
        <v>1.2470000000000001</v>
      </c>
      <c r="AH148" s="1130">
        <v>0.16200000000000001</v>
      </c>
      <c r="AI148" s="958">
        <f>SQRT(AJ148^2+AK148^2)*1000/(SQRT(3)*AI102)</f>
        <v>119.92446004189352</v>
      </c>
      <c r="AJ148" s="1129">
        <v>1.2549999999999999</v>
      </c>
      <c r="AK148" s="1130">
        <v>0.20499999999999999</v>
      </c>
      <c r="AL148" s="958">
        <f>SQRT(AM148^2+AN148^2)*1000/(SQRT(3)*AL102)</f>
        <v>110.92776198595074</v>
      </c>
      <c r="AM148" s="1129">
        <v>1.1579999999999999</v>
      </c>
      <c r="AN148" s="1130">
        <v>0.217</v>
      </c>
      <c r="AO148" s="958">
        <f>SQRT(AP148^2+AQ148^2)*1000/(SQRT(3)*AO102)</f>
        <v>100.5640976701948</v>
      </c>
      <c r="AP148" s="1129">
        <v>1.048</v>
      </c>
      <c r="AQ148" s="1130">
        <v>0.215</v>
      </c>
      <c r="AR148" s="674">
        <f t="shared" si="23"/>
        <v>15.532</v>
      </c>
      <c r="AS148" s="674">
        <f t="shared" si="23"/>
        <v>2.2039999999999997</v>
      </c>
      <c r="AT148" s="1144"/>
      <c r="AU148" s="1144"/>
    </row>
    <row r="149" spans="1:47" ht="16.5" x14ac:dyDescent="0.25">
      <c r="A149" s="715" t="s">
        <v>479</v>
      </c>
      <c r="B149" s="715"/>
      <c r="C149" s="716"/>
      <c r="D149" s="717"/>
      <c r="E149" s="718"/>
      <c r="F149" s="719"/>
      <c r="G149" s="720"/>
      <c r="H149" s="958">
        <f>SQRT(I149^2+J149^2)*1000/(SQRT(3)*H102)</f>
        <v>17.959363787511876</v>
      </c>
      <c r="I149" s="1129">
        <v>0.189</v>
      </c>
      <c r="J149" s="1130">
        <v>1.4999999999999999E-2</v>
      </c>
      <c r="K149" s="958">
        <f>SQRT(L149^2+M149^2)*1000/(SQRT(3)*K102)</f>
        <v>17.405359774476427</v>
      </c>
      <c r="L149" s="1129">
        <v>0.183</v>
      </c>
      <c r="M149" s="1130">
        <v>1.4E-2</v>
      </c>
      <c r="N149" s="958">
        <f>SQRT(O149^2+P149^2)*1000/(SQRT(3)*N102)</f>
        <v>17.132956878659648</v>
      </c>
      <c r="O149" s="1129">
        <v>0.18</v>
      </c>
      <c r="P149" s="1130">
        <v>1.4E-2</v>
      </c>
      <c r="Q149" s="958">
        <f>SQRT(R149^2+S149^2)*1000/(SQRT(3)*Q102)</f>
        <v>17.428261563653368</v>
      </c>
      <c r="R149" s="1129">
        <v>0.183</v>
      </c>
      <c r="S149" s="1130">
        <v>1.4E-2</v>
      </c>
      <c r="T149" s="958">
        <f>SQRT(U149^2+V149^2)*1000/(SQRT(3)*T102)</f>
        <v>17.522945318925302</v>
      </c>
      <c r="U149" s="1129">
        <v>0.184</v>
      </c>
      <c r="V149" s="1130">
        <v>1.4E-2</v>
      </c>
      <c r="W149" s="958">
        <f>SQRT(X149^2+Y149^2)*1000/(SQRT(3)*W102)</f>
        <v>17.495874009595955</v>
      </c>
      <c r="X149" s="1129">
        <v>0.184</v>
      </c>
      <c r="Y149" s="1130">
        <v>1.4999999999999999E-2</v>
      </c>
      <c r="Z149" s="958">
        <f>SQRT(AA149^2+AB149^2)*1000/(SQRT(3)*Z102)</f>
        <v>17.567264924238806</v>
      </c>
      <c r="AA149" s="1129">
        <v>0.185</v>
      </c>
      <c r="AB149" s="1130">
        <v>1.4999999999999999E-2</v>
      </c>
      <c r="AC149" s="958">
        <f>SQRT(AD149^2+AE149^2)*1000/(SQRT(3)*AC102)</f>
        <v>17.339851138440924</v>
      </c>
      <c r="AD149" s="1129">
        <v>0.183</v>
      </c>
      <c r="AE149" s="1130">
        <v>1.4E-2</v>
      </c>
      <c r="AF149" s="958">
        <f>SQRT(AG149^2+AH149^2)*1000/(SQRT(3)*AF102)</f>
        <v>17.609641700855295</v>
      </c>
      <c r="AG149" s="1129">
        <v>0.186</v>
      </c>
      <c r="AH149" s="1130">
        <v>1.4999999999999999E-2</v>
      </c>
      <c r="AI149" s="958">
        <f>SQRT(AJ149^2+AK149^2)*1000/(SQRT(3)*AI102)</f>
        <v>17.136213020597456</v>
      </c>
      <c r="AJ149" s="1129">
        <v>0.18099999999999999</v>
      </c>
      <c r="AK149" s="1130">
        <v>1.6E-2</v>
      </c>
      <c r="AL149" s="958">
        <f>SQRT(AM149^2+AN149^2)*1000/(SQRT(3)*AL102)</f>
        <v>17.014481547718752</v>
      </c>
      <c r="AM149" s="1129">
        <v>0.18</v>
      </c>
      <c r="AN149" s="1130">
        <v>1.6E-2</v>
      </c>
      <c r="AO149" s="958">
        <f>SQRT(AP149^2+AQ149^2)*1000/(SQRT(3)*AO102)</f>
        <v>18.399596875962189</v>
      </c>
      <c r="AP149" s="1129">
        <v>0.19500000000000001</v>
      </c>
      <c r="AQ149" s="1130">
        <v>1.7000000000000001E-2</v>
      </c>
      <c r="AR149" s="674">
        <f t="shared" si="23"/>
        <v>2.2130000000000001</v>
      </c>
      <c r="AS149" s="674">
        <f t="shared" si="23"/>
        <v>0.17900000000000005</v>
      </c>
      <c r="AT149" s="1144"/>
      <c r="AU149" s="1144"/>
    </row>
    <row r="150" spans="1:47" ht="16.5" x14ac:dyDescent="0.25">
      <c r="A150" s="715" t="s">
        <v>480</v>
      </c>
      <c r="B150" s="715"/>
      <c r="C150" s="716"/>
      <c r="D150" s="717"/>
      <c r="E150" s="718"/>
      <c r="F150" s="719"/>
      <c r="G150" s="720"/>
      <c r="H150" s="958">
        <f>SQRT(I150^2+J150^2)*1000/(SQRT(3)*H102)</f>
        <v>157.62895700240983</v>
      </c>
      <c r="I150" s="1129">
        <v>1.6120000000000001</v>
      </c>
      <c r="J150" s="1130">
        <v>0.41299999999999998</v>
      </c>
      <c r="K150" s="958">
        <f>SQRT(L150^2+M150^2)*1000/(SQRT(3)*K102)</f>
        <v>154.4776017405149</v>
      </c>
      <c r="L150" s="1129">
        <v>1.577</v>
      </c>
      <c r="M150" s="1130">
        <v>0.40799999999999997</v>
      </c>
      <c r="N150" s="958">
        <f>SQRT(O150^2+P150^2)*1000/(SQRT(3)*N102)</f>
        <v>156.83482432340278</v>
      </c>
      <c r="O150" s="1129">
        <v>1.6</v>
      </c>
      <c r="P150" s="1130">
        <v>0.41399999999999998</v>
      </c>
      <c r="Q150" s="958">
        <f>SQRT(R150^2+S150^2)*1000/(SQRT(3)*Q102)</f>
        <v>166.46773677469238</v>
      </c>
      <c r="R150" s="1129">
        <v>1.7</v>
      </c>
      <c r="S150" s="1130">
        <v>0.42799999999999999</v>
      </c>
      <c r="T150" s="958">
        <f>SQRT(U150^2+V150^2)*1000/(SQRT(3)*T102)</f>
        <v>164.81762284304023</v>
      </c>
      <c r="U150" s="1129">
        <v>1.6879999999999999</v>
      </c>
      <c r="V150" s="1130">
        <v>0.40400000000000003</v>
      </c>
      <c r="W150" s="958">
        <f>SQRT(X150^2+Y150^2)*1000/(SQRT(3)*W102)</f>
        <v>167.62315951694987</v>
      </c>
      <c r="X150" s="1129">
        <v>1.7210000000000001</v>
      </c>
      <c r="Y150" s="1130">
        <v>0.40799999999999997</v>
      </c>
      <c r="Z150" s="958">
        <f>SQRT(AA150^2+AB150^2)*1000/(SQRT(3)*Z102)</f>
        <v>165.19412190737137</v>
      </c>
      <c r="AA150" s="1129">
        <v>1.7010000000000001</v>
      </c>
      <c r="AB150" s="1130">
        <v>0.39100000000000001</v>
      </c>
      <c r="AC150" s="958">
        <f>SQRT(AD150^2+AE150^2)*1000/(SQRT(3)*AC102)</f>
        <v>160.20734218016409</v>
      </c>
      <c r="AD150" s="1129">
        <v>1.659</v>
      </c>
      <c r="AE150" s="1130">
        <v>0.35099999999999998</v>
      </c>
      <c r="AF150" s="958">
        <f>SQRT(AG150^2+AH150^2)*1000/(SQRT(3)*AF102)</f>
        <v>154.10479999388645</v>
      </c>
      <c r="AG150" s="1129">
        <v>1.597</v>
      </c>
      <c r="AH150" s="1130">
        <v>0.34100000000000003</v>
      </c>
      <c r="AI150" s="958">
        <f>SQRT(AJ150^2+AK150^2)*1000/(SQRT(3)*AI102)</f>
        <v>150.7978347234401</v>
      </c>
      <c r="AJ150" s="1129">
        <v>1.5620000000000001</v>
      </c>
      <c r="AK150" s="1130">
        <v>0.34200000000000003</v>
      </c>
      <c r="AL150" s="958">
        <f>SQRT(AM150^2+AN150^2)*1000/(SQRT(3)*AL102)</f>
        <v>140.98705626798562</v>
      </c>
      <c r="AM150" s="1129">
        <v>1.4590000000000001</v>
      </c>
      <c r="AN150" s="1130">
        <v>0.33700000000000002</v>
      </c>
      <c r="AO150" s="958">
        <f>SQRT(AP150^2+AQ150^2)*1000/(SQRT(3)*AO102)</f>
        <v>128.95384419287052</v>
      </c>
      <c r="AP150" s="1129">
        <v>1.3340000000000001</v>
      </c>
      <c r="AQ150" s="1130">
        <v>0.32</v>
      </c>
      <c r="AR150" s="674">
        <f t="shared" si="23"/>
        <v>19.21</v>
      </c>
      <c r="AS150" s="674">
        <f t="shared" si="23"/>
        <v>4.5570000000000004</v>
      </c>
      <c r="AT150" s="1144"/>
      <c r="AU150" s="1144"/>
    </row>
    <row r="151" spans="1:47" ht="16.5" x14ac:dyDescent="0.25">
      <c r="A151" s="715" t="s">
        <v>481</v>
      </c>
      <c r="B151" s="715"/>
      <c r="C151" s="716"/>
      <c r="D151" s="717"/>
      <c r="E151" s="718"/>
      <c r="F151" s="719"/>
      <c r="G151" s="720"/>
      <c r="H151" s="958">
        <f>SQRT(I151^2+J151^2)*1000/(SQRT(3)*H102)</f>
        <v>106.7080858002373</v>
      </c>
      <c r="I151" s="1129">
        <v>1.117</v>
      </c>
      <c r="J151" s="1130">
        <v>0.14599999999999999</v>
      </c>
      <c r="K151" s="958">
        <f>SQRT(L151^2+M151^2)*1000/(SQRT(3)*K102)</f>
        <v>107.41443658443949</v>
      </c>
      <c r="L151" s="1129">
        <v>1.1220000000000001</v>
      </c>
      <c r="M151" s="1130">
        <v>0.155</v>
      </c>
      <c r="N151" s="958">
        <f>SQRT(O151^2+P151^2)*1000/(SQRT(3)*N102)</f>
        <v>111.79314486708934</v>
      </c>
      <c r="O151" s="1129">
        <v>1.167</v>
      </c>
      <c r="P151" s="1130">
        <v>0.161</v>
      </c>
      <c r="Q151" s="958">
        <f>SQRT(R151^2+S151^2)*1000/(SQRT(3)*Q102)</f>
        <v>115.60561871203826</v>
      </c>
      <c r="R151" s="1129">
        <v>1.2070000000000001</v>
      </c>
      <c r="S151" s="1130">
        <v>0.159</v>
      </c>
      <c r="T151" s="958">
        <f>SQRT(U151^2+V151^2)*1000/(SQRT(3)*T102)</f>
        <v>116.82329330592076</v>
      </c>
      <c r="U151" s="1129">
        <v>1.2190000000000001</v>
      </c>
      <c r="V151" s="1130">
        <v>0.16600000000000001</v>
      </c>
      <c r="W151" s="958">
        <f>SQRT(X151^2+Y151^2)*1000/(SQRT(3)*W102)</f>
        <v>115.9870320592384</v>
      </c>
      <c r="X151" s="1129">
        <v>1.214</v>
      </c>
      <c r="Y151" s="1130">
        <v>0.155</v>
      </c>
      <c r="Z151" s="958">
        <f>SQRT(AA151^2+AB151^2)*1000/(SQRT(3)*Z102)</f>
        <v>114.68514712257922</v>
      </c>
      <c r="AA151" s="1129">
        <v>1.2030000000000001</v>
      </c>
      <c r="AB151" s="1130">
        <v>0.14499999999999999</v>
      </c>
      <c r="AC151" s="958">
        <f>SQRT(AD151^2+AE151^2)*1000/(SQRT(3)*AC102)</f>
        <v>110.39471714079903</v>
      </c>
      <c r="AD151" s="1129">
        <v>1.161</v>
      </c>
      <c r="AE151" s="1130">
        <v>0.13200000000000001</v>
      </c>
      <c r="AF151" s="958">
        <f>SQRT(AG151^2+AH151^2)*1000/(SQRT(3)*AF102)</f>
        <v>103.80710311755702</v>
      </c>
      <c r="AG151" s="1129">
        <v>1.093</v>
      </c>
      <c r="AH151" s="1130">
        <v>0.124</v>
      </c>
      <c r="AI151" s="958">
        <f>SQRT(AJ151^2+AK151^2)*1000/(SQRT(3)*AI102)</f>
        <v>92.269186849629321</v>
      </c>
      <c r="AJ151" s="1129">
        <v>0.97099999999999997</v>
      </c>
      <c r="AK151" s="1130">
        <v>0.12</v>
      </c>
      <c r="AL151" s="958">
        <f>SQRT(AM151^2+AN151^2)*1000/(SQRT(3)*AL102)</f>
        <v>90.962868098070004</v>
      </c>
      <c r="AM151" s="1129">
        <v>0.95899999999999996</v>
      </c>
      <c r="AN151" s="1130">
        <v>0.11700000000000001</v>
      </c>
      <c r="AO151" s="958">
        <f>SQRT(AP151^2+AQ151^2)*1000/(SQRT(3)*AO102)</f>
        <v>90.198877272834721</v>
      </c>
      <c r="AP151" s="1129">
        <v>0.95299999999999996</v>
      </c>
      <c r="AQ151" s="1130">
        <v>0.112</v>
      </c>
      <c r="AR151" s="674">
        <f t="shared" si="23"/>
        <v>13.385999999999997</v>
      </c>
      <c r="AS151" s="674">
        <f t="shared" si="23"/>
        <v>1.6920000000000002</v>
      </c>
      <c r="AT151" s="1144"/>
      <c r="AU151" s="1144"/>
    </row>
    <row r="152" spans="1:47" ht="16.5" x14ac:dyDescent="0.25">
      <c r="A152" s="715" t="s">
        <v>482</v>
      </c>
      <c r="B152" s="715"/>
      <c r="C152" s="716"/>
      <c r="D152" s="717"/>
      <c r="E152" s="718"/>
      <c r="F152" s="719"/>
      <c r="G152" s="720"/>
      <c r="H152" s="958">
        <f>SQRT(I152^2+J152^2)*1000/(SQRT(3)*H102)</f>
        <v>37.658371796049991</v>
      </c>
      <c r="I152" s="1129">
        <v>0.39300000000000002</v>
      </c>
      <c r="J152" s="1130">
        <v>0.06</v>
      </c>
      <c r="K152" s="958">
        <f>SQRT(L152^2+M152^2)*1000/(SQRT(3)*K102)</f>
        <v>36.591972931370769</v>
      </c>
      <c r="L152" s="1129">
        <v>0.38100000000000001</v>
      </c>
      <c r="M152" s="1130">
        <v>6.0999999999999999E-2</v>
      </c>
      <c r="N152" s="958">
        <f>SQRT(O152^2+P152^2)*1000/(SQRT(3)*N102)</f>
        <v>36.976160406664249</v>
      </c>
      <c r="O152" s="1129">
        <v>0.38500000000000001</v>
      </c>
      <c r="P152" s="1130">
        <v>0.06</v>
      </c>
      <c r="Q152" s="958">
        <f>SQRT(R152^2+S152^2)*1000/(SQRT(3)*Q102)</f>
        <v>36.719033944698879</v>
      </c>
      <c r="R152" s="1129">
        <v>0.38200000000000001</v>
      </c>
      <c r="S152" s="1130">
        <v>0.06</v>
      </c>
      <c r="T152" s="958">
        <f>SQRT(U152^2+V152^2)*1000/(SQRT(3)*T102)</f>
        <v>35.593767188880328</v>
      </c>
      <c r="U152" s="1129">
        <v>0.37</v>
      </c>
      <c r="V152" s="1130">
        <v>0.06</v>
      </c>
      <c r="W152" s="958">
        <f>SQRT(X152^2+Y152^2)*1000/(SQRT(3)*W102)</f>
        <v>35.164963828190913</v>
      </c>
      <c r="X152" s="1129">
        <v>0.36599999999999999</v>
      </c>
      <c r="Y152" s="1130">
        <v>6.0999999999999999E-2</v>
      </c>
      <c r="Z152" s="958">
        <f>SQRT(AA152^2+AB152^2)*1000/(SQRT(3)*Z102)</f>
        <v>35.492339626684782</v>
      </c>
      <c r="AA152" s="1129">
        <v>0.37</v>
      </c>
      <c r="AB152" s="1130">
        <v>6.0999999999999999E-2</v>
      </c>
      <c r="AC152" s="958">
        <f>SQRT(AD152^2+AE152^2)*1000/(SQRT(3)*AC102)</f>
        <v>28.182887777202364</v>
      </c>
      <c r="AD152" s="1129">
        <v>0.29299999999999998</v>
      </c>
      <c r="AE152" s="1130">
        <v>5.6000000000000001E-2</v>
      </c>
      <c r="AF152" s="958">
        <f>SQRT(AG152^2+AH152^2)*1000/(SQRT(3)*AF102)</f>
        <v>17.216610592932994</v>
      </c>
      <c r="AG152" s="1129">
        <v>0.17799999999999999</v>
      </c>
      <c r="AH152" s="1130">
        <v>0.04</v>
      </c>
      <c r="AI152" s="958">
        <f>SQRT(AJ152^2+AK152^2)*1000/(SQRT(3)*AI102)</f>
        <v>14.456137015442753</v>
      </c>
      <c r="AJ152" s="1129">
        <v>0.14899999999999999</v>
      </c>
      <c r="AK152" s="1130">
        <v>3.5999999999999997E-2</v>
      </c>
      <c r="AL152" s="958">
        <f>SQRT(AM152^2+AN152^2)*1000/(SQRT(3)*AL102)</f>
        <v>12.428640318736329</v>
      </c>
      <c r="AM152" s="1129">
        <v>0.127</v>
      </c>
      <c r="AN152" s="1130">
        <v>3.5999999999999997E-2</v>
      </c>
      <c r="AO152" s="958">
        <f>SQRT(AP152^2+AQ152^2)*1000/(SQRT(3)*AO102)</f>
        <v>11.50688927651229</v>
      </c>
      <c r="AP152" s="1129">
        <v>0.11700000000000001</v>
      </c>
      <c r="AQ152" s="1130">
        <v>3.5999999999999997E-2</v>
      </c>
      <c r="AR152" s="674">
        <f t="shared" si="23"/>
        <v>3.5110000000000001</v>
      </c>
      <c r="AS152" s="674">
        <f t="shared" si="23"/>
        <v>0.62700000000000011</v>
      </c>
      <c r="AT152" s="1144"/>
      <c r="AU152" s="1144"/>
    </row>
    <row r="153" spans="1:47" ht="16.5" x14ac:dyDescent="0.25">
      <c r="A153" s="715" t="s">
        <v>483</v>
      </c>
      <c r="B153" s="715"/>
      <c r="C153" s="716"/>
      <c r="D153" s="717"/>
      <c r="E153" s="718"/>
      <c r="F153" s="719"/>
      <c r="G153" s="720"/>
      <c r="H153" s="958">
        <f>SQRT(I153^2+J153^2)*1000/(SQRT(3)*H102)</f>
        <v>2.8163835252028955</v>
      </c>
      <c r="I153" s="1129">
        <v>2.8000000000000001E-2</v>
      </c>
      <c r="J153" s="1130">
        <v>0.01</v>
      </c>
      <c r="K153" s="958">
        <f>SQRT(L153^2+M153^2)*1000/(SQRT(3)*K102)</f>
        <v>2.8795869015122006</v>
      </c>
      <c r="L153" s="1129">
        <v>2.9000000000000001E-2</v>
      </c>
      <c r="M153" s="1130">
        <v>8.9999999999999993E-3</v>
      </c>
      <c r="N153" s="958">
        <f>SQRT(O153^2+P153^2)*1000/(SQRT(3)*N102)</f>
        <v>2.4673088426907088</v>
      </c>
      <c r="O153" s="1129">
        <v>2.4E-2</v>
      </c>
      <c r="P153" s="1130">
        <v>0.01</v>
      </c>
      <c r="Q153" s="958">
        <f>SQRT(R153^2+S153^2)*1000/(SQRT(3)*Q102)</f>
        <v>2.9129337343827264</v>
      </c>
      <c r="R153" s="1129">
        <v>2.9000000000000001E-2</v>
      </c>
      <c r="S153" s="1130">
        <v>0.01</v>
      </c>
      <c r="T153" s="958">
        <f>SQRT(U153^2+V153^2)*1000/(SQRT(3)*T102)</f>
        <v>3.1836033203855214</v>
      </c>
      <c r="U153" s="1129">
        <v>3.2000000000000001E-2</v>
      </c>
      <c r="V153" s="1130">
        <v>0.01</v>
      </c>
      <c r="W153" s="958">
        <f>SQRT(X153^2+Y153^2)*1000/(SQRT(3)*W102)</f>
        <v>3.3866859543540788</v>
      </c>
      <c r="X153" s="1129">
        <v>3.4000000000000002E-2</v>
      </c>
      <c r="Y153" s="1130">
        <v>1.0999999999999999E-2</v>
      </c>
      <c r="Z153" s="958">
        <f>SQRT(AA153^2+AB153^2)*1000/(SQRT(3)*Z102)</f>
        <v>3.2026706583808973</v>
      </c>
      <c r="AA153" s="1129">
        <v>3.2000000000000001E-2</v>
      </c>
      <c r="AB153" s="1130">
        <v>1.0999999999999999E-2</v>
      </c>
      <c r="AC153" s="958">
        <f>SQRT(AD153^2+AE153^2)*1000/(SQRT(3)*AC102)</f>
        <v>3.1969057463792301</v>
      </c>
      <c r="AD153" s="1129">
        <v>3.2000000000000001E-2</v>
      </c>
      <c r="AE153" s="1130">
        <v>1.0999999999999999E-2</v>
      </c>
      <c r="AF153" s="958">
        <f>SQRT(AG153^2+AH153^2)*1000/(SQRT(3)*AF102)</f>
        <v>3.1932479594840588</v>
      </c>
      <c r="AG153" s="1129">
        <v>3.2000000000000001E-2</v>
      </c>
      <c r="AH153" s="1130">
        <v>1.0999999999999999E-2</v>
      </c>
      <c r="AI153" s="958">
        <f>SQRT(AJ153^2+AK153^2)*1000/(SQRT(3)*AI102)</f>
        <v>3.0718764133587135</v>
      </c>
      <c r="AJ153" s="1129">
        <v>3.1E-2</v>
      </c>
      <c r="AK153" s="1130">
        <v>0.01</v>
      </c>
      <c r="AL153" s="958">
        <f>SQRT(AM153^2+AN153^2)*1000/(SQRT(3)*AL102)</f>
        <v>3.0668668301666733</v>
      </c>
      <c r="AM153" s="1129">
        <v>3.1E-2</v>
      </c>
      <c r="AN153" s="1130">
        <v>0.01</v>
      </c>
      <c r="AO153" s="958">
        <f>SQRT(AP153^2+AQ153^2)*1000/(SQRT(3)*AO102)</f>
        <v>3.5121436421064662</v>
      </c>
      <c r="AP153" s="1129">
        <v>3.5999999999999997E-2</v>
      </c>
      <c r="AQ153" s="1130">
        <v>0.01</v>
      </c>
      <c r="AR153" s="674">
        <f t="shared" si="23"/>
        <v>0.37000000000000005</v>
      </c>
      <c r="AS153" s="674">
        <f t="shared" si="23"/>
        <v>0.12299999999999997</v>
      </c>
      <c r="AT153" s="1144"/>
      <c r="AU153" s="1144"/>
    </row>
    <row r="154" spans="1:47" ht="16.5" x14ac:dyDescent="0.25">
      <c r="A154" s="715" t="s">
        <v>484</v>
      </c>
      <c r="B154" s="715"/>
      <c r="C154" s="716"/>
      <c r="D154" s="717"/>
      <c r="E154" s="718"/>
      <c r="F154" s="719"/>
      <c r="G154" s="720"/>
      <c r="H154" s="958">
        <f>SQRT(I154^2+J154^2)*1000/(SQRT(3)*H110)</f>
        <v>209.00291603206094</v>
      </c>
      <c r="I154" s="1129">
        <v>2.1459999999999999</v>
      </c>
      <c r="J154" s="1130">
        <v>0.47399999999999998</v>
      </c>
      <c r="K154" s="958">
        <f>SQRT(L154^2+M154^2)*1000/(SQRT(3)*K110)</f>
        <v>207.85362081647878</v>
      </c>
      <c r="L154" s="1129">
        <v>2.1320000000000001</v>
      </c>
      <c r="M154" s="1130">
        <v>0.47299999999999998</v>
      </c>
      <c r="N154" s="958">
        <f>SQRT(O154^2+P154^2)*1000/(SQRT(3)*N110)</f>
        <v>198.80746750266161</v>
      </c>
      <c r="O154" s="1129">
        <v>2.0329999999999999</v>
      </c>
      <c r="P154" s="1130">
        <v>0.47199999999999998</v>
      </c>
      <c r="Q154" s="958">
        <f>SQRT(R154^2+S154^2)*1000/(SQRT(3)*Q110)</f>
        <v>198.81215036292002</v>
      </c>
      <c r="R154" s="1129">
        <v>2.0329999999999999</v>
      </c>
      <c r="S154" s="1130">
        <v>0.46300000000000002</v>
      </c>
      <c r="T154" s="958">
        <f>SQRT(U154^2+V154^2)*1000/(SQRT(3)*T110)</f>
        <v>212.84278475640895</v>
      </c>
      <c r="U154" s="1129">
        <v>2.1819999999999999</v>
      </c>
      <c r="V154" s="1130">
        <v>0.46899999999999997</v>
      </c>
      <c r="W154" s="958">
        <f>SQRT(X154^2+Y154^2)*1000/(SQRT(3)*W110)</f>
        <v>209.85898783149665</v>
      </c>
      <c r="X154" s="1129">
        <v>2.1589999999999998</v>
      </c>
      <c r="Y154" s="1130">
        <v>0.44400000000000001</v>
      </c>
      <c r="Z154" s="958">
        <f>SQRT(AA154^2+AB154^2)*1000/(SQRT(3)*Z110)</f>
        <v>207.79310222031506</v>
      </c>
      <c r="AA154" s="1129">
        <v>2.1389999999999998</v>
      </c>
      <c r="AB154" s="1130">
        <v>0.44600000000000001</v>
      </c>
      <c r="AC154" s="958">
        <f>SQRT(AD154^2+AE154^2)*1000/(SQRT(3)*AC110)</f>
        <v>203.00310207322318</v>
      </c>
      <c r="AD154" s="1129">
        <v>2.0939999999999999</v>
      </c>
      <c r="AE154" s="1130">
        <v>0.434</v>
      </c>
      <c r="AF154" s="958">
        <f>SQRT(AG154^2+AH154^2)*1000/(SQRT(3)*AF110)</f>
        <v>195.82502467230088</v>
      </c>
      <c r="AG154" s="1129">
        <v>2.02</v>
      </c>
      <c r="AH154" s="1130">
        <v>0.43</v>
      </c>
      <c r="AI154" s="958">
        <f>SQRT(AJ154^2+AK154^2)*1000/(SQRT(3)*AI110)</f>
        <v>184.92912156789097</v>
      </c>
      <c r="AJ154" s="1129">
        <v>1.905</v>
      </c>
      <c r="AK154" s="1130">
        <v>0.42699999999999999</v>
      </c>
      <c r="AL154" s="958">
        <f>SQRT(AM154^2+AN154^2)*1000/(SQRT(3)*AL110)</f>
        <v>172.43086546392817</v>
      </c>
      <c r="AM154" s="1129">
        <v>1.7769999999999999</v>
      </c>
      <c r="AN154" s="1130">
        <v>0.41099999999999998</v>
      </c>
      <c r="AO154" s="958">
        <f>SQRT(AP154^2+AQ154^2)*1000/(SQRT(3)*AO110)</f>
        <v>161.98159118766463</v>
      </c>
      <c r="AP154" s="1129">
        <v>1.6659999999999999</v>
      </c>
      <c r="AQ154" s="1130">
        <v>0.41199999999999998</v>
      </c>
      <c r="AR154" s="674">
        <f t="shared" si="23"/>
        <v>24.286000000000001</v>
      </c>
      <c r="AS154" s="674">
        <f t="shared" si="23"/>
        <v>5.3549999999999995</v>
      </c>
      <c r="AT154" s="1144"/>
      <c r="AU154" s="1144"/>
    </row>
    <row r="155" spans="1:47" ht="16.5" x14ac:dyDescent="0.25">
      <c r="A155" s="715" t="s">
        <v>485</v>
      </c>
      <c r="B155" s="715"/>
      <c r="C155" s="716"/>
      <c r="D155" s="717"/>
      <c r="E155" s="718"/>
      <c r="F155" s="719"/>
      <c r="G155" s="720"/>
      <c r="H155" s="958">
        <f>SQRT(I155^2+J155^2)*1000/(SQRT(3)*H110)</f>
        <v>43.096115353266732</v>
      </c>
      <c r="I155" s="1129">
        <v>0.43099999999999999</v>
      </c>
      <c r="J155" s="1130">
        <v>0.14000000000000001</v>
      </c>
      <c r="K155" s="958">
        <f>SQRT(L155^2+M155^2)*1000/(SQRT(3)*K110)</f>
        <v>41.14391342163831</v>
      </c>
      <c r="L155" s="1129">
        <v>0.41</v>
      </c>
      <c r="M155" s="1130">
        <v>0.13700000000000001</v>
      </c>
      <c r="N155" s="958">
        <f>SQRT(O155^2+P155^2)*1000/(SQRT(3)*N110)</f>
        <v>41.268212274216452</v>
      </c>
      <c r="O155" s="1129">
        <v>0.41099999999999998</v>
      </c>
      <c r="P155" s="1130">
        <v>0.13700000000000001</v>
      </c>
      <c r="Q155" s="958">
        <f>SQRT(R155^2+S155^2)*1000/(SQRT(3)*Q110)</f>
        <v>41.404405672314986</v>
      </c>
      <c r="R155" s="1129">
        <v>0.41399999999999998</v>
      </c>
      <c r="S155" s="1130">
        <v>0.13100000000000001</v>
      </c>
      <c r="T155" s="958">
        <f>SQRT(U155^2+V155^2)*1000/(SQRT(3)*T110)</f>
        <v>39.699149316866382</v>
      </c>
      <c r="U155" s="1129">
        <v>0.39800000000000002</v>
      </c>
      <c r="V155" s="1130">
        <v>0.122</v>
      </c>
      <c r="W155" s="958">
        <f>SQRT(X155^2+Y155^2)*1000/(SQRT(3)*W110)</f>
        <v>37.124493631523194</v>
      </c>
      <c r="X155" s="1129">
        <v>0.371</v>
      </c>
      <c r="Y155" s="1130">
        <v>0.12</v>
      </c>
      <c r="Z155" s="958">
        <f>SQRT(AA155^2+AB155^2)*1000/(SQRT(3)*Z110)</f>
        <v>36.089051248187076</v>
      </c>
      <c r="AA155" s="1129">
        <v>0.36099999999999999</v>
      </c>
      <c r="AB155" s="1130">
        <v>0.11700000000000001</v>
      </c>
      <c r="AC155" s="958">
        <f>SQRT(AD155^2+AE155^2)*1000/(SQRT(3)*AC110)</f>
        <v>35.812410427514891</v>
      </c>
      <c r="AD155" s="1129">
        <v>0.35799999999999998</v>
      </c>
      <c r="AE155" s="1130">
        <v>0.11899999999999999</v>
      </c>
      <c r="AF155" s="958">
        <f>SQRT(AG155^2+AH155^2)*1000/(SQRT(3)*AF110)</f>
        <v>33.166988026606134</v>
      </c>
      <c r="AG155" s="1129">
        <v>0.33</v>
      </c>
      <c r="AH155" s="1130">
        <v>0.11600000000000001</v>
      </c>
      <c r="AI155" s="958">
        <f>SQRT(AJ155^2+AK155^2)*1000/(SQRT(3)*AI110)</f>
        <v>32.08893147635029</v>
      </c>
      <c r="AJ155" s="1129">
        <v>0.31900000000000001</v>
      </c>
      <c r="AK155" s="1130">
        <v>0.114</v>
      </c>
      <c r="AL155" s="958">
        <f>SQRT(AM155^2+AN155^2)*1000/(SQRT(3)*AL110)</f>
        <v>30.041722833978504</v>
      </c>
      <c r="AM155" s="1129">
        <v>0.29699999999999999</v>
      </c>
      <c r="AN155" s="1130">
        <v>0.113</v>
      </c>
      <c r="AO155" s="958">
        <f>SQRT(AP155^2+AQ155^2)*1000/(SQRT(3)*AO110)</f>
        <v>28.033640257895701</v>
      </c>
      <c r="AP155" s="1129">
        <v>0.27300000000000002</v>
      </c>
      <c r="AQ155" s="1130">
        <v>0.11700000000000001</v>
      </c>
      <c r="AR155" s="674">
        <f t="shared" si="23"/>
        <v>4.3730000000000002</v>
      </c>
      <c r="AS155" s="674">
        <f>J155+M155+P155+S155+V155+Y155+AB155+AE155+AH155+AK155+AN155+AQ155</f>
        <v>1.4830000000000003</v>
      </c>
      <c r="AT155" s="1144"/>
      <c r="AU155" s="1144"/>
    </row>
    <row r="156" spans="1:47" ht="16.5" x14ac:dyDescent="0.25">
      <c r="A156" s="715" t="s">
        <v>486</v>
      </c>
      <c r="B156" s="715"/>
      <c r="C156" s="716"/>
      <c r="D156" s="717"/>
      <c r="E156" s="718"/>
      <c r="F156" s="719"/>
      <c r="G156" s="720"/>
      <c r="H156" s="958">
        <f>SQRT(I156^2+J156^2)*1000/(SQRT(3)*H110)</f>
        <v>62.744471955170503</v>
      </c>
      <c r="I156" s="1129">
        <v>0.60199999999999998</v>
      </c>
      <c r="J156" s="1130">
        <v>0.27</v>
      </c>
      <c r="K156" s="958">
        <f>SQRT(L156^2+M156^2)*1000/(SQRT(3)*K110)</f>
        <v>62.978915846667839</v>
      </c>
      <c r="L156" s="1129">
        <v>0.6</v>
      </c>
      <c r="M156" s="1130">
        <v>0.27900000000000003</v>
      </c>
      <c r="N156" s="958">
        <f>SQRT(O156^2+P156^2)*1000/(SQRT(3)*N110)</f>
        <v>61.966305415006516</v>
      </c>
      <c r="O156" s="1129">
        <v>0.59</v>
      </c>
      <c r="P156" s="1130">
        <v>0.27400000000000002</v>
      </c>
      <c r="Q156" s="958">
        <f>SQRT(R156^2+S156^2)*1000/(SQRT(3)*Q110)</f>
        <v>62.915039714593647</v>
      </c>
      <c r="R156" s="1129">
        <v>0.59699999999999998</v>
      </c>
      <c r="S156" s="1130">
        <v>0.28100000000000003</v>
      </c>
      <c r="T156" s="958">
        <f>SQRT(U156^2+V156^2)*1000/(SQRT(3)*T110)</f>
        <v>61.900143344984571</v>
      </c>
      <c r="U156" s="1129">
        <v>0.58699999999999997</v>
      </c>
      <c r="V156" s="1130">
        <v>0.27700000000000002</v>
      </c>
      <c r="W156" s="958">
        <f>SQRT(X156^2+Y156^2)*1000/(SQRT(3)*W110)</f>
        <v>58.996466254302113</v>
      </c>
      <c r="X156" s="1129">
        <v>0.56200000000000006</v>
      </c>
      <c r="Y156" s="1130">
        <v>0.26100000000000001</v>
      </c>
      <c r="Z156" s="958">
        <f>SQRT(AA156^2+AB156^2)*1000/(SQRT(3)*Z110)</f>
        <v>56.710765777919107</v>
      </c>
      <c r="AA156" s="1129">
        <v>0.54</v>
      </c>
      <c r="AB156" s="1130">
        <v>0.253</v>
      </c>
      <c r="AC156" s="958">
        <f>SQRT(AD156^2+AE156^2)*1000/(SQRT(3)*AC110)</f>
        <v>57.462709178822799</v>
      </c>
      <c r="AD156" s="1129">
        <v>0.54900000000000004</v>
      </c>
      <c r="AE156" s="1130">
        <v>0.255</v>
      </c>
      <c r="AF156" s="958">
        <f>SQRT(AG156^2+AH156^2)*1000/(SQRT(3)*AF110)</f>
        <v>57.992543963718497</v>
      </c>
      <c r="AG156" s="1129">
        <v>0.55500000000000005</v>
      </c>
      <c r="AH156" s="1130">
        <v>0.25700000000000001</v>
      </c>
      <c r="AI156" s="958">
        <f>SQRT(AJ156^2+AK156^2)*1000/(SQRT(3)*AI110)</f>
        <v>58.782328194604197</v>
      </c>
      <c r="AJ156" s="1129">
        <v>0.56299999999999994</v>
      </c>
      <c r="AK156" s="1130">
        <v>0.26100000000000001</v>
      </c>
      <c r="AL156" s="958">
        <f>SQRT(AM156^2+AN156^2)*1000/(SQRT(3)*AL110)</f>
        <v>59.214992266311498</v>
      </c>
      <c r="AM156" s="1129">
        <v>0.56799999999999995</v>
      </c>
      <c r="AN156" s="1130">
        <v>0.26400000000000001</v>
      </c>
      <c r="AO156" s="958">
        <f>SQRT(AP156^2+AQ156^2)*1000/(SQRT(3)*AO110)</f>
        <v>58.776038985037005</v>
      </c>
      <c r="AP156" s="1129">
        <v>0.56399999999999995</v>
      </c>
      <c r="AQ156" s="1130">
        <v>0.26400000000000001</v>
      </c>
      <c r="AR156" s="674">
        <f t="shared" si="23"/>
        <v>6.8769999999999998</v>
      </c>
      <c r="AS156" s="674">
        <f t="shared" si="23"/>
        <v>3.1960000000000006</v>
      </c>
      <c r="AT156" s="1144"/>
      <c r="AU156" s="1144"/>
    </row>
    <row r="157" spans="1:47" ht="16.5" x14ac:dyDescent="0.25">
      <c r="A157" s="715" t="s">
        <v>87</v>
      </c>
      <c r="B157" s="715"/>
      <c r="C157" s="716"/>
      <c r="D157" s="717"/>
      <c r="E157" s="718"/>
      <c r="F157" s="719"/>
      <c r="G157" s="720"/>
      <c r="H157" s="958">
        <f>SQRT(I157^2+J157^2)*1000/(SQRT(3)*0.395)</f>
        <v>73.446815128815231</v>
      </c>
      <c r="I157" s="1129">
        <v>0.05</v>
      </c>
      <c r="J157" s="1130">
        <v>5.0000000000000001E-3</v>
      </c>
      <c r="K157" s="958">
        <f>SQRT(L157^2+M157^2)*1000/(SQRT(3)*0.395)</f>
        <v>67.48944817934921</v>
      </c>
      <c r="L157" s="1129">
        <v>4.5999999999999999E-2</v>
      </c>
      <c r="M157" s="1130">
        <v>4.0000000000000001E-3</v>
      </c>
      <c r="N157" s="958">
        <f>SQRT(O157^2+P157^2)*1000/(SQRT(3)*0.395)</f>
        <v>74.901348710614116</v>
      </c>
      <c r="O157" s="1129">
        <v>5.0999999999999997E-2</v>
      </c>
      <c r="P157" s="1130">
        <v>5.0000000000000001E-3</v>
      </c>
      <c r="Q157" s="958">
        <f>SQRT(R157^2+S157^2)*1000/(SQRT(3)*0.395)</f>
        <v>76.509886627126662</v>
      </c>
      <c r="R157" s="1129">
        <v>5.1999999999999998E-2</v>
      </c>
      <c r="S157" s="1130">
        <v>6.0000000000000001E-3</v>
      </c>
      <c r="T157" s="958">
        <f>SQRT(U157^2+V157^2)*1000/(SQRT(3)*0.395)</f>
        <v>70.53863011812328</v>
      </c>
      <c r="U157" s="1129">
        <v>4.8000000000000001E-2</v>
      </c>
      <c r="V157" s="1130">
        <v>5.0000000000000001E-3</v>
      </c>
      <c r="W157" s="958">
        <f>SQRT(X157^2+Y157^2)*1000/(SQRT(3)*0.395)</f>
        <v>75.058061166448567</v>
      </c>
      <c r="X157" s="1129">
        <v>5.0999999999999997E-2</v>
      </c>
      <c r="Y157" s="1130">
        <v>6.0000000000000001E-3</v>
      </c>
      <c r="Z157" s="958">
        <f>SQRT(AA157^2+AB157^2)*1000/(SQRT(3)*0.395)</f>
        <v>79.589289156639126</v>
      </c>
      <c r="AA157" s="1129">
        <v>5.3999999999999999E-2</v>
      </c>
      <c r="AB157" s="1130">
        <v>7.0000000000000001E-3</v>
      </c>
      <c r="AC157" s="958">
        <f>SQRT(AD157^2+AE157^2)*1000/(SQRT(3)*0.395)</f>
        <v>70.705012879842755</v>
      </c>
      <c r="AD157" s="1129">
        <v>4.8000000000000001E-2</v>
      </c>
      <c r="AE157" s="1130">
        <v>6.0000000000000001E-3</v>
      </c>
      <c r="AF157" s="958">
        <f>SQRT(AG157^2+AH157^2)*1000/(SQRT(3)*0.395)</f>
        <v>72.155599875462286</v>
      </c>
      <c r="AG157" s="1129">
        <v>4.9000000000000002E-2</v>
      </c>
      <c r="AH157" s="1130">
        <v>6.0000000000000001E-3</v>
      </c>
      <c r="AI157" s="958">
        <f>SQRT(AJ157^2+AK157^2)*1000/(SQRT(3)*0.395)</f>
        <v>78.139996824776645</v>
      </c>
      <c r="AJ157" s="1129">
        <v>5.2999999999999999E-2</v>
      </c>
      <c r="AK157" s="1130">
        <v>7.0000000000000001E-3</v>
      </c>
      <c r="AL157" s="958">
        <f>SQRT(AM157^2+AN157^2)*1000/(SQRT(3)*0.395)</f>
        <v>79.414618437256308</v>
      </c>
      <c r="AM157" s="1129">
        <v>5.3999999999999999E-2</v>
      </c>
      <c r="AN157" s="1130">
        <v>6.0000000000000001E-3</v>
      </c>
      <c r="AO157" s="958">
        <f>SQRT(AP157^2+AQ157^2)*1000/(SQRT(3)*0.395)</f>
        <v>76.509886627126662</v>
      </c>
      <c r="AP157" s="1129">
        <v>5.1999999999999998E-2</v>
      </c>
      <c r="AQ157" s="1130">
        <v>6.0000000000000001E-3</v>
      </c>
      <c r="AR157" s="674">
        <f t="shared" si="23"/>
        <v>0.6080000000000001</v>
      </c>
      <c r="AS157" s="674">
        <f t="shared" si="23"/>
        <v>6.9000000000000006E-2</v>
      </c>
      <c r="AT157" s="1145"/>
      <c r="AU157" s="1145"/>
    </row>
    <row r="158" spans="1:47" ht="17.25" thickBot="1" x14ac:dyDescent="0.3">
      <c r="A158" s="715" t="s">
        <v>88</v>
      </c>
      <c r="B158" s="715"/>
      <c r="C158" s="716"/>
      <c r="D158" s="717"/>
      <c r="E158" s="718"/>
      <c r="F158" s="719"/>
      <c r="G158" s="720"/>
      <c r="H158" s="958">
        <f>SQRT(I158^2+J158^2)*1000/(SQRT(3)*0.395)</f>
        <v>108.51677573453846</v>
      </c>
      <c r="I158" s="1129">
        <v>7.3999999999999996E-2</v>
      </c>
      <c r="J158" s="1130">
        <v>6.0000000000000001E-3</v>
      </c>
      <c r="K158" s="958">
        <f>SQRT(L158^2+M158^2)*1000/(SQRT(3)*0.395)</f>
        <v>101.11803561975022</v>
      </c>
      <c r="L158" s="1129">
        <v>6.9000000000000006E-2</v>
      </c>
      <c r="M158" s="1130">
        <v>5.0000000000000001E-3</v>
      </c>
      <c r="N158" s="958">
        <f>SQRT(O158^2+P158^2)*1000/(SQRT(3)*0.395)</f>
        <v>107.05997562395294</v>
      </c>
      <c r="O158" s="1129">
        <v>7.2999999999999995E-2</v>
      </c>
      <c r="P158" s="1130">
        <v>6.0000000000000001E-3</v>
      </c>
      <c r="Q158" s="958">
        <f>SQRT(R158^2+S158^2)*1000/(SQRT(3)*0.395)</f>
        <v>109.97370445049859</v>
      </c>
      <c r="R158" s="1129">
        <v>7.4999999999999997E-2</v>
      </c>
      <c r="S158" s="1130">
        <v>6.0000000000000001E-3</v>
      </c>
      <c r="T158" s="958">
        <f>SQRT(U158^2+V158^2)*1000/(SQRT(3)*0.395)</f>
        <v>101.11803561975022</v>
      </c>
      <c r="U158" s="1129">
        <v>6.9000000000000006E-2</v>
      </c>
      <c r="V158" s="1130">
        <v>5.0000000000000001E-3</v>
      </c>
      <c r="W158" s="958">
        <f>SQRT(X158^2+Y158^2)*1000/(SQRT(3)*0.395)</f>
        <v>105.6033094410846</v>
      </c>
      <c r="X158" s="1129">
        <v>7.1999999999999995E-2</v>
      </c>
      <c r="Y158" s="1130">
        <v>6.0000000000000001E-3</v>
      </c>
      <c r="Z158" s="958">
        <f>SQRT(AA158^2+AB158^2)*1000/(SQRT(3)*0.395)</f>
        <v>117.2601093176827</v>
      </c>
      <c r="AA158" s="1129">
        <v>0.08</v>
      </c>
      <c r="AB158" s="1130">
        <v>6.0000000000000001E-3</v>
      </c>
      <c r="AC158" s="958">
        <f>SQRT(AD158^2+AE158^2)*1000/(SQRT(3)*0.395)</f>
        <v>106.95016537249523</v>
      </c>
      <c r="AD158" s="1129">
        <v>7.2999999999999995E-2</v>
      </c>
      <c r="AE158" s="1130">
        <v>5.0000000000000001E-3</v>
      </c>
      <c r="AF158" s="958">
        <f>SQRT(AG158^2+AH158^2)*1000/(SQRT(3)*0.395)</f>
        <v>109.86680646659525</v>
      </c>
      <c r="AG158" s="1129">
        <v>7.4999999999999997E-2</v>
      </c>
      <c r="AH158" s="1130">
        <v>5.0000000000000001E-3</v>
      </c>
      <c r="AI158" s="958">
        <f>SQRT(AJ158^2+AK158^2)*1000/(SQRT(3)*0.395)</f>
        <v>114.34521306973382</v>
      </c>
      <c r="AJ158" s="1129">
        <v>7.8E-2</v>
      </c>
      <c r="AK158" s="1130">
        <v>6.0000000000000001E-3</v>
      </c>
      <c r="AL158" s="958">
        <f>SQRT(AM158^2+AN158^2)*1000/(SQRT(3)*0.395)</f>
        <v>109.97370445049859</v>
      </c>
      <c r="AM158" s="1129">
        <v>7.4999999999999997E-2</v>
      </c>
      <c r="AN158" s="1130">
        <v>6.0000000000000001E-3</v>
      </c>
      <c r="AO158" s="958">
        <f>SQRT(AP158^2+AQ158^2)*1000/(SQRT(3)*0.395)</f>
        <v>105.49198290634294</v>
      </c>
      <c r="AP158" s="1129">
        <v>7.1999999999999995E-2</v>
      </c>
      <c r="AQ158" s="1130">
        <v>5.0000000000000001E-3</v>
      </c>
      <c r="AR158" s="674">
        <f t="shared" si="23"/>
        <v>0.88499999999999979</v>
      </c>
      <c r="AS158" s="674">
        <f t="shared" si="23"/>
        <v>6.699999999999999E-2</v>
      </c>
      <c r="AT158" s="1145"/>
      <c r="AU158" s="1145"/>
    </row>
    <row r="159" spans="1:47" ht="16.5" x14ac:dyDescent="0.25">
      <c r="A159" s="1707" t="s">
        <v>487</v>
      </c>
      <c r="B159" s="1708"/>
      <c r="C159" s="1708"/>
      <c r="D159" s="1708"/>
      <c r="E159" s="1708"/>
      <c r="F159" s="1708"/>
      <c r="G159" s="1709"/>
      <c r="H159" s="714">
        <f t="shared" ref="H159:AQ159" si="24">H143+H144+H145+H146+H147+H148+H157</f>
        <v>484.04958618162078</v>
      </c>
      <c r="I159" s="749">
        <f t="shared" si="24"/>
        <v>4.2450000000000001</v>
      </c>
      <c r="J159" s="750">
        <f t="shared" si="24"/>
        <v>0.98699999999999999</v>
      </c>
      <c r="K159" s="714">
        <f t="shared" si="24"/>
        <v>489.18595173558867</v>
      </c>
      <c r="L159" s="749">
        <f t="shared" si="24"/>
        <v>4.3440000000000003</v>
      </c>
      <c r="M159" s="750">
        <f t="shared" si="24"/>
        <v>1.0549999999999999</v>
      </c>
      <c r="N159" s="714">
        <f t="shared" si="24"/>
        <v>499.17927943625898</v>
      </c>
      <c r="O159" s="749">
        <f t="shared" si="24"/>
        <v>4.38</v>
      </c>
      <c r="P159" s="750">
        <f t="shared" si="24"/>
        <v>1.0149999999999999</v>
      </c>
      <c r="Q159" s="714">
        <f t="shared" si="24"/>
        <v>502.85335732702436</v>
      </c>
      <c r="R159" s="749">
        <f t="shared" si="24"/>
        <v>4.4039999999999999</v>
      </c>
      <c r="S159" s="750">
        <f t="shared" si="24"/>
        <v>0.99400000000000011</v>
      </c>
      <c r="T159" s="714">
        <f t="shared" si="24"/>
        <v>491.89042683608056</v>
      </c>
      <c r="U159" s="749">
        <f t="shared" si="24"/>
        <v>4.3630000000000004</v>
      </c>
      <c r="V159" s="750">
        <f t="shared" si="24"/>
        <v>0.92600000000000005</v>
      </c>
      <c r="W159" s="714">
        <f t="shared" si="24"/>
        <v>474.98589724678777</v>
      </c>
      <c r="X159" s="749">
        <f t="shared" si="24"/>
        <v>4.165</v>
      </c>
      <c r="Y159" s="750">
        <f t="shared" si="24"/>
        <v>0.84000000000000008</v>
      </c>
      <c r="Z159" s="714">
        <f t="shared" si="24"/>
        <v>469.45934445199941</v>
      </c>
      <c r="AA159" s="749">
        <f t="shared" si="24"/>
        <v>4.0739999999999998</v>
      </c>
      <c r="AB159" s="750">
        <f t="shared" si="24"/>
        <v>0.78900000000000003</v>
      </c>
      <c r="AC159" s="714">
        <f t="shared" si="24"/>
        <v>443.4822317059714</v>
      </c>
      <c r="AD159" s="749">
        <f t="shared" si="24"/>
        <v>3.907</v>
      </c>
      <c r="AE159" s="750">
        <f t="shared" si="24"/>
        <v>0.72299999999999998</v>
      </c>
      <c r="AF159" s="714">
        <f t="shared" si="24"/>
        <v>422.1127261049262</v>
      </c>
      <c r="AG159" s="749">
        <f t="shared" si="24"/>
        <v>3.6819999999999999</v>
      </c>
      <c r="AH159" s="750">
        <f t="shared" si="24"/>
        <v>0.67</v>
      </c>
      <c r="AI159" s="714">
        <f t="shared" si="24"/>
        <v>420.31262197550802</v>
      </c>
      <c r="AJ159" s="749">
        <f t="shared" si="24"/>
        <v>3.601</v>
      </c>
      <c r="AK159" s="750">
        <f t="shared" si="24"/>
        <v>0.69800000000000006</v>
      </c>
      <c r="AL159" s="714">
        <f t="shared" si="24"/>
        <v>402.98660028297348</v>
      </c>
      <c r="AM159" s="749">
        <f t="shared" si="24"/>
        <v>3.403</v>
      </c>
      <c r="AN159" s="750">
        <f t="shared" si="24"/>
        <v>0.71099999999999997</v>
      </c>
      <c r="AO159" s="714">
        <f t="shared" si="24"/>
        <v>381.21677122118479</v>
      </c>
      <c r="AP159" s="749">
        <f t="shared" si="24"/>
        <v>3.2030000000000003</v>
      </c>
      <c r="AQ159" s="750">
        <f t="shared" si="24"/>
        <v>0.69500000000000006</v>
      </c>
      <c r="AR159" s="674"/>
      <c r="AS159" s="674"/>
      <c r="AT159" s="1144"/>
      <c r="AU159" s="1144"/>
    </row>
    <row r="160" spans="1:47" ht="17.25" thickBot="1" x14ac:dyDescent="0.3">
      <c r="A160" s="1710" t="s">
        <v>488</v>
      </c>
      <c r="B160" s="1711"/>
      <c r="C160" s="1711"/>
      <c r="D160" s="1711"/>
      <c r="E160" s="1711"/>
      <c r="F160" s="1711"/>
      <c r="G160" s="1712"/>
      <c r="H160" s="746">
        <f t="shared" ref="H160:AQ160" si="25">H149+H150+H151+H152+H153+H154+H155+H156+H158</f>
        <v>746.13144098644864</v>
      </c>
      <c r="I160" s="747">
        <f t="shared" si="25"/>
        <v>6.5919999999999996</v>
      </c>
      <c r="J160" s="748">
        <f t="shared" si="25"/>
        <v>1.534</v>
      </c>
      <c r="K160" s="746">
        <f t="shared" si="25"/>
        <v>731.86344363684907</v>
      </c>
      <c r="L160" s="747">
        <f t="shared" si="25"/>
        <v>6.5029999999999992</v>
      </c>
      <c r="M160" s="748">
        <f t="shared" si="25"/>
        <v>1.5409999999999999</v>
      </c>
      <c r="N160" s="746">
        <f t="shared" si="25"/>
        <v>734.30635613434424</v>
      </c>
      <c r="O160" s="747">
        <f t="shared" si="25"/>
        <v>6.4629999999999992</v>
      </c>
      <c r="P160" s="748">
        <f t="shared" si="25"/>
        <v>1.548</v>
      </c>
      <c r="Q160" s="746">
        <f t="shared" si="25"/>
        <v>752.23888492979268</v>
      </c>
      <c r="R160" s="747">
        <f t="shared" si="25"/>
        <v>6.62</v>
      </c>
      <c r="S160" s="748">
        <f t="shared" si="25"/>
        <v>1.5520000000000003</v>
      </c>
      <c r="T160" s="746">
        <f t="shared" si="25"/>
        <v>753.50134501516243</v>
      </c>
      <c r="U160" s="747">
        <f t="shared" si="25"/>
        <v>6.7290000000000001</v>
      </c>
      <c r="V160" s="748">
        <f t="shared" si="25"/>
        <v>1.5270000000000001</v>
      </c>
      <c r="W160" s="746">
        <f t="shared" si="25"/>
        <v>751.24097252673596</v>
      </c>
      <c r="X160" s="747">
        <f t="shared" si="25"/>
        <v>6.6829999999999998</v>
      </c>
      <c r="Y160" s="748">
        <f t="shared" si="25"/>
        <v>1.4810000000000001</v>
      </c>
      <c r="Z160" s="746">
        <f t="shared" si="25"/>
        <v>753.99457280335901</v>
      </c>
      <c r="AA160" s="747">
        <f t="shared" si="25"/>
        <v>6.6110000000000007</v>
      </c>
      <c r="AB160" s="748">
        <f t="shared" si="25"/>
        <v>1.4450000000000001</v>
      </c>
      <c r="AC160" s="746">
        <f t="shared" si="25"/>
        <v>722.55009103504187</v>
      </c>
      <c r="AD160" s="747">
        <f t="shared" si="25"/>
        <v>6.402000000000001</v>
      </c>
      <c r="AE160" s="748">
        <f t="shared" si="25"/>
        <v>1.3769999999999998</v>
      </c>
      <c r="AF160" s="746">
        <f t="shared" si="25"/>
        <v>692.78276649393661</v>
      </c>
      <c r="AG160" s="747">
        <f t="shared" si="25"/>
        <v>6.0659999999999998</v>
      </c>
      <c r="AH160" s="748">
        <f t="shared" si="25"/>
        <v>1.339</v>
      </c>
      <c r="AI160" s="746">
        <f t="shared" si="25"/>
        <v>667.87684233104767</v>
      </c>
      <c r="AJ160" s="747">
        <f t="shared" si="25"/>
        <v>5.7590000000000003</v>
      </c>
      <c r="AK160" s="748">
        <f t="shared" si="25"/>
        <v>1.3320000000000001</v>
      </c>
      <c r="AL160" s="746">
        <f t="shared" si="25"/>
        <v>636.12119807739418</v>
      </c>
      <c r="AM160" s="747">
        <f t="shared" si="25"/>
        <v>5.472999999999999</v>
      </c>
      <c r="AN160" s="748">
        <f t="shared" si="25"/>
        <v>1.31</v>
      </c>
      <c r="AO160" s="746">
        <f t="shared" si="25"/>
        <v>606.85460459722651</v>
      </c>
      <c r="AP160" s="747">
        <f t="shared" si="25"/>
        <v>5.21</v>
      </c>
      <c r="AQ160" s="748">
        <f t="shared" si="25"/>
        <v>1.2929999999999999</v>
      </c>
      <c r="AR160" s="674"/>
      <c r="AS160" s="674"/>
      <c r="AT160" s="1144"/>
      <c r="AU160" s="1144"/>
    </row>
    <row r="161" spans="1:47" ht="17.25" thickBot="1" x14ac:dyDescent="0.3">
      <c r="A161" s="1713" t="s">
        <v>489</v>
      </c>
      <c r="B161" s="1714"/>
      <c r="C161" s="1714"/>
      <c r="D161" s="1714"/>
      <c r="E161" s="1714"/>
      <c r="F161" s="1714"/>
      <c r="G161" s="1714"/>
      <c r="H161" s="751">
        <f>H159+H160</f>
        <v>1230.1810271680695</v>
      </c>
      <c r="I161" s="752">
        <f t="shared" ref="I161:AQ161" si="26">I159+I160</f>
        <v>10.837</v>
      </c>
      <c r="J161" s="753">
        <f t="shared" si="26"/>
        <v>2.5209999999999999</v>
      </c>
      <c r="K161" s="751">
        <f t="shared" si="26"/>
        <v>1221.0493953724376</v>
      </c>
      <c r="L161" s="752">
        <f t="shared" si="26"/>
        <v>10.847</v>
      </c>
      <c r="M161" s="753">
        <f t="shared" si="26"/>
        <v>2.5960000000000001</v>
      </c>
      <c r="N161" s="751">
        <f t="shared" si="26"/>
        <v>1233.4856355706033</v>
      </c>
      <c r="O161" s="752">
        <f t="shared" si="26"/>
        <v>10.843</v>
      </c>
      <c r="P161" s="753">
        <f t="shared" si="26"/>
        <v>2.5629999999999997</v>
      </c>
      <c r="Q161" s="751">
        <f t="shared" si="26"/>
        <v>1255.0922422568169</v>
      </c>
      <c r="R161" s="752">
        <f t="shared" si="26"/>
        <v>11.024000000000001</v>
      </c>
      <c r="S161" s="753">
        <f t="shared" si="26"/>
        <v>2.5460000000000003</v>
      </c>
      <c r="T161" s="751">
        <f t="shared" si="26"/>
        <v>1245.391771851243</v>
      </c>
      <c r="U161" s="752">
        <f t="shared" si="26"/>
        <v>11.092000000000001</v>
      </c>
      <c r="V161" s="753">
        <f t="shared" si="26"/>
        <v>2.4530000000000003</v>
      </c>
      <c r="W161" s="751">
        <f t="shared" si="26"/>
        <v>1226.2268697735237</v>
      </c>
      <c r="X161" s="752">
        <f t="shared" si="26"/>
        <v>10.847999999999999</v>
      </c>
      <c r="Y161" s="753">
        <f t="shared" si="26"/>
        <v>2.3210000000000002</v>
      </c>
      <c r="Z161" s="751">
        <f t="shared" si="26"/>
        <v>1223.4539172553584</v>
      </c>
      <c r="AA161" s="752">
        <f t="shared" si="26"/>
        <v>10.685</v>
      </c>
      <c r="AB161" s="753">
        <f t="shared" si="26"/>
        <v>2.234</v>
      </c>
      <c r="AC161" s="751">
        <f t="shared" si="26"/>
        <v>1166.0323227410133</v>
      </c>
      <c r="AD161" s="752">
        <f t="shared" si="26"/>
        <v>10.309000000000001</v>
      </c>
      <c r="AE161" s="753">
        <f t="shared" si="26"/>
        <v>2.0999999999999996</v>
      </c>
      <c r="AF161" s="751">
        <f t="shared" si="26"/>
        <v>1114.8954925988628</v>
      </c>
      <c r="AG161" s="752">
        <f t="shared" si="26"/>
        <v>9.7479999999999993</v>
      </c>
      <c r="AH161" s="753">
        <f t="shared" si="26"/>
        <v>2.0089999999999999</v>
      </c>
      <c r="AI161" s="751">
        <f t="shared" si="26"/>
        <v>1088.1894643065557</v>
      </c>
      <c r="AJ161" s="752">
        <f t="shared" si="26"/>
        <v>9.36</v>
      </c>
      <c r="AK161" s="753">
        <f t="shared" si="26"/>
        <v>2.0300000000000002</v>
      </c>
      <c r="AL161" s="751">
        <f t="shared" si="26"/>
        <v>1039.1077983603677</v>
      </c>
      <c r="AM161" s="752">
        <f t="shared" si="26"/>
        <v>8.8759999999999994</v>
      </c>
      <c r="AN161" s="753">
        <f t="shared" si="26"/>
        <v>2.0209999999999999</v>
      </c>
      <c r="AO161" s="751">
        <f t="shared" si="26"/>
        <v>988.0713758184113</v>
      </c>
      <c r="AP161" s="752">
        <f t="shared" si="26"/>
        <v>8.4130000000000003</v>
      </c>
      <c r="AQ161" s="753">
        <f t="shared" si="26"/>
        <v>1.988</v>
      </c>
      <c r="AR161" s="674"/>
      <c r="AS161" s="674"/>
      <c r="AT161" s="1144"/>
      <c r="AU161" s="1144"/>
    </row>
    <row r="162" spans="1:47" ht="16.5" x14ac:dyDescent="0.25">
      <c r="A162" s="785"/>
      <c r="B162" s="854"/>
      <c r="C162" s="854"/>
      <c r="D162" s="854"/>
      <c r="E162" s="854"/>
      <c r="F162" s="854"/>
      <c r="G162" s="854"/>
      <c r="H162" s="955"/>
      <c r="I162" s="956"/>
      <c r="J162" s="956"/>
      <c r="K162" s="955"/>
      <c r="L162" s="956"/>
      <c r="M162" s="956"/>
      <c r="N162" s="955"/>
      <c r="O162" s="956"/>
      <c r="P162" s="956"/>
      <c r="Q162" s="955"/>
      <c r="R162" s="956"/>
      <c r="S162" s="956"/>
      <c r="T162" s="955"/>
      <c r="U162" s="956"/>
      <c r="V162" s="956"/>
      <c r="W162" s="955"/>
      <c r="X162" s="956"/>
      <c r="Y162" s="956"/>
      <c r="Z162" s="955"/>
      <c r="AA162" s="956"/>
      <c r="AB162" s="956"/>
      <c r="AC162" s="955"/>
      <c r="AD162" s="956"/>
      <c r="AE162" s="956"/>
      <c r="AF162" s="955"/>
      <c r="AG162" s="956"/>
      <c r="AH162" s="956"/>
      <c r="AI162" s="955"/>
      <c r="AJ162" s="956"/>
      <c r="AK162" s="956"/>
      <c r="AL162" s="955"/>
      <c r="AM162" s="956"/>
      <c r="AN162" s="956"/>
      <c r="AO162" s="955"/>
      <c r="AP162" s="956"/>
      <c r="AQ162" s="956"/>
      <c r="AR162" s="807"/>
      <c r="AT162" s="1144"/>
      <c r="AU162" s="1144"/>
    </row>
    <row r="163" spans="1:47" s="665" customFormat="1" ht="16.5" customHeight="1" thickBot="1" x14ac:dyDescent="0.3">
      <c r="A163" s="755" t="s">
        <v>53</v>
      </c>
      <c r="B163" s="666"/>
      <c r="C163" s="666"/>
      <c r="D163" s="666"/>
      <c r="E163" s="666"/>
      <c r="F163" s="666"/>
      <c r="G163" s="666"/>
      <c r="H163" s="756"/>
      <c r="I163" s="757"/>
      <c r="J163" s="701"/>
      <c r="K163" s="758"/>
      <c r="L163" s="758"/>
      <c r="M163" s="758"/>
      <c r="N163" s="758"/>
      <c r="O163" s="758"/>
      <c r="P163" s="758"/>
      <c r="Q163" s="758"/>
      <c r="R163" s="758"/>
      <c r="S163" s="758"/>
      <c r="T163" s="758"/>
      <c r="U163" s="758"/>
      <c r="V163" s="758"/>
      <c r="W163" s="758"/>
      <c r="X163" s="758"/>
      <c r="Y163" s="758"/>
      <c r="Z163" s="758"/>
      <c r="AA163" s="758"/>
      <c r="AB163" s="758"/>
      <c r="AC163" s="758"/>
      <c r="AD163" s="758"/>
      <c r="AE163" s="758"/>
      <c r="AF163" s="758"/>
      <c r="AG163" s="758"/>
      <c r="AH163" s="758"/>
      <c r="AI163" s="758"/>
      <c r="AJ163" s="758"/>
      <c r="AK163" s="758"/>
      <c r="AL163" s="758"/>
      <c r="AM163" s="758"/>
      <c r="AN163" s="758"/>
      <c r="AO163" s="758"/>
      <c r="AP163" s="758"/>
      <c r="AQ163" s="758"/>
    </row>
    <row r="164" spans="1:47" s="665" customFormat="1" ht="16.5" customHeight="1" x14ac:dyDescent="0.25">
      <c r="A164" s="1692" t="s">
        <v>20</v>
      </c>
      <c r="B164" s="759" t="s">
        <v>54</v>
      </c>
      <c r="C164" s="760"/>
      <c r="D164" s="760" t="s">
        <v>55</v>
      </c>
      <c r="E164" s="760"/>
      <c r="F164" s="760"/>
      <c r="G164" s="761"/>
      <c r="H164" s="762">
        <f>$C$79/1000</f>
        <v>3.1800000000000002E-2</v>
      </c>
      <c r="I164" s="763" t="s">
        <v>56</v>
      </c>
      <c r="J164" s="764">
        <f>$G$79/1000</f>
        <v>4.0799999999999996E-2</v>
      </c>
      <c r="K164" s="762">
        <f>$C$79/1000</f>
        <v>3.1800000000000002E-2</v>
      </c>
      <c r="L164" s="763" t="s">
        <v>56</v>
      </c>
      <c r="M164" s="764">
        <f>$G$79/1000</f>
        <v>4.0799999999999996E-2</v>
      </c>
      <c r="N164" s="762">
        <f>$C$79/1000</f>
        <v>3.1800000000000002E-2</v>
      </c>
      <c r="O164" s="763" t="s">
        <v>56</v>
      </c>
      <c r="P164" s="764">
        <f>$G$79/1000</f>
        <v>4.0799999999999996E-2</v>
      </c>
      <c r="Q164" s="762">
        <f>$C$79/1000</f>
        <v>3.1800000000000002E-2</v>
      </c>
      <c r="R164" s="763" t="s">
        <v>56</v>
      </c>
      <c r="S164" s="764">
        <f>$G$79/1000</f>
        <v>4.0799999999999996E-2</v>
      </c>
      <c r="T164" s="762">
        <f>$C$79/1000</f>
        <v>3.1800000000000002E-2</v>
      </c>
      <c r="U164" s="763" t="s">
        <v>56</v>
      </c>
      <c r="V164" s="764">
        <f>$G$79/1000</f>
        <v>4.0799999999999996E-2</v>
      </c>
      <c r="W164" s="762">
        <f>$C$79/1000</f>
        <v>3.1800000000000002E-2</v>
      </c>
      <c r="X164" s="763" t="s">
        <v>56</v>
      </c>
      <c r="Y164" s="764">
        <f>$G$79/1000</f>
        <v>4.0799999999999996E-2</v>
      </c>
      <c r="Z164" s="762">
        <f>$C$79/1000</f>
        <v>3.1800000000000002E-2</v>
      </c>
      <c r="AA164" s="763" t="s">
        <v>56</v>
      </c>
      <c r="AB164" s="764">
        <f>$G$79/1000</f>
        <v>4.0799999999999996E-2</v>
      </c>
      <c r="AC164" s="762">
        <f>$C$79/1000</f>
        <v>3.1800000000000002E-2</v>
      </c>
      <c r="AD164" s="763" t="s">
        <v>56</v>
      </c>
      <c r="AE164" s="764">
        <f>$G$79/1000</f>
        <v>4.0799999999999996E-2</v>
      </c>
      <c r="AF164" s="762">
        <f>$C$79/1000</f>
        <v>3.1800000000000002E-2</v>
      </c>
      <c r="AG164" s="763" t="s">
        <v>56</v>
      </c>
      <c r="AH164" s="764">
        <f>$G$79/1000</f>
        <v>4.0799999999999996E-2</v>
      </c>
      <c r="AI164" s="762">
        <f>$C$79/1000</f>
        <v>3.1800000000000002E-2</v>
      </c>
      <c r="AJ164" s="763" t="s">
        <v>56</v>
      </c>
      <c r="AK164" s="764">
        <f>$G$79/1000</f>
        <v>4.0799999999999996E-2</v>
      </c>
      <c r="AL164" s="762">
        <f>$C$79/1000</f>
        <v>3.1800000000000002E-2</v>
      </c>
      <c r="AM164" s="763" t="s">
        <v>56</v>
      </c>
      <c r="AN164" s="764">
        <f>$G$79/1000</f>
        <v>4.0799999999999996E-2</v>
      </c>
      <c r="AO164" s="762">
        <f>$C$79/1000</f>
        <v>3.1800000000000002E-2</v>
      </c>
      <c r="AP164" s="763" t="s">
        <v>56</v>
      </c>
      <c r="AQ164" s="764">
        <f>$G$79/1000</f>
        <v>4.0799999999999996E-2</v>
      </c>
    </row>
    <row r="165" spans="1:47" s="665" customFormat="1" ht="16.5" customHeight="1" thickBot="1" x14ac:dyDescent="0.3">
      <c r="A165" s="1693"/>
      <c r="B165" s="765" t="s">
        <v>57</v>
      </c>
      <c r="C165" s="766"/>
      <c r="D165" s="766" t="s">
        <v>58</v>
      </c>
      <c r="E165" s="766"/>
      <c r="F165" s="766"/>
      <c r="G165" s="767"/>
      <c r="H165" s="768">
        <f>(((I96^2+J96^2)*$C$80/1000)+((I97^2+J97^2)*$G$80/1000)+((I98^2+J98^2)*$J$80/1000))/$C$9^2</f>
        <v>8.889240239356248E-3</v>
      </c>
      <c r="I165" s="769" t="s">
        <v>56</v>
      </c>
      <c r="J165" s="770">
        <f>(((I96^2+J96^2)*$M$80)+((I97^2+J97^2)*$P$80)+((I98^2+J98^2)*S167))/(100*$C$9)</f>
        <v>0.24880480618719988</v>
      </c>
      <c r="K165" s="768">
        <f>(((L96^2+M96^2)*$C$80/1000)+((L97^2+M97^2)*$G$80/1000)+((L98^2+M98^2)*$J$80/1000))/$C$9^2</f>
        <v>8.9022075321124987E-3</v>
      </c>
      <c r="L165" s="769" t="s">
        <v>56</v>
      </c>
      <c r="M165" s="770">
        <f>(((L96^2+M96^2)*$M$80)+((L97^2+M97^2)*$P$80)+((L98^2+M98^2)*V167))/(100*$C$9)</f>
        <v>0.25026920570380001</v>
      </c>
      <c r="N165" s="768">
        <f>(((O96^2+P96^2)*$C$80/1000)+((O97^2+P97^2)*$G$80/1000)+((O98^2+P98^2)*$J$80/1000))/$C$9^2</f>
        <v>8.8650064785124986E-3</v>
      </c>
      <c r="O165" s="769" t="s">
        <v>56</v>
      </c>
      <c r="P165" s="770">
        <f>(((O96^2+P96^2)*$M$80)+((O97^2+P97^2)*$P$80)+((O98^2+P98^2)*Y167))/(100*$C$9)</f>
        <v>0.24881354377419992</v>
      </c>
      <c r="Q165" s="768">
        <f>(((R96^2+S96^2)*$C$80/1000)+((R97^2+S97^2)*$G$80/1000)+((R98^2+S98^2)*$J$80/1000))/$C$9^2</f>
        <v>9.4258055567375005E-3</v>
      </c>
      <c r="R165" s="769" t="s">
        <v>56</v>
      </c>
      <c r="S165" s="770">
        <f>(((R96^2+S96^2)*$M$80)+((R97^2+S97^2)*$P$80)+((R98^2+S98^2)*AB167))/(100*$C$9)</f>
        <v>0.26602538497180001</v>
      </c>
      <c r="T165" s="768">
        <f>(((U96^2+V96^2)*$C$80/1000)+((U97^2+V97^2)*$G$80/1000)+((U98^2+V98^2)*$J$80/1000))/$C$9^2</f>
        <v>9.6497181597375008E-3</v>
      </c>
      <c r="U165" s="769" t="s">
        <v>56</v>
      </c>
      <c r="V165" s="770">
        <f>(((U96^2+V96^2)*$M$80)+((U97^2+V97^2)*$P$80)+((U98^2+V98^2)*AE167))/(100*$C$9)</f>
        <v>0.27368221501079992</v>
      </c>
      <c r="W165" s="768">
        <f>(((X96^2+Y96^2)*$C$80/1000)+((X97^2+Y97^2)*$G$80/1000)+((X98^2+Y98^2)*$J$80/1000))/$C$9^2</f>
        <v>9.2526087752937483E-3</v>
      </c>
      <c r="X165" s="769" t="s">
        <v>56</v>
      </c>
      <c r="Y165" s="770">
        <f>(((X96^2+Y96^2)*$M$80)+((X97^2+Y97^2)*$P$80)+((X98^2+Y98^2)*AH167))/(100*$C$9)</f>
        <v>0.26385269334219991</v>
      </c>
      <c r="Z165" s="768">
        <f>(((AA96^2+AB96^2)*$C$80/1000)+((AA97^2+AB97^2)*$G$80/1000)+((AA98^2+AB98^2)*$J$80/1000))/$C$9^2</f>
        <v>9.3128192588562506E-3</v>
      </c>
      <c r="AA165" s="769" t="s">
        <v>56</v>
      </c>
      <c r="AB165" s="770">
        <f>(((AA96^2+AB96^2)*$M$80)+((AA97^2+AB97^2)*$P$80)+((AA98^2+AB98^2)*AK167))/(100*$C$9)</f>
        <v>0.26683027357720007</v>
      </c>
      <c r="AC165" s="768">
        <f>(((AD96^2+AE96^2)*$C$80/1000)+((AD97^2+AE97^2)*$G$80/1000)+((AD98^2+AE98^2)*$J$80/1000))/$C$9^2</f>
        <v>8.8382766117687493E-3</v>
      </c>
      <c r="AD165" s="769" t="s">
        <v>56</v>
      </c>
      <c r="AE165" s="770">
        <f>(((AD96^2+AE96^2)*$M$80)+((AD97^2+AE97^2)*$P$80)+((AD98^2+AE98^2)*AN167))/(100*$C$9)</f>
        <v>0.25402674616779997</v>
      </c>
      <c r="AF165" s="768">
        <f>(((AG96^2+AH96^2)*$C$80/1000)+((AG97^2+AH97^2)*$G$80/1000)+((AG98^2+AH98^2)*$J$80/1000))/$C$9^2</f>
        <v>7.9037245492312499E-3</v>
      </c>
      <c r="AG165" s="769" t="s">
        <v>56</v>
      </c>
      <c r="AH165" s="770">
        <f>(((AG96^2+AH96^2)*$M$80)+((AG97^2+AH97^2)*$P$80)+((AG98^2+AH98^2)*AQ167))/(100*$C$9)</f>
        <v>0.22730118547319997</v>
      </c>
      <c r="AI165" s="768">
        <f>(((AJ96^2+AK96^2)*$C$80/1000)+((AJ97^2+AK97^2)*$G$80/1000)+((AJ98^2+AK98^2)*$J$80/1000))/$C$9^2</f>
        <v>7.1757494686437492E-3</v>
      </c>
      <c r="AJ165" s="769" t="s">
        <v>56</v>
      </c>
      <c r="AK165" s="770">
        <f>(((AJ96^2+AK96^2)*$M$80)+((AJ97^2+AK97^2)*$P$80)+((AJ98^2+AK98^2)*AT167))/(100*$C$9)</f>
        <v>0.20534176139979995</v>
      </c>
      <c r="AL165" s="768">
        <f>(((AM96^2+AN96^2)*$C$80/1000)+((AM97^2+AN97^2)*$G$80/1000)+((AM98^2+AN98^2)*$J$80/1000))/$C$9^2</f>
        <v>6.1533104622312493E-3</v>
      </c>
      <c r="AM165" s="769" t="s">
        <v>56</v>
      </c>
      <c r="AN165" s="770">
        <f>(((AM96^2+AN96^2)*$M$80)+((AM97^2+AN97^2)*$P$80)+((AM98^2+AN98^2)*AW167))/(100*$C$9)</f>
        <v>0.17533520696319999</v>
      </c>
      <c r="AO165" s="768">
        <f>(((AP96^2+AQ96^2)*$C$80/1000)+((AP97^2+AQ97^2)*$G$80/1000)+((AP98^2+AQ98^2)*$J$80/1000))/$C$9^2</f>
        <v>5.0180512542687492E-3</v>
      </c>
      <c r="AP165" s="769" t="s">
        <v>56</v>
      </c>
      <c r="AQ165" s="770">
        <f>(((AP96^2+AQ96^2)*$M$80)+((AP97^2+AQ97^2)*$P$80)+((AP98^2+AQ98^2)*AZ167))/(100*$C$9)</f>
        <v>0.14181365128779999</v>
      </c>
    </row>
    <row r="166" spans="1:47" s="665" customFormat="1" ht="16.5" customHeight="1" x14ac:dyDescent="0.25">
      <c r="A166" s="1693"/>
      <c r="B166" s="771" t="s">
        <v>152</v>
      </c>
      <c r="C166" s="772">
        <v>31.8</v>
      </c>
      <c r="D166" s="773"/>
      <c r="E166" s="1695" t="s">
        <v>153</v>
      </c>
      <c r="F166" s="1695"/>
      <c r="G166" s="974">
        <v>40.799999999999997</v>
      </c>
      <c r="H166" s="775"/>
      <c r="I166" s="776"/>
      <c r="J166" s="928"/>
      <c r="K166" s="975"/>
      <c r="L166" s="976"/>
      <c r="M166" s="977"/>
      <c r="N166" s="975"/>
      <c r="O166" s="976"/>
      <c r="P166" s="977"/>
      <c r="Q166" s="975"/>
      <c r="R166" s="976"/>
      <c r="S166" s="977"/>
      <c r="T166" s="1699"/>
      <c r="U166" s="1700"/>
      <c r="V166" s="1701"/>
      <c r="W166" s="1699"/>
      <c r="X166" s="1700"/>
      <c r="Y166" s="1701"/>
      <c r="Z166" s="1699"/>
      <c r="AA166" s="1700"/>
      <c r="AB166" s="1701"/>
      <c r="AC166" s="1699"/>
      <c r="AD166" s="1700"/>
      <c r="AE166" s="1701"/>
      <c r="AF166" s="1699"/>
      <c r="AG166" s="1700"/>
      <c r="AH166" s="1701"/>
      <c r="AI166" s="1699"/>
      <c r="AJ166" s="1700"/>
      <c r="AK166" s="1701"/>
      <c r="AL166" s="1699"/>
      <c r="AM166" s="1700"/>
      <c r="AN166" s="1701"/>
      <c r="AO166" s="1699"/>
      <c r="AP166" s="1700"/>
      <c r="AQ166" s="1701"/>
    </row>
    <row r="167" spans="1:47" s="665" customFormat="1" ht="16.5" customHeight="1" thickBot="1" x14ac:dyDescent="0.3">
      <c r="A167" s="1693"/>
      <c r="B167" s="832" t="s">
        <v>91</v>
      </c>
      <c r="C167" s="831">
        <v>144.5</v>
      </c>
      <c r="D167" s="698"/>
      <c r="E167" s="777"/>
      <c r="F167" s="777" t="s">
        <v>61</v>
      </c>
      <c r="G167" s="695">
        <v>80.25</v>
      </c>
      <c r="H167" s="1690" t="s">
        <v>490</v>
      </c>
      <c r="I167" s="1691"/>
      <c r="J167" s="930">
        <v>57.6</v>
      </c>
      <c r="K167" s="1690" t="s">
        <v>93</v>
      </c>
      <c r="L167" s="1691"/>
      <c r="M167" s="930">
        <v>10.78</v>
      </c>
      <c r="N167" s="1690" t="s">
        <v>62</v>
      </c>
      <c r="O167" s="1691"/>
      <c r="P167" s="930">
        <v>7.2</v>
      </c>
      <c r="Q167" s="1690" t="s">
        <v>221</v>
      </c>
      <c r="R167" s="1691"/>
      <c r="S167" s="930">
        <v>-0.5</v>
      </c>
      <c r="T167" s="1702"/>
      <c r="U167" s="1703"/>
      <c r="V167" s="1704"/>
      <c r="W167" s="1702"/>
      <c r="X167" s="1703"/>
      <c r="Y167" s="1704"/>
      <c r="Z167" s="1702"/>
      <c r="AA167" s="1703"/>
      <c r="AB167" s="1704"/>
      <c r="AC167" s="1702"/>
      <c r="AD167" s="1703"/>
      <c r="AE167" s="1704"/>
      <c r="AF167" s="1702"/>
      <c r="AG167" s="1703"/>
      <c r="AH167" s="1704"/>
      <c r="AI167" s="1702"/>
      <c r="AJ167" s="1703"/>
      <c r="AK167" s="1704"/>
      <c r="AL167" s="1702"/>
      <c r="AM167" s="1703"/>
      <c r="AN167" s="1704"/>
      <c r="AO167" s="1702"/>
      <c r="AP167" s="1703"/>
      <c r="AQ167" s="1704"/>
    </row>
    <row r="168" spans="1:47" s="665" customFormat="1" ht="16.5" customHeight="1" thickBot="1" x14ac:dyDescent="0.3">
      <c r="A168" s="1694"/>
      <c r="B168" s="1696" t="s">
        <v>63</v>
      </c>
      <c r="C168" s="1697"/>
      <c r="D168" s="1697"/>
      <c r="E168" s="1697"/>
      <c r="F168" s="1697"/>
      <c r="G168" s="1698"/>
      <c r="H168" s="778">
        <f>I97+I98+H165+H164</f>
        <v>8.7796892402393567</v>
      </c>
      <c r="I168" s="779" t="s">
        <v>56</v>
      </c>
      <c r="J168" s="780">
        <f>J97+J98+J165+J164</f>
        <v>1.7596048061871998</v>
      </c>
      <c r="K168" s="778">
        <f>L97+L98+K165+K164</f>
        <v>8.7887022075321148</v>
      </c>
      <c r="L168" s="779" t="s">
        <v>56</v>
      </c>
      <c r="M168" s="780">
        <f>M97+M98+M165+M164</f>
        <v>1.7910692057038</v>
      </c>
      <c r="N168" s="778">
        <f>O97+O98+N165+N164</f>
        <v>8.7886650064785119</v>
      </c>
      <c r="O168" s="779" t="s">
        <v>56</v>
      </c>
      <c r="P168" s="780">
        <f>P97+P98+P165+P164</f>
        <v>1.7356135437741997</v>
      </c>
      <c r="Q168" s="778">
        <f>R97+R98+Q165+Q164</f>
        <v>9.0622258055567393</v>
      </c>
      <c r="R168" s="779" t="s">
        <v>56</v>
      </c>
      <c r="S168" s="780">
        <f>S97+S98+S165+S164</f>
        <v>1.7648253849717999</v>
      </c>
      <c r="T168" s="778">
        <f>U97+U98+T165+T164</f>
        <v>9.1794497181597379</v>
      </c>
      <c r="U168" s="779" t="s">
        <v>56</v>
      </c>
      <c r="V168" s="780">
        <f>V97+V98+V165+V164</f>
        <v>1.7124822150107999</v>
      </c>
      <c r="W168" s="778">
        <f>X97+X98+W165+W164</f>
        <v>8.9960526087752921</v>
      </c>
      <c r="X168" s="779" t="s">
        <v>56</v>
      </c>
      <c r="Y168" s="780">
        <f>Y97+Y98+Y165+Y164</f>
        <v>1.6126526933421998</v>
      </c>
      <c r="Z168" s="778">
        <f>AA97+AA98+Z165+Z164</f>
        <v>9.0111128192588552</v>
      </c>
      <c r="AA168" s="779" t="s">
        <v>56</v>
      </c>
      <c r="AB168" s="780">
        <f>AB97+AB98+AB165+AB164</f>
        <v>1.5526302735772002</v>
      </c>
      <c r="AC168" s="778">
        <f>AD97+AD98+AC165+AC164</f>
        <v>8.7796382766117702</v>
      </c>
      <c r="AD168" s="779" t="s">
        <v>56</v>
      </c>
      <c r="AE168" s="780">
        <f>AE97+AE98+AE165+AE164</f>
        <v>1.4408267461677999</v>
      </c>
      <c r="AF168" s="778">
        <f>AG97+AG98+AF165+AF164</f>
        <v>8.3077037245492331</v>
      </c>
      <c r="AG168" s="779" t="s">
        <v>56</v>
      </c>
      <c r="AH168" s="780">
        <f>AH97+AH98+AH165+AH164</f>
        <v>1.3361011854731999</v>
      </c>
      <c r="AI168" s="778">
        <f>AJ97+AJ98+AI165+AI164</f>
        <v>7.9199757494686436</v>
      </c>
      <c r="AJ168" s="779" t="s">
        <v>56</v>
      </c>
      <c r="AK168" s="780">
        <f>AK97+AK98+AK165+AK164</f>
        <v>1.3261417613997999</v>
      </c>
      <c r="AL168" s="778">
        <f>AM97+AM98+AL165+AL164</f>
        <v>7.3189533104622315</v>
      </c>
      <c r="AM168" s="779" t="s">
        <v>56</v>
      </c>
      <c r="AN168" s="780">
        <f>AN97+AN98+AN165+AN164</f>
        <v>1.2991352069632001</v>
      </c>
      <c r="AO168" s="778">
        <f>AP97+AP98+AO165+AO164</f>
        <v>6.6218180512542686</v>
      </c>
      <c r="AP168" s="779" t="s">
        <v>56</v>
      </c>
      <c r="AQ168" s="780">
        <f>AQ97+AQ98+AQ165+AQ164</f>
        <v>1.2536136512877998</v>
      </c>
    </row>
    <row r="169" spans="1:47" s="665" customFormat="1" ht="16.5" customHeight="1" x14ac:dyDescent="0.25">
      <c r="A169" s="1692" t="s">
        <v>24</v>
      </c>
      <c r="B169" s="759" t="s">
        <v>54</v>
      </c>
      <c r="C169" s="760"/>
      <c r="D169" s="760" t="s">
        <v>55</v>
      </c>
      <c r="E169" s="760"/>
      <c r="F169" s="760"/>
      <c r="G169" s="760"/>
      <c r="H169" s="762">
        <f>$C$84/1000</f>
        <v>3.2500000000000001E-2</v>
      </c>
      <c r="I169" s="763" t="s">
        <v>56</v>
      </c>
      <c r="J169" s="764">
        <f>$G$84/1000</f>
        <v>4.6399999999999997E-2</v>
      </c>
      <c r="K169" s="762">
        <f>$C$84/1000</f>
        <v>3.2500000000000001E-2</v>
      </c>
      <c r="L169" s="763" t="s">
        <v>56</v>
      </c>
      <c r="M169" s="764">
        <f>$G$84/1000</f>
        <v>4.6399999999999997E-2</v>
      </c>
      <c r="N169" s="762">
        <f>$C$84/1000</f>
        <v>3.2500000000000001E-2</v>
      </c>
      <c r="O169" s="763" t="s">
        <v>56</v>
      </c>
      <c r="P169" s="764">
        <f>$G$84/1000</f>
        <v>4.6399999999999997E-2</v>
      </c>
      <c r="Q169" s="762">
        <f>$C$84/1000</f>
        <v>3.2500000000000001E-2</v>
      </c>
      <c r="R169" s="763" t="s">
        <v>56</v>
      </c>
      <c r="S169" s="764">
        <f>$G$84/1000</f>
        <v>4.6399999999999997E-2</v>
      </c>
      <c r="T169" s="762">
        <f>$C$84/1000</f>
        <v>3.2500000000000001E-2</v>
      </c>
      <c r="U169" s="763" t="s">
        <v>56</v>
      </c>
      <c r="V169" s="764">
        <f>$G$84/1000</f>
        <v>4.6399999999999997E-2</v>
      </c>
      <c r="W169" s="762">
        <f>$C$84/1000</f>
        <v>3.2500000000000001E-2</v>
      </c>
      <c r="X169" s="763" t="s">
        <v>56</v>
      </c>
      <c r="Y169" s="764">
        <f>$G$84/1000</f>
        <v>4.6399999999999997E-2</v>
      </c>
      <c r="Z169" s="762">
        <f>$C$84/1000</f>
        <v>3.2500000000000001E-2</v>
      </c>
      <c r="AA169" s="763" t="s">
        <v>56</v>
      </c>
      <c r="AB169" s="764">
        <f>$G$84/1000</f>
        <v>4.6399999999999997E-2</v>
      </c>
      <c r="AC169" s="762">
        <f>$C$84/1000</f>
        <v>3.2500000000000001E-2</v>
      </c>
      <c r="AD169" s="763" t="s">
        <v>56</v>
      </c>
      <c r="AE169" s="764">
        <f>$G$84/1000</f>
        <v>4.6399999999999997E-2</v>
      </c>
      <c r="AF169" s="762">
        <f>$C$84/1000</f>
        <v>3.2500000000000001E-2</v>
      </c>
      <c r="AG169" s="763" t="s">
        <v>56</v>
      </c>
      <c r="AH169" s="764">
        <f>$G$84/1000</f>
        <v>4.6399999999999997E-2</v>
      </c>
      <c r="AI169" s="762">
        <f>$C$84/1000</f>
        <v>3.2500000000000001E-2</v>
      </c>
      <c r="AJ169" s="763" t="s">
        <v>56</v>
      </c>
      <c r="AK169" s="764">
        <f>$G$84/1000</f>
        <v>4.6399999999999997E-2</v>
      </c>
      <c r="AL169" s="762">
        <f>$C$84/1000</f>
        <v>3.2500000000000001E-2</v>
      </c>
      <c r="AM169" s="763" t="s">
        <v>56</v>
      </c>
      <c r="AN169" s="764">
        <f>$G$84/1000</f>
        <v>4.6399999999999997E-2</v>
      </c>
      <c r="AO169" s="762">
        <f>$C$84/1000</f>
        <v>3.2500000000000001E-2</v>
      </c>
      <c r="AP169" s="763" t="s">
        <v>56</v>
      </c>
      <c r="AQ169" s="764">
        <f>$G$84/1000</f>
        <v>4.6399999999999997E-2</v>
      </c>
    </row>
    <row r="170" spans="1:47" s="665" customFormat="1" ht="16.5" customHeight="1" thickBot="1" x14ac:dyDescent="0.3">
      <c r="A170" s="1693"/>
      <c r="B170" s="765" t="s">
        <v>57</v>
      </c>
      <c r="C170" s="766"/>
      <c r="D170" s="766" t="s">
        <v>58</v>
      </c>
      <c r="E170" s="766"/>
      <c r="F170" s="766"/>
      <c r="G170" s="781"/>
      <c r="H170" s="768">
        <f>(((I96^2+J96^2)*$C$85/1000)+((I97^2+J97^2)*$G$85/1000)+((I98^2+J98^2)*$J$85/1000))/$C$9^2</f>
        <v>9.1291810698099964E-3</v>
      </c>
      <c r="I170" s="769" t="s">
        <v>56</v>
      </c>
      <c r="J170" s="770">
        <f>(((I104^2+J104^2)*$M$85)+((I105^2+J105^2)*$P$85)+((I106^2+J106^2)*S172))/(100*$C$9)</f>
        <v>0.38608277126999996</v>
      </c>
      <c r="K170" s="768">
        <f>(((L96^2+M96^2)*$C$85/1000)+((L97^2+M97^2)*$G$85/1000)+((L98^2+M98^2)*$J$85/1000))/$C$9^2</f>
        <v>9.1456005297025009E-3</v>
      </c>
      <c r="L170" s="769" t="s">
        <v>56</v>
      </c>
      <c r="M170" s="770">
        <f>(((L104^2+M104^2)*$M$85)+((L105^2+M105^2)*$P$85)+((L106^2+M106^2)*V172))/(100*$C$9)</f>
        <v>0.38779133194680004</v>
      </c>
      <c r="N170" s="768">
        <f>(((O96^2+P96^2)*$C$85/1000)+((O97^2+P97^2)*$G$85/1000)+((O98^2+P98^2)*$J$85/1000))/$C$9^2</f>
        <v>9.1082527574724969E-3</v>
      </c>
      <c r="O170" s="769" t="s">
        <v>56</v>
      </c>
      <c r="P170" s="770">
        <f>(((O104^2+P104^2)*$M$85)+((O105^2+P105^2)*$P$85)+((O106^2+P106^2)*Y172))/(100*$C$9)</f>
        <v>0.38884028932319992</v>
      </c>
      <c r="Q170" s="768">
        <f>(((R96^2+S96^2)*$C$85/1000)+((R97^2+S97^2)*$G$85/1000)+((R98^2+S98^2)*$J$85/1000))/$C$9^2</f>
        <v>9.6806510082399991E-3</v>
      </c>
      <c r="R170" s="769" t="s">
        <v>56</v>
      </c>
      <c r="S170" s="770">
        <f>(((R104^2+S104^2)*$M$85)+((R105^2+S105^2)*$P$85)+((R106^2+S106^2)*AB172))/(100*$C$9)</f>
        <v>0.4149415214808001</v>
      </c>
      <c r="T170" s="768">
        <f>(((U96^2+V96^2)*$C$85/1000)+((U97^2+V97^2)*$G$85/1000)+((U98^2+V98^2)*$J$85/1000))/$C$9^2</f>
        <v>9.90692071164E-3</v>
      </c>
      <c r="U170" s="769" t="s">
        <v>56</v>
      </c>
      <c r="V170" s="770">
        <f>(((U104^2+V104^2)*$M$85)+((U105^2+V105^2)*$P$85)+((U106^2+V106^2)*AE172))/(100*$C$9)</f>
        <v>0.42995266342079991</v>
      </c>
      <c r="W170" s="768">
        <f>(((X96^2+Y96^2)*$C$85/1000)+((X97^2+Y97^2)*$G$85/1000)+((X98^2+Y98^2)*$J$85/1000))/$C$9^2</f>
        <v>9.4950849330474978E-3</v>
      </c>
      <c r="X170" s="769" t="s">
        <v>56</v>
      </c>
      <c r="Y170" s="770">
        <f>(((X104^2+Y104^2)*$M$85)+((X105^2+Y105^2)*$P$85)+((X106^2+Y106^2)*AH172))/(100*$C$9)</f>
        <v>0.42530312922480001</v>
      </c>
      <c r="Z170" s="768">
        <f>(((AA96^2+AB96^2)*$C$85/1000)+((AA97^2+AB97^2)*$G$85/1000)+((AA98^2+AB98^2)*$J$85/1000))/$C$9^2</f>
        <v>9.5537431206099994E-3</v>
      </c>
      <c r="AA170" s="769" t="s">
        <v>56</v>
      </c>
      <c r="AB170" s="770">
        <f>(((AA104^2+AB104^2)*$M$85)+((AA105^2+AB105^2)*$P$85)+((AA106^2+AB106^2)*AK172))/(100*$C$9)</f>
        <v>0.42579567114119993</v>
      </c>
      <c r="AC170" s="768">
        <f>(((AD96^2+AE96^2)*$C$85/1000)+((AD97^2+AE97^2)*$G$85/1000)+((AD98^2+AE98^2)*$J$85/1000))/$C$9^2</f>
        <v>9.0646743299274985E-3</v>
      </c>
      <c r="AD170" s="769" t="s">
        <v>56</v>
      </c>
      <c r="AE170" s="770">
        <f>(((AD104^2+AE104^2)*$M$85)+((AD105^2+AE105^2)*$P$85)+((AD106^2+AE106^2)*AN172))/(100*$C$9)</f>
        <v>0.40241182323119995</v>
      </c>
      <c r="AF170" s="768">
        <f>(((AG96^2+AH96^2)*$C$85/1000)+((AG97^2+AH97^2)*$G$85/1000)+((AG98^2+AH98^2)*$J$85/1000))/$C$9^2</f>
        <v>8.1056917836224984E-3</v>
      </c>
      <c r="AG170" s="769" t="s">
        <v>56</v>
      </c>
      <c r="AH170" s="770">
        <f>(((AG104^2+AH104^2)*$M$85)+((AG105^2+AH105^2)*$P$85)+((AG106^2+AH106^2)*AQ172))/(100*$C$9)</f>
        <v>0.35855754107280002</v>
      </c>
      <c r="AI170" s="768">
        <f>(((AJ96^2+AK96^2)*$C$85/1000)+((AJ97^2+AK97^2)*$G$85/1000)+((AJ98^2+AK98^2)*$J$85/1000))/$C$9^2</f>
        <v>7.3620376059024993E-3</v>
      </c>
      <c r="AJ170" s="769" t="s">
        <v>56</v>
      </c>
      <c r="AK170" s="770">
        <f>(((AJ104^2+AK104^2)*$M$85)+((AJ105^2+AK105^2)*$P$85)+((AJ106^2+AK106^2)*AT172))/(100*$C$9)</f>
        <v>0.32350721325000004</v>
      </c>
      <c r="AL170" s="768">
        <f>(((AM96^2+AN96^2)*$C$85/1000)+((AM97^2+AN97^2)*$G$85/1000)+((AM98^2+AN98^2)*$J$85/1000))/$C$9^2</f>
        <v>6.3154854681474991E-3</v>
      </c>
      <c r="AM170" s="769" t="s">
        <v>56</v>
      </c>
      <c r="AN170" s="770">
        <f>(((AM104^2+AN104^2)*$M$85)+((AM105^2+AN105^2)*$P$85)+((AM106^2+AN106^2)*AW172))/(100*$C$9)</f>
        <v>0.27963429737999995</v>
      </c>
      <c r="AO170" s="768">
        <f>(((AP96^2+AQ96^2)*$C$85/1000)+((AP97^2+AQ97^2)*$G$85/1000)+((AP98^2+AQ98^2)*$J$85/1000))/$C$9^2</f>
        <v>5.1531836533899996E-3</v>
      </c>
      <c r="AP170" s="769" t="s">
        <v>56</v>
      </c>
      <c r="AQ170" s="770">
        <f>(((AP104^2+AQ104^2)*$M$85)+((AP105^2+AQ105^2)*$P$85)+((AP106^2+AQ106^2)*AZ172))/(100*$C$9)</f>
        <v>0.23584661149920003</v>
      </c>
    </row>
    <row r="171" spans="1:47" s="665" customFormat="1" ht="16.5" customHeight="1" x14ac:dyDescent="0.25">
      <c r="A171" s="1693"/>
      <c r="B171" s="771" t="s">
        <v>152</v>
      </c>
      <c r="C171" s="772">
        <v>32.5</v>
      </c>
      <c r="D171" s="773"/>
      <c r="E171" s="1695" t="s">
        <v>153</v>
      </c>
      <c r="F171" s="1695"/>
      <c r="G171" s="974">
        <v>46.4</v>
      </c>
      <c r="H171" s="775"/>
      <c r="I171" s="776"/>
      <c r="J171" s="928"/>
      <c r="K171" s="975"/>
      <c r="L171" s="976"/>
      <c r="M171" s="977"/>
      <c r="N171" s="975"/>
      <c r="O171" s="976"/>
      <c r="P171" s="977"/>
      <c r="Q171" s="975"/>
      <c r="R171" s="976"/>
      <c r="S171" s="977"/>
      <c r="T171" s="1684"/>
      <c r="U171" s="1685"/>
      <c r="V171" s="1686"/>
      <c r="W171" s="1684"/>
      <c r="X171" s="1685"/>
      <c r="Y171" s="1686"/>
      <c r="Z171" s="1684"/>
      <c r="AA171" s="1685"/>
      <c r="AB171" s="1686"/>
      <c r="AC171" s="1684"/>
      <c r="AD171" s="1685"/>
      <c r="AE171" s="1686"/>
      <c r="AF171" s="1684"/>
      <c r="AG171" s="1685"/>
      <c r="AH171" s="1686"/>
      <c r="AI171" s="1684"/>
      <c r="AJ171" s="1685"/>
      <c r="AK171" s="1686"/>
      <c r="AL171" s="1684"/>
      <c r="AM171" s="1685"/>
      <c r="AN171" s="1686"/>
      <c r="AO171" s="1684"/>
      <c r="AP171" s="1685"/>
      <c r="AQ171" s="1686"/>
    </row>
    <row r="172" spans="1:47" s="665" customFormat="1" ht="16.5" customHeight="1" thickBot="1" x14ac:dyDescent="0.3">
      <c r="A172" s="1693"/>
      <c r="B172" s="832" t="s">
        <v>91</v>
      </c>
      <c r="C172" s="831">
        <v>150.1</v>
      </c>
      <c r="D172" s="698"/>
      <c r="E172" s="777"/>
      <c r="F172" s="777" t="s">
        <v>61</v>
      </c>
      <c r="G172" s="695">
        <v>76.239999999999995</v>
      </c>
      <c r="H172" s="1690" t="s">
        <v>490</v>
      </c>
      <c r="I172" s="1691"/>
      <c r="J172" s="930">
        <v>58.7</v>
      </c>
      <c r="K172" s="1690" t="s">
        <v>93</v>
      </c>
      <c r="L172" s="1691"/>
      <c r="M172" s="930">
        <v>10.68</v>
      </c>
      <c r="N172" s="1690" t="s">
        <v>62</v>
      </c>
      <c r="O172" s="1691"/>
      <c r="P172" s="930">
        <v>7</v>
      </c>
      <c r="Q172" s="1690" t="s">
        <v>221</v>
      </c>
      <c r="R172" s="1691"/>
      <c r="S172" s="930">
        <v>-0.4</v>
      </c>
      <c r="T172" s="1687"/>
      <c r="U172" s="1688"/>
      <c r="V172" s="1689"/>
      <c r="W172" s="1687"/>
      <c r="X172" s="1688"/>
      <c r="Y172" s="1689"/>
      <c r="Z172" s="1687"/>
      <c r="AA172" s="1688"/>
      <c r="AB172" s="1689"/>
      <c r="AC172" s="1687"/>
      <c r="AD172" s="1688"/>
      <c r="AE172" s="1689"/>
      <c r="AF172" s="1687"/>
      <c r="AG172" s="1688"/>
      <c r="AH172" s="1689"/>
      <c r="AI172" s="1687"/>
      <c r="AJ172" s="1688"/>
      <c r="AK172" s="1689"/>
      <c r="AL172" s="1687"/>
      <c r="AM172" s="1688"/>
      <c r="AN172" s="1689"/>
      <c r="AO172" s="1687"/>
      <c r="AP172" s="1688"/>
      <c r="AQ172" s="1689"/>
    </row>
    <row r="173" spans="1:47" s="790" customFormat="1" ht="16.5" customHeight="1" thickBot="1" x14ac:dyDescent="0.3">
      <c r="A173" s="1694"/>
      <c r="B173" s="1696" t="s">
        <v>63</v>
      </c>
      <c r="C173" s="1697"/>
      <c r="D173" s="1697"/>
      <c r="E173" s="1697"/>
      <c r="F173" s="1697"/>
      <c r="G173" s="1698"/>
      <c r="H173" s="787">
        <f>H169+H170+I105+I106</f>
        <v>11.300629181069809</v>
      </c>
      <c r="I173" s="788" t="s">
        <v>56</v>
      </c>
      <c r="J173" s="789">
        <f>J105+J106+J170+J169</f>
        <v>2.3704827712699998</v>
      </c>
      <c r="K173" s="787">
        <f>K169+K170+L105+L106</f>
        <v>11.243645600529703</v>
      </c>
      <c r="L173" s="788" t="s">
        <v>56</v>
      </c>
      <c r="M173" s="789">
        <f>M105+M106+M170+M169</f>
        <v>2.3631913319468003</v>
      </c>
      <c r="N173" s="787">
        <f>N169+N170+O105+O106</f>
        <v>11.252608252757472</v>
      </c>
      <c r="O173" s="788" t="s">
        <v>56</v>
      </c>
      <c r="P173" s="789">
        <f>P105+P106+P170+P169</f>
        <v>2.3492402893232001</v>
      </c>
      <c r="Q173" s="787">
        <f>Q169+Q170+R105+R106</f>
        <v>11.616180651008239</v>
      </c>
      <c r="R173" s="788" t="s">
        <v>56</v>
      </c>
      <c r="S173" s="789">
        <f>S105+S106+S170+S169</f>
        <v>2.3993415214808005</v>
      </c>
      <c r="T173" s="787">
        <f>T169+T170+U105+U106</f>
        <v>11.829406920711641</v>
      </c>
      <c r="U173" s="788" t="s">
        <v>56</v>
      </c>
      <c r="V173" s="789">
        <f>V105+V106+V170+V169</f>
        <v>2.4023526634207997</v>
      </c>
      <c r="W173" s="787">
        <f>W169+W170+X105+X106</f>
        <v>11.771995084933048</v>
      </c>
      <c r="X173" s="788" t="s">
        <v>56</v>
      </c>
      <c r="Y173" s="789">
        <f>Y105+Y106+Y170+Y169</f>
        <v>2.3407031292248002</v>
      </c>
      <c r="Z173" s="787">
        <f>Z169+Z170+AA105+AA106</f>
        <v>11.76905374312061</v>
      </c>
      <c r="AA173" s="788" t="s">
        <v>56</v>
      </c>
      <c r="AB173" s="789">
        <f>AB105+AB106+AB170+AB169</f>
        <v>2.2901956711412002</v>
      </c>
      <c r="AC173" s="787">
        <f>AC169+AC170+AD105+AD106</f>
        <v>11.456564674329925</v>
      </c>
      <c r="AD173" s="788" t="s">
        <v>56</v>
      </c>
      <c r="AE173" s="789">
        <f>AE105+AE106+AE170+AE169</f>
        <v>2.1288118232312003</v>
      </c>
      <c r="AF173" s="787">
        <f>AF169+AF170+AG105+AG106</f>
        <v>10.816605691783622</v>
      </c>
      <c r="AG173" s="788" t="s">
        <v>56</v>
      </c>
      <c r="AH173" s="789">
        <f>AH105+AH106+AH170+AH169</f>
        <v>2.0189575410728002</v>
      </c>
      <c r="AI173" s="787">
        <f>AI169+AI170+AJ105+AJ106</f>
        <v>10.269862037605904</v>
      </c>
      <c r="AJ173" s="788" t="s">
        <v>56</v>
      </c>
      <c r="AK173" s="789">
        <f>AK105+AK106+AK170+AK169</f>
        <v>1.9659072132500002</v>
      </c>
      <c r="AL173" s="787">
        <f>AL169+AL170+AM105+AM106</f>
        <v>9.5608154854681473</v>
      </c>
      <c r="AM173" s="788" t="s">
        <v>56</v>
      </c>
      <c r="AN173" s="789">
        <f>AN105+AN106+AN170+AN169</f>
        <v>1.8890342973799998</v>
      </c>
      <c r="AO173" s="787">
        <f>AO169+AO170+AP105+AP106</f>
        <v>8.8156531836533905</v>
      </c>
      <c r="AP173" s="788" t="s">
        <v>56</v>
      </c>
      <c r="AQ173" s="789">
        <f>AQ105+AQ106+AQ170+AQ169</f>
        <v>1.7972466114992001</v>
      </c>
    </row>
    <row r="174" spans="1:47" s="665" customFormat="1" ht="16.5" customHeight="1" x14ac:dyDescent="0.25">
      <c r="A174" s="1681" t="s">
        <v>64</v>
      </c>
      <c r="B174" s="1682"/>
      <c r="C174" s="1682"/>
      <c r="D174" s="1682"/>
      <c r="E174" s="1682"/>
      <c r="F174" s="1682"/>
      <c r="G174" s="1683"/>
      <c r="H174" s="792"/>
      <c r="I174" s="793"/>
      <c r="J174" s="928"/>
      <c r="K174" s="792"/>
      <c r="L174" s="793"/>
      <c r="M174" s="928"/>
      <c r="N174" s="792"/>
      <c r="O174" s="793"/>
      <c r="P174" s="928"/>
      <c r="Q174" s="792"/>
      <c r="R174" s="793"/>
      <c r="S174" s="928"/>
      <c r="T174" s="792"/>
      <c r="U174" s="793"/>
      <c r="V174" s="928"/>
      <c r="W174" s="792"/>
      <c r="X174" s="793"/>
      <c r="Y174" s="928"/>
      <c r="Z174" s="792"/>
      <c r="AA174" s="793"/>
      <c r="AB174" s="928"/>
      <c r="AC174" s="792"/>
      <c r="AD174" s="793"/>
      <c r="AE174" s="928"/>
      <c r="AF174" s="792"/>
      <c r="AG174" s="793"/>
      <c r="AH174" s="928"/>
      <c r="AI174" s="792"/>
      <c r="AJ174" s="793"/>
      <c r="AK174" s="928"/>
      <c r="AL174" s="792"/>
      <c r="AM174" s="793"/>
      <c r="AN174" s="928"/>
      <c r="AO174" s="792"/>
      <c r="AP174" s="793"/>
      <c r="AQ174" s="928"/>
    </row>
    <row r="175" spans="1:47" s="665" customFormat="1" ht="16.5" customHeight="1" thickBot="1" x14ac:dyDescent="0.3">
      <c r="A175" s="794" t="s">
        <v>65</v>
      </c>
      <c r="B175" s="795"/>
      <c r="C175" s="796"/>
      <c r="D175" s="795"/>
      <c r="E175" s="698"/>
      <c r="F175" s="795" t="s">
        <v>66</v>
      </c>
      <c r="G175" s="697"/>
      <c r="H175" s="797">
        <f>SUM(H168,H173)</f>
        <v>20.080318421309165</v>
      </c>
      <c r="I175" s="798" t="s">
        <v>56</v>
      </c>
      <c r="J175" s="799">
        <f>SUM(J168,J173)</f>
        <v>4.1300875774571999</v>
      </c>
      <c r="K175" s="797">
        <f>SUM(K168,K173)</f>
        <v>20.032347808061818</v>
      </c>
      <c r="L175" s="798" t="s">
        <v>56</v>
      </c>
      <c r="M175" s="799">
        <f>SUM(M168,M173)</f>
        <v>4.1542605376506003</v>
      </c>
      <c r="N175" s="797">
        <f>SUM(N168,N173)</f>
        <v>20.041273259235986</v>
      </c>
      <c r="O175" s="798" t="s">
        <v>56</v>
      </c>
      <c r="P175" s="799">
        <f>SUM(P168,P173)</f>
        <v>4.0848538330973998</v>
      </c>
      <c r="Q175" s="797">
        <f>SUM(Q168,Q173)</f>
        <v>20.678406456564979</v>
      </c>
      <c r="R175" s="798" t="s">
        <v>56</v>
      </c>
      <c r="S175" s="799">
        <f>SUM(S168,S173)</f>
        <v>4.1641669064525999</v>
      </c>
      <c r="T175" s="797">
        <f>SUM(T168,T173)</f>
        <v>21.008856638871379</v>
      </c>
      <c r="U175" s="798" t="s">
        <v>56</v>
      </c>
      <c r="V175" s="799">
        <f>SUM(V168,V173)</f>
        <v>4.1148348784315996</v>
      </c>
      <c r="W175" s="797">
        <f>SUM(W168,W173)</f>
        <v>20.76804769370834</v>
      </c>
      <c r="X175" s="798" t="s">
        <v>56</v>
      </c>
      <c r="Y175" s="799">
        <f>SUM(Y168,Y173)</f>
        <v>3.953355822567</v>
      </c>
      <c r="Z175" s="797">
        <f>SUM(Z168,Z173)</f>
        <v>20.780166562379463</v>
      </c>
      <c r="AA175" s="798" t="s">
        <v>56</v>
      </c>
      <c r="AB175" s="799">
        <f>SUM(AB168,AB173)</f>
        <v>3.8428259447184003</v>
      </c>
      <c r="AC175" s="797">
        <f>SUM(AC168,AC173)</f>
        <v>20.236202950941696</v>
      </c>
      <c r="AD175" s="798" t="s">
        <v>56</v>
      </c>
      <c r="AE175" s="799">
        <f>SUM(AE168,AE173)</f>
        <v>3.5696385693990003</v>
      </c>
      <c r="AF175" s="797">
        <f>SUM(AF168,AF173)</f>
        <v>19.124309416332856</v>
      </c>
      <c r="AG175" s="798" t="s">
        <v>56</v>
      </c>
      <c r="AH175" s="799">
        <f>SUM(AH168,AH173)</f>
        <v>3.3550587265459999</v>
      </c>
      <c r="AI175" s="797">
        <f>SUM(AI168,AI173)</f>
        <v>18.189837787074548</v>
      </c>
      <c r="AJ175" s="798" t="s">
        <v>56</v>
      </c>
      <c r="AK175" s="799">
        <f>SUM(AK168,AK173)</f>
        <v>3.2920489746498003</v>
      </c>
      <c r="AL175" s="797">
        <f>SUM(AL168,AL173)</f>
        <v>16.879768795930378</v>
      </c>
      <c r="AM175" s="798" t="s">
        <v>56</v>
      </c>
      <c r="AN175" s="799">
        <f>SUM(AN168,AN173)</f>
        <v>3.1881695043431999</v>
      </c>
      <c r="AO175" s="797">
        <f>SUM(AO168,AO173)</f>
        <v>15.437471234907658</v>
      </c>
      <c r="AP175" s="798" t="s">
        <v>56</v>
      </c>
      <c r="AQ175" s="799">
        <f>SUM(AQ168,AQ173)</f>
        <v>3.0508602627869998</v>
      </c>
    </row>
    <row r="176" spans="1:47" ht="17.25" customHeight="1" x14ac:dyDescent="0.25">
      <c r="A176" s="800" t="s">
        <v>67</v>
      </c>
      <c r="B176" s="790"/>
      <c r="C176" s="790"/>
      <c r="D176" s="790"/>
      <c r="E176" s="790"/>
      <c r="F176" s="790"/>
      <c r="H176" s="790"/>
      <c r="I176" s="801">
        <f>J175/H175</f>
        <v>0.20567839069097454</v>
      </c>
      <c r="J176" s="790"/>
      <c r="K176" s="790"/>
      <c r="L176" s="801">
        <f>M175/K175</f>
        <v>0.20737761631608451</v>
      </c>
      <c r="M176" s="790"/>
      <c r="N176" s="790"/>
      <c r="O176" s="801">
        <f>P175/N175</f>
        <v>0.20382207159492235</v>
      </c>
      <c r="P176" s="790"/>
      <c r="Q176" s="790"/>
      <c r="R176" s="801">
        <f>S175/Q175</f>
        <v>0.201377553691066</v>
      </c>
      <c r="S176" s="790"/>
      <c r="T176" s="790"/>
      <c r="U176" s="801">
        <f>V175/T175</f>
        <v>0.19586191429466832</v>
      </c>
      <c r="V176" s="790"/>
      <c r="W176" s="790"/>
      <c r="X176" s="801">
        <f>Y175/W175</f>
        <v>0.1903576051476743</v>
      </c>
      <c r="Y176" s="790"/>
      <c r="Z176" s="790"/>
      <c r="AA176" s="801">
        <f>AB175/Z175</f>
        <v>0.18492758146007718</v>
      </c>
      <c r="AB176" s="790"/>
      <c r="AC176" s="790"/>
      <c r="AD176" s="801">
        <f>AE175/AC175</f>
        <v>0.17639863456859067</v>
      </c>
      <c r="AE176" s="790"/>
      <c r="AF176" s="790"/>
      <c r="AG176" s="801">
        <f>AH175/AF175</f>
        <v>0.1754342420166376</v>
      </c>
      <c r="AH176" s="790"/>
      <c r="AI176" s="790"/>
      <c r="AJ176" s="801">
        <f>AK175/AI175</f>
        <v>0.18098286599285043</v>
      </c>
      <c r="AK176" s="790"/>
      <c r="AL176" s="790"/>
      <c r="AM176" s="801">
        <f>AN175/AL175</f>
        <v>0.18887518797721037</v>
      </c>
      <c r="AN176" s="790"/>
      <c r="AO176" s="790"/>
      <c r="AP176" s="801">
        <f>AQ175/AO175</f>
        <v>0.19762694397048047</v>
      </c>
      <c r="AQ176" s="790"/>
    </row>
    <row r="177" spans="1:43" ht="16.5" x14ac:dyDescent="0.25">
      <c r="A177" s="800" t="s">
        <v>491</v>
      </c>
      <c r="B177" s="800"/>
      <c r="C177" s="800"/>
      <c r="D177" s="1143"/>
      <c r="E177" s="1143"/>
      <c r="F177" s="800"/>
      <c r="G177" s="802"/>
      <c r="H177" s="802"/>
      <c r="I177" s="802"/>
      <c r="J177" s="802"/>
      <c r="K177" s="802"/>
      <c r="L177" s="802"/>
      <c r="M177" s="802"/>
      <c r="N177" s="802"/>
      <c r="O177" s="802"/>
      <c r="P177" s="802"/>
      <c r="Q177" s="802"/>
      <c r="R177" s="802"/>
      <c r="S177" s="802"/>
      <c r="T177" s="802"/>
      <c r="U177" s="802"/>
      <c r="V177" s="802"/>
      <c r="W177" s="802"/>
      <c r="X177" s="802"/>
      <c r="Y177" s="802"/>
      <c r="Z177" s="802"/>
      <c r="AA177" s="802"/>
      <c r="AB177" s="802"/>
      <c r="AC177" s="802"/>
      <c r="AD177" s="802"/>
      <c r="AE177" s="802"/>
      <c r="AF177" s="802"/>
      <c r="AG177" s="802"/>
      <c r="AH177" s="802"/>
      <c r="AI177" s="802"/>
      <c r="AJ177" s="802"/>
      <c r="AK177" s="802"/>
      <c r="AL177" s="802"/>
      <c r="AM177" s="802"/>
      <c r="AN177" s="802"/>
      <c r="AO177" s="802"/>
      <c r="AP177" s="802"/>
      <c r="AQ177" s="802"/>
    </row>
    <row r="178" spans="1:43" ht="16.5" x14ac:dyDescent="0.25">
      <c r="A178" s="800"/>
      <c r="B178" s="790"/>
      <c r="C178" s="790"/>
      <c r="D178" s="790"/>
      <c r="E178" s="790"/>
      <c r="F178" s="790"/>
      <c r="G178" s="790"/>
      <c r="H178" s="790"/>
      <c r="I178" s="801"/>
      <c r="J178" s="790"/>
      <c r="K178" s="790"/>
      <c r="L178" s="801"/>
      <c r="M178" s="790"/>
      <c r="N178" s="790"/>
      <c r="O178" s="801"/>
      <c r="P178" s="790"/>
      <c r="Q178" s="790"/>
      <c r="R178" s="801"/>
      <c r="S178" s="790"/>
      <c r="T178" s="790"/>
      <c r="U178" s="801"/>
      <c r="V178" s="790"/>
      <c r="W178" s="790"/>
      <c r="X178" s="801"/>
      <c r="Y178" s="790"/>
      <c r="Z178" s="790"/>
      <c r="AA178" s="801"/>
      <c r="AB178" s="790"/>
      <c r="AC178" s="790"/>
      <c r="AD178" s="801"/>
      <c r="AE178" s="790"/>
      <c r="AF178" s="790"/>
      <c r="AG178" s="801"/>
      <c r="AH178" s="790"/>
      <c r="AI178" s="790"/>
      <c r="AJ178" s="801"/>
      <c r="AK178" s="790"/>
      <c r="AL178" s="790"/>
      <c r="AM178" s="801"/>
      <c r="AN178" s="790"/>
      <c r="AO178" s="790"/>
      <c r="AP178" s="801"/>
      <c r="AQ178" s="790"/>
    </row>
    <row r="179" spans="1:43" ht="16.5" x14ac:dyDescent="0.25">
      <c r="A179" s="800"/>
      <c r="B179" s="800"/>
      <c r="C179" s="800"/>
      <c r="D179" s="800"/>
      <c r="E179" s="800"/>
      <c r="F179" s="800"/>
      <c r="G179" s="802"/>
    </row>
    <row r="195" spans="3:3" x14ac:dyDescent="0.2">
      <c r="C195" s="811"/>
    </row>
  </sheetData>
  <mergeCells count="425">
    <mergeCell ref="AC6:AE6"/>
    <mergeCell ref="AF6:AH6"/>
    <mergeCell ref="AI6:AK6"/>
    <mergeCell ref="AL6:AN6"/>
    <mergeCell ref="AO6:AQ6"/>
    <mergeCell ref="A7:B8"/>
    <mergeCell ref="C7:C8"/>
    <mergeCell ref="D7:G8"/>
    <mergeCell ref="A4:AQ4"/>
    <mergeCell ref="AN5:AQ5"/>
    <mergeCell ref="A6:G6"/>
    <mergeCell ref="H6:J6"/>
    <mergeCell ref="K6:M6"/>
    <mergeCell ref="N6:P6"/>
    <mergeCell ref="Q6:S6"/>
    <mergeCell ref="T6:V6"/>
    <mergeCell ref="W6:Y6"/>
    <mergeCell ref="Z6:AB6"/>
    <mergeCell ref="Z12:AB12"/>
    <mergeCell ref="AC12:AE12"/>
    <mergeCell ref="AF12:AH12"/>
    <mergeCell ref="AI12:AK12"/>
    <mergeCell ref="AL12:AN12"/>
    <mergeCell ref="AO12:AQ12"/>
    <mergeCell ref="H12:J12"/>
    <mergeCell ref="K12:M12"/>
    <mergeCell ref="N12:P12"/>
    <mergeCell ref="Q12:S12"/>
    <mergeCell ref="T12:V12"/>
    <mergeCell ref="W12:Y12"/>
    <mergeCell ref="Z13:AB13"/>
    <mergeCell ref="AC13:AE13"/>
    <mergeCell ref="AF13:AH13"/>
    <mergeCell ref="AI13:AK13"/>
    <mergeCell ref="AL13:AN13"/>
    <mergeCell ref="AO13:AQ13"/>
    <mergeCell ref="H13:J13"/>
    <mergeCell ref="K13:M13"/>
    <mergeCell ref="N13:P13"/>
    <mergeCell ref="Q13:S13"/>
    <mergeCell ref="T13:V13"/>
    <mergeCell ref="W13:Y13"/>
    <mergeCell ref="Z14:AB14"/>
    <mergeCell ref="AC14:AE14"/>
    <mergeCell ref="AF14:AH14"/>
    <mergeCell ref="AI14:AK14"/>
    <mergeCell ref="AL14:AN14"/>
    <mergeCell ref="AO14:AQ14"/>
    <mergeCell ref="H14:J14"/>
    <mergeCell ref="K14:M14"/>
    <mergeCell ref="N14:P14"/>
    <mergeCell ref="Q14:S14"/>
    <mergeCell ref="T14:V14"/>
    <mergeCell ref="W14:Y14"/>
    <mergeCell ref="AO15:AQ15"/>
    <mergeCell ref="D16:G16"/>
    <mergeCell ref="H16:J16"/>
    <mergeCell ref="K16:M16"/>
    <mergeCell ref="N16:P16"/>
    <mergeCell ref="Q16:S16"/>
    <mergeCell ref="T16:V16"/>
    <mergeCell ref="W16:Y16"/>
    <mergeCell ref="Z16:AB16"/>
    <mergeCell ref="AC16:AE16"/>
    <mergeCell ref="W15:Y15"/>
    <mergeCell ref="Z15:AB15"/>
    <mergeCell ref="AC15:AE15"/>
    <mergeCell ref="AF15:AH15"/>
    <mergeCell ref="AI15:AK15"/>
    <mergeCell ref="AL15:AN15"/>
    <mergeCell ref="F15:G15"/>
    <mergeCell ref="H15:J15"/>
    <mergeCell ref="K15:M15"/>
    <mergeCell ref="N15:P15"/>
    <mergeCell ref="Q15:S15"/>
    <mergeCell ref="T15:V15"/>
    <mergeCell ref="D13:E15"/>
    <mergeCell ref="F13:G13"/>
    <mergeCell ref="AF16:AH16"/>
    <mergeCell ref="AI16:AK16"/>
    <mergeCell ref="AL16:AN16"/>
    <mergeCell ref="AO16:AQ16"/>
    <mergeCell ref="A17:B24"/>
    <mergeCell ref="C17:C24"/>
    <mergeCell ref="D17:E19"/>
    <mergeCell ref="F17:G17"/>
    <mergeCell ref="F18:G18"/>
    <mergeCell ref="F19:G19"/>
    <mergeCell ref="A9:B16"/>
    <mergeCell ref="C9:C16"/>
    <mergeCell ref="D9:E11"/>
    <mergeCell ref="F9:G9"/>
    <mergeCell ref="F10:G10"/>
    <mergeCell ref="F11:G11"/>
    <mergeCell ref="D12:G12"/>
    <mergeCell ref="F14:G14"/>
    <mergeCell ref="AO20:AQ20"/>
    <mergeCell ref="D21:E23"/>
    <mergeCell ref="F21:G21"/>
    <mergeCell ref="H21:J21"/>
    <mergeCell ref="K21:M21"/>
    <mergeCell ref="N21:P21"/>
    <mergeCell ref="Q21:S21"/>
    <mergeCell ref="T21:V21"/>
    <mergeCell ref="W21:Y21"/>
    <mergeCell ref="Z21:AB21"/>
    <mergeCell ref="W20:Y20"/>
    <mergeCell ref="Z20:AB20"/>
    <mergeCell ref="AC20:AE20"/>
    <mergeCell ref="AF20:AH20"/>
    <mergeCell ref="AI20:AK20"/>
    <mergeCell ref="AL20:AN20"/>
    <mergeCell ref="D20:G20"/>
    <mergeCell ref="H20:J20"/>
    <mergeCell ref="K20:M20"/>
    <mergeCell ref="N20:P20"/>
    <mergeCell ref="Q20:S20"/>
    <mergeCell ref="T20:V20"/>
    <mergeCell ref="AC21:AE21"/>
    <mergeCell ref="AF21:AH21"/>
    <mergeCell ref="AI21:AK21"/>
    <mergeCell ref="AL21:AN21"/>
    <mergeCell ref="AO21:AQ21"/>
    <mergeCell ref="F22:G22"/>
    <mergeCell ref="H22:J22"/>
    <mergeCell ref="K22:M22"/>
    <mergeCell ref="N22:P22"/>
    <mergeCell ref="Q22:S22"/>
    <mergeCell ref="AL22:AN22"/>
    <mergeCell ref="AO22:AQ22"/>
    <mergeCell ref="F23:G23"/>
    <mergeCell ref="H23:J23"/>
    <mergeCell ref="K23:M23"/>
    <mergeCell ref="N23:P23"/>
    <mergeCell ref="Q23:S23"/>
    <mergeCell ref="T23:V23"/>
    <mergeCell ref="W23:Y23"/>
    <mergeCell ref="Z23:AB23"/>
    <mergeCell ref="T22:V22"/>
    <mergeCell ref="W22:Y22"/>
    <mergeCell ref="Z22:AB22"/>
    <mergeCell ref="AC22:AE22"/>
    <mergeCell ref="AF22:AH22"/>
    <mergeCell ref="AI22:AK22"/>
    <mergeCell ref="AC23:AE23"/>
    <mergeCell ref="AF23:AH23"/>
    <mergeCell ref="AI23:AK23"/>
    <mergeCell ref="AL23:AN23"/>
    <mergeCell ref="AO23:AQ23"/>
    <mergeCell ref="D24:G24"/>
    <mergeCell ref="H24:J24"/>
    <mergeCell ref="K24:M24"/>
    <mergeCell ref="N24:P24"/>
    <mergeCell ref="Q24:S24"/>
    <mergeCell ref="AL24:AN24"/>
    <mergeCell ref="AO24:AQ24"/>
    <mergeCell ref="A25:C27"/>
    <mergeCell ref="D25:E27"/>
    <mergeCell ref="F25:G25"/>
    <mergeCell ref="F26:G26"/>
    <mergeCell ref="F27:G27"/>
    <mergeCell ref="T24:V24"/>
    <mergeCell ref="W24:Y24"/>
    <mergeCell ref="Z24:AB24"/>
    <mergeCell ref="AC24:AE24"/>
    <mergeCell ref="AF24:AH24"/>
    <mergeCell ref="AI24:AK24"/>
    <mergeCell ref="A52:G52"/>
    <mergeCell ref="A54:C54"/>
    <mergeCell ref="D54:E54"/>
    <mergeCell ref="F54:G54"/>
    <mergeCell ref="A55:C55"/>
    <mergeCell ref="A72:G72"/>
    <mergeCell ref="A32:C32"/>
    <mergeCell ref="D32:E32"/>
    <mergeCell ref="F32:G32"/>
    <mergeCell ref="A33:C33"/>
    <mergeCell ref="A50:G50"/>
    <mergeCell ref="A51:G51"/>
    <mergeCell ref="Z79:AB80"/>
    <mergeCell ref="AC79:AE80"/>
    <mergeCell ref="AF79:AH80"/>
    <mergeCell ref="AI79:AK80"/>
    <mergeCell ref="AL79:AN80"/>
    <mergeCell ref="AO79:AQ80"/>
    <mergeCell ref="A73:G73"/>
    <mergeCell ref="A74:G74"/>
    <mergeCell ref="A77:A81"/>
    <mergeCell ref="E79:F79"/>
    <mergeCell ref="T79:V80"/>
    <mergeCell ref="W79:Y80"/>
    <mergeCell ref="H80:I80"/>
    <mergeCell ref="K80:L80"/>
    <mergeCell ref="N80:O80"/>
    <mergeCell ref="Q80:R80"/>
    <mergeCell ref="AL84:AN85"/>
    <mergeCell ref="AO84:AQ85"/>
    <mergeCell ref="H85:I85"/>
    <mergeCell ref="K85:L85"/>
    <mergeCell ref="N85:O85"/>
    <mergeCell ref="Q85:R85"/>
    <mergeCell ref="B81:G81"/>
    <mergeCell ref="A82:A86"/>
    <mergeCell ref="E84:F84"/>
    <mergeCell ref="T84:V85"/>
    <mergeCell ref="W84:Y85"/>
    <mergeCell ref="Z84:AB85"/>
    <mergeCell ref="B86:G86"/>
    <mergeCell ref="A87:G87"/>
    <mergeCell ref="A93:G93"/>
    <mergeCell ref="H93:J93"/>
    <mergeCell ref="K93:M93"/>
    <mergeCell ref="N93:P93"/>
    <mergeCell ref="Q93:S93"/>
    <mergeCell ref="AC84:AE85"/>
    <mergeCell ref="AF84:AH85"/>
    <mergeCell ref="AI84:AK85"/>
    <mergeCell ref="F98:G98"/>
    <mergeCell ref="D99:G99"/>
    <mergeCell ref="H99:J99"/>
    <mergeCell ref="K99:M99"/>
    <mergeCell ref="N99:P99"/>
    <mergeCell ref="Q99:S99"/>
    <mergeCell ref="AL93:AN93"/>
    <mergeCell ref="AO93:AQ93"/>
    <mergeCell ref="A94:B95"/>
    <mergeCell ref="C94:C95"/>
    <mergeCell ref="D94:G95"/>
    <mergeCell ref="A96:B103"/>
    <mergeCell ref="C96:C103"/>
    <mergeCell ref="D96:E98"/>
    <mergeCell ref="F96:G96"/>
    <mergeCell ref="F97:G97"/>
    <mergeCell ref="T93:V93"/>
    <mergeCell ref="W93:Y93"/>
    <mergeCell ref="Z93:AB93"/>
    <mergeCell ref="AC93:AE93"/>
    <mergeCell ref="AF93:AH93"/>
    <mergeCell ref="AI93:AK93"/>
    <mergeCell ref="Z100:AB100"/>
    <mergeCell ref="AC100:AE100"/>
    <mergeCell ref="AF100:AH100"/>
    <mergeCell ref="AI100:AK100"/>
    <mergeCell ref="AL100:AN100"/>
    <mergeCell ref="AO100:AQ100"/>
    <mergeCell ref="AL99:AN99"/>
    <mergeCell ref="AO99:AQ99"/>
    <mergeCell ref="D100:E102"/>
    <mergeCell ref="F100:G100"/>
    <mergeCell ref="H100:J100"/>
    <mergeCell ref="K100:M100"/>
    <mergeCell ref="N100:P100"/>
    <mergeCell ref="Q100:S100"/>
    <mergeCell ref="T100:V100"/>
    <mergeCell ref="W100:Y100"/>
    <mergeCell ref="T99:V99"/>
    <mergeCell ref="W99:Y99"/>
    <mergeCell ref="Z99:AB99"/>
    <mergeCell ref="AC99:AE99"/>
    <mergeCell ref="AF99:AH99"/>
    <mergeCell ref="AI99:AK99"/>
    <mergeCell ref="AO101:AQ101"/>
    <mergeCell ref="F102:G102"/>
    <mergeCell ref="H102:J102"/>
    <mergeCell ref="K102:M102"/>
    <mergeCell ref="N102:P102"/>
    <mergeCell ref="Q102:S102"/>
    <mergeCell ref="T102:V102"/>
    <mergeCell ref="W102:Y102"/>
    <mergeCell ref="Z102:AB102"/>
    <mergeCell ref="AC102:AE102"/>
    <mergeCell ref="W101:Y101"/>
    <mergeCell ref="Z101:AB101"/>
    <mergeCell ref="AC101:AE101"/>
    <mergeCell ref="AF101:AH101"/>
    <mergeCell ref="AI101:AK101"/>
    <mergeCell ref="AL101:AN101"/>
    <mergeCell ref="F101:G101"/>
    <mergeCell ref="H101:J101"/>
    <mergeCell ref="K101:M101"/>
    <mergeCell ref="N101:P101"/>
    <mergeCell ref="Q101:S101"/>
    <mergeCell ref="T101:V101"/>
    <mergeCell ref="AF102:AH102"/>
    <mergeCell ref="AI102:AK102"/>
    <mergeCell ref="AL102:AN102"/>
    <mergeCell ref="AO102:AQ102"/>
    <mergeCell ref="D103:G103"/>
    <mergeCell ref="H103:J103"/>
    <mergeCell ref="K103:M103"/>
    <mergeCell ref="N103:P103"/>
    <mergeCell ref="Q103:S103"/>
    <mergeCell ref="T103:V103"/>
    <mergeCell ref="AO103:AQ103"/>
    <mergeCell ref="A104:B111"/>
    <mergeCell ref="C104:C111"/>
    <mergeCell ref="D104:E106"/>
    <mergeCell ref="F104:G104"/>
    <mergeCell ref="F105:G105"/>
    <mergeCell ref="F106:G106"/>
    <mergeCell ref="D107:G107"/>
    <mergeCell ref="H107:J107"/>
    <mergeCell ref="K107:M107"/>
    <mergeCell ref="W103:Y103"/>
    <mergeCell ref="Z103:AB103"/>
    <mergeCell ref="AC103:AE103"/>
    <mergeCell ref="AF103:AH103"/>
    <mergeCell ref="AI103:AK103"/>
    <mergeCell ref="AL103:AN103"/>
    <mergeCell ref="AF107:AH107"/>
    <mergeCell ref="AI107:AK107"/>
    <mergeCell ref="AL107:AN107"/>
    <mergeCell ref="AO107:AQ107"/>
    <mergeCell ref="D108:E110"/>
    <mergeCell ref="F108:G108"/>
    <mergeCell ref="H108:J108"/>
    <mergeCell ref="K108:M108"/>
    <mergeCell ref="N108:P108"/>
    <mergeCell ref="Q108:S108"/>
    <mergeCell ref="N107:P107"/>
    <mergeCell ref="Q107:S107"/>
    <mergeCell ref="T107:V107"/>
    <mergeCell ref="W107:Y107"/>
    <mergeCell ref="Z107:AB107"/>
    <mergeCell ref="AC107:AE107"/>
    <mergeCell ref="AL108:AN108"/>
    <mergeCell ref="AO108:AQ108"/>
    <mergeCell ref="F109:G109"/>
    <mergeCell ref="H109:J109"/>
    <mergeCell ref="K109:M109"/>
    <mergeCell ref="N109:P109"/>
    <mergeCell ref="Q109:S109"/>
    <mergeCell ref="T109:V109"/>
    <mergeCell ref="W109:Y109"/>
    <mergeCell ref="Z109:AB109"/>
    <mergeCell ref="T108:V108"/>
    <mergeCell ref="W108:Y108"/>
    <mergeCell ref="Z108:AB108"/>
    <mergeCell ref="AC108:AE108"/>
    <mergeCell ref="AF108:AH108"/>
    <mergeCell ref="AI108:AK108"/>
    <mergeCell ref="AC109:AE109"/>
    <mergeCell ref="AF109:AH109"/>
    <mergeCell ref="AI109:AK109"/>
    <mergeCell ref="AL109:AN109"/>
    <mergeCell ref="AO109:AQ109"/>
    <mergeCell ref="F110:G110"/>
    <mergeCell ref="H110:J110"/>
    <mergeCell ref="K110:M110"/>
    <mergeCell ref="N110:P110"/>
    <mergeCell ref="Q110:S110"/>
    <mergeCell ref="AL111:AN111"/>
    <mergeCell ref="AO111:AQ111"/>
    <mergeCell ref="A112:C114"/>
    <mergeCell ref="D112:E114"/>
    <mergeCell ref="F112:G112"/>
    <mergeCell ref="F113:G113"/>
    <mergeCell ref="F114:G114"/>
    <mergeCell ref="AL110:AN110"/>
    <mergeCell ref="AO110:AQ110"/>
    <mergeCell ref="D111:G111"/>
    <mergeCell ref="H111:J111"/>
    <mergeCell ref="K111:M111"/>
    <mergeCell ref="N111:P111"/>
    <mergeCell ref="Q111:S111"/>
    <mergeCell ref="T111:V111"/>
    <mergeCell ref="W111:Y111"/>
    <mergeCell ref="Z111:AB111"/>
    <mergeCell ref="T110:V110"/>
    <mergeCell ref="W110:Y110"/>
    <mergeCell ref="Z110:AB110"/>
    <mergeCell ref="AC110:AE110"/>
    <mergeCell ref="AF110:AH110"/>
    <mergeCell ref="AI110:AK110"/>
    <mergeCell ref="E115:F115"/>
    <mergeCell ref="E116:F116"/>
    <mergeCell ref="E117:F117"/>
    <mergeCell ref="A119:C119"/>
    <mergeCell ref="D119:E119"/>
    <mergeCell ref="F119:G119"/>
    <mergeCell ref="AC111:AE111"/>
    <mergeCell ref="AF111:AH111"/>
    <mergeCell ref="AI111:AK111"/>
    <mergeCell ref="A142:C142"/>
    <mergeCell ref="A159:G159"/>
    <mergeCell ref="A160:G160"/>
    <mergeCell ref="A161:G161"/>
    <mergeCell ref="A164:A168"/>
    <mergeCell ref="E166:F166"/>
    <mergeCell ref="B168:G168"/>
    <mergeCell ref="A120:C120"/>
    <mergeCell ref="A137:G137"/>
    <mergeCell ref="A138:G138"/>
    <mergeCell ref="A139:G139"/>
    <mergeCell ref="A141:C141"/>
    <mergeCell ref="D141:E141"/>
    <mergeCell ref="F141:G141"/>
    <mergeCell ref="AL166:AN167"/>
    <mergeCell ref="AO166:AQ167"/>
    <mergeCell ref="H167:I167"/>
    <mergeCell ref="K167:L167"/>
    <mergeCell ref="N167:O167"/>
    <mergeCell ref="Q167:R167"/>
    <mergeCell ref="T166:V167"/>
    <mergeCell ref="W166:Y167"/>
    <mergeCell ref="Z166:AB167"/>
    <mergeCell ref="AC166:AE167"/>
    <mergeCell ref="AF166:AH167"/>
    <mergeCell ref="AI166:AK167"/>
    <mergeCell ref="A174:G174"/>
    <mergeCell ref="AF171:AH172"/>
    <mergeCell ref="AI171:AK172"/>
    <mergeCell ref="AL171:AN172"/>
    <mergeCell ref="AO171:AQ172"/>
    <mergeCell ref="H172:I172"/>
    <mergeCell ref="K172:L172"/>
    <mergeCell ref="N172:O172"/>
    <mergeCell ref="Q172:R172"/>
    <mergeCell ref="A169:A173"/>
    <mergeCell ref="E171:F171"/>
    <mergeCell ref="T171:V172"/>
    <mergeCell ref="W171:Y172"/>
    <mergeCell ref="Z171:AB172"/>
    <mergeCell ref="AC171:AE172"/>
    <mergeCell ref="B173:G173"/>
  </mergeCells>
  <pageMargins left="0.70866141732283472" right="0.70866141732283472" top="0.35433070866141736" bottom="0.15748031496062992" header="0.31496062992125984" footer="0.31496062992125984"/>
  <pageSetup paperSize="8" scale="38" fitToHeight="0" orientation="landscape" horizontalDpi="120" verticalDpi="144" r:id="rId1"/>
  <headerFooter alignWithMargins="0">
    <oddFooter xml:space="preserve">&amp;R
</oddFooter>
  </headerFooter>
  <rowBreaks count="1" manualBreakCount="1">
    <brk id="91" max="4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F107"/>
  <sheetViews>
    <sheetView showZeros="0" view="pageBreakPreview" zoomScale="70" zoomScaleNormal="100" zoomScaleSheetLayoutView="70" workbookViewId="0">
      <selection sqref="A1:XFD1048576"/>
    </sheetView>
  </sheetViews>
  <sheetFormatPr defaultRowHeight="12.75" x14ac:dyDescent="0.2"/>
  <cols>
    <col min="1" max="2" width="13.28515625" style="806" customWidth="1"/>
    <col min="3" max="4" width="12.140625" style="806" customWidth="1"/>
    <col min="5" max="5" width="5.140625" style="806" customWidth="1"/>
    <col min="6" max="6" width="8.140625" style="806" customWidth="1"/>
    <col min="7" max="7" width="8.5703125" style="806" customWidth="1"/>
    <col min="8" max="9" width="10" style="806" customWidth="1"/>
    <col min="10" max="43" width="8.7109375" style="806" customWidth="1"/>
    <col min="44" max="44" width="13.140625" style="806" customWidth="1"/>
    <col min="45" max="45" width="14.140625" style="806" customWidth="1"/>
    <col min="46" max="46" width="11.85546875" style="806" customWidth="1"/>
    <col min="47" max="79" width="8.7109375" style="806" customWidth="1"/>
    <col min="80" max="256" width="9.140625" style="806"/>
    <col min="257" max="258" width="13.28515625" style="806" customWidth="1"/>
    <col min="259" max="260" width="12.140625" style="806" customWidth="1"/>
    <col min="261" max="261" width="5.140625" style="806" customWidth="1"/>
    <col min="262" max="262" width="8.140625" style="806" customWidth="1"/>
    <col min="263" max="263" width="8.5703125" style="806" customWidth="1"/>
    <col min="264" max="265" width="10" style="806" customWidth="1"/>
    <col min="266" max="299" width="8.7109375" style="806" customWidth="1"/>
    <col min="300" max="300" width="13.140625" style="806" customWidth="1"/>
    <col min="301" max="301" width="14.140625" style="806" customWidth="1"/>
    <col min="302" max="302" width="11.85546875" style="806" customWidth="1"/>
    <col min="303" max="335" width="8.7109375" style="806" customWidth="1"/>
    <col min="336" max="512" width="9.140625" style="806"/>
    <col min="513" max="514" width="13.28515625" style="806" customWidth="1"/>
    <col min="515" max="516" width="12.140625" style="806" customWidth="1"/>
    <col min="517" max="517" width="5.140625" style="806" customWidth="1"/>
    <col min="518" max="518" width="8.140625" style="806" customWidth="1"/>
    <col min="519" max="519" width="8.5703125" style="806" customWidth="1"/>
    <col min="520" max="521" width="10" style="806" customWidth="1"/>
    <col min="522" max="555" width="8.7109375" style="806" customWidth="1"/>
    <col min="556" max="556" width="13.140625" style="806" customWidth="1"/>
    <col min="557" max="557" width="14.140625" style="806" customWidth="1"/>
    <col min="558" max="558" width="11.85546875" style="806" customWidth="1"/>
    <col min="559" max="591" width="8.7109375" style="806" customWidth="1"/>
    <col min="592" max="768" width="9.140625" style="806"/>
    <col min="769" max="770" width="13.28515625" style="806" customWidth="1"/>
    <col min="771" max="772" width="12.140625" style="806" customWidth="1"/>
    <col min="773" max="773" width="5.140625" style="806" customWidth="1"/>
    <col min="774" max="774" width="8.140625" style="806" customWidth="1"/>
    <col min="775" max="775" width="8.5703125" style="806" customWidth="1"/>
    <col min="776" max="777" width="10" style="806" customWidth="1"/>
    <col min="778" max="811" width="8.7109375" style="806" customWidth="1"/>
    <col min="812" max="812" width="13.140625" style="806" customWidth="1"/>
    <col min="813" max="813" width="14.140625" style="806" customWidth="1"/>
    <col min="814" max="814" width="11.85546875" style="806" customWidth="1"/>
    <col min="815" max="847" width="8.7109375" style="806" customWidth="1"/>
    <col min="848" max="1024" width="9.140625" style="806"/>
    <col min="1025" max="1026" width="13.28515625" style="806" customWidth="1"/>
    <col min="1027" max="1028" width="12.140625" style="806" customWidth="1"/>
    <col min="1029" max="1029" width="5.140625" style="806" customWidth="1"/>
    <col min="1030" max="1030" width="8.140625" style="806" customWidth="1"/>
    <col min="1031" max="1031" width="8.5703125" style="806" customWidth="1"/>
    <col min="1032" max="1033" width="10" style="806" customWidth="1"/>
    <col min="1034" max="1067" width="8.7109375" style="806" customWidth="1"/>
    <col min="1068" max="1068" width="13.140625" style="806" customWidth="1"/>
    <col min="1069" max="1069" width="14.140625" style="806" customWidth="1"/>
    <col min="1070" max="1070" width="11.85546875" style="806" customWidth="1"/>
    <col min="1071" max="1103" width="8.7109375" style="806" customWidth="1"/>
    <col min="1104" max="1280" width="9.140625" style="806"/>
    <col min="1281" max="1282" width="13.28515625" style="806" customWidth="1"/>
    <col min="1283" max="1284" width="12.140625" style="806" customWidth="1"/>
    <col min="1285" max="1285" width="5.140625" style="806" customWidth="1"/>
    <col min="1286" max="1286" width="8.140625" style="806" customWidth="1"/>
    <col min="1287" max="1287" width="8.5703125" style="806" customWidth="1"/>
    <col min="1288" max="1289" width="10" style="806" customWidth="1"/>
    <col min="1290" max="1323" width="8.7109375" style="806" customWidth="1"/>
    <col min="1324" max="1324" width="13.140625" style="806" customWidth="1"/>
    <col min="1325" max="1325" width="14.140625" style="806" customWidth="1"/>
    <col min="1326" max="1326" width="11.85546875" style="806" customWidth="1"/>
    <col min="1327" max="1359" width="8.7109375" style="806" customWidth="1"/>
    <col min="1360" max="1536" width="9.140625" style="806"/>
    <col min="1537" max="1538" width="13.28515625" style="806" customWidth="1"/>
    <col min="1539" max="1540" width="12.140625" style="806" customWidth="1"/>
    <col min="1541" max="1541" width="5.140625" style="806" customWidth="1"/>
    <col min="1542" max="1542" width="8.140625" style="806" customWidth="1"/>
    <col min="1543" max="1543" width="8.5703125" style="806" customWidth="1"/>
    <col min="1544" max="1545" width="10" style="806" customWidth="1"/>
    <col min="1546" max="1579" width="8.7109375" style="806" customWidth="1"/>
    <col min="1580" max="1580" width="13.140625" style="806" customWidth="1"/>
    <col min="1581" max="1581" width="14.140625" style="806" customWidth="1"/>
    <col min="1582" max="1582" width="11.85546875" style="806" customWidth="1"/>
    <col min="1583" max="1615" width="8.7109375" style="806" customWidth="1"/>
    <col min="1616" max="1792" width="9.140625" style="806"/>
    <col min="1793" max="1794" width="13.28515625" style="806" customWidth="1"/>
    <col min="1795" max="1796" width="12.140625" style="806" customWidth="1"/>
    <col min="1797" max="1797" width="5.140625" style="806" customWidth="1"/>
    <col min="1798" max="1798" width="8.140625" style="806" customWidth="1"/>
    <col min="1799" max="1799" width="8.5703125" style="806" customWidth="1"/>
    <col min="1800" max="1801" width="10" style="806" customWidth="1"/>
    <col min="1802" max="1835" width="8.7109375" style="806" customWidth="1"/>
    <col min="1836" max="1836" width="13.140625" style="806" customWidth="1"/>
    <col min="1837" max="1837" width="14.140625" style="806" customWidth="1"/>
    <col min="1838" max="1838" width="11.85546875" style="806" customWidth="1"/>
    <col min="1839" max="1871" width="8.7109375" style="806" customWidth="1"/>
    <col min="1872" max="2048" width="9.140625" style="806"/>
    <col min="2049" max="2050" width="13.28515625" style="806" customWidth="1"/>
    <col min="2051" max="2052" width="12.140625" style="806" customWidth="1"/>
    <col min="2053" max="2053" width="5.140625" style="806" customWidth="1"/>
    <col min="2054" max="2054" width="8.140625" style="806" customWidth="1"/>
    <col min="2055" max="2055" width="8.5703125" style="806" customWidth="1"/>
    <col min="2056" max="2057" width="10" style="806" customWidth="1"/>
    <col min="2058" max="2091" width="8.7109375" style="806" customWidth="1"/>
    <col min="2092" max="2092" width="13.140625" style="806" customWidth="1"/>
    <col min="2093" max="2093" width="14.140625" style="806" customWidth="1"/>
    <col min="2094" max="2094" width="11.85546875" style="806" customWidth="1"/>
    <col min="2095" max="2127" width="8.7109375" style="806" customWidth="1"/>
    <col min="2128" max="2304" width="9.140625" style="806"/>
    <col min="2305" max="2306" width="13.28515625" style="806" customWidth="1"/>
    <col min="2307" max="2308" width="12.140625" style="806" customWidth="1"/>
    <col min="2309" max="2309" width="5.140625" style="806" customWidth="1"/>
    <col min="2310" max="2310" width="8.140625" style="806" customWidth="1"/>
    <col min="2311" max="2311" width="8.5703125" style="806" customWidth="1"/>
    <col min="2312" max="2313" width="10" style="806" customWidth="1"/>
    <col min="2314" max="2347" width="8.7109375" style="806" customWidth="1"/>
    <col min="2348" max="2348" width="13.140625" style="806" customWidth="1"/>
    <col min="2349" max="2349" width="14.140625" style="806" customWidth="1"/>
    <col min="2350" max="2350" width="11.85546875" style="806" customWidth="1"/>
    <col min="2351" max="2383" width="8.7109375" style="806" customWidth="1"/>
    <col min="2384" max="2560" width="9.140625" style="806"/>
    <col min="2561" max="2562" width="13.28515625" style="806" customWidth="1"/>
    <col min="2563" max="2564" width="12.140625" style="806" customWidth="1"/>
    <col min="2565" max="2565" width="5.140625" style="806" customWidth="1"/>
    <col min="2566" max="2566" width="8.140625" style="806" customWidth="1"/>
    <col min="2567" max="2567" width="8.5703125" style="806" customWidth="1"/>
    <col min="2568" max="2569" width="10" style="806" customWidth="1"/>
    <col min="2570" max="2603" width="8.7109375" style="806" customWidth="1"/>
    <col min="2604" max="2604" width="13.140625" style="806" customWidth="1"/>
    <col min="2605" max="2605" width="14.140625" style="806" customWidth="1"/>
    <col min="2606" max="2606" width="11.85546875" style="806" customWidth="1"/>
    <col min="2607" max="2639" width="8.7109375" style="806" customWidth="1"/>
    <col min="2640" max="2816" width="9.140625" style="806"/>
    <col min="2817" max="2818" width="13.28515625" style="806" customWidth="1"/>
    <col min="2819" max="2820" width="12.140625" style="806" customWidth="1"/>
    <col min="2821" max="2821" width="5.140625" style="806" customWidth="1"/>
    <col min="2822" max="2822" width="8.140625" style="806" customWidth="1"/>
    <col min="2823" max="2823" width="8.5703125" style="806" customWidth="1"/>
    <col min="2824" max="2825" width="10" style="806" customWidth="1"/>
    <col min="2826" max="2859" width="8.7109375" style="806" customWidth="1"/>
    <col min="2860" max="2860" width="13.140625" style="806" customWidth="1"/>
    <col min="2861" max="2861" width="14.140625" style="806" customWidth="1"/>
    <col min="2862" max="2862" width="11.85546875" style="806" customWidth="1"/>
    <col min="2863" max="2895" width="8.7109375" style="806" customWidth="1"/>
    <col min="2896" max="3072" width="9.140625" style="806"/>
    <col min="3073" max="3074" width="13.28515625" style="806" customWidth="1"/>
    <col min="3075" max="3076" width="12.140625" style="806" customWidth="1"/>
    <col min="3077" max="3077" width="5.140625" style="806" customWidth="1"/>
    <col min="3078" max="3078" width="8.140625" style="806" customWidth="1"/>
    <col min="3079" max="3079" width="8.5703125" style="806" customWidth="1"/>
    <col min="3080" max="3081" width="10" style="806" customWidth="1"/>
    <col min="3082" max="3115" width="8.7109375" style="806" customWidth="1"/>
    <col min="3116" max="3116" width="13.140625" style="806" customWidth="1"/>
    <col min="3117" max="3117" width="14.140625" style="806" customWidth="1"/>
    <col min="3118" max="3118" width="11.85546875" style="806" customWidth="1"/>
    <col min="3119" max="3151" width="8.7109375" style="806" customWidth="1"/>
    <col min="3152" max="3328" width="9.140625" style="806"/>
    <col min="3329" max="3330" width="13.28515625" style="806" customWidth="1"/>
    <col min="3331" max="3332" width="12.140625" style="806" customWidth="1"/>
    <col min="3333" max="3333" width="5.140625" style="806" customWidth="1"/>
    <col min="3334" max="3334" width="8.140625" style="806" customWidth="1"/>
    <col min="3335" max="3335" width="8.5703125" style="806" customWidth="1"/>
    <col min="3336" max="3337" width="10" style="806" customWidth="1"/>
    <col min="3338" max="3371" width="8.7109375" style="806" customWidth="1"/>
    <col min="3372" max="3372" width="13.140625" style="806" customWidth="1"/>
    <col min="3373" max="3373" width="14.140625" style="806" customWidth="1"/>
    <col min="3374" max="3374" width="11.85546875" style="806" customWidth="1"/>
    <col min="3375" max="3407" width="8.7109375" style="806" customWidth="1"/>
    <col min="3408" max="3584" width="9.140625" style="806"/>
    <col min="3585" max="3586" width="13.28515625" style="806" customWidth="1"/>
    <col min="3587" max="3588" width="12.140625" style="806" customWidth="1"/>
    <col min="3589" max="3589" width="5.140625" style="806" customWidth="1"/>
    <col min="3590" max="3590" width="8.140625" style="806" customWidth="1"/>
    <col min="3591" max="3591" width="8.5703125" style="806" customWidth="1"/>
    <col min="3592" max="3593" width="10" style="806" customWidth="1"/>
    <col min="3594" max="3627" width="8.7109375" style="806" customWidth="1"/>
    <col min="3628" max="3628" width="13.140625" style="806" customWidth="1"/>
    <col min="3629" max="3629" width="14.140625" style="806" customWidth="1"/>
    <col min="3630" max="3630" width="11.85546875" style="806" customWidth="1"/>
    <col min="3631" max="3663" width="8.7109375" style="806" customWidth="1"/>
    <col min="3664" max="3840" width="9.140625" style="806"/>
    <col min="3841" max="3842" width="13.28515625" style="806" customWidth="1"/>
    <col min="3843" max="3844" width="12.140625" style="806" customWidth="1"/>
    <col min="3845" max="3845" width="5.140625" style="806" customWidth="1"/>
    <col min="3846" max="3846" width="8.140625" style="806" customWidth="1"/>
    <col min="3847" max="3847" width="8.5703125" style="806" customWidth="1"/>
    <col min="3848" max="3849" width="10" style="806" customWidth="1"/>
    <col min="3850" max="3883" width="8.7109375" style="806" customWidth="1"/>
    <col min="3884" max="3884" width="13.140625" style="806" customWidth="1"/>
    <col min="3885" max="3885" width="14.140625" style="806" customWidth="1"/>
    <col min="3886" max="3886" width="11.85546875" style="806" customWidth="1"/>
    <col min="3887" max="3919" width="8.7109375" style="806" customWidth="1"/>
    <col min="3920" max="4096" width="9.140625" style="806"/>
    <col min="4097" max="4098" width="13.28515625" style="806" customWidth="1"/>
    <col min="4099" max="4100" width="12.140625" style="806" customWidth="1"/>
    <col min="4101" max="4101" width="5.140625" style="806" customWidth="1"/>
    <col min="4102" max="4102" width="8.140625" style="806" customWidth="1"/>
    <col min="4103" max="4103" width="8.5703125" style="806" customWidth="1"/>
    <col min="4104" max="4105" width="10" style="806" customWidth="1"/>
    <col min="4106" max="4139" width="8.7109375" style="806" customWidth="1"/>
    <col min="4140" max="4140" width="13.140625" style="806" customWidth="1"/>
    <col min="4141" max="4141" width="14.140625" style="806" customWidth="1"/>
    <col min="4142" max="4142" width="11.85546875" style="806" customWidth="1"/>
    <col min="4143" max="4175" width="8.7109375" style="806" customWidth="1"/>
    <col min="4176" max="4352" width="9.140625" style="806"/>
    <col min="4353" max="4354" width="13.28515625" style="806" customWidth="1"/>
    <col min="4355" max="4356" width="12.140625" style="806" customWidth="1"/>
    <col min="4357" max="4357" width="5.140625" style="806" customWidth="1"/>
    <col min="4358" max="4358" width="8.140625" style="806" customWidth="1"/>
    <col min="4359" max="4359" width="8.5703125" style="806" customWidth="1"/>
    <col min="4360" max="4361" width="10" style="806" customWidth="1"/>
    <col min="4362" max="4395" width="8.7109375" style="806" customWidth="1"/>
    <col min="4396" max="4396" width="13.140625" style="806" customWidth="1"/>
    <col min="4397" max="4397" width="14.140625" style="806" customWidth="1"/>
    <col min="4398" max="4398" width="11.85546875" style="806" customWidth="1"/>
    <col min="4399" max="4431" width="8.7109375" style="806" customWidth="1"/>
    <col min="4432" max="4608" width="9.140625" style="806"/>
    <col min="4609" max="4610" width="13.28515625" style="806" customWidth="1"/>
    <col min="4611" max="4612" width="12.140625" style="806" customWidth="1"/>
    <col min="4613" max="4613" width="5.140625" style="806" customWidth="1"/>
    <col min="4614" max="4614" width="8.140625" style="806" customWidth="1"/>
    <col min="4615" max="4615" width="8.5703125" style="806" customWidth="1"/>
    <col min="4616" max="4617" width="10" style="806" customWidth="1"/>
    <col min="4618" max="4651" width="8.7109375" style="806" customWidth="1"/>
    <col min="4652" max="4652" width="13.140625" style="806" customWidth="1"/>
    <col min="4653" max="4653" width="14.140625" style="806" customWidth="1"/>
    <col min="4654" max="4654" width="11.85546875" style="806" customWidth="1"/>
    <col min="4655" max="4687" width="8.7109375" style="806" customWidth="1"/>
    <col min="4688" max="4864" width="9.140625" style="806"/>
    <col min="4865" max="4866" width="13.28515625" style="806" customWidth="1"/>
    <col min="4867" max="4868" width="12.140625" style="806" customWidth="1"/>
    <col min="4869" max="4869" width="5.140625" style="806" customWidth="1"/>
    <col min="4870" max="4870" width="8.140625" style="806" customWidth="1"/>
    <col min="4871" max="4871" width="8.5703125" style="806" customWidth="1"/>
    <col min="4872" max="4873" width="10" style="806" customWidth="1"/>
    <col min="4874" max="4907" width="8.7109375" style="806" customWidth="1"/>
    <col min="4908" max="4908" width="13.140625" style="806" customWidth="1"/>
    <col min="4909" max="4909" width="14.140625" style="806" customWidth="1"/>
    <col min="4910" max="4910" width="11.85546875" style="806" customWidth="1"/>
    <col min="4911" max="4943" width="8.7109375" style="806" customWidth="1"/>
    <col min="4944" max="5120" width="9.140625" style="806"/>
    <col min="5121" max="5122" width="13.28515625" style="806" customWidth="1"/>
    <col min="5123" max="5124" width="12.140625" style="806" customWidth="1"/>
    <col min="5125" max="5125" width="5.140625" style="806" customWidth="1"/>
    <col min="5126" max="5126" width="8.140625" style="806" customWidth="1"/>
    <col min="5127" max="5127" width="8.5703125" style="806" customWidth="1"/>
    <col min="5128" max="5129" width="10" style="806" customWidth="1"/>
    <col min="5130" max="5163" width="8.7109375" style="806" customWidth="1"/>
    <col min="5164" max="5164" width="13.140625" style="806" customWidth="1"/>
    <col min="5165" max="5165" width="14.140625" style="806" customWidth="1"/>
    <col min="5166" max="5166" width="11.85546875" style="806" customWidth="1"/>
    <col min="5167" max="5199" width="8.7109375" style="806" customWidth="1"/>
    <col min="5200" max="5376" width="9.140625" style="806"/>
    <col min="5377" max="5378" width="13.28515625" style="806" customWidth="1"/>
    <col min="5379" max="5380" width="12.140625" style="806" customWidth="1"/>
    <col min="5381" max="5381" width="5.140625" style="806" customWidth="1"/>
    <col min="5382" max="5382" width="8.140625" style="806" customWidth="1"/>
    <col min="5383" max="5383" width="8.5703125" style="806" customWidth="1"/>
    <col min="5384" max="5385" width="10" style="806" customWidth="1"/>
    <col min="5386" max="5419" width="8.7109375" style="806" customWidth="1"/>
    <col min="5420" max="5420" width="13.140625" style="806" customWidth="1"/>
    <col min="5421" max="5421" width="14.140625" style="806" customWidth="1"/>
    <col min="5422" max="5422" width="11.85546875" style="806" customWidth="1"/>
    <col min="5423" max="5455" width="8.7109375" style="806" customWidth="1"/>
    <col min="5456" max="5632" width="9.140625" style="806"/>
    <col min="5633" max="5634" width="13.28515625" style="806" customWidth="1"/>
    <col min="5635" max="5636" width="12.140625" style="806" customWidth="1"/>
    <col min="5637" max="5637" width="5.140625" style="806" customWidth="1"/>
    <col min="5638" max="5638" width="8.140625" style="806" customWidth="1"/>
    <col min="5639" max="5639" width="8.5703125" style="806" customWidth="1"/>
    <col min="5640" max="5641" width="10" style="806" customWidth="1"/>
    <col min="5642" max="5675" width="8.7109375" style="806" customWidth="1"/>
    <col min="5676" max="5676" width="13.140625" style="806" customWidth="1"/>
    <col min="5677" max="5677" width="14.140625" style="806" customWidth="1"/>
    <col min="5678" max="5678" width="11.85546875" style="806" customWidth="1"/>
    <col min="5679" max="5711" width="8.7109375" style="806" customWidth="1"/>
    <col min="5712" max="5888" width="9.140625" style="806"/>
    <col min="5889" max="5890" width="13.28515625" style="806" customWidth="1"/>
    <col min="5891" max="5892" width="12.140625" style="806" customWidth="1"/>
    <col min="5893" max="5893" width="5.140625" style="806" customWidth="1"/>
    <col min="5894" max="5894" width="8.140625" style="806" customWidth="1"/>
    <col min="5895" max="5895" width="8.5703125" style="806" customWidth="1"/>
    <col min="5896" max="5897" width="10" style="806" customWidth="1"/>
    <col min="5898" max="5931" width="8.7109375" style="806" customWidth="1"/>
    <col min="5932" max="5932" width="13.140625" style="806" customWidth="1"/>
    <col min="5933" max="5933" width="14.140625" style="806" customWidth="1"/>
    <col min="5934" max="5934" width="11.85546875" style="806" customWidth="1"/>
    <col min="5935" max="5967" width="8.7109375" style="806" customWidth="1"/>
    <col min="5968" max="6144" width="9.140625" style="806"/>
    <col min="6145" max="6146" width="13.28515625" style="806" customWidth="1"/>
    <col min="6147" max="6148" width="12.140625" style="806" customWidth="1"/>
    <col min="6149" max="6149" width="5.140625" style="806" customWidth="1"/>
    <col min="6150" max="6150" width="8.140625" style="806" customWidth="1"/>
    <col min="6151" max="6151" width="8.5703125" style="806" customWidth="1"/>
    <col min="6152" max="6153" width="10" style="806" customWidth="1"/>
    <col min="6154" max="6187" width="8.7109375" style="806" customWidth="1"/>
    <col min="6188" max="6188" width="13.140625" style="806" customWidth="1"/>
    <col min="6189" max="6189" width="14.140625" style="806" customWidth="1"/>
    <col min="6190" max="6190" width="11.85546875" style="806" customWidth="1"/>
    <col min="6191" max="6223" width="8.7109375" style="806" customWidth="1"/>
    <col min="6224" max="6400" width="9.140625" style="806"/>
    <col min="6401" max="6402" width="13.28515625" style="806" customWidth="1"/>
    <col min="6403" max="6404" width="12.140625" style="806" customWidth="1"/>
    <col min="6405" max="6405" width="5.140625" style="806" customWidth="1"/>
    <col min="6406" max="6406" width="8.140625" style="806" customWidth="1"/>
    <col min="6407" max="6407" width="8.5703125" style="806" customWidth="1"/>
    <col min="6408" max="6409" width="10" style="806" customWidth="1"/>
    <col min="6410" max="6443" width="8.7109375" style="806" customWidth="1"/>
    <col min="6444" max="6444" width="13.140625" style="806" customWidth="1"/>
    <col min="6445" max="6445" width="14.140625" style="806" customWidth="1"/>
    <col min="6446" max="6446" width="11.85546875" style="806" customWidth="1"/>
    <col min="6447" max="6479" width="8.7109375" style="806" customWidth="1"/>
    <col min="6480" max="6656" width="9.140625" style="806"/>
    <col min="6657" max="6658" width="13.28515625" style="806" customWidth="1"/>
    <col min="6659" max="6660" width="12.140625" style="806" customWidth="1"/>
    <col min="6661" max="6661" width="5.140625" style="806" customWidth="1"/>
    <col min="6662" max="6662" width="8.140625" style="806" customWidth="1"/>
    <col min="6663" max="6663" width="8.5703125" style="806" customWidth="1"/>
    <col min="6664" max="6665" width="10" style="806" customWidth="1"/>
    <col min="6666" max="6699" width="8.7109375" style="806" customWidth="1"/>
    <col min="6700" max="6700" width="13.140625" style="806" customWidth="1"/>
    <col min="6701" max="6701" width="14.140625" style="806" customWidth="1"/>
    <col min="6702" max="6702" width="11.85546875" style="806" customWidth="1"/>
    <col min="6703" max="6735" width="8.7109375" style="806" customWidth="1"/>
    <col min="6736" max="6912" width="9.140625" style="806"/>
    <col min="6913" max="6914" width="13.28515625" style="806" customWidth="1"/>
    <col min="6915" max="6916" width="12.140625" style="806" customWidth="1"/>
    <col min="6917" max="6917" width="5.140625" style="806" customWidth="1"/>
    <col min="6918" max="6918" width="8.140625" style="806" customWidth="1"/>
    <col min="6919" max="6919" width="8.5703125" style="806" customWidth="1"/>
    <col min="6920" max="6921" width="10" style="806" customWidth="1"/>
    <col min="6922" max="6955" width="8.7109375" style="806" customWidth="1"/>
    <col min="6956" max="6956" width="13.140625" style="806" customWidth="1"/>
    <col min="6957" max="6957" width="14.140625" style="806" customWidth="1"/>
    <col min="6958" max="6958" width="11.85546875" style="806" customWidth="1"/>
    <col min="6959" max="6991" width="8.7109375" style="806" customWidth="1"/>
    <col min="6992" max="7168" width="9.140625" style="806"/>
    <col min="7169" max="7170" width="13.28515625" style="806" customWidth="1"/>
    <col min="7171" max="7172" width="12.140625" style="806" customWidth="1"/>
    <col min="7173" max="7173" width="5.140625" style="806" customWidth="1"/>
    <col min="7174" max="7174" width="8.140625" style="806" customWidth="1"/>
    <col min="7175" max="7175" width="8.5703125" style="806" customWidth="1"/>
    <col min="7176" max="7177" width="10" style="806" customWidth="1"/>
    <col min="7178" max="7211" width="8.7109375" style="806" customWidth="1"/>
    <col min="7212" max="7212" width="13.140625" style="806" customWidth="1"/>
    <col min="7213" max="7213" width="14.140625" style="806" customWidth="1"/>
    <col min="7214" max="7214" width="11.85546875" style="806" customWidth="1"/>
    <col min="7215" max="7247" width="8.7109375" style="806" customWidth="1"/>
    <col min="7248" max="7424" width="9.140625" style="806"/>
    <col min="7425" max="7426" width="13.28515625" style="806" customWidth="1"/>
    <col min="7427" max="7428" width="12.140625" style="806" customWidth="1"/>
    <col min="7429" max="7429" width="5.140625" style="806" customWidth="1"/>
    <col min="7430" max="7430" width="8.140625" style="806" customWidth="1"/>
    <col min="7431" max="7431" width="8.5703125" style="806" customWidth="1"/>
    <col min="7432" max="7433" width="10" style="806" customWidth="1"/>
    <col min="7434" max="7467" width="8.7109375" style="806" customWidth="1"/>
    <col min="7468" max="7468" width="13.140625" style="806" customWidth="1"/>
    <col min="7469" max="7469" width="14.140625" style="806" customWidth="1"/>
    <col min="7470" max="7470" width="11.85546875" style="806" customWidth="1"/>
    <col min="7471" max="7503" width="8.7109375" style="806" customWidth="1"/>
    <col min="7504" max="7680" width="9.140625" style="806"/>
    <col min="7681" max="7682" width="13.28515625" style="806" customWidth="1"/>
    <col min="7683" max="7684" width="12.140625" style="806" customWidth="1"/>
    <col min="7685" max="7685" width="5.140625" style="806" customWidth="1"/>
    <col min="7686" max="7686" width="8.140625" style="806" customWidth="1"/>
    <col min="7687" max="7687" width="8.5703125" style="806" customWidth="1"/>
    <col min="7688" max="7689" width="10" style="806" customWidth="1"/>
    <col min="7690" max="7723" width="8.7109375" style="806" customWidth="1"/>
    <col min="7724" max="7724" width="13.140625" style="806" customWidth="1"/>
    <col min="7725" max="7725" width="14.140625" style="806" customWidth="1"/>
    <col min="7726" max="7726" width="11.85546875" style="806" customWidth="1"/>
    <col min="7727" max="7759" width="8.7109375" style="806" customWidth="1"/>
    <col min="7760" max="7936" width="9.140625" style="806"/>
    <col min="7937" max="7938" width="13.28515625" style="806" customWidth="1"/>
    <col min="7939" max="7940" width="12.140625" style="806" customWidth="1"/>
    <col min="7941" max="7941" width="5.140625" style="806" customWidth="1"/>
    <col min="7942" max="7942" width="8.140625" style="806" customWidth="1"/>
    <col min="7943" max="7943" width="8.5703125" style="806" customWidth="1"/>
    <col min="7944" max="7945" width="10" style="806" customWidth="1"/>
    <col min="7946" max="7979" width="8.7109375" style="806" customWidth="1"/>
    <col min="7980" max="7980" width="13.140625" style="806" customWidth="1"/>
    <col min="7981" max="7981" width="14.140625" style="806" customWidth="1"/>
    <col min="7982" max="7982" width="11.85546875" style="806" customWidth="1"/>
    <col min="7983" max="8015" width="8.7109375" style="806" customWidth="1"/>
    <col min="8016" max="8192" width="9.140625" style="806"/>
    <col min="8193" max="8194" width="13.28515625" style="806" customWidth="1"/>
    <col min="8195" max="8196" width="12.140625" style="806" customWidth="1"/>
    <col min="8197" max="8197" width="5.140625" style="806" customWidth="1"/>
    <col min="8198" max="8198" width="8.140625" style="806" customWidth="1"/>
    <col min="8199" max="8199" width="8.5703125" style="806" customWidth="1"/>
    <col min="8200" max="8201" width="10" style="806" customWidth="1"/>
    <col min="8202" max="8235" width="8.7109375" style="806" customWidth="1"/>
    <col min="8236" max="8236" width="13.140625" style="806" customWidth="1"/>
    <col min="8237" max="8237" width="14.140625" style="806" customWidth="1"/>
    <col min="8238" max="8238" width="11.85546875" style="806" customWidth="1"/>
    <col min="8239" max="8271" width="8.7109375" style="806" customWidth="1"/>
    <col min="8272" max="8448" width="9.140625" style="806"/>
    <col min="8449" max="8450" width="13.28515625" style="806" customWidth="1"/>
    <col min="8451" max="8452" width="12.140625" style="806" customWidth="1"/>
    <col min="8453" max="8453" width="5.140625" style="806" customWidth="1"/>
    <col min="8454" max="8454" width="8.140625" style="806" customWidth="1"/>
    <col min="8455" max="8455" width="8.5703125" style="806" customWidth="1"/>
    <col min="8456" max="8457" width="10" style="806" customWidth="1"/>
    <col min="8458" max="8491" width="8.7109375" style="806" customWidth="1"/>
    <col min="8492" max="8492" width="13.140625" style="806" customWidth="1"/>
    <col min="8493" max="8493" width="14.140625" style="806" customWidth="1"/>
    <col min="8494" max="8494" width="11.85546875" style="806" customWidth="1"/>
    <col min="8495" max="8527" width="8.7109375" style="806" customWidth="1"/>
    <col min="8528" max="8704" width="9.140625" style="806"/>
    <col min="8705" max="8706" width="13.28515625" style="806" customWidth="1"/>
    <col min="8707" max="8708" width="12.140625" style="806" customWidth="1"/>
    <col min="8709" max="8709" width="5.140625" style="806" customWidth="1"/>
    <col min="8710" max="8710" width="8.140625" style="806" customWidth="1"/>
    <col min="8711" max="8711" width="8.5703125" style="806" customWidth="1"/>
    <col min="8712" max="8713" width="10" style="806" customWidth="1"/>
    <col min="8714" max="8747" width="8.7109375" style="806" customWidth="1"/>
    <col min="8748" max="8748" width="13.140625" style="806" customWidth="1"/>
    <col min="8749" max="8749" width="14.140625" style="806" customWidth="1"/>
    <col min="8750" max="8750" width="11.85546875" style="806" customWidth="1"/>
    <col min="8751" max="8783" width="8.7109375" style="806" customWidth="1"/>
    <col min="8784" max="8960" width="9.140625" style="806"/>
    <col min="8961" max="8962" width="13.28515625" style="806" customWidth="1"/>
    <col min="8963" max="8964" width="12.140625" style="806" customWidth="1"/>
    <col min="8965" max="8965" width="5.140625" style="806" customWidth="1"/>
    <col min="8966" max="8966" width="8.140625" style="806" customWidth="1"/>
    <col min="8967" max="8967" width="8.5703125" style="806" customWidth="1"/>
    <col min="8968" max="8969" width="10" style="806" customWidth="1"/>
    <col min="8970" max="9003" width="8.7109375" style="806" customWidth="1"/>
    <col min="9004" max="9004" width="13.140625" style="806" customWidth="1"/>
    <col min="9005" max="9005" width="14.140625" style="806" customWidth="1"/>
    <col min="9006" max="9006" width="11.85546875" style="806" customWidth="1"/>
    <col min="9007" max="9039" width="8.7109375" style="806" customWidth="1"/>
    <col min="9040" max="9216" width="9.140625" style="806"/>
    <col min="9217" max="9218" width="13.28515625" style="806" customWidth="1"/>
    <col min="9219" max="9220" width="12.140625" style="806" customWidth="1"/>
    <col min="9221" max="9221" width="5.140625" style="806" customWidth="1"/>
    <col min="9222" max="9222" width="8.140625" style="806" customWidth="1"/>
    <col min="9223" max="9223" width="8.5703125" style="806" customWidth="1"/>
    <col min="9224" max="9225" width="10" style="806" customWidth="1"/>
    <col min="9226" max="9259" width="8.7109375" style="806" customWidth="1"/>
    <col min="9260" max="9260" width="13.140625" style="806" customWidth="1"/>
    <col min="9261" max="9261" width="14.140625" style="806" customWidth="1"/>
    <col min="9262" max="9262" width="11.85546875" style="806" customWidth="1"/>
    <col min="9263" max="9295" width="8.7109375" style="806" customWidth="1"/>
    <col min="9296" max="9472" width="9.140625" style="806"/>
    <col min="9473" max="9474" width="13.28515625" style="806" customWidth="1"/>
    <col min="9475" max="9476" width="12.140625" style="806" customWidth="1"/>
    <col min="9477" max="9477" width="5.140625" style="806" customWidth="1"/>
    <col min="9478" max="9478" width="8.140625" style="806" customWidth="1"/>
    <col min="9479" max="9479" width="8.5703125" style="806" customWidth="1"/>
    <col min="9480" max="9481" width="10" style="806" customWidth="1"/>
    <col min="9482" max="9515" width="8.7109375" style="806" customWidth="1"/>
    <col min="9516" max="9516" width="13.140625" style="806" customWidth="1"/>
    <col min="9517" max="9517" width="14.140625" style="806" customWidth="1"/>
    <col min="9518" max="9518" width="11.85546875" style="806" customWidth="1"/>
    <col min="9519" max="9551" width="8.7109375" style="806" customWidth="1"/>
    <col min="9552" max="9728" width="9.140625" style="806"/>
    <col min="9729" max="9730" width="13.28515625" style="806" customWidth="1"/>
    <col min="9731" max="9732" width="12.140625" style="806" customWidth="1"/>
    <col min="9733" max="9733" width="5.140625" style="806" customWidth="1"/>
    <col min="9734" max="9734" width="8.140625" style="806" customWidth="1"/>
    <col min="9735" max="9735" width="8.5703125" style="806" customWidth="1"/>
    <col min="9736" max="9737" width="10" style="806" customWidth="1"/>
    <col min="9738" max="9771" width="8.7109375" style="806" customWidth="1"/>
    <col min="9772" max="9772" width="13.140625" style="806" customWidth="1"/>
    <col min="9773" max="9773" width="14.140625" style="806" customWidth="1"/>
    <col min="9774" max="9774" width="11.85546875" style="806" customWidth="1"/>
    <col min="9775" max="9807" width="8.7109375" style="806" customWidth="1"/>
    <col min="9808" max="9984" width="9.140625" style="806"/>
    <col min="9985" max="9986" width="13.28515625" style="806" customWidth="1"/>
    <col min="9987" max="9988" width="12.140625" style="806" customWidth="1"/>
    <col min="9989" max="9989" width="5.140625" style="806" customWidth="1"/>
    <col min="9990" max="9990" width="8.140625" style="806" customWidth="1"/>
    <col min="9991" max="9991" width="8.5703125" style="806" customWidth="1"/>
    <col min="9992" max="9993" width="10" style="806" customWidth="1"/>
    <col min="9994" max="10027" width="8.7109375" style="806" customWidth="1"/>
    <col min="10028" max="10028" width="13.140625" style="806" customWidth="1"/>
    <col min="10029" max="10029" width="14.140625" style="806" customWidth="1"/>
    <col min="10030" max="10030" width="11.85546875" style="806" customWidth="1"/>
    <col min="10031" max="10063" width="8.7109375" style="806" customWidth="1"/>
    <col min="10064" max="10240" width="9.140625" style="806"/>
    <col min="10241" max="10242" width="13.28515625" style="806" customWidth="1"/>
    <col min="10243" max="10244" width="12.140625" style="806" customWidth="1"/>
    <col min="10245" max="10245" width="5.140625" style="806" customWidth="1"/>
    <col min="10246" max="10246" width="8.140625" style="806" customWidth="1"/>
    <col min="10247" max="10247" width="8.5703125" style="806" customWidth="1"/>
    <col min="10248" max="10249" width="10" style="806" customWidth="1"/>
    <col min="10250" max="10283" width="8.7109375" style="806" customWidth="1"/>
    <col min="10284" max="10284" width="13.140625" style="806" customWidth="1"/>
    <col min="10285" max="10285" width="14.140625" style="806" customWidth="1"/>
    <col min="10286" max="10286" width="11.85546875" style="806" customWidth="1"/>
    <col min="10287" max="10319" width="8.7109375" style="806" customWidth="1"/>
    <col min="10320" max="10496" width="9.140625" style="806"/>
    <col min="10497" max="10498" width="13.28515625" style="806" customWidth="1"/>
    <col min="10499" max="10500" width="12.140625" style="806" customWidth="1"/>
    <col min="10501" max="10501" width="5.140625" style="806" customWidth="1"/>
    <col min="10502" max="10502" width="8.140625" style="806" customWidth="1"/>
    <col min="10503" max="10503" width="8.5703125" style="806" customWidth="1"/>
    <col min="10504" max="10505" width="10" style="806" customWidth="1"/>
    <col min="10506" max="10539" width="8.7109375" style="806" customWidth="1"/>
    <col min="10540" max="10540" width="13.140625" style="806" customWidth="1"/>
    <col min="10541" max="10541" width="14.140625" style="806" customWidth="1"/>
    <col min="10542" max="10542" width="11.85546875" style="806" customWidth="1"/>
    <col min="10543" max="10575" width="8.7109375" style="806" customWidth="1"/>
    <col min="10576" max="10752" width="9.140625" style="806"/>
    <col min="10753" max="10754" width="13.28515625" style="806" customWidth="1"/>
    <col min="10755" max="10756" width="12.140625" style="806" customWidth="1"/>
    <col min="10757" max="10757" width="5.140625" style="806" customWidth="1"/>
    <col min="10758" max="10758" width="8.140625" style="806" customWidth="1"/>
    <col min="10759" max="10759" width="8.5703125" style="806" customWidth="1"/>
    <col min="10760" max="10761" width="10" style="806" customWidth="1"/>
    <col min="10762" max="10795" width="8.7109375" style="806" customWidth="1"/>
    <col min="10796" max="10796" width="13.140625" style="806" customWidth="1"/>
    <col min="10797" max="10797" width="14.140625" style="806" customWidth="1"/>
    <col min="10798" max="10798" width="11.85546875" style="806" customWidth="1"/>
    <col min="10799" max="10831" width="8.7109375" style="806" customWidth="1"/>
    <col min="10832" max="11008" width="9.140625" style="806"/>
    <col min="11009" max="11010" width="13.28515625" style="806" customWidth="1"/>
    <col min="11011" max="11012" width="12.140625" style="806" customWidth="1"/>
    <col min="11013" max="11013" width="5.140625" style="806" customWidth="1"/>
    <col min="11014" max="11014" width="8.140625" style="806" customWidth="1"/>
    <col min="11015" max="11015" width="8.5703125" style="806" customWidth="1"/>
    <col min="11016" max="11017" width="10" style="806" customWidth="1"/>
    <col min="11018" max="11051" width="8.7109375" style="806" customWidth="1"/>
    <col min="11052" max="11052" width="13.140625" style="806" customWidth="1"/>
    <col min="11053" max="11053" width="14.140625" style="806" customWidth="1"/>
    <col min="11054" max="11054" width="11.85546875" style="806" customWidth="1"/>
    <col min="11055" max="11087" width="8.7109375" style="806" customWidth="1"/>
    <col min="11088" max="11264" width="9.140625" style="806"/>
    <col min="11265" max="11266" width="13.28515625" style="806" customWidth="1"/>
    <col min="11267" max="11268" width="12.140625" style="806" customWidth="1"/>
    <col min="11269" max="11269" width="5.140625" style="806" customWidth="1"/>
    <col min="11270" max="11270" width="8.140625" style="806" customWidth="1"/>
    <col min="11271" max="11271" width="8.5703125" style="806" customWidth="1"/>
    <col min="11272" max="11273" width="10" style="806" customWidth="1"/>
    <col min="11274" max="11307" width="8.7109375" style="806" customWidth="1"/>
    <col min="11308" max="11308" width="13.140625" style="806" customWidth="1"/>
    <col min="11309" max="11309" width="14.140625" style="806" customWidth="1"/>
    <col min="11310" max="11310" width="11.85546875" style="806" customWidth="1"/>
    <col min="11311" max="11343" width="8.7109375" style="806" customWidth="1"/>
    <col min="11344" max="11520" width="9.140625" style="806"/>
    <col min="11521" max="11522" width="13.28515625" style="806" customWidth="1"/>
    <col min="11523" max="11524" width="12.140625" style="806" customWidth="1"/>
    <col min="11525" max="11525" width="5.140625" style="806" customWidth="1"/>
    <col min="11526" max="11526" width="8.140625" style="806" customWidth="1"/>
    <col min="11527" max="11527" width="8.5703125" style="806" customWidth="1"/>
    <col min="11528" max="11529" width="10" style="806" customWidth="1"/>
    <col min="11530" max="11563" width="8.7109375" style="806" customWidth="1"/>
    <col min="11564" max="11564" width="13.140625" style="806" customWidth="1"/>
    <col min="11565" max="11565" width="14.140625" style="806" customWidth="1"/>
    <col min="11566" max="11566" width="11.85546875" style="806" customWidth="1"/>
    <col min="11567" max="11599" width="8.7109375" style="806" customWidth="1"/>
    <col min="11600" max="11776" width="9.140625" style="806"/>
    <col min="11777" max="11778" width="13.28515625" style="806" customWidth="1"/>
    <col min="11779" max="11780" width="12.140625" style="806" customWidth="1"/>
    <col min="11781" max="11781" width="5.140625" style="806" customWidth="1"/>
    <col min="11782" max="11782" width="8.140625" style="806" customWidth="1"/>
    <col min="11783" max="11783" width="8.5703125" style="806" customWidth="1"/>
    <col min="11784" max="11785" width="10" style="806" customWidth="1"/>
    <col min="11786" max="11819" width="8.7109375" style="806" customWidth="1"/>
    <col min="11820" max="11820" width="13.140625" style="806" customWidth="1"/>
    <col min="11821" max="11821" width="14.140625" style="806" customWidth="1"/>
    <col min="11822" max="11822" width="11.85546875" style="806" customWidth="1"/>
    <col min="11823" max="11855" width="8.7109375" style="806" customWidth="1"/>
    <col min="11856" max="12032" width="9.140625" style="806"/>
    <col min="12033" max="12034" width="13.28515625" style="806" customWidth="1"/>
    <col min="12035" max="12036" width="12.140625" style="806" customWidth="1"/>
    <col min="12037" max="12037" width="5.140625" style="806" customWidth="1"/>
    <col min="12038" max="12038" width="8.140625" style="806" customWidth="1"/>
    <col min="12039" max="12039" width="8.5703125" style="806" customWidth="1"/>
    <col min="12040" max="12041" width="10" style="806" customWidth="1"/>
    <col min="12042" max="12075" width="8.7109375" style="806" customWidth="1"/>
    <col min="12076" max="12076" width="13.140625" style="806" customWidth="1"/>
    <col min="12077" max="12077" width="14.140625" style="806" customWidth="1"/>
    <col min="12078" max="12078" width="11.85546875" style="806" customWidth="1"/>
    <col min="12079" max="12111" width="8.7109375" style="806" customWidth="1"/>
    <col min="12112" max="12288" width="9.140625" style="806"/>
    <col min="12289" max="12290" width="13.28515625" style="806" customWidth="1"/>
    <col min="12291" max="12292" width="12.140625" style="806" customWidth="1"/>
    <col min="12293" max="12293" width="5.140625" style="806" customWidth="1"/>
    <col min="12294" max="12294" width="8.140625" style="806" customWidth="1"/>
    <col min="12295" max="12295" width="8.5703125" style="806" customWidth="1"/>
    <col min="12296" max="12297" width="10" style="806" customWidth="1"/>
    <col min="12298" max="12331" width="8.7109375" style="806" customWidth="1"/>
    <col min="12332" max="12332" width="13.140625" style="806" customWidth="1"/>
    <col min="12333" max="12333" width="14.140625" style="806" customWidth="1"/>
    <col min="12334" max="12334" width="11.85546875" style="806" customWidth="1"/>
    <col min="12335" max="12367" width="8.7109375" style="806" customWidth="1"/>
    <col min="12368" max="12544" width="9.140625" style="806"/>
    <col min="12545" max="12546" width="13.28515625" style="806" customWidth="1"/>
    <col min="12547" max="12548" width="12.140625" style="806" customWidth="1"/>
    <col min="12549" max="12549" width="5.140625" style="806" customWidth="1"/>
    <col min="12550" max="12550" width="8.140625" style="806" customWidth="1"/>
    <col min="12551" max="12551" width="8.5703125" style="806" customWidth="1"/>
    <col min="12552" max="12553" width="10" style="806" customWidth="1"/>
    <col min="12554" max="12587" width="8.7109375" style="806" customWidth="1"/>
    <col min="12588" max="12588" width="13.140625" style="806" customWidth="1"/>
    <col min="12589" max="12589" width="14.140625" style="806" customWidth="1"/>
    <col min="12590" max="12590" width="11.85546875" style="806" customWidth="1"/>
    <col min="12591" max="12623" width="8.7109375" style="806" customWidth="1"/>
    <col min="12624" max="12800" width="9.140625" style="806"/>
    <col min="12801" max="12802" width="13.28515625" style="806" customWidth="1"/>
    <col min="12803" max="12804" width="12.140625" style="806" customWidth="1"/>
    <col min="12805" max="12805" width="5.140625" style="806" customWidth="1"/>
    <col min="12806" max="12806" width="8.140625" style="806" customWidth="1"/>
    <col min="12807" max="12807" width="8.5703125" style="806" customWidth="1"/>
    <col min="12808" max="12809" width="10" style="806" customWidth="1"/>
    <col min="12810" max="12843" width="8.7109375" style="806" customWidth="1"/>
    <col min="12844" max="12844" width="13.140625" style="806" customWidth="1"/>
    <col min="12845" max="12845" width="14.140625" style="806" customWidth="1"/>
    <col min="12846" max="12846" width="11.85546875" style="806" customWidth="1"/>
    <col min="12847" max="12879" width="8.7109375" style="806" customWidth="1"/>
    <col min="12880" max="13056" width="9.140625" style="806"/>
    <col min="13057" max="13058" width="13.28515625" style="806" customWidth="1"/>
    <col min="13059" max="13060" width="12.140625" style="806" customWidth="1"/>
    <col min="13061" max="13061" width="5.140625" style="806" customWidth="1"/>
    <col min="13062" max="13062" width="8.140625" style="806" customWidth="1"/>
    <col min="13063" max="13063" width="8.5703125" style="806" customWidth="1"/>
    <col min="13064" max="13065" width="10" style="806" customWidth="1"/>
    <col min="13066" max="13099" width="8.7109375" style="806" customWidth="1"/>
    <col min="13100" max="13100" width="13.140625" style="806" customWidth="1"/>
    <col min="13101" max="13101" width="14.140625" style="806" customWidth="1"/>
    <col min="13102" max="13102" width="11.85546875" style="806" customWidth="1"/>
    <col min="13103" max="13135" width="8.7109375" style="806" customWidth="1"/>
    <col min="13136" max="13312" width="9.140625" style="806"/>
    <col min="13313" max="13314" width="13.28515625" style="806" customWidth="1"/>
    <col min="13315" max="13316" width="12.140625" style="806" customWidth="1"/>
    <col min="13317" max="13317" width="5.140625" style="806" customWidth="1"/>
    <col min="13318" max="13318" width="8.140625" style="806" customWidth="1"/>
    <col min="13319" max="13319" width="8.5703125" style="806" customWidth="1"/>
    <col min="13320" max="13321" width="10" style="806" customWidth="1"/>
    <col min="13322" max="13355" width="8.7109375" style="806" customWidth="1"/>
    <col min="13356" max="13356" width="13.140625" style="806" customWidth="1"/>
    <col min="13357" max="13357" width="14.140625" style="806" customWidth="1"/>
    <col min="13358" max="13358" width="11.85546875" style="806" customWidth="1"/>
    <col min="13359" max="13391" width="8.7109375" style="806" customWidth="1"/>
    <col min="13392" max="13568" width="9.140625" style="806"/>
    <col min="13569" max="13570" width="13.28515625" style="806" customWidth="1"/>
    <col min="13571" max="13572" width="12.140625" style="806" customWidth="1"/>
    <col min="13573" max="13573" width="5.140625" style="806" customWidth="1"/>
    <col min="13574" max="13574" width="8.140625" style="806" customWidth="1"/>
    <col min="13575" max="13575" width="8.5703125" style="806" customWidth="1"/>
    <col min="13576" max="13577" width="10" style="806" customWidth="1"/>
    <col min="13578" max="13611" width="8.7109375" style="806" customWidth="1"/>
    <col min="13612" max="13612" width="13.140625" style="806" customWidth="1"/>
    <col min="13613" max="13613" width="14.140625" style="806" customWidth="1"/>
    <col min="13614" max="13614" width="11.85546875" style="806" customWidth="1"/>
    <col min="13615" max="13647" width="8.7109375" style="806" customWidth="1"/>
    <col min="13648" max="13824" width="9.140625" style="806"/>
    <col min="13825" max="13826" width="13.28515625" style="806" customWidth="1"/>
    <col min="13827" max="13828" width="12.140625" style="806" customWidth="1"/>
    <col min="13829" max="13829" width="5.140625" style="806" customWidth="1"/>
    <col min="13830" max="13830" width="8.140625" style="806" customWidth="1"/>
    <col min="13831" max="13831" width="8.5703125" style="806" customWidth="1"/>
    <col min="13832" max="13833" width="10" style="806" customWidth="1"/>
    <col min="13834" max="13867" width="8.7109375" style="806" customWidth="1"/>
    <col min="13868" max="13868" width="13.140625" style="806" customWidth="1"/>
    <col min="13869" max="13869" width="14.140625" style="806" customWidth="1"/>
    <col min="13870" max="13870" width="11.85546875" style="806" customWidth="1"/>
    <col min="13871" max="13903" width="8.7109375" style="806" customWidth="1"/>
    <col min="13904" max="14080" width="9.140625" style="806"/>
    <col min="14081" max="14082" width="13.28515625" style="806" customWidth="1"/>
    <col min="14083" max="14084" width="12.140625" style="806" customWidth="1"/>
    <col min="14085" max="14085" width="5.140625" style="806" customWidth="1"/>
    <col min="14086" max="14086" width="8.140625" style="806" customWidth="1"/>
    <col min="14087" max="14087" width="8.5703125" style="806" customWidth="1"/>
    <col min="14088" max="14089" width="10" style="806" customWidth="1"/>
    <col min="14090" max="14123" width="8.7109375" style="806" customWidth="1"/>
    <col min="14124" max="14124" width="13.140625" style="806" customWidth="1"/>
    <col min="14125" max="14125" width="14.140625" style="806" customWidth="1"/>
    <col min="14126" max="14126" width="11.85546875" style="806" customWidth="1"/>
    <col min="14127" max="14159" width="8.7109375" style="806" customWidth="1"/>
    <col min="14160" max="14336" width="9.140625" style="806"/>
    <col min="14337" max="14338" width="13.28515625" style="806" customWidth="1"/>
    <col min="14339" max="14340" width="12.140625" style="806" customWidth="1"/>
    <col min="14341" max="14341" width="5.140625" style="806" customWidth="1"/>
    <col min="14342" max="14342" width="8.140625" style="806" customWidth="1"/>
    <col min="14343" max="14343" width="8.5703125" style="806" customWidth="1"/>
    <col min="14344" max="14345" width="10" style="806" customWidth="1"/>
    <col min="14346" max="14379" width="8.7109375" style="806" customWidth="1"/>
    <col min="14380" max="14380" width="13.140625" style="806" customWidth="1"/>
    <col min="14381" max="14381" width="14.140625" style="806" customWidth="1"/>
    <col min="14382" max="14382" width="11.85546875" style="806" customWidth="1"/>
    <col min="14383" max="14415" width="8.7109375" style="806" customWidth="1"/>
    <col min="14416" max="14592" width="9.140625" style="806"/>
    <col min="14593" max="14594" width="13.28515625" style="806" customWidth="1"/>
    <col min="14595" max="14596" width="12.140625" style="806" customWidth="1"/>
    <col min="14597" max="14597" width="5.140625" style="806" customWidth="1"/>
    <col min="14598" max="14598" width="8.140625" style="806" customWidth="1"/>
    <col min="14599" max="14599" width="8.5703125" style="806" customWidth="1"/>
    <col min="14600" max="14601" width="10" style="806" customWidth="1"/>
    <col min="14602" max="14635" width="8.7109375" style="806" customWidth="1"/>
    <col min="14636" max="14636" width="13.140625" style="806" customWidth="1"/>
    <col min="14637" max="14637" width="14.140625" style="806" customWidth="1"/>
    <col min="14638" max="14638" width="11.85546875" style="806" customWidth="1"/>
    <col min="14639" max="14671" width="8.7109375" style="806" customWidth="1"/>
    <col min="14672" max="14848" width="9.140625" style="806"/>
    <col min="14849" max="14850" width="13.28515625" style="806" customWidth="1"/>
    <col min="14851" max="14852" width="12.140625" style="806" customWidth="1"/>
    <col min="14853" max="14853" width="5.140625" style="806" customWidth="1"/>
    <col min="14854" max="14854" width="8.140625" style="806" customWidth="1"/>
    <col min="14855" max="14855" width="8.5703125" style="806" customWidth="1"/>
    <col min="14856" max="14857" width="10" style="806" customWidth="1"/>
    <col min="14858" max="14891" width="8.7109375" style="806" customWidth="1"/>
    <col min="14892" max="14892" width="13.140625" style="806" customWidth="1"/>
    <col min="14893" max="14893" width="14.140625" style="806" customWidth="1"/>
    <col min="14894" max="14894" width="11.85546875" style="806" customWidth="1"/>
    <col min="14895" max="14927" width="8.7109375" style="806" customWidth="1"/>
    <col min="14928" max="15104" width="9.140625" style="806"/>
    <col min="15105" max="15106" width="13.28515625" style="806" customWidth="1"/>
    <col min="15107" max="15108" width="12.140625" style="806" customWidth="1"/>
    <col min="15109" max="15109" width="5.140625" style="806" customWidth="1"/>
    <col min="15110" max="15110" width="8.140625" style="806" customWidth="1"/>
    <col min="15111" max="15111" width="8.5703125" style="806" customWidth="1"/>
    <col min="15112" max="15113" width="10" style="806" customWidth="1"/>
    <col min="15114" max="15147" width="8.7109375" style="806" customWidth="1"/>
    <col min="15148" max="15148" width="13.140625" style="806" customWidth="1"/>
    <col min="15149" max="15149" width="14.140625" style="806" customWidth="1"/>
    <col min="15150" max="15150" width="11.85546875" style="806" customWidth="1"/>
    <col min="15151" max="15183" width="8.7109375" style="806" customWidth="1"/>
    <col min="15184" max="15360" width="9.140625" style="806"/>
    <col min="15361" max="15362" width="13.28515625" style="806" customWidth="1"/>
    <col min="15363" max="15364" width="12.140625" style="806" customWidth="1"/>
    <col min="15365" max="15365" width="5.140625" style="806" customWidth="1"/>
    <col min="15366" max="15366" width="8.140625" style="806" customWidth="1"/>
    <col min="15367" max="15367" width="8.5703125" style="806" customWidth="1"/>
    <col min="15368" max="15369" width="10" style="806" customWidth="1"/>
    <col min="15370" max="15403" width="8.7109375" style="806" customWidth="1"/>
    <col min="15404" max="15404" width="13.140625" style="806" customWidth="1"/>
    <col min="15405" max="15405" width="14.140625" style="806" customWidth="1"/>
    <col min="15406" max="15406" width="11.85546875" style="806" customWidth="1"/>
    <col min="15407" max="15439" width="8.7109375" style="806" customWidth="1"/>
    <col min="15440" max="15616" width="9.140625" style="806"/>
    <col min="15617" max="15618" width="13.28515625" style="806" customWidth="1"/>
    <col min="15619" max="15620" width="12.140625" style="806" customWidth="1"/>
    <col min="15621" max="15621" width="5.140625" style="806" customWidth="1"/>
    <col min="15622" max="15622" width="8.140625" style="806" customWidth="1"/>
    <col min="15623" max="15623" width="8.5703125" style="806" customWidth="1"/>
    <col min="15624" max="15625" width="10" style="806" customWidth="1"/>
    <col min="15626" max="15659" width="8.7109375" style="806" customWidth="1"/>
    <col min="15660" max="15660" width="13.140625" style="806" customWidth="1"/>
    <col min="15661" max="15661" width="14.140625" style="806" customWidth="1"/>
    <col min="15662" max="15662" width="11.85546875" style="806" customWidth="1"/>
    <col min="15663" max="15695" width="8.7109375" style="806" customWidth="1"/>
    <col min="15696" max="15872" width="9.140625" style="806"/>
    <col min="15873" max="15874" width="13.28515625" style="806" customWidth="1"/>
    <col min="15875" max="15876" width="12.140625" style="806" customWidth="1"/>
    <col min="15877" max="15877" width="5.140625" style="806" customWidth="1"/>
    <col min="15878" max="15878" width="8.140625" style="806" customWidth="1"/>
    <col min="15879" max="15879" width="8.5703125" style="806" customWidth="1"/>
    <col min="15880" max="15881" width="10" style="806" customWidth="1"/>
    <col min="15882" max="15915" width="8.7109375" style="806" customWidth="1"/>
    <col min="15916" max="15916" width="13.140625" style="806" customWidth="1"/>
    <col min="15917" max="15917" width="14.140625" style="806" customWidth="1"/>
    <col min="15918" max="15918" width="11.85546875" style="806" customWidth="1"/>
    <col min="15919" max="15951" width="8.7109375" style="806" customWidth="1"/>
    <col min="15952" max="16128" width="9.140625" style="806"/>
    <col min="16129" max="16130" width="13.28515625" style="806" customWidth="1"/>
    <col min="16131" max="16132" width="12.140625" style="806" customWidth="1"/>
    <col min="16133" max="16133" width="5.140625" style="806" customWidth="1"/>
    <col min="16134" max="16134" width="8.140625" style="806" customWidth="1"/>
    <col min="16135" max="16135" width="8.5703125" style="806" customWidth="1"/>
    <col min="16136" max="16137" width="10" style="806" customWidth="1"/>
    <col min="16138" max="16171" width="8.7109375" style="806" customWidth="1"/>
    <col min="16172" max="16172" width="13.140625" style="806" customWidth="1"/>
    <col min="16173" max="16173" width="14.140625" style="806" customWidth="1"/>
    <col min="16174" max="16174" width="11.85546875" style="806" customWidth="1"/>
    <col min="16175" max="16207" width="8.7109375" style="806" customWidth="1"/>
    <col min="16208" max="16384" width="9.140625" style="806"/>
  </cols>
  <sheetData>
    <row r="1" spans="1:84" s="665" customFormat="1" ht="26.25" customHeight="1" x14ac:dyDescent="0.35">
      <c r="A1" s="1835" t="s">
        <v>286</v>
      </c>
      <c r="B1" s="1835"/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1835"/>
      <c r="W1" s="1835"/>
      <c r="X1" s="1835"/>
      <c r="Y1" s="1835"/>
      <c r="Z1" s="1835"/>
      <c r="AA1" s="1835"/>
      <c r="AB1" s="1835"/>
      <c r="AC1" s="1835"/>
      <c r="AD1" s="1835"/>
      <c r="AE1" s="1835"/>
      <c r="AF1" s="1835"/>
      <c r="AG1" s="1835"/>
      <c r="AH1" s="1835"/>
      <c r="AI1" s="1835"/>
      <c r="AJ1" s="1835"/>
      <c r="AK1" s="1835"/>
      <c r="AL1" s="1835"/>
      <c r="AM1" s="1835"/>
      <c r="AN1" s="1835"/>
      <c r="AO1" s="1835"/>
      <c r="AP1" s="1835"/>
      <c r="AQ1" s="1835"/>
      <c r="BV1" s="666"/>
      <c r="BW1" s="666"/>
      <c r="BX1" s="666"/>
      <c r="BY1" s="667"/>
      <c r="BZ1" s="666"/>
      <c r="CA1" s="666"/>
      <c r="CB1" s="666"/>
      <c r="CC1" s="666"/>
    </row>
    <row r="2" spans="1:84" s="673" customFormat="1" ht="27.75" x14ac:dyDescent="0.4">
      <c r="A2" s="665"/>
      <c r="B2" s="666"/>
      <c r="C2" s="666"/>
      <c r="D2" s="666"/>
      <c r="E2" s="666"/>
      <c r="F2" s="668"/>
      <c r="G2" s="666"/>
      <c r="H2" s="666"/>
      <c r="I2" s="665"/>
      <c r="J2" s="665"/>
      <c r="K2" s="669"/>
      <c r="L2" s="669"/>
      <c r="M2" s="669"/>
      <c r="N2" s="854"/>
      <c r="O2" s="666"/>
      <c r="P2" s="666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70" t="s">
        <v>4</v>
      </c>
      <c r="AN2" s="1836">
        <v>44545</v>
      </c>
      <c r="AO2" s="1836"/>
      <c r="AP2" s="1836"/>
      <c r="AQ2" s="1836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71"/>
      <c r="BW2" s="666"/>
      <c r="BX2" s="1837"/>
      <c r="BY2" s="1837"/>
      <c r="BZ2" s="1837"/>
      <c r="CA2" s="1837"/>
      <c r="CB2" s="672"/>
      <c r="CC2" s="672"/>
    </row>
    <row r="3" spans="1:84" s="673" customFormat="1" ht="18" thickBot="1" x14ac:dyDescent="0.35">
      <c r="A3" s="665"/>
      <c r="B3" s="666"/>
      <c r="C3" s="666"/>
      <c r="D3" s="666"/>
      <c r="E3" s="666"/>
      <c r="F3" s="668"/>
      <c r="G3" s="666"/>
      <c r="H3" s="666"/>
      <c r="I3" s="665"/>
      <c r="J3" s="665"/>
      <c r="K3" s="666"/>
      <c r="L3" s="665"/>
      <c r="M3" s="665"/>
      <c r="N3" s="666"/>
      <c r="O3" s="665"/>
      <c r="P3" s="665"/>
      <c r="Q3" s="666"/>
      <c r="R3" s="665"/>
      <c r="S3" s="665"/>
      <c r="T3" s="666"/>
      <c r="U3" s="665"/>
      <c r="V3" s="665"/>
      <c r="W3" s="666"/>
      <c r="X3" s="665"/>
      <c r="Y3" s="665"/>
      <c r="Z3" s="666"/>
      <c r="AA3" s="665"/>
      <c r="AB3" s="665"/>
      <c r="AC3" s="666"/>
      <c r="AD3" s="665"/>
      <c r="AE3" s="665"/>
      <c r="AF3" s="666"/>
      <c r="AG3" s="665"/>
      <c r="AH3" s="665"/>
      <c r="AI3" s="666"/>
      <c r="AJ3" s="665"/>
      <c r="AK3" s="665"/>
      <c r="AL3" s="666"/>
      <c r="AM3" s="665"/>
      <c r="AN3" s="665"/>
      <c r="AO3" s="666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/>
      <c r="BJ3" s="665"/>
      <c r="BK3" s="665"/>
      <c r="BL3" s="665"/>
      <c r="BM3" s="665"/>
      <c r="BN3" s="665"/>
      <c r="BO3" s="665"/>
      <c r="BP3" s="665"/>
      <c r="BQ3" s="665"/>
      <c r="BR3" s="665"/>
      <c r="BS3" s="665"/>
      <c r="BT3" s="665"/>
      <c r="BU3" s="665"/>
      <c r="BV3" s="665"/>
      <c r="BW3" s="665"/>
      <c r="BX3" s="666"/>
      <c r="BY3" s="666"/>
      <c r="BZ3" s="1838"/>
      <c r="CA3" s="1838"/>
      <c r="CB3" s="672"/>
      <c r="CC3" s="672"/>
    </row>
    <row r="4" spans="1:84" s="673" customFormat="1" ht="16.5" customHeight="1" thickBot="1" x14ac:dyDescent="0.3">
      <c r="A4" s="1794" t="s">
        <v>5</v>
      </c>
      <c r="B4" s="1795"/>
      <c r="C4" s="1795"/>
      <c r="D4" s="1795"/>
      <c r="E4" s="1795"/>
      <c r="F4" s="1795"/>
      <c r="G4" s="1796"/>
      <c r="H4" s="1779" t="s">
        <v>130</v>
      </c>
      <c r="I4" s="1780"/>
      <c r="J4" s="1781"/>
      <c r="K4" s="1779" t="s">
        <v>131</v>
      </c>
      <c r="L4" s="1780"/>
      <c r="M4" s="1781"/>
      <c r="N4" s="1779" t="s">
        <v>132</v>
      </c>
      <c r="O4" s="1780"/>
      <c r="P4" s="1781"/>
      <c r="Q4" s="1779" t="s">
        <v>133</v>
      </c>
      <c r="R4" s="1780"/>
      <c r="S4" s="1781"/>
      <c r="T4" s="1779" t="s">
        <v>134</v>
      </c>
      <c r="U4" s="1780"/>
      <c r="V4" s="1781"/>
      <c r="W4" s="1779" t="s">
        <v>135</v>
      </c>
      <c r="X4" s="1780"/>
      <c r="Y4" s="1781"/>
      <c r="Z4" s="1779" t="s">
        <v>136</v>
      </c>
      <c r="AA4" s="1780"/>
      <c r="AB4" s="1781"/>
      <c r="AC4" s="1779" t="s">
        <v>137</v>
      </c>
      <c r="AD4" s="1780"/>
      <c r="AE4" s="1781"/>
      <c r="AF4" s="1779" t="s">
        <v>138</v>
      </c>
      <c r="AG4" s="1780"/>
      <c r="AH4" s="1781"/>
      <c r="AI4" s="1779" t="s">
        <v>139</v>
      </c>
      <c r="AJ4" s="1780"/>
      <c r="AK4" s="1781"/>
      <c r="AL4" s="1779" t="s">
        <v>140</v>
      </c>
      <c r="AM4" s="1780"/>
      <c r="AN4" s="1781"/>
      <c r="AO4" s="1779" t="s">
        <v>141</v>
      </c>
      <c r="AP4" s="1780"/>
      <c r="AQ4" s="1781"/>
      <c r="BX4" s="672"/>
      <c r="BY4" s="672"/>
      <c r="BZ4" s="672"/>
      <c r="CA4" s="672"/>
      <c r="CB4" s="672"/>
      <c r="CC4" s="672"/>
    </row>
    <row r="5" spans="1:84" s="673" customFormat="1" ht="16.5" customHeight="1" x14ac:dyDescent="0.25">
      <c r="A5" s="1782" t="s">
        <v>142</v>
      </c>
      <c r="B5" s="1783"/>
      <c r="C5" s="1786" t="s">
        <v>143</v>
      </c>
      <c r="D5" s="1788"/>
      <c r="E5" s="1789"/>
      <c r="F5" s="1789"/>
      <c r="G5" s="1790"/>
      <c r="H5" s="675" t="s">
        <v>9</v>
      </c>
      <c r="I5" s="676" t="s">
        <v>10</v>
      </c>
      <c r="J5" s="677" t="s">
        <v>11</v>
      </c>
      <c r="K5" s="675" t="s">
        <v>9</v>
      </c>
      <c r="L5" s="676" t="s">
        <v>10</v>
      </c>
      <c r="M5" s="677" t="s">
        <v>11</v>
      </c>
      <c r="N5" s="675" t="s">
        <v>9</v>
      </c>
      <c r="O5" s="676" t="s">
        <v>10</v>
      </c>
      <c r="P5" s="677" t="s">
        <v>11</v>
      </c>
      <c r="Q5" s="675" t="s">
        <v>9</v>
      </c>
      <c r="R5" s="676" t="s">
        <v>10</v>
      </c>
      <c r="S5" s="677" t="s">
        <v>11</v>
      </c>
      <c r="T5" s="675" t="s">
        <v>9</v>
      </c>
      <c r="U5" s="676" t="s">
        <v>10</v>
      </c>
      <c r="V5" s="677" t="s">
        <v>11</v>
      </c>
      <c r="W5" s="675" t="s">
        <v>9</v>
      </c>
      <c r="X5" s="676" t="s">
        <v>10</v>
      </c>
      <c r="Y5" s="677" t="s">
        <v>11</v>
      </c>
      <c r="Z5" s="675" t="s">
        <v>9</v>
      </c>
      <c r="AA5" s="676" t="s">
        <v>10</v>
      </c>
      <c r="AB5" s="677" t="s">
        <v>11</v>
      </c>
      <c r="AC5" s="675" t="s">
        <v>9</v>
      </c>
      <c r="AD5" s="676" t="s">
        <v>10</v>
      </c>
      <c r="AE5" s="677" t="s">
        <v>11</v>
      </c>
      <c r="AF5" s="675" t="s">
        <v>9</v>
      </c>
      <c r="AG5" s="676" t="s">
        <v>10</v>
      </c>
      <c r="AH5" s="677" t="s">
        <v>11</v>
      </c>
      <c r="AI5" s="675" t="s">
        <v>9</v>
      </c>
      <c r="AJ5" s="676" t="s">
        <v>10</v>
      </c>
      <c r="AK5" s="677" t="s">
        <v>11</v>
      </c>
      <c r="AL5" s="675" t="s">
        <v>9</v>
      </c>
      <c r="AM5" s="676" t="s">
        <v>10</v>
      </c>
      <c r="AN5" s="677" t="s">
        <v>11</v>
      </c>
      <c r="AO5" s="675" t="s">
        <v>9</v>
      </c>
      <c r="AP5" s="676" t="s">
        <v>10</v>
      </c>
      <c r="AQ5" s="677" t="s">
        <v>11</v>
      </c>
    </row>
    <row r="6" spans="1:84" s="673" customFormat="1" ht="16.5" customHeight="1" thickBot="1" x14ac:dyDescent="0.3">
      <c r="A6" s="1784"/>
      <c r="B6" s="1785"/>
      <c r="C6" s="1787"/>
      <c r="D6" s="1791"/>
      <c r="E6" s="1792"/>
      <c r="F6" s="1792"/>
      <c r="G6" s="1793"/>
      <c r="H6" s="681" t="s">
        <v>14</v>
      </c>
      <c r="I6" s="682" t="s">
        <v>15</v>
      </c>
      <c r="J6" s="683" t="s">
        <v>69</v>
      </c>
      <c r="K6" s="681" t="s">
        <v>14</v>
      </c>
      <c r="L6" s="682" t="s">
        <v>15</v>
      </c>
      <c r="M6" s="683" t="s">
        <v>69</v>
      </c>
      <c r="N6" s="681" t="s">
        <v>14</v>
      </c>
      <c r="O6" s="682" t="s">
        <v>15</v>
      </c>
      <c r="P6" s="683" t="s">
        <v>69</v>
      </c>
      <c r="Q6" s="681" t="s">
        <v>14</v>
      </c>
      <c r="R6" s="682" t="s">
        <v>15</v>
      </c>
      <c r="S6" s="683" t="s">
        <v>69</v>
      </c>
      <c r="T6" s="681" t="s">
        <v>14</v>
      </c>
      <c r="U6" s="682" t="s">
        <v>15</v>
      </c>
      <c r="V6" s="683" t="s">
        <v>69</v>
      </c>
      <c r="W6" s="681" t="s">
        <v>14</v>
      </c>
      <c r="X6" s="682" t="s">
        <v>15</v>
      </c>
      <c r="Y6" s="683" t="s">
        <v>69</v>
      </c>
      <c r="Z6" s="681" t="s">
        <v>14</v>
      </c>
      <c r="AA6" s="682" t="s">
        <v>15</v>
      </c>
      <c r="AB6" s="683" t="s">
        <v>69</v>
      </c>
      <c r="AC6" s="681" t="s">
        <v>14</v>
      </c>
      <c r="AD6" s="682" t="s">
        <v>15</v>
      </c>
      <c r="AE6" s="683" t="s">
        <v>69</v>
      </c>
      <c r="AF6" s="681" t="s">
        <v>14</v>
      </c>
      <c r="AG6" s="682" t="s">
        <v>15</v>
      </c>
      <c r="AH6" s="683" t="s">
        <v>69</v>
      </c>
      <c r="AI6" s="681" t="s">
        <v>14</v>
      </c>
      <c r="AJ6" s="682" t="s">
        <v>15</v>
      </c>
      <c r="AK6" s="683" t="s">
        <v>69</v>
      </c>
      <c r="AL6" s="681" t="s">
        <v>14</v>
      </c>
      <c r="AM6" s="682" t="s">
        <v>15</v>
      </c>
      <c r="AN6" s="683" t="s">
        <v>69</v>
      </c>
      <c r="AO6" s="681" t="s">
        <v>14</v>
      </c>
      <c r="AP6" s="682" t="s">
        <v>15</v>
      </c>
      <c r="AQ6" s="683" t="s">
        <v>69</v>
      </c>
    </row>
    <row r="7" spans="1:84" s="665" customFormat="1" ht="16.5" customHeight="1" x14ac:dyDescent="0.25">
      <c r="A7" s="1765" t="s">
        <v>20</v>
      </c>
      <c r="B7" s="1726"/>
      <c r="C7" s="1692">
        <v>25</v>
      </c>
      <c r="D7" s="1767" t="s">
        <v>18</v>
      </c>
      <c r="E7" s="1768"/>
      <c r="F7" s="1735" t="s">
        <v>212</v>
      </c>
      <c r="G7" s="1736"/>
      <c r="H7" s="855">
        <f>SQRT(I7^2+J7^2)*1000/(1.73*H10)</f>
        <v>0</v>
      </c>
      <c r="I7" s="845">
        <v>0</v>
      </c>
      <c r="J7" s="846">
        <v>0</v>
      </c>
      <c r="K7" s="855">
        <f>SQRT(L7^2+M7^2)*1000/(1.73*K10)</f>
        <v>0</v>
      </c>
      <c r="L7" s="845">
        <v>0</v>
      </c>
      <c r="M7" s="846">
        <v>0</v>
      </c>
      <c r="N7" s="855">
        <f>SQRT(O7^2+P7^2)*1000/(1.73*N10)</f>
        <v>0</v>
      </c>
      <c r="O7" s="845">
        <v>0</v>
      </c>
      <c r="P7" s="846">
        <v>0</v>
      </c>
      <c r="Q7" s="855">
        <f>SQRT(R7^2+S7^2)*1000/(1.73*Q10)</f>
        <v>0</v>
      </c>
      <c r="R7" s="845">
        <v>0</v>
      </c>
      <c r="S7" s="846">
        <v>0</v>
      </c>
      <c r="T7" s="855">
        <f>SQRT(U7^2+V7^2)*1000/(1.73*T10)</f>
        <v>0</v>
      </c>
      <c r="U7" s="845">
        <v>0</v>
      </c>
      <c r="V7" s="846">
        <v>0</v>
      </c>
      <c r="W7" s="855">
        <f>SQRT(X7^2+Y7^2)*1000/(1.73*W10)</f>
        <v>0</v>
      </c>
      <c r="X7" s="845">
        <v>0</v>
      </c>
      <c r="Y7" s="846">
        <v>0</v>
      </c>
      <c r="Z7" s="855">
        <f>SQRT(AA7^2+AB7^2)*1000/(1.73*Z10)</f>
        <v>0</v>
      </c>
      <c r="AA7" s="845">
        <v>0</v>
      </c>
      <c r="AB7" s="846">
        <v>0</v>
      </c>
      <c r="AC7" s="855">
        <f>SQRT(AD7^2+AE7^2)*1000/(1.73*AC10)</f>
        <v>0</v>
      </c>
      <c r="AD7" s="845">
        <v>0</v>
      </c>
      <c r="AE7" s="846">
        <v>0</v>
      </c>
      <c r="AF7" s="855">
        <f>SQRT(AG7^2+AH7^2)*1000/(1.73*AF10)</f>
        <v>0</v>
      </c>
      <c r="AG7" s="845">
        <v>0</v>
      </c>
      <c r="AH7" s="846">
        <v>0</v>
      </c>
      <c r="AI7" s="855">
        <f>SQRT(AJ7^2+AK7^2)*1000/(1.73*AI10)</f>
        <v>0</v>
      </c>
      <c r="AJ7" s="845">
        <v>0</v>
      </c>
      <c r="AK7" s="846">
        <v>0</v>
      </c>
      <c r="AL7" s="855">
        <f>SQRT(AM7^2+AN7^2)*1000/(1.73*AL10)</f>
        <v>0</v>
      </c>
      <c r="AM7" s="845">
        <v>0</v>
      </c>
      <c r="AN7" s="846">
        <v>0</v>
      </c>
      <c r="AO7" s="855">
        <f>SQRT(AP7^2+AQ7^2)*1000/(1.73*AO10)</f>
        <v>0</v>
      </c>
      <c r="AP7" s="845">
        <v>0</v>
      </c>
      <c r="AQ7" s="846">
        <v>0</v>
      </c>
      <c r="AR7" s="685"/>
      <c r="AS7" s="685"/>
      <c r="CB7" s="685"/>
      <c r="CC7" s="685"/>
      <c r="CE7" s="685"/>
      <c r="CF7" s="685"/>
    </row>
    <row r="8" spans="1:84" s="665" customFormat="1" ht="16.5" customHeight="1" thickBot="1" x14ac:dyDescent="0.3">
      <c r="A8" s="1727"/>
      <c r="B8" s="1729"/>
      <c r="C8" s="1693"/>
      <c r="D8" s="1771"/>
      <c r="E8" s="1772"/>
      <c r="F8" s="1739" t="s">
        <v>109</v>
      </c>
      <c r="G8" s="1740"/>
      <c r="H8" s="1005">
        <f>SQRT(I8^2+J8^2)*1000/(1.73*H11)</f>
        <v>121.81839866748452</v>
      </c>
      <c r="I8" s="814">
        <f>I33+I31</f>
        <v>1.8536000000000001</v>
      </c>
      <c r="J8" s="815">
        <f>J33+J31</f>
        <v>1.1696</v>
      </c>
      <c r="K8" s="1005">
        <f>SQRT(L8^2+M8^2)*1000/(1.73*K11)</f>
        <v>117.4318571365266</v>
      </c>
      <c r="L8" s="814">
        <f>L33+L31</f>
        <v>1.8291999999999999</v>
      </c>
      <c r="M8" s="815">
        <f>M33+M31</f>
        <v>1.0573999999999999</v>
      </c>
      <c r="N8" s="1005">
        <f>SQRT(O8^2+P8^2)*1000/(1.73*N11)</f>
        <v>131.89395641284457</v>
      </c>
      <c r="O8" s="814">
        <f>O33+O31</f>
        <v>2.0195999999999996</v>
      </c>
      <c r="P8" s="815">
        <f>P33+P31</f>
        <v>1.246</v>
      </c>
      <c r="Q8" s="1005">
        <f>SQRT(R8^2+S8^2)*1000/(1.73*Q11)</f>
        <v>143.15225715729116</v>
      </c>
      <c r="R8" s="814">
        <f>R33+R31</f>
        <v>2.1236000000000002</v>
      </c>
      <c r="S8" s="815">
        <f>S33+S31</f>
        <v>1.4574</v>
      </c>
      <c r="T8" s="1005">
        <f>SQRT(U8^2+V8^2)*1000/(1.73*T11)</f>
        <v>156.21380796960622</v>
      </c>
      <c r="U8" s="814">
        <f>U33+U31</f>
        <v>2.1682000000000001</v>
      </c>
      <c r="V8" s="815">
        <f>V33+V31</f>
        <v>1.7884</v>
      </c>
      <c r="W8" s="1005">
        <f>SQRT(X8^2+Y8^2)*1000/(1.73*W11)</f>
        <v>146.27692987661473</v>
      </c>
      <c r="X8" s="814">
        <f>X33+X31</f>
        <v>2.0731999999999999</v>
      </c>
      <c r="Y8" s="815">
        <f>Y33+Y31</f>
        <v>1.6212</v>
      </c>
      <c r="Z8" s="1005">
        <f>SQRT(AA8^2+AB8^2)*1000/(1.73*Z11)</f>
        <v>128.20346667663284</v>
      </c>
      <c r="AA8" s="814">
        <f>AA33+AA31</f>
        <v>1.9254</v>
      </c>
      <c r="AB8" s="815">
        <f>AB33+AB31</f>
        <v>1.2702</v>
      </c>
      <c r="AC8" s="1005">
        <f>SQRT(AD8^2+AE8^2)*1000/(1.73*AC11)</f>
        <v>121.63525789750607</v>
      </c>
      <c r="AD8" s="814">
        <f>AD33+AD31</f>
        <v>1.8856000000000002</v>
      </c>
      <c r="AE8" s="815">
        <f>AE33+AE31</f>
        <v>1.1108</v>
      </c>
      <c r="AF8" s="1005">
        <f>SQRT(AG8^2+AH8^2)*1000/(1.73*AF11)</f>
        <v>145.03427731230929</v>
      </c>
      <c r="AG8" s="814">
        <f>AG33+AG31</f>
        <v>2.1590000000000003</v>
      </c>
      <c r="AH8" s="815">
        <f>AH33+AH31</f>
        <v>1.4656</v>
      </c>
      <c r="AI8" s="1005">
        <f>SQRT(AJ8^2+AK8^2)*1000/(1.73*AI11)</f>
        <v>135.40917976518617</v>
      </c>
      <c r="AJ8" s="814">
        <f>AJ33+AJ31</f>
        <v>2.0503999999999998</v>
      </c>
      <c r="AK8" s="815">
        <f>AK33+AK31</f>
        <v>1.3157999999999999</v>
      </c>
      <c r="AL8" s="1005">
        <f>SQRT(AM8^2+AN8^2)*1000/(1.73*AL11)</f>
        <v>135.83408813921855</v>
      </c>
      <c r="AM8" s="814">
        <f>AM33+AM31</f>
        <v>2.0676000000000001</v>
      </c>
      <c r="AN8" s="815">
        <f>AN33+AN31</f>
        <v>1.3030000000000002</v>
      </c>
      <c r="AO8" s="1005">
        <f>SQRT(AP8^2+AQ8^2)*1000/(1.73*AO11)</f>
        <v>132.20525815212619</v>
      </c>
      <c r="AP8" s="814">
        <f>AP33+AP31</f>
        <v>2.0225999999999997</v>
      </c>
      <c r="AQ8" s="815">
        <f>AQ33+AQ31</f>
        <v>1.2518</v>
      </c>
      <c r="AR8" s="685"/>
      <c r="AS8" s="685"/>
      <c r="CB8" s="685"/>
      <c r="CC8" s="685"/>
      <c r="CE8" s="685"/>
      <c r="CF8" s="685"/>
    </row>
    <row r="9" spans="1:84" s="665" customFormat="1" ht="16.5" customHeight="1" thickBot="1" x14ac:dyDescent="0.3">
      <c r="A9" s="1727"/>
      <c r="B9" s="1729"/>
      <c r="C9" s="1693"/>
      <c r="D9" s="1744" t="s">
        <v>21</v>
      </c>
      <c r="E9" s="1745"/>
      <c r="F9" s="1745"/>
      <c r="G9" s="1746"/>
      <c r="H9" s="1825">
        <v>7</v>
      </c>
      <c r="I9" s="1722"/>
      <c r="J9" s="1723"/>
      <c r="K9" s="1825">
        <v>7</v>
      </c>
      <c r="L9" s="1722"/>
      <c r="M9" s="1723"/>
      <c r="N9" s="1825">
        <v>7</v>
      </c>
      <c r="O9" s="1722"/>
      <c r="P9" s="1723"/>
      <c r="Q9" s="1825">
        <v>7</v>
      </c>
      <c r="R9" s="1722"/>
      <c r="S9" s="1723"/>
      <c r="T9" s="1825">
        <v>7</v>
      </c>
      <c r="U9" s="1722"/>
      <c r="V9" s="1723"/>
      <c r="W9" s="1825">
        <v>7</v>
      </c>
      <c r="X9" s="1722"/>
      <c r="Y9" s="1723"/>
      <c r="Z9" s="1825">
        <v>7</v>
      </c>
      <c r="AA9" s="1722"/>
      <c r="AB9" s="1723"/>
      <c r="AC9" s="1825">
        <v>7</v>
      </c>
      <c r="AD9" s="1722"/>
      <c r="AE9" s="1723"/>
      <c r="AF9" s="1825">
        <v>7</v>
      </c>
      <c r="AG9" s="1722"/>
      <c r="AH9" s="1723"/>
      <c r="AI9" s="1825">
        <v>7</v>
      </c>
      <c r="AJ9" s="1722"/>
      <c r="AK9" s="1723"/>
      <c r="AL9" s="1825">
        <v>7</v>
      </c>
      <c r="AM9" s="1722"/>
      <c r="AN9" s="1723"/>
      <c r="AO9" s="1825">
        <v>7</v>
      </c>
      <c r="AP9" s="1722"/>
      <c r="AQ9" s="1723"/>
    </row>
    <row r="10" spans="1:84" s="665" customFormat="1" ht="16.5" customHeight="1" x14ac:dyDescent="0.25">
      <c r="A10" s="1727"/>
      <c r="B10" s="1729"/>
      <c r="C10" s="1693"/>
      <c r="D10" s="1724" t="s">
        <v>22</v>
      </c>
      <c r="E10" s="1726"/>
      <c r="F10" s="1735" t="s">
        <v>212</v>
      </c>
      <c r="G10" s="1736"/>
      <c r="H10" s="1822">
        <v>119</v>
      </c>
      <c r="I10" s="1823"/>
      <c r="J10" s="1824"/>
      <c r="K10" s="1832">
        <v>119</v>
      </c>
      <c r="L10" s="1833"/>
      <c r="M10" s="1834"/>
      <c r="N10" s="1832">
        <v>119</v>
      </c>
      <c r="O10" s="1833"/>
      <c r="P10" s="1834"/>
      <c r="Q10" s="1832">
        <v>119</v>
      </c>
      <c r="R10" s="1833"/>
      <c r="S10" s="1834"/>
      <c r="T10" s="1832">
        <v>119</v>
      </c>
      <c r="U10" s="1833"/>
      <c r="V10" s="1834"/>
      <c r="W10" s="1832">
        <v>119</v>
      </c>
      <c r="X10" s="1833"/>
      <c r="Y10" s="1834"/>
      <c r="Z10" s="1822">
        <v>119</v>
      </c>
      <c r="AA10" s="1823"/>
      <c r="AB10" s="1824"/>
      <c r="AC10" s="1832">
        <v>119</v>
      </c>
      <c r="AD10" s="1833"/>
      <c r="AE10" s="1834"/>
      <c r="AF10" s="1832">
        <v>119</v>
      </c>
      <c r="AG10" s="1833"/>
      <c r="AH10" s="1834"/>
      <c r="AI10" s="1832">
        <v>119</v>
      </c>
      <c r="AJ10" s="1833"/>
      <c r="AK10" s="1834"/>
      <c r="AL10" s="1832">
        <v>119</v>
      </c>
      <c r="AM10" s="1833"/>
      <c r="AN10" s="1834"/>
      <c r="AO10" s="1832">
        <v>119</v>
      </c>
      <c r="AP10" s="1833"/>
      <c r="AQ10" s="1834"/>
    </row>
    <row r="11" spans="1:84" s="665" customFormat="1" ht="16.5" customHeight="1" thickBot="1" x14ac:dyDescent="0.3">
      <c r="A11" s="1727"/>
      <c r="B11" s="1729"/>
      <c r="C11" s="1693"/>
      <c r="D11" s="1730"/>
      <c r="E11" s="1732"/>
      <c r="F11" s="1739" t="s">
        <v>109</v>
      </c>
      <c r="G11" s="1740"/>
      <c r="H11" s="1819">
        <v>10.4</v>
      </c>
      <c r="I11" s="1820"/>
      <c r="J11" s="1821"/>
      <c r="K11" s="1829">
        <v>10.4</v>
      </c>
      <c r="L11" s="1830"/>
      <c r="M11" s="1831"/>
      <c r="N11" s="1829">
        <v>10.4</v>
      </c>
      <c r="O11" s="1830"/>
      <c r="P11" s="1831"/>
      <c r="Q11" s="1829">
        <v>10.4</v>
      </c>
      <c r="R11" s="1830"/>
      <c r="S11" s="1831"/>
      <c r="T11" s="1829">
        <v>10.4</v>
      </c>
      <c r="U11" s="1830"/>
      <c r="V11" s="1831"/>
      <c r="W11" s="1829">
        <v>10.4</v>
      </c>
      <c r="X11" s="1830"/>
      <c r="Y11" s="1831"/>
      <c r="Z11" s="1829">
        <v>10.4</v>
      </c>
      <c r="AA11" s="1830"/>
      <c r="AB11" s="1831"/>
      <c r="AC11" s="1829">
        <v>10.4</v>
      </c>
      <c r="AD11" s="1830"/>
      <c r="AE11" s="1831"/>
      <c r="AF11" s="1829">
        <v>10.4</v>
      </c>
      <c r="AG11" s="1830"/>
      <c r="AH11" s="1831"/>
      <c r="AI11" s="1829">
        <v>10.4</v>
      </c>
      <c r="AJ11" s="1830"/>
      <c r="AK11" s="1831"/>
      <c r="AL11" s="1829">
        <v>10.4</v>
      </c>
      <c r="AM11" s="1830"/>
      <c r="AN11" s="1831"/>
      <c r="AO11" s="1829">
        <v>10.4</v>
      </c>
      <c r="AP11" s="1830"/>
      <c r="AQ11" s="1831"/>
    </row>
    <row r="12" spans="1:84" s="665" customFormat="1" ht="16.5" customHeight="1" thickBot="1" x14ac:dyDescent="0.3">
      <c r="A12" s="1730"/>
      <c r="B12" s="1732"/>
      <c r="C12" s="1694"/>
      <c r="D12" s="1744" t="s">
        <v>23</v>
      </c>
      <c r="E12" s="1745"/>
      <c r="F12" s="1745"/>
      <c r="G12" s="1746"/>
      <c r="H12" s="1762" t="s">
        <v>128</v>
      </c>
      <c r="I12" s="1763"/>
      <c r="J12" s="1764"/>
      <c r="K12" s="1762" t="s">
        <v>128</v>
      </c>
      <c r="L12" s="1763"/>
      <c r="M12" s="1764"/>
      <c r="N12" s="1762" t="s">
        <v>128</v>
      </c>
      <c r="O12" s="1763"/>
      <c r="P12" s="1764"/>
      <c r="Q12" s="1762" t="s">
        <v>128</v>
      </c>
      <c r="R12" s="1763"/>
      <c r="S12" s="1764"/>
      <c r="T12" s="1762" t="s">
        <v>128</v>
      </c>
      <c r="U12" s="1763"/>
      <c r="V12" s="1764"/>
      <c r="W12" s="1762" t="s">
        <v>128</v>
      </c>
      <c r="X12" s="1763"/>
      <c r="Y12" s="1764"/>
      <c r="Z12" s="1762" t="s">
        <v>128</v>
      </c>
      <c r="AA12" s="1763"/>
      <c r="AB12" s="1764"/>
      <c r="AC12" s="1762" t="s">
        <v>128</v>
      </c>
      <c r="AD12" s="1763"/>
      <c r="AE12" s="1764"/>
      <c r="AF12" s="1762" t="s">
        <v>128</v>
      </c>
      <c r="AG12" s="1763"/>
      <c r="AH12" s="1764"/>
      <c r="AI12" s="1762" t="s">
        <v>128</v>
      </c>
      <c r="AJ12" s="1763"/>
      <c r="AK12" s="1764"/>
      <c r="AL12" s="1762" t="s">
        <v>128</v>
      </c>
      <c r="AM12" s="1763"/>
      <c r="AN12" s="1764"/>
      <c r="AO12" s="1762" t="s">
        <v>128</v>
      </c>
      <c r="AP12" s="1763"/>
      <c r="AQ12" s="1764"/>
    </row>
    <row r="13" spans="1:84" s="665" customFormat="1" ht="16.5" customHeight="1" x14ac:dyDescent="0.25">
      <c r="A13" s="1765" t="s">
        <v>145</v>
      </c>
      <c r="B13" s="1726"/>
      <c r="C13" s="1692">
        <v>25</v>
      </c>
      <c r="D13" s="1767" t="s">
        <v>18</v>
      </c>
      <c r="E13" s="1768"/>
      <c r="F13" s="1735" t="s">
        <v>212</v>
      </c>
      <c r="G13" s="1826"/>
      <c r="H13" s="855">
        <f>SQRT(I13^2+J13^2)*1000/(1.73*H16)</f>
        <v>0</v>
      </c>
      <c r="I13" s="845">
        <v>0</v>
      </c>
      <c r="J13" s="846">
        <v>0</v>
      </c>
      <c r="K13" s="855">
        <f>SQRT(L13^2+M13^2)*1000/(1.73*K16)</f>
        <v>0</v>
      </c>
      <c r="L13" s="845">
        <v>0</v>
      </c>
      <c r="M13" s="846">
        <v>0</v>
      </c>
      <c r="N13" s="855">
        <f>SQRT(O13^2+P13^2)*1000/(1.73*N16)</f>
        <v>0</v>
      </c>
      <c r="O13" s="845">
        <v>0</v>
      </c>
      <c r="P13" s="846">
        <v>0</v>
      </c>
      <c r="Q13" s="855">
        <f>SQRT(R13^2+S13^2)*1000/(1.73*Q16)</f>
        <v>0</v>
      </c>
      <c r="R13" s="845">
        <v>0</v>
      </c>
      <c r="S13" s="846">
        <v>0</v>
      </c>
      <c r="T13" s="855">
        <f>SQRT(U13^2+V13^2)*1000/(1.73*T16)</f>
        <v>0</v>
      </c>
      <c r="U13" s="845">
        <v>0</v>
      </c>
      <c r="V13" s="846">
        <v>0</v>
      </c>
      <c r="W13" s="855">
        <f>SQRT(X13^2+Y13^2)*1000/(1.73*W16)</f>
        <v>0</v>
      </c>
      <c r="X13" s="845">
        <v>0</v>
      </c>
      <c r="Y13" s="846">
        <v>0</v>
      </c>
      <c r="Z13" s="855">
        <f>SQRT(AA13^2+AB13^2)*1000/(1.73*Z16)</f>
        <v>0</v>
      </c>
      <c r="AA13" s="845">
        <v>0</v>
      </c>
      <c r="AB13" s="846">
        <v>0</v>
      </c>
      <c r="AC13" s="855">
        <f>SQRT(AD13^2+AE13^2)*1000/(1.73*AC16)</f>
        <v>0</v>
      </c>
      <c r="AD13" s="845">
        <v>0</v>
      </c>
      <c r="AE13" s="846">
        <v>0</v>
      </c>
      <c r="AF13" s="855">
        <f>SQRT(AG13^2+AH13^2)*1000/(1.73*AF16)</f>
        <v>0</v>
      </c>
      <c r="AG13" s="845">
        <v>0</v>
      </c>
      <c r="AH13" s="846">
        <v>0</v>
      </c>
      <c r="AI13" s="855">
        <f>SQRT(AJ13^2+AK13^2)*1000/(1.73*AI16)</f>
        <v>0</v>
      </c>
      <c r="AJ13" s="845">
        <v>0</v>
      </c>
      <c r="AK13" s="846">
        <v>0</v>
      </c>
      <c r="AL13" s="855">
        <f>SQRT(AM13^2+AN13^2)*1000/(1.73*AL16)</f>
        <v>0</v>
      </c>
      <c r="AM13" s="845">
        <v>0</v>
      </c>
      <c r="AN13" s="846">
        <v>0</v>
      </c>
      <c r="AO13" s="855">
        <f>SQRT(AP13^2+AQ13^2)*1000/(1.73*AO16)</f>
        <v>0</v>
      </c>
      <c r="AP13" s="845">
        <v>0</v>
      </c>
      <c r="AQ13" s="846">
        <v>0</v>
      </c>
      <c r="AR13" s="685"/>
      <c r="AS13" s="685"/>
      <c r="CB13" s="685"/>
      <c r="CC13" s="685"/>
    </row>
    <row r="14" spans="1:84" s="665" customFormat="1" ht="16.5" customHeight="1" thickBot="1" x14ac:dyDescent="0.3">
      <c r="A14" s="1727"/>
      <c r="B14" s="1729"/>
      <c r="C14" s="1693"/>
      <c r="D14" s="1771"/>
      <c r="E14" s="1772"/>
      <c r="F14" s="1739" t="s">
        <v>109</v>
      </c>
      <c r="G14" s="1827"/>
      <c r="H14" s="1005">
        <f>SQRT(I14^2+J14^2)*1000/(1.73*H17)</f>
        <v>177.00678712139714</v>
      </c>
      <c r="I14" s="814">
        <f>I34+I32</f>
        <v>2.9064000000000001</v>
      </c>
      <c r="J14" s="815">
        <f>J34+J32</f>
        <v>1.3752</v>
      </c>
      <c r="K14" s="1005">
        <f>SQRT(L14^2+M14^2)*1000/(1.73*K17)</f>
        <v>180.22930560227778</v>
      </c>
      <c r="L14" s="814">
        <f>L34+L32</f>
        <v>2.8140000000000001</v>
      </c>
      <c r="M14" s="815">
        <f>M34+M32</f>
        <v>1.6732000000000002</v>
      </c>
      <c r="N14" s="1005">
        <f>SQRT(O14^2+P14^2)*1000/(1.73*N17)</f>
        <v>203.39192920189183</v>
      </c>
      <c r="O14" s="814">
        <f>O34+O32</f>
        <v>3.1783999999999999</v>
      </c>
      <c r="P14" s="815">
        <f>P34+P32</f>
        <v>1.8836000000000002</v>
      </c>
      <c r="Q14" s="1005">
        <f>SQRT(R14^2+S14^2)*1000/(1.73*Q17)</f>
        <v>234.36623974699253</v>
      </c>
      <c r="R14" s="814">
        <f>R34+R32</f>
        <v>3.7208000000000001</v>
      </c>
      <c r="S14" s="815">
        <f>S34+S32</f>
        <v>2.0688</v>
      </c>
      <c r="T14" s="1005">
        <f>SQRT(U14^2+V14^2)*1000/(1.73*T17)</f>
        <v>225.47880733377639</v>
      </c>
      <c r="U14" s="814">
        <f>U34+U32</f>
        <v>3.5731999999999999</v>
      </c>
      <c r="V14" s="815">
        <f>V34+V32</f>
        <v>2.0019999999999998</v>
      </c>
      <c r="W14" s="1005">
        <f>SQRT(X14^2+Y14^2)*1000/(1.73*W17)</f>
        <v>225.54222907159237</v>
      </c>
      <c r="X14" s="814">
        <f>X34+X32</f>
        <v>3.5611999999999999</v>
      </c>
      <c r="Y14" s="815">
        <f>Y34+Y32</f>
        <v>2.0255999999999998</v>
      </c>
      <c r="Z14" s="1005">
        <f>SQRT(AA14^2+AB14^2)*1000/(1.73*Z17)</f>
        <v>239.58606762264651</v>
      </c>
      <c r="AA14" s="814">
        <f>AA34+AA32</f>
        <v>3.8355999999999999</v>
      </c>
      <c r="AB14" s="815">
        <f>AB34+AB32</f>
        <v>2.0564</v>
      </c>
      <c r="AC14" s="1005">
        <f>SQRT(AD14^2+AE14^2)*1000/(1.73*AC17)</f>
        <v>217.35697508441908</v>
      </c>
      <c r="AD14" s="814">
        <f>AD34+AD32</f>
        <v>3.4335999999999993</v>
      </c>
      <c r="AE14" s="815">
        <f>AE34+AE32</f>
        <v>1.9492</v>
      </c>
      <c r="AF14" s="1005">
        <f>SQRT(AG14^2+AH14^2)*1000/(1.73*AF17)</f>
        <v>153.45214406804104</v>
      </c>
      <c r="AG14" s="814">
        <f>AG34+AG32</f>
        <v>2.6015999999999995</v>
      </c>
      <c r="AH14" s="815">
        <f>AH34+AH32</f>
        <v>1.0008000000000001</v>
      </c>
      <c r="AI14" s="1005">
        <f>SQRT(AJ14^2+AK14^2)*1000/(1.73*AI17)</f>
        <v>138.99327283135099</v>
      </c>
      <c r="AJ14" s="814">
        <f>AJ34+AJ32</f>
        <v>2.3632</v>
      </c>
      <c r="AK14" s="815">
        <f>AK34+AK32</f>
        <v>0.88879999999999992</v>
      </c>
      <c r="AL14" s="1005">
        <f>SQRT(AM14^2+AN14^2)*1000/(1.73*AL17)</f>
        <v>133.31090740207711</v>
      </c>
      <c r="AM14" s="814">
        <f>AM34+AM32</f>
        <v>2.2647999999999997</v>
      </c>
      <c r="AN14" s="815">
        <f>AN34+AN32</f>
        <v>0.85719999999999996</v>
      </c>
      <c r="AO14" s="1005">
        <f>SQRT(AP14^2+AQ14^2)*1000/(1.73*AO17)</f>
        <v>135.56097117402823</v>
      </c>
      <c r="AP14" s="814">
        <f>AP34+AP32</f>
        <v>2.2932000000000001</v>
      </c>
      <c r="AQ14" s="815">
        <f>AQ34+AQ32</f>
        <v>0.89720000000000011</v>
      </c>
      <c r="AR14" s="685"/>
      <c r="AS14" s="685"/>
      <c r="CB14" s="685"/>
      <c r="CC14" s="685"/>
    </row>
    <row r="15" spans="1:84" s="665" customFormat="1" ht="16.5" customHeight="1" thickBot="1" x14ac:dyDescent="0.3">
      <c r="A15" s="1727"/>
      <c r="B15" s="1729"/>
      <c r="C15" s="1693"/>
      <c r="D15" s="1744" t="s">
        <v>21</v>
      </c>
      <c r="E15" s="1745"/>
      <c r="F15" s="1745"/>
      <c r="G15" s="1746"/>
      <c r="H15" s="1825">
        <v>7</v>
      </c>
      <c r="I15" s="1722"/>
      <c r="J15" s="1723"/>
      <c r="K15" s="1825">
        <v>7</v>
      </c>
      <c r="L15" s="1722"/>
      <c r="M15" s="1723"/>
      <c r="N15" s="1825">
        <v>7</v>
      </c>
      <c r="O15" s="1722"/>
      <c r="P15" s="1723"/>
      <c r="Q15" s="1825">
        <v>7</v>
      </c>
      <c r="R15" s="1722"/>
      <c r="S15" s="1723"/>
      <c r="T15" s="1825">
        <v>7</v>
      </c>
      <c r="U15" s="1722"/>
      <c r="V15" s="1723"/>
      <c r="W15" s="1825">
        <v>7</v>
      </c>
      <c r="X15" s="1722"/>
      <c r="Y15" s="1723"/>
      <c r="Z15" s="1825">
        <v>7</v>
      </c>
      <c r="AA15" s="1722"/>
      <c r="AB15" s="1723"/>
      <c r="AC15" s="1825">
        <v>7</v>
      </c>
      <c r="AD15" s="1722"/>
      <c r="AE15" s="1723"/>
      <c r="AF15" s="1825">
        <v>7</v>
      </c>
      <c r="AG15" s="1722"/>
      <c r="AH15" s="1723"/>
      <c r="AI15" s="1825">
        <v>7</v>
      </c>
      <c r="AJ15" s="1722"/>
      <c r="AK15" s="1723"/>
      <c r="AL15" s="1825">
        <v>7</v>
      </c>
      <c r="AM15" s="1722"/>
      <c r="AN15" s="1723"/>
      <c r="AO15" s="1825">
        <v>7</v>
      </c>
      <c r="AP15" s="1722"/>
      <c r="AQ15" s="1723"/>
    </row>
    <row r="16" spans="1:84" s="665" customFormat="1" ht="16.5" customHeight="1" x14ac:dyDescent="0.25">
      <c r="A16" s="1727"/>
      <c r="B16" s="1729"/>
      <c r="C16" s="1693"/>
      <c r="D16" s="1724" t="s">
        <v>22</v>
      </c>
      <c r="E16" s="1726"/>
      <c r="F16" s="1735" t="s">
        <v>212</v>
      </c>
      <c r="G16" s="1736"/>
      <c r="H16" s="1822">
        <v>120</v>
      </c>
      <c r="I16" s="1823"/>
      <c r="J16" s="1824"/>
      <c r="K16" s="1822">
        <v>120</v>
      </c>
      <c r="L16" s="1823"/>
      <c r="M16" s="1824"/>
      <c r="N16" s="1822">
        <v>120</v>
      </c>
      <c r="O16" s="1823"/>
      <c r="P16" s="1824"/>
      <c r="Q16" s="1822">
        <v>120</v>
      </c>
      <c r="R16" s="1823"/>
      <c r="S16" s="1824"/>
      <c r="T16" s="1822">
        <v>120</v>
      </c>
      <c r="U16" s="1823"/>
      <c r="V16" s="1824"/>
      <c r="W16" s="1822">
        <v>120</v>
      </c>
      <c r="X16" s="1823"/>
      <c r="Y16" s="1824"/>
      <c r="Z16" s="1822">
        <v>120</v>
      </c>
      <c r="AA16" s="1823"/>
      <c r="AB16" s="1824"/>
      <c r="AC16" s="1822">
        <v>120</v>
      </c>
      <c r="AD16" s="1823"/>
      <c r="AE16" s="1824"/>
      <c r="AF16" s="1822">
        <v>120</v>
      </c>
      <c r="AG16" s="1823"/>
      <c r="AH16" s="1824"/>
      <c r="AI16" s="1822">
        <v>120</v>
      </c>
      <c r="AJ16" s="1823"/>
      <c r="AK16" s="1824"/>
      <c r="AL16" s="1822">
        <v>120</v>
      </c>
      <c r="AM16" s="1823"/>
      <c r="AN16" s="1824"/>
      <c r="AO16" s="1822">
        <v>120</v>
      </c>
      <c r="AP16" s="1823"/>
      <c r="AQ16" s="1824"/>
    </row>
    <row r="17" spans="1:45" s="665" customFormat="1" ht="16.5" customHeight="1" thickBot="1" x14ac:dyDescent="0.3">
      <c r="A17" s="1727"/>
      <c r="B17" s="1729"/>
      <c r="C17" s="1693"/>
      <c r="D17" s="1730"/>
      <c r="E17" s="1732"/>
      <c r="F17" s="1739" t="s">
        <v>109</v>
      </c>
      <c r="G17" s="1740"/>
      <c r="H17" s="1819">
        <v>10.5</v>
      </c>
      <c r="I17" s="1820"/>
      <c r="J17" s="1821"/>
      <c r="K17" s="1819">
        <v>10.5</v>
      </c>
      <c r="L17" s="1820"/>
      <c r="M17" s="1821"/>
      <c r="N17" s="1819">
        <v>10.5</v>
      </c>
      <c r="O17" s="1820"/>
      <c r="P17" s="1821"/>
      <c r="Q17" s="1819">
        <v>10.5</v>
      </c>
      <c r="R17" s="1820"/>
      <c r="S17" s="1821"/>
      <c r="T17" s="1819">
        <v>10.5</v>
      </c>
      <c r="U17" s="1820"/>
      <c r="V17" s="1821"/>
      <c r="W17" s="1819">
        <v>10.5</v>
      </c>
      <c r="X17" s="1820"/>
      <c r="Y17" s="1821"/>
      <c r="Z17" s="1819">
        <v>10.5</v>
      </c>
      <c r="AA17" s="1820"/>
      <c r="AB17" s="1821"/>
      <c r="AC17" s="1819">
        <v>10.5</v>
      </c>
      <c r="AD17" s="1820"/>
      <c r="AE17" s="1821"/>
      <c r="AF17" s="1819">
        <v>10.5</v>
      </c>
      <c r="AG17" s="1820"/>
      <c r="AH17" s="1821"/>
      <c r="AI17" s="1819">
        <v>10.5</v>
      </c>
      <c r="AJ17" s="1820"/>
      <c r="AK17" s="1821"/>
      <c r="AL17" s="1819">
        <v>10.5</v>
      </c>
      <c r="AM17" s="1820"/>
      <c r="AN17" s="1821"/>
      <c r="AO17" s="1819">
        <v>10.5</v>
      </c>
      <c r="AP17" s="1820"/>
      <c r="AQ17" s="1821"/>
    </row>
    <row r="18" spans="1:45" s="665" customFormat="1" ht="16.5" customHeight="1" thickBot="1" x14ac:dyDescent="0.3">
      <c r="A18" s="1727"/>
      <c r="B18" s="1729"/>
      <c r="C18" s="1693"/>
      <c r="D18" s="1744" t="s">
        <v>23</v>
      </c>
      <c r="E18" s="1745"/>
      <c r="F18" s="1745"/>
      <c r="G18" s="1746"/>
      <c r="H18" s="1762" t="s">
        <v>128</v>
      </c>
      <c r="I18" s="1763"/>
      <c r="J18" s="1764"/>
      <c r="K18" s="1762" t="s">
        <v>128</v>
      </c>
      <c r="L18" s="1763"/>
      <c r="M18" s="1764"/>
      <c r="N18" s="1762" t="s">
        <v>128</v>
      </c>
      <c r="O18" s="1763"/>
      <c r="P18" s="1764"/>
      <c r="Q18" s="1762" t="s">
        <v>128</v>
      </c>
      <c r="R18" s="1763"/>
      <c r="S18" s="1764"/>
      <c r="T18" s="1762" t="s">
        <v>128</v>
      </c>
      <c r="U18" s="1763"/>
      <c r="V18" s="1764"/>
      <c r="W18" s="1762" t="s">
        <v>128</v>
      </c>
      <c r="X18" s="1763"/>
      <c r="Y18" s="1764"/>
      <c r="Z18" s="1762" t="s">
        <v>128</v>
      </c>
      <c r="AA18" s="1763"/>
      <c r="AB18" s="1764"/>
      <c r="AC18" s="1762" t="s">
        <v>128</v>
      </c>
      <c r="AD18" s="1763"/>
      <c r="AE18" s="1764"/>
      <c r="AF18" s="1762" t="s">
        <v>128</v>
      </c>
      <c r="AG18" s="1763"/>
      <c r="AH18" s="1764"/>
      <c r="AI18" s="1762" t="s">
        <v>128</v>
      </c>
      <c r="AJ18" s="1763"/>
      <c r="AK18" s="1764"/>
      <c r="AL18" s="1762" t="s">
        <v>128</v>
      </c>
      <c r="AM18" s="1763"/>
      <c r="AN18" s="1764"/>
      <c r="AO18" s="1762" t="s">
        <v>128</v>
      </c>
      <c r="AP18" s="1763"/>
      <c r="AQ18" s="1764"/>
    </row>
    <row r="19" spans="1:45" s="665" customFormat="1" ht="16.5" customHeight="1" x14ac:dyDescent="0.25">
      <c r="A19" s="1724" t="s">
        <v>146</v>
      </c>
      <c r="B19" s="1725"/>
      <c r="C19" s="1726"/>
      <c r="D19" s="1699"/>
      <c r="E19" s="1701"/>
      <c r="F19" s="1735" t="s">
        <v>212</v>
      </c>
      <c r="G19" s="1736"/>
      <c r="H19" s="855">
        <f>H7+H13</f>
        <v>0</v>
      </c>
      <c r="I19" s="845">
        <f t="shared" ref="I19:AM20" si="0">I7+I13</f>
        <v>0</v>
      </c>
      <c r="J19" s="846">
        <f t="shared" si="0"/>
        <v>0</v>
      </c>
      <c r="K19" s="855">
        <f t="shared" si="0"/>
        <v>0</v>
      </c>
      <c r="L19" s="845">
        <f t="shared" si="0"/>
        <v>0</v>
      </c>
      <c r="M19" s="846">
        <f t="shared" si="0"/>
        <v>0</v>
      </c>
      <c r="N19" s="855">
        <f t="shared" si="0"/>
        <v>0</v>
      </c>
      <c r="O19" s="845">
        <f t="shared" si="0"/>
        <v>0</v>
      </c>
      <c r="P19" s="846">
        <f t="shared" si="0"/>
        <v>0</v>
      </c>
      <c r="Q19" s="855">
        <f t="shared" si="0"/>
        <v>0</v>
      </c>
      <c r="R19" s="845">
        <f t="shared" si="0"/>
        <v>0</v>
      </c>
      <c r="S19" s="846">
        <f t="shared" si="0"/>
        <v>0</v>
      </c>
      <c r="T19" s="855">
        <f t="shared" si="0"/>
        <v>0</v>
      </c>
      <c r="U19" s="845">
        <f t="shared" si="0"/>
        <v>0</v>
      </c>
      <c r="V19" s="846">
        <f t="shared" si="0"/>
        <v>0</v>
      </c>
      <c r="W19" s="855">
        <f t="shared" si="0"/>
        <v>0</v>
      </c>
      <c r="X19" s="845">
        <f t="shared" si="0"/>
        <v>0</v>
      </c>
      <c r="Y19" s="846">
        <f t="shared" si="0"/>
        <v>0</v>
      </c>
      <c r="Z19" s="855">
        <f t="shared" si="0"/>
        <v>0</v>
      </c>
      <c r="AA19" s="845">
        <f t="shared" si="0"/>
        <v>0</v>
      </c>
      <c r="AB19" s="846">
        <f t="shared" si="0"/>
        <v>0</v>
      </c>
      <c r="AC19" s="855">
        <f t="shared" si="0"/>
        <v>0</v>
      </c>
      <c r="AD19" s="845">
        <f t="shared" si="0"/>
        <v>0</v>
      </c>
      <c r="AE19" s="846">
        <f t="shared" si="0"/>
        <v>0</v>
      </c>
      <c r="AF19" s="855">
        <f t="shared" si="0"/>
        <v>0</v>
      </c>
      <c r="AG19" s="845">
        <f t="shared" si="0"/>
        <v>0</v>
      </c>
      <c r="AH19" s="846">
        <f t="shared" si="0"/>
        <v>0</v>
      </c>
      <c r="AI19" s="855">
        <f t="shared" si="0"/>
        <v>0</v>
      </c>
      <c r="AJ19" s="845">
        <f t="shared" si="0"/>
        <v>0</v>
      </c>
      <c r="AK19" s="846">
        <f t="shared" si="0"/>
        <v>0</v>
      </c>
      <c r="AL19" s="855">
        <f t="shared" si="0"/>
        <v>0</v>
      </c>
      <c r="AM19" s="845">
        <f t="shared" si="0"/>
        <v>0</v>
      </c>
      <c r="AN19" s="846">
        <f>AN7+AN13</f>
        <v>0</v>
      </c>
      <c r="AO19" s="855">
        <f>AO7+AO13</f>
        <v>0</v>
      </c>
      <c r="AP19" s="845">
        <f>AP7+AP13</f>
        <v>0</v>
      </c>
      <c r="AQ19" s="846">
        <f>AQ7+AQ13</f>
        <v>0</v>
      </c>
    </row>
    <row r="20" spans="1:45" s="665" customFormat="1" ht="16.5" customHeight="1" thickBot="1" x14ac:dyDescent="0.3">
      <c r="A20" s="1730"/>
      <c r="B20" s="1731"/>
      <c r="C20" s="1732"/>
      <c r="D20" s="1702"/>
      <c r="E20" s="1704"/>
      <c r="F20" s="1739" t="s">
        <v>109</v>
      </c>
      <c r="G20" s="1740"/>
      <c r="H20" s="1005">
        <f t="shared" ref="H20:AQ20" si="1">H8+H14</f>
        <v>298.82518578888164</v>
      </c>
      <c r="I20" s="814">
        <f>I8+I14</f>
        <v>4.76</v>
      </c>
      <c r="J20" s="815">
        <f>J8+J14</f>
        <v>2.5448</v>
      </c>
      <c r="K20" s="1005">
        <f t="shared" si="1"/>
        <v>297.66116273880436</v>
      </c>
      <c r="L20" s="814">
        <f t="shared" si="1"/>
        <v>4.6432000000000002</v>
      </c>
      <c r="M20" s="815">
        <f t="shared" si="0"/>
        <v>2.7305999999999999</v>
      </c>
      <c r="N20" s="1005">
        <f t="shared" si="1"/>
        <v>335.2858856147364</v>
      </c>
      <c r="O20" s="814">
        <f t="shared" si="1"/>
        <v>5.1979999999999995</v>
      </c>
      <c r="P20" s="815">
        <f t="shared" si="0"/>
        <v>3.1295999999999999</v>
      </c>
      <c r="Q20" s="1005">
        <f t="shared" si="1"/>
        <v>377.51849690428367</v>
      </c>
      <c r="R20" s="814">
        <f t="shared" si="1"/>
        <v>5.8444000000000003</v>
      </c>
      <c r="S20" s="815">
        <f t="shared" si="0"/>
        <v>3.5262000000000002</v>
      </c>
      <c r="T20" s="1005">
        <f t="shared" si="1"/>
        <v>381.69261530338258</v>
      </c>
      <c r="U20" s="814">
        <f t="shared" si="1"/>
        <v>5.7414000000000005</v>
      </c>
      <c r="V20" s="815">
        <f t="shared" si="0"/>
        <v>3.7904</v>
      </c>
      <c r="W20" s="1005">
        <f t="shared" si="1"/>
        <v>371.81915894820713</v>
      </c>
      <c r="X20" s="814">
        <f t="shared" si="1"/>
        <v>5.6343999999999994</v>
      </c>
      <c r="Y20" s="815">
        <f t="shared" si="0"/>
        <v>3.6467999999999998</v>
      </c>
      <c r="Z20" s="1005">
        <f t="shared" si="1"/>
        <v>367.78953429927935</v>
      </c>
      <c r="AA20" s="814">
        <f t="shared" si="1"/>
        <v>5.7610000000000001</v>
      </c>
      <c r="AB20" s="815">
        <f t="shared" si="0"/>
        <v>3.3266</v>
      </c>
      <c r="AC20" s="1005">
        <f t="shared" si="1"/>
        <v>338.99223298192516</v>
      </c>
      <c r="AD20" s="814">
        <f t="shared" si="1"/>
        <v>5.3191999999999995</v>
      </c>
      <c r="AE20" s="815">
        <f t="shared" si="0"/>
        <v>3.06</v>
      </c>
      <c r="AF20" s="1005">
        <f t="shared" si="1"/>
        <v>298.48642138035029</v>
      </c>
      <c r="AG20" s="814">
        <f t="shared" si="1"/>
        <v>4.7606000000000002</v>
      </c>
      <c r="AH20" s="815">
        <f t="shared" si="0"/>
        <v>2.4664000000000001</v>
      </c>
      <c r="AI20" s="1005">
        <f t="shared" si="1"/>
        <v>274.40245259653716</v>
      </c>
      <c r="AJ20" s="814">
        <f t="shared" si="1"/>
        <v>4.4135999999999997</v>
      </c>
      <c r="AK20" s="815">
        <f t="shared" si="0"/>
        <v>2.2045999999999997</v>
      </c>
      <c r="AL20" s="1005">
        <f t="shared" si="1"/>
        <v>269.14499554129566</v>
      </c>
      <c r="AM20" s="814">
        <f t="shared" si="1"/>
        <v>4.3323999999999998</v>
      </c>
      <c r="AN20" s="815">
        <f t="shared" si="1"/>
        <v>2.1602000000000001</v>
      </c>
      <c r="AO20" s="1005">
        <f t="shared" si="1"/>
        <v>267.76622932615442</v>
      </c>
      <c r="AP20" s="814">
        <f t="shared" si="1"/>
        <v>4.3157999999999994</v>
      </c>
      <c r="AQ20" s="815">
        <f t="shared" si="1"/>
        <v>2.149</v>
      </c>
    </row>
    <row r="21" spans="1:45" s="665" customFormat="1" ht="16.5" customHeight="1" x14ac:dyDescent="0.25">
      <c r="A21" s="690" t="s">
        <v>126</v>
      </c>
      <c r="B21" s="918">
        <v>0</v>
      </c>
      <c r="C21" s="692"/>
      <c r="D21" s="854" t="s">
        <v>127</v>
      </c>
      <c r="E21" s="1828">
        <v>0</v>
      </c>
      <c r="F21" s="1828"/>
      <c r="G21" s="693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6"/>
      <c r="AC21" s="666"/>
      <c r="AD21" s="666"/>
      <c r="AE21" s="666"/>
      <c r="AF21" s="666"/>
      <c r="AG21" s="666"/>
      <c r="AH21" s="666"/>
      <c r="AI21" s="666"/>
      <c r="AJ21" s="666"/>
      <c r="AK21" s="666"/>
      <c r="AL21" s="666"/>
      <c r="AM21" s="666"/>
      <c r="AN21" s="666"/>
      <c r="AO21" s="666"/>
      <c r="AP21" s="666"/>
      <c r="AQ21" s="693"/>
    </row>
    <row r="22" spans="1:45" s="665" customFormat="1" ht="16.5" customHeight="1" thickBot="1" x14ac:dyDescent="0.3">
      <c r="A22" s="830" t="s">
        <v>26</v>
      </c>
      <c r="B22" s="695">
        <f>(I20+L20+O20+R20+U20+X20+AA20+AD20+AG20+AJ20+AM20+AP20+I69+L69+O69+R69+U69+X69+AA69+AD69+AG69+AJ69+AM69+AP69)/SQRT((I20+L20+O20+R20+U20+X20+AA20+AD20+AG20+AJ20+AM20+AP20+I69+L69+O69+R69+U69+X69+AA69+AD69+AG69+AJ69+AM69+AP69)^2+(J20+M20+P20+S20+V20+Y20+AB20+AE20+AH20+AK20+AN20+J69+M69+P69+S69+V69+Y69+AB69+AE69+AH69+AK69+AN69+AQ69+AQ20)^2)</f>
        <v>0.87526491369964998</v>
      </c>
      <c r="C22" s="696"/>
      <c r="D22" s="831" t="s">
        <v>27</v>
      </c>
      <c r="E22" s="1720">
        <f>(J20+M20+P20+S20+V20+Y20+AB20+AE20+AH20+AK20+AN20+J69+M69+P69+S69+V69+Y69+AB69+AE69+AH69+AK69+AN69+AQ69+AQ20)/(I20+L20+O20+R20+U20+X20+AA20+AD20+AG20+AJ20+AM20+AP20+I69+L69+O69+R69+U69+X69+AA69+AD69+AG69+AJ69+AM69+AP69)</f>
        <v>0.55256848319429774</v>
      </c>
      <c r="F22" s="1720"/>
      <c r="G22" s="697"/>
      <c r="H22" s="698"/>
      <c r="I22" s="698"/>
      <c r="J22" s="698"/>
      <c r="K22" s="698"/>
      <c r="L22" s="698"/>
      <c r="M22" s="698"/>
      <c r="N22" s="698"/>
      <c r="O22" s="698"/>
      <c r="P22" s="698"/>
      <c r="Q22" s="698"/>
      <c r="R22" s="698"/>
      <c r="S22" s="698"/>
      <c r="T22" s="698"/>
      <c r="U22" s="698"/>
      <c r="V22" s="698"/>
      <c r="W22" s="698"/>
      <c r="X22" s="698"/>
      <c r="Y22" s="698"/>
      <c r="Z22" s="698"/>
      <c r="AA22" s="698"/>
      <c r="AB22" s="698"/>
      <c r="AC22" s="698"/>
      <c r="AD22" s="698"/>
      <c r="AE22" s="698"/>
      <c r="AF22" s="698"/>
      <c r="AG22" s="698"/>
      <c r="AH22" s="698"/>
      <c r="AI22" s="698"/>
      <c r="AJ22" s="698"/>
      <c r="AK22" s="698"/>
      <c r="AL22" s="698"/>
      <c r="AM22" s="698"/>
      <c r="AN22" s="698"/>
      <c r="AO22" s="698"/>
      <c r="AP22" s="698"/>
      <c r="AQ22" s="697"/>
    </row>
    <row r="23" spans="1:45" s="665" customFormat="1" ht="16.5" customHeight="1" thickBot="1" x14ac:dyDescent="0.3">
      <c r="A23" s="699"/>
      <c r="B23" s="700"/>
      <c r="C23" s="700"/>
      <c r="D23" s="701"/>
      <c r="E23" s="702"/>
      <c r="F23" s="701"/>
      <c r="G23" s="702"/>
      <c r="H23" s="703"/>
      <c r="I23" s="701"/>
      <c r="J23" s="701"/>
      <c r="K23" s="919"/>
      <c r="L23" s="701"/>
      <c r="M23" s="701"/>
      <c r="N23" s="703"/>
      <c r="O23" s="701"/>
      <c r="P23" s="701"/>
      <c r="Q23" s="703"/>
      <c r="R23" s="701"/>
      <c r="S23" s="701"/>
      <c r="T23" s="703"/>
      <c r="U23" s="701"/>
      <c r="V23" s="701"/>
      <c r="W23" s="703"/>
      <c r="X23" s="701"/>
      <c r="Y23" s="701"/>
      <c r="Z23" s="703"/>
      <c r="AA23" s="701"/>
      <c r="AB23" s="701"/>
      <c r="AC23" s="703"/>
      <c r="AD23" s="701"/>
      <c r="AE23" s="701"/>
      <c r="AF23" s="703"/>
      <c r="AG23" s="701"/>
      <c r="AH23" s="701"/>
      <c r="AI23" s="703"/>
      <c r="AJ23" s="701"/>
      <c r="AK23" s="701"/>
      <c r="AL23" s="703"/>
      <c r="AM23" s="701"/>
      <c r="AN23" s="701"/>
      <c r="AO23" s="703"/>
      <c r="AP23" s="701"/>
      <c r="AQ23" s="701"/>
    </row>
    <row r="24" spans="1:45" s="665" customFormat="1" ht="16.5" customHeight="1" x14ac:dyDescent="0.25">
      <c r="A24" s="1681" t="s">
        <v>28</v>
      </c>
      <c r="B24" s="1682"/>
      <c r="C24" s="1682"/>
      <c r="D24" s="1715" t="s">
        <v>29</v>
      </c>
      <c r="E24" s="1716"/>
      <c r="F24" s="1716" t="s">
        <v>30</v>
      </c>
      <c r="G24" s="1717"/>
      <c r="H24" s="1810" t="s">
        <v>130</v>
      </c>
      <c r="I24" s="1811"/>
      <c r="J24" s="1812"/>
      <c r="K24" s="1810" t="s">
        <v>131</v>
      </c>
      <c r="L24" s="1811"/>
      <c r="M24" s="1812"/>
      <c r="N24" s="1810" t="s">
        <v>132</v>
      </c>
      <c r="O24" s="1811"/>
      <c r="P24" s="1812"/>
      <c r="Q24" s="1810" t="s">
        <v>133</v>
      </c>
      <c r="R24" s="1811"/>
      <c r="S24" s="1812"/>
      <c r="T24" s="1810" t="s">
        <v>134</v>
      </c>
      <c r="U24" s="1811"/>
      <c r="V24" s="1812"/>
      <c r="W24" s="1810" t="s">
        <v>135</v>
      </c>
      <c r="X24" s="1811"/>
      <c r="Y24" s="1812"/>
      <c r="Z24" s="1810" t="s">
        <v>136</v>
      </c>
      <c r="AA24" s="1811"/>
      <c r="AB24" s="1812"/>
      <c r="AC24" s="1810" t="s">
        <v>137</v>
      </c>
      <c r="AD24" s="1811"/>
      <c r="AE24" s="1812"/>
      <c r="AF24" s="1810" t="s">
        <v>138</v>
      </c>
      <c r="AG24" s="1811"/>
      <c r="AH24" s="1812"/>
      <c r="AI24" s="1810" t="s">
        <v>139</v>
      </c>
      <c r="AJ24" s="1811"/>
      <c r="AK24" s="1812"/>
      <c r="AL24" s="1810" t="s">
        <v>140</v>
      </c>
      <c r="AM24" s="1811"/>
      <c r="AN24" s="1812"/>
      <c r="AO24" s="1810" t="s">
        <v>141</v>
      </c>
      <c r="AP24" s="1811"/>
      <c r="AQ24" s="1812"/>
    </row>
    <row r="25" spans="1:45" s="665" customFormat="1" ht="16.5" customHeight="1" thickBot="1" x14ac:dyDescent="0.3">
      <c r="A25" s="1705" t="s">
        <v>31</v>
      </c>
      <c r="B25" s="1706"/>
      <c r="C25" s="1706"/>
      <c r="D25" s="704" t="s">
        <v>32</v>
      </c>
      <c r="E25" s="705" t="s">
        <v>33</v>
      </c>
      <c r="F25" s="706" t="s">
        <v>32</v>
      </c>
      <c r="G25" s="707" t="s">
        <v>33</v>
      </c>
      <c r="H25" s="1816"/>
      <c r="I25" s="1817"/>
      <c r="J25" s="1818"/>
      <c r="K25" s="1813"/>
      <c r="L25" s="1814"/>
      <c r="M25" s="1815"/>
      <c r="N25" s="1813"/>
      <c r="O25" s="1814"/>
      <c r="P25" s="1815"/>
      <c r="Q25" s="1813"/>
      <c r="R25" s="1814"/>
      <c r="S25" s="1815"/>
      <c r="T25" s="1813"/>
      <c r="U25" s="1814"/>
      <c r="V25" s="1815"/>
      <c r="W25" s="1813"/>
      <c r="X25" s="1814"/>
      <c r="Y25" s="1815"/>
      <c r="Z25" s="1813"/>
      <c r="AA25" s="1814"/>
      <c r="AB25" s="1815"/>
      <c r="AC25" s="1813"/>
      <c r="AD25" s="1814"/>
      <c r="AE25" s="1815"/>
      <c r="AF25" s="1813"/>
      <c r="AG25" s="1814"/>
      <c r="AH25" s="1815"/>
      <c r="AI25" s="1813"/>
      <c r="AJ25" s="1814"/>
      <c r="AK25" s="1815"/>
      <c r="AL25" s="1813"/>
      <c r="AM25" s="1814"/>
      <c r="AN25" s="1815"/>
      <c r="AO25" s="1813"/>
      <c r="AP25" s="1814"/>
      <c r="AQ25" s="1815"/>
    </row>
    <row r="26" spans="1:45" s="665" customFormat="1" ht="16.5" customHeight="1" x14ac:dyDescent="0.25">
      <c r="A26" s="828" t="s">
        <v>151</v>
      </c>
      <c r="B26" s="708" t="s">
        <v>287</v>
      </c>
      <c r="C26" s="709"/>
      <c r="D26" s="710"/>
      <c r="E26" s="711"/>
      <c r="F26" s="712"/>
      <c r="G26" s="713"/>
      <c r="H26" s="714">
        <f>SQRT(I26^2+J26^2)*1000/(1.73*$H$11)</f>
        <v>47.558163466033655</v>
      </c>
      <c r="I26" s="749">
        <v>0.83040000000000003</v>
      </c>
      <c r="J26" s="750">
        <v>0.2064</v>
      </c>
      <c r="K26" s="714">
        <f>SQRT(L26^2+M26^2)*1000/(1.73*$H$11)</f>
        <v>51.15734110001786</v>
      </c>
      <c r="L26" s="749">
        <v>0.89280000000000004</v>
      </c>
      <c r="M26" s="750">
        <v>0.2238</v>
      </c>
      <c r="N26" s="714">
        <f>SQRT(O26^2+P26^2)*1000/(1.73*$H$11)</f>
        <v>53.010141173226501</v>
      </c>
      <c r="O26" s="749">
        <v>0.9264</v>
      </c>
      <c r="P26" s="750">
        <v>0.2268</v>
      </c>
      <c r="Q26" s="714">
        <f>SQRT(R26^2+S26^2)*1000/(1.73*$H$11)</f>
        <v>50.122054689595153</v>
      </c>
      <c r="R26" s="749">
        <v>0.87480000000000002</v>
      </c>
      <c r="S26" s="750">
        <v>0.219</v>
      </c>
      <c r="T26" s="714">
        <f>SQRT(U26^2+V26^2)*1000/(1.73*$H$11)</f>
        <v>49.159716034267873</v>
      </c>
      <c r="U26" s="749">
        <v>0.85860000000000003</v>
      </c>
      <c r="V26" s="750">
        <v>0.21240000000000001</v>
      </c>
      <c r="W26" s="714">
        <f>SQRT(X26^2+Y26^2)*1000/(1.73*$H$11)</f>
        <v>46.5715070095792</v>
      </c>
      <c r="X26" s="749">
        <v>0.81240000000000001</v>
      </c>
      <c r="Y26" s="750">
        <v>0.20519999999999999</v>
      </c>
      <c r="Z26" s="714">
        <f>SQRT(AA26^2+AB26^2)*1000/(1.73*$H$11)</f>
        <v>46.789754763137545</v>
      </c>
      <c r="AA26" s="749">
        <v>0.81659999999999999</v>
      </c>
      <c r="AB26" s="750">
        <v>0.2046</v>
      </c>
      <c r="AC26" s="714">
        <f>SQRT(AD26^2+AE26^2)*1000/(1.73*$H$11)</f>
        <v>49.419445015242346</v>
      </c>
      <c r="AD26" s="749">
        <v>0.86399999999999999</v>
      </c>
      <c r="AE26" s="750">
        <v>0.21</v>
      </c>
      <c r="AF26" s="714">
        <f>SQRT(AG26^2+AH26^2)*1000/(1.73*$H$11)</f>
        <v>48.756519061646202</v>
      </c>
      <c r="AG26" s="749">
        <v>0.85260000000000002</v>
      </c>
      <c r="AH26" s="750">
        <v>0.2064</v>
      </c>
      <c r="AI26" s="714">
        <f>SQRT(AJ26^2+AK26^2)*1000/(1.73*$H$11)</f>
        <v>47.178446691105485</v>
      </c>
      <c r="AJ26" s="749">
        <v>0.82440000000000002</v>
      </c>
      <c r="AK26" s="750">
        <v>0.20219999999999999</v>
      </c>
      <c r="AL26" s="714">
        <f>SQRT(AM26^2+AN26^2)*1000/(1.73*$H$11)</f>
        <v>47.630937210763406</v>
      </c>
      <c r="AM26" s="749">
        <v>0.83160000000000001</v>
      </c>
      <c r="AN26" s="750">
        <v>0.20699999999999999</v>
      </c>
      <c r="AO26" s="714">
        <f>SQRT(AP26^2+AQ26^2)*1000/(1.73*$H$11)</f>
        <v>47.469150867074362</v>
      </c>
      <c r="AP26" s="749">
        <v>0.8286</v>
      </c>
      <c r="AQ26" s="750">
        <v>0.20699999999999999</v>
      </c>
      <c r="AR26" s="674">
        <f t="shared" ref="AR26:AS30" si="2">SUM(AP26,AM26,AJ26,AG26,AD26,AA26,X26,U26,R26,O26,L26,I26)</f>
        <v>10.213200000000001</v>
      </c>
      <c r="AS26" s="674">
        <f t="shared" si="2"/>
        <v>2.5307999999999997</v>
      </c>
    </row>
    <row r="27" spans="1:45" s="665" customFormat="1" ht="16.5" customHeight="1" x14ac:dyDescent="0.25">
      <c r="A27" s="929" t="s">
        <v>288</v>
      </c>
      <c r="B27" s="715" t="s">
        <v>289</v>
      </c>
      <c r="C27" s="716"/>
      <c r="D27" s="717"/>
      <c r="E27" s="718"/>
      <c r="F27" s="719"/>
      <c r="G27" s="720"/>
      <c r="H27" s="721">
        <f>SQRT(I27^2+J27^2)*1000/(1.73*$H$11)</f>
        <v>77.619171981459658</v>
      </c>
      <c r="I27" s="816">
        <v>1.0112000000000001</v>
      </c>
      <c r="J27" s="817">
        <v>0.96319999999999995</v>
      </c>
      <c r="K27" s="721">
        <f>SQRT(L27^2+M27^2)*1000/(1.73*$H$11)</f>
        <v>68.936270716385835</v>
      </c>
      <c r="L27" s="816">
        <v>0.91839999999999999</v>
      </c>
      <c r="M27" s="817">
        <v>0.83360000000000001</v>
      </c>
      <c r="N27" s="721">
        <f>SQRT(O27^2+P27^2)*1000/(1.73*$H$11)</f>
        <v>82.341803728884187</v>
      </c>
      <c r="O27" s="816">
        <v>1.0751999999999999</v>
      </c>
      <c r="P27" s="817">
        <v>1.0192000000000001</v>
      </c>
      <c r="Q27" s="721">
        <f>SQRT(R27^2+S27^2)*1000/(1.73*$H$11)</f>
        <v>97.278294267395708</v>
      </c>
      <c r="R27" s="816">
        <v>1.2367999999999999</v>
      </c>
      <c r="S27" s="817">
        <v>1.2383999999999999</v>
      </c>
      <c r="T27" s="721">
        <f>SQRT(U27^2+V27^2)*1000/(1.73*$H$11)</f>
        <v>113.46463952201815</v>
      </c>
      <c r="U27" s="816">
        <v>1.2976000000000001</v>
      </c>
      <c r="V27" s="817">
        <v>1.5760000000000001</v>
      </c>
      <c r="W27" s="721">
        <f>SQRT(X27^2+Y27^2)*1000/(1.73*$H$11)</f>
        <v>104.49576632590679</v>
      </c>
      <c r="X27" s="816">
        <v>1.2367999999999999</v>
      </c>
      <c r="Y27" s="817">
        <v>1.4159999999999999</v>
      </c>
      <c r="Z27" s="721">
        <f>SQRT(AA27^2+AB27^2)*1000/(1.73*$H$11)</f>
        <v>84.516620176097248</v>
      </c>
      <c r="AA27" s="816">
        <v>1.0848</v>
      </c>
      <c r="AB27" s="817">
        <v>1.0656000000000001</v>
      </c>
      <c r="AC27" s="721">
        <f>SQRT(AD27^2+AE27^2)*1000/(1.73*$H$11)</f>
        <v>75.20263169249138</v>
      </c>
      <c r="AD27" s="816">
        <v>1.0096000000000001</v>
      </c>
      <c r="AE27" s="817">
        <v>0.90080000000000005</v>
      </c>
      <c r="AF27" s="721">
        <f>SQRT(AG27^2+AH27^2)*1000/(1.73*$H$11)</f>
        <v>100.36902050925521</v>
      </c>
      <c r="AG27" s="816">
        <v>1.2944</v>
      </c>
      <c r="AH27" s="817">
        <v>1.2592000000000001</v>
      </c>
      <c r="AI27" s="721">
        <f>SQRT(AJ27^2+AK27^2)*1000/(1.73*$H$11)</f>
        <v>91.317009889813136</v>
      </c>
      <c r="AJ27" s="816">
        <v>1.208</v>
      </c>
      <c r="AK27" s="817">
        <v>1.1135999999999999</v>
      </c>
      <c r="AL27" s="721">
        <f>SQRT(AM27^2+AN27^2)*1000/(1.73*$H$11)</f>
        <v>91.317399599306299</v>
      </c>
      <c r="AM27" s="816">
        <v>1.224</v>
      </c>
      <c r="AN27" s="817">
        <v>1.0960000000000001</v>
      </c>
      <c r="AO27" s="721">
        <f>SQRT(AP27^2+AQ27^2)*1000/(1.73*$H$11)</f>
        <v>87.432233664205114</v>
      </c>
      <c r="AP27" s="816">
        <v>1.1759999999999999</v>
      </c>
      <c r="AQ27" s="817">
        <v>1.0448</v>
      </c>
      <c r="AR27" s="674">
        <f t="shared" si="2"/>
        <v>13.772800000000004</v>
      </c>
      <c r="AS27" s="674">
        <f t="shared" si="2"/>
        <v>13.526400000000002</v>
      </c>
    </row>
    <row r="28" spans="1:45" s="665" customFormat="1" ht="16.5" customHeight="1" x14ac:dyDescent="0.25">
      <c r="A28" s="929" t="s">
        <v>84</v>
      </c>
      <c r="B28" s="715" t="s">
        <v>290</v>
      </c>
      <c r="C28" s="716"/>
      <c r="D28" s="717"/>
      <c r="E28" s="718"/>
      <c r="F28" s="719"/>
      <c r="G28" s="720"/>
      <c r="H28" s="721">
        <f>SQRT(I28^2+J28^2)*1000/(1.73*$H$17)</f>
        <v>22.595699093848417</v>
      </c>
      <c r="I28" s="816">
        <v>0.39360000000000001</v>
      </c>
      <c r="J28" s="817">
        <v>0.1164</v>
      </c>
      <c r="K28" s="721">
        <f>SQRT(L28^2+M28^2)*1000/(1.73*$H$17)</f>
        <v>19.173773848936904</v>
      </c>
      <c r="L28" s="816">
        <v>0.33479999999999999</v>
      </c>
      <c r="M28" s="817">
        <v>9.6000000000000002E-2</v>
      </c>
      <c r="N28" s="721">
        <f>SQRT(O28^2+P28^2)*1000/(1.73*$H$17)</f>
        <v>22.894248245839744</v>
      </c>
      <c r="O28" s="816">
        <v>0.39960000000000001</v>
      </c>
      <c r="P28" s="817">
        <v>0.1152</v>
      </c>
      <c r="Q28" s="721">
        <f>SQRT(R28^2+S28^2)*1000/(1.73*$H$17)</f>
        <v>22.957731536357787</v>
      </c>
      <c r="R28" s="816">
        <v>0.40079999999999999</v>
      </c>
      <c r="S28" s="817">
        <v>0.1152</v>
      </c>
      <c r="T28" s="721">
        <f>SQRT(U28^2+V28^2)*1000/(1.73*$H$17)</f>
        <v>22.603809400243392</v>
      </c>
      <c r="U28" s="816">
        <v>0.39479999999999998</v>
      </c>
      <c r="V28" s="817">
        <v>0.1128</v>
      </c>
      <c r="W28" s="721">
        <f>SQRT(X28^2+Y28^2)*1000/(1.73*$H$17)</f>
        <v>19.573048588144232</v>
      </c>
      <c r="X28" s="816">
        <v>0.34200000000000003</v>
      </c>
      <c r="Y28" s="817">
        <v>9.7199999999999995E-2</v>
      </c>
      <c r="Z28" s="721">
        <f>SQRT(AA28^2+AB28^2)*1000/(1.73*$H$17)</f>
        <v>22.104820166875598</v>
      </c>
      <c r="AA28" s="816">
        <v>0.38640000000000002</v>
      </c>
      <c r="AB28" s="817">
        <v>0.10920000000000001</v>
      </c>
      <c r="AC28" s="721">
        <f>SQRT(AD28^2+AE28^2)*1000/(1.73*$H$17)</f>
        <v>22.957731536357787</v>
      </c>
      <c r="AD28" s="816">
        <v>0.40079999999999999</v>
      </c>
      <c r="AE28" s="817">
        <v>0.1152</v>
      </c>
      <c r="AF28" s="721">
        <f>SQRT(AG28^2+AH28^2)*1000/(1.73*$H$17)</f>
        <v>23.271894241200382</v>
      </c>
      <c r="AG28" s="816">
        <v>0.40079999999999999</v>
      </c>
      <c r="AH28" s="817">
        <v>0.13439999999999999</v>
      </c>
      <c r="AI28" s="721">
        <f>SQRT(AJ28^2+AK28^2)*1000/(1.73*$H$17)</f>
        <v>18.762517264286394</v>
      </c>
      <c r="AJ28" s="816">
        <v>0.32519999999999999</v>
      </c>
      <c r="AK28" s="817">
        <v>0.10199999999999999</v>
      </c>
      <c r="AL28" s="721">
        <f>SQRT(AM28^2+AN28^2)*1000/(1.73*$H$17)</f>
        <v>17.698582928694577</v>
      </c>
      <c r="AM28" s="816">
        <v>0.30719999999999997</v>
      </c>
      <c r="AN28" s="817">
        <v>9.4799999999999995E-2</v>
      </c>
      <c r="AO28" s="721">
        <f>SQRT(AP28^2+AQ28^2)*1000/(1.73*$H$17)</f>
        <v>18.007923209946</v>
      </c>
      <c r="AP28" s="816">
        <v>0.30959999999999999</v>
      </c>
      <c r="AQ28" s="817">
        <v>0.1056</v>
      </c>
      <c r="AR28" s="674">
        <f t="shared" si="2"/>
        <v>4.3956</v>
      </c>
      <c r="AS28" s="674">
        <f t="shared" si="2"/>
        <v>1.3140000000000001</v>
      </c>
    </row>
    <row r="29" spans="1:45" s="665" customFormat="1" ht="17.25" customHeight="1" x14ac:dyDescent="0.25">
      <c r="A29" s="929" t="s">
        <v>291</v>
      </c>
      <c r="B29" s="715" t="s">
        <v>292</v>
      </c>
      <c r="C29" s="716"/>
      <c r="D29" s="717"/>
      <c r="E29" s="718"/>
      <c r="F29" s="719"/>
      <c r="G29" s="720"/>
      <c r="H29" s="721">
        <f>SQRT(I29^2+J29^2)*1000/(1.73*$H$17)</f>
        <v>86.965138874237041</v>
      </c>
      <c r="I29" s="816">
        <v>1.5351999999999999</v>
      </c>
      <c r="J29" s="817">
        <v>0.37240000000000001</v>
      </c>
      <c r="K29" s="721">
        <f>SQRT(L29^2+M29^2)*1000/(1.73*$H$17)</f>
        <v>85.68444978103939</v>
      </c>
      <c r="L29" s="816">
        <v>1.5132000000000001</v>
      </c>
      <c r="M29" s="817">
        <v>0.3644</v>
      </c>
      <c r="N29" s="721">
        <f>SQRT(O29^2+P29^2)*1000/(1.73*$H$17)</f>
        <v>86.634413931132585</v>
      </c>
      <c r="O29" s="816">
        <v>1.5296000000000001</v>
      </c>
      <c r="P29" s="817">
        <v>0.37</v>
      </c>
      <c r="Q29" s="721">
        <f>SQRT(R29^2+S29^2)*1000/(1.73*$H$17)</f>
        <v>88.359418340107098</v>
      </c>
      <c r="R29" s="816">
        <v>1.56</v>
      </c>
      <c r="S29" s="817">
        <v>0.37759999999999999</v>
      </c>
      <c r="T29" s="721">
        <f>SQRT(U29^2+V29^2)*1000/(1.73*$H$17)</f>
        <v>89.531889748941239</v>
      </c>
      <c r="U29" s="816">
        <v>1.5820000000000001</v>
      </c>
      <c r="V29" s="817">
        <v>0.37719999999999998</v>
      </c>
      <c r="W29" s="721">
        <f>SQRT(X29^2+Y29^2)*1000/(1.73*$H$17)</f>
        <v>91.636301173538016</v>
      </c>
      <c r="X29" s="816">
        <v>1.6192</v>
      </c>
      <c r="Y29" s="817">
        <v>0.38600000000000001</v>
      </c>
      <c r="Z29" s="721">
        <f>SQRT(AA29^2+AB29^2)*1000/(1.73*$H$17)</f>
        <v>95.524552926799828</v>
      </c>
      <c r="AA29" s="816">
        <v>1.6896</v>
      </c>
      <c r="AB29" s="817">
        <v>0.3952</v>
      </c>
      <c r="AC29" s="721">
        <f>SQRT(AD29^2+AE29^2)*1000/(1.73*$H$17)</f>
        <v>96.603561394144279</v>
      </c>
      <c r="AD29" s="816">
        <v>1.71</v>
      </c>
      <c r="AE29" s="817">
        <v>0.39400000000000002</v>
      </c>
      <c r="AF29" s="721">
        <f>SQRT(AG29^2+AH29^2)*1000/(1.73*$H$17)</f>
        <v>96.456728802780134</v>
      </c>
      <c r="AG29" s="816">
        <v>1.7068000000000001</v>
      </c>
      <c r="AH29" s="817">
        <v>0.39600000000000002</v>
      </c>
      <c r="AI29" s="721">
        <f>SQRT(AJ29^2+AK29^2)*1000/(1.73*$H$17)</f>
        <v>92.841306513287648</v>
      </c>
      <c r="AJ29" s="816">
        <v>1.6395999999999999</v>
      </c>
      <c r="AK29" s="817">
        <v>0.39479999999999998</v>
      </c>
      <c r="AL29" s="721">
        <f>SQRT(AM29^2+AN29^2)*1000/(1.73*$H$17)</f>
        <v>89.865913028095775</v>
      </c>
      <c r="AM29" s="816">
        <v>1.5868</v>
      </c>
      <c r="AN29" s="817">
        <v>0.38319999999999999</v>
      </c>
      <c r="AO29" s="721">
        <f>SQRT(AP29^2+AQ29^2)*1000/(1.73*$H$17)</f>
        <v>88.88794030476781</v>
      </c>
      <c r="AP29" s="816">
        <v>1.5691999999999999</v>
      </c>
      <c r="AQ29" s="817">
        <v>0.38040000000000002</v>
      </c>
      <c r="AR29" s="674">
        <f t="shared" si="2"/>
        <v>19.241199999999999</v>
      </c>
      <c r="AS29" s="674">
        <f t="shared" si="2"/>
        <v>4.5912000000000006</v>
      </c>
    </row>
    <row r="30" spans="1:45" s="665" customFormat="1" ht="16.5" customHeight="1" thickBot="1" x14ac:dyDescent="0.3">
      <c r="A30" s="723" t="s">
        <v>293</v>
      </c>
      <c r="B30" s="724" t="s">
        <v>294</v>
      </c>
      <c r="C30" s="725"/>
      <c r="D30" s="726"/>
      <c r="E30" s="727"/>
      <c r="F30" s="728"/>
      <c r="G30" s="729"/>
      <c r="H30" s="746">
        <f>SQRT(I30^2+J30^2)*1000/(1.73*$H$17)</f>
        <v>72.646501730794228</v>
      </c>
      <c r="I30" s="747">
        <v>0.97760000000000002</v>
      </c>
      <c r="J30" s="748">
        <v>0.88639999999999997</v>
      </c>
      <c r="K30" s="746">
        <f>SQRT(L30^2+M30^2)*1000/(1.73*$H$17)</f>
        <v>85.150872889119498</v>
      </c>
      <c r="L30" s="747">
        <v>0.96</v>
      </c>
      <c r="M30" s="748">
        <v>1.2128000000000001</v>
      </c>
      <c r="N30" s="746">
        <f>SQRT(O30^2+P30^2)*1000/(1.73*$H$17)</f>
        <v>103.00656869795812</v>
      </c>
      <c r="O30" s="747">
        <v>1.2432000000000001</v>
      </c>
      <c r="P30" s="748">
        <v>1.3984000000000001</v>
      </c>
      <c r="Q30" s="746">
        <f>SQRT(R30^2+S30^2)*1000/(1.73*$H$17)</f>
        <v>130.05745102531921</v>
      </c>
      <c r="R30" s="747">
        <v>1.76</v>
      </c>
      <c r="S30" s="748">
        <v>1.5760000000000001</v>
      </c>
      <c r="T30" s="746">
        <f>SQRT(U30^2+V30^2)*1000/(1.73*$H$17)</f>
        <v>120.80530888162492</v>
      </c>
      <c r="U30" s="747">
        <v>1.5904</v>
      </c>
      <c r="V30" s="748">
        <v>1.512</v>
      </c>
      <c r="W30" s="746">
        <f>SQRT(X30^2+Y30^2)*1000/(1.73*$H$17)</f>
        <v>122.34437660915295</v>
      </c>
      <c r="X30" s="747">
        <v>1.6</v>
      </c>
      <c r="Y30" s="748">
        <v>1.5424</v>
      </c>
      <c r="Z30" s="746">
        <f>SQRT(AA30^2+AB30^2)*1000/(1.73*$H$17)</f>
        <v>128.91577773090543</v>
      </c>
      <c r="AA30" s="747">
        <v>1.7536</v>
      </c>
      <c r="AB30" s="748">
        <v>1.552</v>
      </c>
      <c r="AC30" s="746">
        <f>SQRT(AD30^2+AE30^2)*1000/(1.73*$H$17)</f>
        <v>107.42073099564453</v>
      </c>
      <c r="AD30" s="747">
        <v>1.3168</v>
      </c>
      <c r="AE30" s="748">
        <v>1.44</v>
      </c>
      <c r="AF30" s="746">
        <f>SQRT(AG30^2+AH30^2)*1000/(1.73*$H$17)</f>
        <v>37.313812265425128</v>
      </c>
      <c r="AG30" s="747">
        <v>0.48799999999999999</v>
      </c>
      <c r="AH30" s="748">
        <v>0.47039999999999998</v>
      </c>
      <c r="AI30" s="746">
        <f>SQRT(AJ30^2+AK30^2)*1000/(1.73*$H$17)</f>
        <v>30.768814827673221</v>
      </c>
      <c r="AJ30" s="747">
        <v>0.39839999999999998</v>
      </c>
      <c r="AK30" s="748">
        <v>0.39200000000000002</v>
      </c>
      <c r="AL30" s="746">
        <f>SQRT(AM30^2+AN30^2)*1000/(1.73*$H$17)</f>
        <v>28.967023106389608</v>
      </c>
      <c r="AM30" s="747">
        <v>0.36480000000000001</v>
      </c>
      <c r="AN30" s="748">
        <v>0.37919999999999998</v>
      </c>
      <c r="AO30" s="746">
        <f>SQRT(AP30^2+AQ30^2)*1000/(1.73*$H$17)</f>
        <v>32.138273806191968</v>
      </c>
      <c r="AP30" s="747">
        <v>0.41439999999999999</v>
      </c>
      <c r="AQ30" s="748">
        <v>0.41120000000000001</v>
      </c>
      <c r="AR30" s="674">
        <f t="shared" si="2"/>
        <v>12.867200000000002</v>
      </c>
      <c r="AS30" s="674">
        <f t="shared" si="2"/>
        <v>12.7728</v>
      </c>
    </row>
    <row r="31" spans="1:45" s="665" customFormat="1" ht="16.5" customHeight="1" x14ac:dyDescent="0.25">
      <c r="A31" s="730"/>
      <c r="B31" s="731" t="s">
        <v>87</v>
      </c>
      <c r="C31" s="732"/>
      <c r="D31" s="733"/>
      <c r="E31" s="734"/>
      <c r="F31" s="735"/>
      <c r="G31" s="736"/>
      <c r="H31" s="714"/>
      <c r="I31" s="749">
        <v>1.2E-2</v>
      </c>
      <c r="J31" s="750">
        <v>0</v>
      </c>
      <c r="K31" s="714"/>
      <c r="L31" s="749">
        <v>1.7999999999999999E-2</v>
      </c>
      <c r="M31" s="750"/>
      <c r="N31" s="714"/>
      <c r="O31" s="749">
        <v>1.7999999999999999E-2</v>
      </c>
      <c r="P31" s="750"/>
      <c r="Q31" s="714"/>
      <c r="R31" s="749">
        <v>1.2E-2</v>
      </c>
      <c r="S31" s="750"/>
      <c r="T31" s="714"/>
      <c r="U31" s="749">
        <v>1.2E-2</v>
      </c>
      <c r="V31" s="750"/>
      <c r="W31" s="714"/>
      <c r="X31" s="749">
        <v>2.4E-2</v>
      </c>
      <c r="Y31" s="750"/>
      <c r="Z31" s="714"/>
      <c r="AA31" s="749">
        <v>2.4E-2</v>
      </c>
      <c r="AB31" s="750"/>
      <c r="AC31" s="714"/>
      <c r="AD31" s="749">
        <v>1.2E-2</v>
      </c>
      <c r="AE31" s="750"/>
      <c r="AF31" s="714"/>
      <c r="AG31" s="749">
        <v>1.2E-2</v>
      </c>
      <c r="AH31" s="750"/>
      <c r="AI31" s="714"/>
      <c r="AJ31" s="749">
        <v>1.7999999999999999E-2</v>
      </c>
      <c r="AK31" s="750"/>
      <c r="AL31" s="714"/>
      <c r="AM31" s="749">
        <v>1.2E-2</v>
      </c>
      <c r="AN31" s="750"/>
      <c r="AO31" s="714"/>
      <c r="AP31" s="749">
        <v>1.7999999999999999E-2</v>
      </c>
      <c r="AQ31" s="750"/>
    </row>
    <row r="32" spans="1:45" s="665" customFormat="1" ht="16.5" customHeight="1" thickBot="1" x14ac:dyDescent="0.3">
      <c r="A32" s="829"/>
      <c r="B32" s="740" t="s">
        <v>88</v>
      </c>
      <c r="C32" s="741"/>
      <c r="D32" s="742"/>
      <c r="E32" s="743"/>
      <c r="F32" s="744"/>
      <c r="G32" s="745"/>
      <c r="H32" s="997"/>
      <c r="I32" s="752">
        <v>0</v>
      </c>
      <c r="J32" s="753"/>
      <c r="K32" s="997"/>
      <c r="L32" s="752">
        <v>6.0000000000000001E-3</v>
      </c>
      <c r="M32" s="753"/>
      <c r="N32" s="997"/>
      <c r="O32" s="1006">
        <v>6.0000000000000001E-3</v>
      </c>
      <c r="P32" s="753"/>
      <c r="Q32" s="997"/>
      <c r="R32" s="752">
        <v>0</v>
      </c>
      <c r="S32" s="753"/>
      <c r="T32" s="997"/>
      <c r="U32" s="752">
        <v>6.0000000000000001E-3</v>
      </c>
      <c r="V32" s="753"/>
      <c r="W32" s="997"/>
      <c r="X32" s="752">
        <v>0</v>
      </c>
      <c r="Y32" s="753"/>
      <c r="Z32" s="997"/>
      <c r="AA32" s="1006">
        <v>6.0000000000000001E-3</v>
      </c>
      <c r="AB32" s="753"/>
      <c r="AC32" s="997"/>
      <c r="AD32" s="752">
        <v>6.0000000000000001E-3</v>
      </c>
      <c r="AE32" s="753"/>
      <c r="AF32" s="997"/>
      <c r="AG32" s="752">
        <v>6.0000000000000001E-3</v>
      </c>
      <c r="AH32" s="753"/>
      <c r="AI32" s="997"/>
      <c r="AJ32" s="752">
        <v>0</v>
      </c>
      <c r="AK32" s="753"/>
      <c r="AL32" s="997"/>
      <c r="AM32" s="752">
        <v>6.0000000000000001E-3</v>
      </c>
      <c r="AN32" s="753"/>
      <c r="AO32" s="997"/>
      <c r="AP32" s="752">
        <v>0</v>
      </c>
      <c r="AQ32" s="753"/>
      <c r="AR32" s="920"/>
      <c r="AS32" s="920"/>
    </row>
    <row r="33" spans="1:81" s="665" customFormat="1" ht="16.5" customHeight="1" x14ac:dyDescent="0.25">
      <c r="A33" s="1707" t="s">
        <v>50</v>
      </c>
      <c r="B33" s="1708"/>
      <c r="C33" s="1708"/>
      <c r="D33" s="1708"/>
      <c r="E33" s="1708"/>
      <c r="F33" s="1708"/>
      <c r="G33" s="1808"/>
      <c r="H33" s="714">
        <f t="shared" ref="H33:AQ33" si="3">H26+H27</f>
        <v>125.17733544749331</v>
      </c>
      <c r="I33" s="749">
        <f>I26+I27</f>
        <v>1.8416000000000001</v>
      </c>
      <c r="J33" s="750">
        <f>J26+J27</f>
        <v>1.1696</v>
      </c>
      <c r="K33" s="714">
        <f t="shared" si="3"/>
        <v>120.09361181640369</v>
      </c>
      <c r="L33" s="749">
        <f t="shared" si="3"/>
        <v>1.8111999999999999</v>
      </c>
      <c r="M33" s="750">
        <f t="shared" si="3"/>
        <v>1.0573999999999999</v>
      </c>
      <c r="N33" s="714">
        <f t="shared" si="3"/>
        <v>135.35194490211069</v>
      </c>
      <c r="O33" s="749">
        <f t="shared" si="3"/>
        <v>2.0015999999999998</v>
      </c>
      <c r="P33" s="750">
        <f t="shared" si="3"/>
        <v>1.246</v>
      </c>
      <c r="Q33" s="714">
        <f t="shared" si="3"/>
        <v>147.40034895699085</v>
      </c>
      <c r="R33" s="749">
        <f t="shared" si="3"/>
        <v>2.1116000000000001</v>
      </c>
      <c r="S33" s="750">
        <f t="shared" si="3"/>
        <v>1.4574</v>
      </c>
      <c r="T33" s="714">
        <f t="shared" si="3"/>
        <v>162.62435555628602</v>
      </c>
      <c r="U33" s="749">
        <f t="shared" si="3"/>
        <v>2.1562000000000001</v>
      </c>
      <c r="V33" s="750">
        <f t="shared" si="3"/>
        <v>1.7884</v>
      </c>
      <c r="W33" s="714">
        <f t="shared" si="3"/>
        <v>151.06727333548599</v>
      </c>
      <c r="X33" s="749">
        <f t="shared" si="3"/>
        <v>2.0491999999999999</v>
      </c>
      <c r="Y33" s="750">
        <f t="shared" si="3"/>
        <v>1.6212</v>
      </c>
      <c r="Z33" s="714">
        <f t="shared" si="3"/>
        <v>131.30637493923479</v>
      </c>
      <c r="AA33" s="749">
        <f t="shared" si="3"/>
        <v>1.9014</v>
      </c>
      <c r="AB33" s="750">
        <f t="shared" si="3"/>
        <v>1.2702</v>
      </c>
      <c r="AC33" s="714">
        <f t="shared" si="3"/>
        <v>124.62207670773373</v>
      </c>
      <c r="AD33" s="749">
        <f t="shared" si="3"/>
        <v>1.8736000000000002</v>
      </c>
      <c r="AE33" s="750">
        <f t="shared" si="3"/>
        <v>1.1108</v>
      </c>
      <c r="AF33" s="714">
        <f t="shared" si="3"/>
        <v>149.12553957090142</v>
      </c>
      <c r="AG33" s="749">
        <f t="shared" si="3"/>
        <v>2.1470000000000002</v>
      </c>
      <c r="AH33" s="750">
        <f t="shared" si="3"/>
        <v>1.4656</v>
      </c>
      <c r="AI33" s="714">
        <f t="shared" si="3"/>
        <v>138.49545658091861</v>
      </c>
      <c r="AJ33" s="749">
        <f t="shared" si="3"/>
        <v>2.0324</v>
      </c>
      <c r="AK33" s="750">
        <f t="shared" si="3"/>
        <v>1.3157999999999999</v>
      </c>
      <c r="AL33" s="714">
        <f t="shared" si="3"/>
        <v>138.94833681006969</v>
      </c>
      <c r="AM33" s="749">
        <f t="shared" si="3"/>
        <v>2.0556000000000001</v>
      </c>
      <c r="AN33" s="750">
        <f t="shared" si="3"/>
        <v>1.3030000000000002</v>
      </c>
      <c r="AO33" s="714">
        <f t="shared" si="3"/>
        <v>134.90138453127946</v>
      </c>
      <c r="AP33" s="749">
        <f t="shared" si="3"/>
        <v>2.0045999999999999</v>
      </c>
      <c r="AQ33" s="750">
        <f t="shared" si="3"/>
        <v>1.2518</v>
      </c>
      <c r="AR33" s="685"/>
      <c r="AS33" s="685"/>
    </row>
    <row r="34" spans="1:81" s="665" customFormat="1" ht="16.5" customHeight="1" thickBot="1" x14ac:dyDescent="0.3">
      <c r="A34" s="1710" t="s">
        <v>51</v>
      </c>
      <c r="B34" s="1711"/>
      <c r="C34" s="1711"/>
      <c r="D34" s="1711"/>
      <c r="E34" s="1711"/>
      <c r="F34" s="1711"/>
      <c r="G34" s="1809"/>
      <c r="H34" s="746">
        <f t="shared" ref="H34:AQ34" si="4">H30+H29+H28</f>
        <v>182.20733969887968</v>
      </c>
      <c r="I34" s="747">
        <f>I30+I29+I28</f>
        <v>2.9064000000000001</v>
      </c>
      <c r="J34" s="748">
        <f>J30+J29+J28</f>
        <v>1.3752</v>
      </c>
      <c r="K34" s="746">
        <f t="shared" si="4"/>
        <v>190.00909651909581</v>
      </c>
      <c r="L34" s="747">
        <f t="shared" si="4"/>
        <v>2.8080000000000003</v>
      </c>
      <c r="M34" s="748">
        <f t="shared" si="4"/>
        <v>1.6732000000000002</v>
      </c>
      <c r="N34" s="746">
        <f t="shared" si="4"/>
        <v>212.53523087493045</v>
      </c>
      <c r="O34" s="747">
        <f t="shared" si="4"/>
        <v>3.1724000000000001</v>
      </c>
      <c r="P34" s="748">
        <f t="shared" si="4"/>
        <v>1.8836000000000002</v>
      </c>
      <c r="Q34" s="746">
        <f t="shared" si="4"/>
        <v>241.37460090178408</v>
      </c>
      <c r="R34" s="747">
        <f t="shared" si="4"/>
        <v>3.7208000000000001</v>
      </c>
      <c r="S34" s="748">
        <f t="shared" si="4"/>
        <v>2.0688</v>
      </c>
      <c r="T34" s="746">
        <f t="shared" si="4"/>
        <v>232.94100803080954</v>
      </c>
      <c r="U34" s="747">
        <f t="shared" si="4"/>
        <v>3.5672000000000001</v>
      </c>
      <c r="V34" s="748">
        <f t="shared" si="4"/>
        <v>2.0019999999999998</v>
      </c>
      <c r="W34" s="746">
        <f t="shared" si="4"/>
        <v>233.55372637083519</v>
      </c>
      <c r="X34" s="747">
        <f t="shared" si="4"/>
        <v>3.5611999999999999</v>
      </c>
      <c r="Y34" s="748">
        <f t="shared" si="4"/>
        <v>2.0255999999999998</v>
      </c>
      <c r="Z34" s="746">
        <f t="shared" si="4"/>
        <v>246.54515082458084</v>
      </c>
      <c r="AA34" s="747">
        <f t="shared" si="4"/>
        <v>3.8296000000000001</v>
      </c>
      <c r="AB34" s="748">
        <f t="shared" si="4"/>
        <v>2.0564</v>
      </c>
      <c r="AC34" s="746">
        <f t="shared" si="4"/>
        <v>226.98202392614658</v>
      </c>
      <c r="AD34" s="747">
        <f t="shared" si="4"/>
        <v>3.4275999999999995</v>
      </c>
      <c r="AE34" s="748">
        <f t="shared" si="4"/>
        <v>1.9492</v>
      </c>
      <c r="AF34" s="746">
        <f t="shared" si="4"/>
        <v>157.04243530940565</v>
      </c>
      <c r="AG34" s="747">
        <f t="shared" si="4"/>
        <v>2.5955999999999997</v>
      </c>
      <c r="AH34" s="748">
        <f t="shared" si="4"/>
        <v>1.0008000000000001</v>
      </c>
      <c r="AI34" s="746">
        <f t="shared" si="4"/>
        <v>142.37263860524726</v>
      </c>
      <c r="AJ34" s="747">
        <f t="shared" si="4"/>
        <v>2.3632</v>
      </c>
      <c r="AK34" s="748">
        <f t="shared" si="4"/>
        <v>0.88879999999999992</v>
      </c>
      <c r="AL34" s="746">
        <f t="shared" si="4"/>
        <v>136.53151906317996</v>
      </c>
      <c r="AM34" s="747">
        <f t="shared" si="4"/>
        <v>2.2587999999999999</v>
      </c>
      <c r="AN34" s="748">
        <f t="shared" si="4"/>
        <v>0.85719999999999996</v>
      </c>
      <c r="AO34" s="746">
        <f t="shared" si="4"/>
        <v>139.03413732090578</v>
      </c>
      <c r="AP34" s="747">
        <f t="shared" si="4"/>
        <v>2.2932000000000001</v>
      </c>
      <c r="AQ34" s="748">
        <f t="shared" si="4"/>
        <v>0.89720000000000011</v>
      </c>
      <c r="AR34" s="685"/>
      <c r="AS34" s="685"/>
    </row>
    <row r="35" spans="1:81" s="665" customFormat="1" ht="16.5" customHeight="1" thickBot="1" x14ac:dyDescent="0.3">
      <c r="A35" s="1713" t="s">
        <v>52</v>
      </c>
      <c r="B35" s="1714"/>
      <c r="C35" s="1714"/>
      <c r="D35" s="1714"/>
      <c r="E35" s="1714"/>
      <c r="F35" s="1714"/>
      <c r="G35" s="1714"/>
      <c r="H35" s="751">
        <f>H33+H34</f>
        <v>307.38467514637296</v>
      </c>
      <c r="I35" s="752">
        <f>I33+I34</f>
        <v>4.7480000000000002</v>
      </c>
      <c r="J35" s="753">
        <f>J33+J34</f>
        <v>2.5448</v>
      </c>
      <c r="K35" s="751">
        <f t="shared" ref="K35:AQ35" si="5">K33+K34</f>
        <v>310.10270833549953</v>
      </c>
      <c r="L35" s="752">
        <f t="shared" si="5"/>
        <v>4.6192000000000002</v>
      </c>
      <c r="M35" s="753">
        <f t="shared" si="5"/>
        <v>2.7305999999999999</v>
      </c>
      <c r="N35" s="751">
        <f t="shared" si="5"/>
        <v>347.88717577704114</v>
      </c>
      <c r="O35" s="752">
        <f t="shared" si="5"/>
        <v>5.1739999999999995</v>
      </c>
      <c r="P35" s="753">
        <f t="shared" si="5"/>
        <v>3.1295999999999999</v>
      </c>
      <c r="Q35" s="751">
        <f t="shared" si="5"/>
        <v>388.7749498587749</v>
      </c>
      <c r="R35" s="752">
        <f t="shared" si="5"/>
        <v>5.8323999999999998</v>
      </c>
      <c r="S35" s="753">
        <f t="shared" si="5"/>
        <v>3.5262000000000002</v>
      </c>
      <c r="T35" s="751">
        <f t="shared" si="5"/>
        <v>395.56536358709559</v>
      </c>
      <c r="U35" s="752">
        <f t="shared" si="5"/>
        <v>5.7233999999999998</v>
      </c>
      <c r="V35" s="753">
        <f t="shared" si="5"/>
        <v>3.7904</v>
      </c>
      <c r="W35" s="751">
        <f t="shared" si="5"/>
        <v>384.62099970632119</v>
      </c>
      <c r="X35" s="752">
        <f t="shared" si="5"/>
        <v>5.6104000000000003</v>
      </c>
      <c r="Y35" s="753">
        <f t="shared" si="5"/>
        <v>3.6467999999999998</v>
      </c>
      <c r="Z35" s="751">
        <f t="shared" si="5"/>
        <v>377.85152576381563</v>
      </c>
      <c r="AA35" s="752">
        <f t="shared" si="5"/>
        <v>5.7309999999999999</v>
      </c>
      <c r="AB35" s="753">
        <f t="shared" si="5"/>
        <v>3.3266</v>
      </c>
      <c r="AC35" s="751">
        <f t="shared" si="5"/>
        <v>351.60410063388031</v>
      </c>
      <c r="AD35" s="752">
        <f t="shared" si="5"/>
        <v>5.3011999999999997</v>
      </c>
      <c r="AE35" s="753">
        <f t="shared" si="5"/>
        <v>3.06</v>
      </c>
      <c r="AF35" s="751">
        <f t="shared" si="5"/>
        <v>306.16797488030704</v>
      </c>
      <c r="AG35" s="752">
        <f t="shared" si="5"/>
        <v>4.7425999999999995</v>
      </c>
      <c r="AH35" s="753">
        <f t="shared" si="5"/>
        <v>2.4664000000000001</v>
      </c>
      <c r="AI35" s="751">
        <f t="shared" si="5"/>
        <v>280.86809518616587</v>
      </c>
      <c r="AJ35" s="752">
        <f t="shared" si="5"/>
        <v>4.3956</v>
      </c>
      <c r="AK35" s="753">
        <f t="shared" si="5"/>
        <v>2.2045999999999997</v>
      </c>
      <c r="AL35" s="751">
        <f t="shared" si="5"/>
        <v>275.47985587324968</v>
      </c>
      <c r="AM35" s="752">
        <f t="shared" si="5"/>
        <v>4.3144</v>
      </c>
      <c r="AN35" s="753">
        <f t="shared" si="5"/>
        <v>2.1602000000000001</v>
      </c>
      <c r="AO35" s="751">
        <f t="shared" si="5"/>
        <v>273.93552185218527</v>
      </c>
      <c r="AP35" s="752">
        <f t="shared" si="5"/>
        <v>4.2978000000000005</v>
      </c>
      <c r="AQ35" s="753">
        <f t="shared" si="5"/>
        <v>2.149</v>
      </c>
      <c r="AR35" s="685"/>
      <c r="AS35" s="685"/>
      <c r="CB35" s="685"/>
      <c r="CC35" s="685"/>
    </row>
    <row r="36" spans="1:81" s="665" customFormat="1" ht="16.5" customHeight="1" x14ac:dyDescent="0.25">
      <c r="A36" s="754"/>
      <c r="B36" s="666"/>
      <c r="C36" s="699"/>
      <c r="D36" s="701"/>
      <c r="E36" s="702"/>
      <c r="F36" s="701"/>
      <c r="G36" s="702"/>
      <c r="H36" s="703"/>
      <c r="I36" s="701"/>
      <c r="K36" s="703"/>
      <c r="L36" s="701"/>
      <c r="M36" s="701"/>
      <c r="N36" s="703"/>
      <c r="O36" s="701"/>
      <c r="P36" s="701"/>
      <c r="Q36" s="703"/>
      <c r="R36" s="701"/>
      <c r="S36" s="701"/>
      <c r="T36" s="703"/>
      <c r="U36" s="701"/>
      <c r="V36" s="701"/>
      <c r="W36" s="703"/>
      <c r="X36" s="701"/>
      <c r="Y36" s="701"/>
      <c r="Z36" s="703"/>
      <c r="AA36" s="701"/>
      <c r="AB36" s="701"/>
      <c r="AC36" s="703"/>
      <c r="AD36" s="701"/>
      <c r="AE36" s="701"/>
      <c r="AF36" s="703"/>
      <c r="AG36" s="701"/>
      <c r="AH36" s="701"/>
      <c r="AI36" s="703"/>
      <c r="AJ36" s="701"/>
      <c r="AK36" s="701"/>
      <c r="AL36" s="703"/>
      <c r="AM36" s="701"/>
      <c r="AN36" s="701"/>
      <c r="AO36" s="703"/>
      <c r="AP36" s="701"/>
      <c r="AQ36" s="701"/>
    </row>
    <row r="37" spans="1:81" s="665" customFormat="1" ht="16.5" customHeight="1" thickBot="1" x14ac:dyDescent="0.3">
      <c r="A37" s="755" t="s">
        <v>53</v>
      </c>
      <c r="B37" s="666"/>
      <c r="C37" s="666"/>
      <c r="D37" s="666"/>
      <c r="E37" s="666"/>
      <c r="F37" s="666"/>
      <c r="G37" s="666"/>
      <c r="H37" s="756"/>
      <c r="I37" s="757"/>
      <c r="J37" s="701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AF37" s="758"/>
      <c r="AG37" s="758"/>
      <c r="AH37" s="758"/>
      <c r="AI37" s="758"/>
      <c r="AJ37" s="758"/>
      <c r="AK37" s="758"/>
      <c r="AL37" s="758"/>
      <c r="AM37" s="758"/>
      <c r="AN37" s="758"/>
      <c r="AO37" s="758"/>
      <c r="AP37" s="758"/>
      <c r="AQ37" s="758"/>
    </row>
    <row r="38" spans="1:81" s="665" customFormat="1" ht="16.5" customHeight="1" x14ac:dyDescent="0.25">
      <c r="A38" s="1692" t="s">
        <v>20</v>
      </c>
      <c r="B38" s="759" t="s">
        <v>54</v>
      </c>
      <c r="C38" s="760"/>
      <c r="D38" s="760" t="s">
        <v>55</v>
      </c>
      <c r="E38" s="760"/>
      <c r="F38" s="760"/>
      <c r="G38" s="761"/>
      <c r="H38" s="762">
        <f>$C$40/1000</f>
        <v>2.7E-2</v>
      </c>
      <c r="I38" s="763" t="s">
        <v>56</v>
      </c>
      <c r="J38" s="764">
        <f>$G$40/1000</f>
        <v>0.17299999999999999</v>
      </c>
      <c r="K38" s="762">
        <f>$C$40/1000</f>
        <v>2.7E-2</v>
      </c>
      <c r="L38" s="763" t="s">
        <v>56</v>
      </c>
      <c r="M38" s="764">
        <f>$G$40/1000</f>
        <v>0.17299999999999999</v>
      </c>
      <c r="N38" s="762">
        <f>$C$40/1000</f>
        <v>2.7E-2</v>
      </c>
      <c r="O38" s="763" t="s">
        <v>56</v>
      </c>
      <c r="P38" s="764">
        <f>$G$40/1000</f>
        <v>0.17299999999999999</v>
      </c>
      <c r="Q38" s="762">
        <f>$C$40/1000</f>
        <v>2.7E-2</v>
      </c>
      <c r="R38" s="763" t="s">
        <v>56</v>
      </c>
      <c r="S38" s="764">
        <f>$G$40/1000</f>
        <v>0.17299999999999999</v>
      </c>
      <c r="T38" s="762">
        <f>$C$40/1000</f>
        <v>2.7E-2</v>
      </c>
      <c r="U38" s="763" t="s">
        <v>56</v>
      </c>
      <c r="V38" s="764">
        <f>$G$40/1000</f>
        <v>0.17299999999999999</v>
      </c>
      <c r="W38" s="762">
        <f>$C$40/1000</f>
        <v>2.7E-2</v>
      </c>
      <c r="X38" s="763" t="s">
        <v>56</v>
      </c>
      <c r="Y38" s="764">
        <f>$G$40/1000</f>
        <v>0.17299999999999999</v>
      </c>
      <c r="Z38" s="762">
        <f>$C$40/1000</f>
        <v>2.7E-2</v>
      </c>
      <c r="AA38" s="763" t="s">
        <v>56</v>
      </c>
      <c r="AB38" s="764">
        <f>$G$40/1000</f>
        <v>0.17299999999999999</v>
      </c>
      <c r="AC38" s="762">
        <f>$C$40/1000</f>
        <v>2.7E-2</v>
      </c>
      <c r="AD38" s="763" t="s">
        <v>56</v>
      </c>
      <c r="AE38" s="764">
        <f>$G$40/1000</f>
        <v>0.17299999999999999</v>
      </c>
      <c r="AF38" s="762">
        <f>$C$40/1000</f>
        <v>2.7E-2</v>
      </c>
      <c r="AG38" s="763" t="s">
        <v>56</v>
      </c>
      <c r="AH38" s="764">
        <f>$G$40/1000</f>
        <v>0.17299999999999999</v>
      </c>
      <c r="AI38" s="762">
        <f>$C$40/1000</f>
        <v>2.7E-2</v>
      </c>
      <c r="AJ38" s="763" t="s">
        <v>56</v>
      </c>
      <c r="AK38" s="764">
        <f>$G$40/1000</f>
        <v>0.17299999999999999</v>
      </c>
      <c r="AL38" s="762">
        <f>$C$40/1000</f>
        <v>2.7E-2</v>
      </c>
      <c r="AM38" s="763" t="s">
        <v>56</v>
      </c>
      <c r="AN38" s="764">
        <f>$G$40/1000</f>
        <v>0.17299999999999999</v>
      </c>
      <c r="AO38" s="762">
        <f>$C$40/1000</f>
        <v>2.7E-2</v>
      </c>
      <c r="AP38" s="763" t="s">
        <v>56</v>
      </c>
      <c r="AQ38" s="764">
        <f>$G$40/1000</f>
        <v>0.17299999999999999</v>
      </c>
      <c r="AR38" s="674"/>
    </row>
    <row r="39" spans="1:81" s="665" customFormat="1" ht="16.5" customHeight="1" thickBot="1" x14ac:dyDescent="0.3">
      <c r="A39" s="1693"/>
      <c r="B39" s="765" t="s">
        <v>57</v>
      </c>
      <c r="C39" s="766"/>
      <c r="D39" s="766" t="s">
        <v>58</v>
      </c>
      <c r="E39" s="766"/>
      <c r="F39" s="766"/>
      <c r="G39" s="767"/>
      <c r="H39" s="768">
        <f>((I8^2+J8^2)*$G$41/1000)/($C$7*$C$7)</f>
        <v>9.2232904703999999E-4</v>
      </c>
      <c r="I39" s="769" t="s">
        <v>56</v>
      </c>
      <c r="J39" s="770">
        <f>((I8^2+J8^2)*$J$41)/(100*$C$7)</f>
        <v>2.0175947904000003E-2</v>
      </c>
      <c r="K39" s="768">
        <f>((L8^2+M8^2)*$G$41/1000)/($C$7*$C$7)</f>
        <v>8.5710094079999982E-4</v>
      </c>
      <c r="L39" s="769" t="s">
        <v>56</v>
      </c>
      <c r="M39" s="770">
        <f>((L8^2+M8^2)*$J$41)/(100*$C$7)</f>
        <v>1.8749083079999996E-2</v>
      </c>
      <c r="N39" s="768">
        <f>((O8^2+P8^2)*$G$41/1000)/($C$7*$C$7)</f>
        <v>1.0812096307199997E-3</v>
      </c>
      <c r="O39" s="769" t="s">
        <v>56</v>
      </c>
      <c r="P39" s="770">
        <f>((O8^2+P8^2)*$J$41)/(100*$C$7)</f>
        <v>2.3651460671999993E-2</v>
      </c>
      <c r="Q39" s="768">
        <f>((R8^2+S8^2)*$G$41/1000)/($C$7*$C$7)</f>
        <v>1.2736688102400002E-3</v>
      </c>
      <c r="R39" s="769" t="s">
        <v>56</v>
      </c>
      <c r="S39" s="770">
        <f>((R8^2+S8^2)*$J$41)/(100*$C$7)</f>
        <v>2.7861505224000008E-2</v>
      </c>
      <c r="T39" s="768">
        <f>((U8^2+V8^2)*$G$41/1000)/($C$7*$C$7)</f>
        <v>1.5166974335999999E-3</v>
      </c>
      <c r="U39" s="769" t="s">
        <v>56</v>
      </c>
      <c r="V39" s="770">
        <f>((U8^2+V8^2)*$J$41)/(100*$C$7)</f>
        <v>3.3177756359999998E-2</v>
      </c>
      <c r="W39" s="768">
        <f>((X8^2+Y8^2)*$G$41/1000)/($C$7*$C$7)</f>
        <v>1.3298779545599998E-3</v>
      </c>
      <c r="X39" s="769" t="s">
        <v>56</v>
      </c>
      <c r="Y39" s="770">
        <f>((X8^2+Y8^2)*$J$41)/(100*$C$7)</f>
        <v>2.9091080255999997E-2</v>
      </c>
      <c r="Z39" s="768">
        <f>((AA8^2+AB8^2)*$G$41/1000)/($C$7*$C$7)</f>
        <v>1.0215500544000001E-3</v>
      </c>
      <c r="AA39" s="769" t="s">
        <v>56</v>
      </c>
      <c r="AB39" s="770">
        <f>((AA8^2+AB8^2)*$J$41)/(100*$C$7)</f>
        <v>2.234640744E-2</v>
      </c>
      <c r="AC39" s="768">
        <f>((AD8^2+AE8^2)*$G$41/1000)/($C$7*$C$7)</f>
        <v>9.1955788800000013E-4</v>
      </c>
      <c r="AD39" s="769" t="s">
        <v>56</v>
      </c>
      <c r="AE39" s="770">
        <f>((AD8^2+AE8^2)*$J$41)/(100*$C$7)</f>
        <v>2.0115328800000002E-2</v>
      </c>
      <c r="AF39" s="768">
        <f>((AG8^2+AH8^2)*$G$41/1000)/($C$7*$C$7)</f>
        <v>1.30737875712E-3</v>
      </c>
      <c r="AG39" s="769" t="s">
        <v>56</v>
      </c>
      <c r="AH39" s="770">
        <f>((AG8^2+AH8^2)*$J$41)/(100*$C$7)</f>
        <v>2.8598910311999997E-2</v>
      </c>
      <c r="AI39" s="768">
        <f>((AJ8^2+AK8^2)*$G$41/1000)/($C$7*$C$7)</f>
        <v>1.1396102015999996E-3</v>
      </c>
      <c r="AJ39" s="769" t="s">
        <v>56</v>
      </c>
      <c r="AK39" s="770">
        <f>((AJ8^2+AK8^2)*$J$41)/(100*$C$7)</f>
        <v>2.4928973159999993E-2</v>
      </c>
      <c r="AL39" s="768">
        <f>((AM8^2+AN8^2)*$G$41/1000)/($C$7*$C$7)</f>
        <v>1.1467735219200001E-3</v>
      </c>
      <c r="AM39" s="769" t="s">
        <v>56</v>
      </c>
      <c r="AN39" s="770">
        <f>((AM8^2+AN8^2)*$J$41)/(100*$C$7)</f>
        <v>2.5085670792000001E-2</v>
      </c>
      <c r="AO39" s="768">
        <f>((AP8^2+AQ8^2)*$G$41/1000)/($C$7*$C$7)</f>
        <v>1.0863194879999997E-3</v>
      </c>
      <c r="AP39" s="769" t="s">
        <v>56</v>
      </c>
      <c r="AQ39" s="770">
        <f>((AP8^2+AQ8^2)*$J$41)/(100*$C$7)</f>
        <v>2.3763238799999996E-2</v>
      </c>
      <c r="AR39" s="674"/>
    </row>
    <row r="40" spans="1:81" s="665" customFormat="1" ht="16.5" customHeight="1" x14ac:dyDescent="0.25">
      <c r="A40" s="1693"/>
      <c r="B40" s="771" t="s">
        <v>152</v>
      </c>
      <c r="C40" s="772">
        <v>27</v>
      </c>
      <c r="D40" s="773"/>
      <c r="E40" s="1695" t="s">
        <v>153</v>
      </c>
      <c r="F40" s="1695"/>
      <c r="G40" s="774">
        <v>173</v>
      </c>
      <c r="H40" s="775"/>
      <c r="I40" s="776"/>
      <c r="J40" s="928"/>
      <c r="K40" s="1699"/>
      <c r="L40" s="1700"/>
      <c r="M40" s="1701"/>
      <c r="N40" s="1699"/>
      <c r="O40" s="1700"/>
      <c r="P40" s="1701"/>
      <c r="Q40" s="1699"/>
      <c r="R40" s="1700"/>
      <c r="S40" s="1701"/>
      <c r="T40" s="1699"/>
      <c r="U40" s="1700"/>
      <c r="V40" s="1701"/>
      <c r="W40" s="1699"/>
      <c r="X40" s="1700"/>
      <c r="Y40" s="1701"/>
      <c r="Z40" s="1699"/>
      <c r="AA40" s="1700"/>
      <c r="AB40" s="1701"/>
      <c r="AC40" s="1699"/>
      <c r="AD40" s="1700"/>
      <c r="AE40" s="1701"/>
      <c r="AF40" s="1699"/>
      <c r="AG40" s="1700"/>
      <c r="AH40" s="1701"/>
      <c r="AI40" s="1699"/>
      <c r="AJ40" s="1700"/>
      <c r="AK40" s="1701"/>
      <c r="AL40" s="1699"/>
      <c r="AM40" s="1700"/>
      <c r="AN40" s="1701"/>
      <c r="AO40" s="1699"/>
      <c r="AP40" s="1700"/>
      <c r="AQ40" s="1701"/>
    </row>
    <row r="41" spans="1:81" s="665" customFormat="1" ht="16.5" customHeight="1" thickBot="1" x14ac:dyDescent="0.3">
      <c r="A41" s="1693"/>
      <c r="B41" s="830"/>
      <c r="C41" s="831"/>
      <c r="D41" s="698"/>
      <c r="E41" s="777"/>
      <c r="F41" s="777" t="s">
        <v>61</v>
      </c>
      <c r="G41" s="921">
        <v>120</v>
      </c>
      <c r="H41" s="1690" t="s">
        <v>62</v>
      </c>
      <c r="I41" s="1691"/>
      <c r="J41" s="930">
        <v>10.5</v>
      </c>
      <c r="K41" s="1702"/>
      <c r="L41" s="1703"/>
      <c r="M41" s="1704"/>
      <c r="N41" s="1702"/>
      <c r="O41" s="1703"/>
      <c r="P41" s="1704"/>
      <c r="Q41" s="1702"/>
      <c r="R41" s="1703"/>
      <c r="S41" s="1704"/>
      <c r="T41" s="1702"/>
      <c r="U41" s="1703"/>
      <c r="V41" s="1704"/>
      <c r="W41" s="1702"/>
      <c r="X41" s="1703"/>
      <c r="Y41" s="1704"/>
      <c r="Z41" s="1702"/>
      <c r="AA41" s="1703"/>
      <c r="AB41" s="1704"/>
      <c r="AC41" s="1702"/>
      <c r="AD41" s="1703"/>
      <c r="AE41" s="1704"/>
      <c r="AF41" s="1702"/>
      <c r="AG41" s="1703"/>
      <c r="AH41" s="1704"/>
      <c r="AI41" s="1702"/>
      <c r="AJ41" s="1703"/>
      <c r="AK41" s="1704"/>
      <c r="AL41" s="1702"/>
      <c r="AM41" s="1703"/>
      <c r="AN41" s="1704"/>
      <c r="AO41" s="1702"/>
      <c r="AP41" s="1703"/>
      <c r="AQ41" s="1704"/>
    </row>
    <row r="42" spans="1:81" s="665" customFormat="1" ht="16.5" customHeight="1" thickBot="1" x14ac:dyDescent="0.3">
      <c r="A42" s="1694"/>
      <c r="B42" s="1696" t="s">
        <v>63</v>
      </c>
      <c r="C42" s="1697"/>
      <c r="D42" s="1697"/>
      <c r="E42" s="1697"/>
      <c r="F42" s="1697"/>
      <c r="G42" s="1698"/>
      <c r="H42" s="778">
        <f>I8+H38+H39</f>
        <v>1.88152232904704</v>
      </c>
      <c r="I42" s="779" t="s">
        <v>56</v>
      </c>
      <c r="J42" s="780">
        <f>J8+J38+J39</f>
        <v>1.362775947904</v>
      </c>
      <c r="K42" s="778">
        <f>L8+K38+K39</f>
        <v>1.8570571009407999</v>
      </c>
      <c r="L42" s="779" t="s">
        <v>56</v>
      </c>
      <c r="M42" s="780">
        <f>M8+M38+M39</f>
        <v>1.2491490830799998</v>
      </c>
      <c r="N42" s="778">
        <f>O8+N38+N39</f>
        <v>2.0476812096307198</v>
      </c>
      <c r="O42" s="779" t="s">
        <v>56</v>
      </c>
      <c r="P42" s="780">
        <f>P8+P38+P39</f>
        <v>1.442651460672</v>
      </c>
      <c r="Q42" s="778">
        <f>R8+Q38+Q39</f>
        <v>2.1518736688102402</v>
      </c>
      <c r="R42" s="779" t="s">
        <v>56</v>
      </c>
      <c r="S42" s="780">
        <f>S8+S38+S39</f>
        <v>1.6582615052240002</v>
      </c>
      <c r="T42" s="778">
        <f>U8+T38+T39</f>
        <v>2.1967166974336001</v>
      </c>
      <c r="U42" s="779" t="s">
        <v>56</v>
      </c>
      <c r="V42" s="780">
        <f>V8+V38+V39</f>
        <v>1.99457775636</v>
      </c>
      <c r="W42" s="778">
        <f>X8+W38+W39</f>
        <v>2.1015298779545599</v>
      </c>
      <c r="X42" s="779" t="s">
        <v>56</v>
      </c>
      <c r="Y42" s="780">
        <f>Y8+Y38+Y39</f>
        <v>1.8232910802560001</v>
      </c>
      <c r="Z42" s="778">
        <f>AA8+Z38+Z39</f>
        <v>1.9534215500543999</v>
      </c>
      <c r="AA42" s="779" t="s">
        <v>56</v>
      </c>
      <c r="AB42" s="780">
        <f>AB8+AB38+AB39</f>
        <v>1.46554640744</v>
      </c>
      <c r="AC42" s="778">
        <f>AD8+AC38+AC39</f>
        <v>1.913519557888</v>
      </c>
      <c r="AD42" s="779" t="s">
        <v>56</v>
      </c>
      <c r="AE42" s="780">
        <f>AE8+AE38+AE39</f>
        <v>1.3039153288000001</v>
      </c>
      <c r="AF42" s="778">
        <f>AG8+AF38+AF39</f>
        <v>2.1873073787571204</v>
      </c>
      <c r="AG42" s="779" t="s">
        <v>56</v>
      </c>
      <c r="AH42" s="780">
        <f>AH8+AH38+AH39</f>
        <v>1.667198910312</v>
      </c>
      <c r="AI42" s="778">
        <f>AJ8+AI38+AI39</f>
        <v>2.0785396102016001</v>
      </c>
      <c r="AJ42" s="779" t="s">
        <v>56</v>
      </c>
      <c r="AK42" s="780">
        <f>AK8+AK38+AK39</f>
        <v>1.5137289731599999</v>
      </c>
      <c r="AL42" s="778">
        <f>AM8+AL38+AL39</f>
        <v>2.0957467735219204</v>
      </c>
      <c r="AM42" s="779" t="s">
        <v>56</v>
      </c>
      <c r="AN42" s="780">
        <f>AN8+AN38+AN39</f>
        <v>1.5010856707920002</v>
      </c>
      <c r="AO42" s="778">
        <f>AP8+AO38+AO39</f>
        <v>2.0506863194879998</v>
      </c>
      <c r="AP42" s="779" t="s">
        <v>56</v>
      </c>
      <c r="AQ42" s="780">
        <f>AQ8+AQ38+AQ39</f>
        <v>1.4485632388</v>
      </c>
    </row>
    <row r="43" spans="1:81" s="665" customFormat="1" ht="16.5" customHeight="1" x14ac:dyDescent="0.25">
      <c r="A43" s="1692" t="s">
        <v>24</v>
      </c>
      <c r="B43" s="759" t="s">
        <v>54</v>
      </c>
      <c r="C43" s="760"/>
      <c r="D43" s="760" t="s">
        <v>55</v>
      </c>
      <c r="E43" s="760"/>
      <c r="F43" s="760"/>
      <c r="G43" s="760"/>
      <c r="H43" s="762">
        <f>$C$45/1000</f>
        <v>2.7E-2</v>
      </c>
      <c r="I43" s="763" t="s">
        <v>56</v>
      </c>
      <c r="J43" s="764">
        <f>$G$45/1000</f>
        <v>0.17299999999999999</v>
      </c>
      <c r="K43" s="762">
        <f>$C$45/1000</f>
        <v>2.7E-2</v>
      </c>
      <c r="L43" s="763" t="s">
        <v>56</v>
      </c>
      <c r="M43" s="764">
        <f>$G$45/1000</f>
        <v>0.17299999999999999</v>
      </c>
      <c r="N43" s="762">
        <f>$C$45/1000</f>
        <v>2.7E-2</v>
      </c>
      <c r="O43" s="763" t="s">
        <v>56</v>
      </c>
      <c r="P43" s="764">
        <f>$G$45/1000</f>
        <v>0.17299999999999999</v>
      </c>
      <c r="Q43" s="762">
        <f>$C$45/1000</f>
        <v>2.7E-2</v>
      </c>
      <c r="R43" s="763" t="s">
        <v>56</v>
      </c>
      <c r="S43" s="764">
        <f>$G$45/1000</f>
        <v>0.17299999999999999</v>
      </c>
      <c r="T43" s="762">
        <f>$C$45/1000</f>
        <v>2.7E-2</v>
      </c>
      <c r="U43" s="763" t="s">
        <v>56</v>
      </c>
      <c r="V43" s="764">
        <f>$G$45/1000</f>
        <v>0.17299999999999999</v>
      </c>
      <c r="W43" s="762">
        <f>$C$45/1000</f>
        <v>2.7E-2</v>
      </c>
      <c r="X43" s="763" t="s">
        <v>56</v>
      </c>
      <c r="Y43" s="764">
        <f>$G$45/1000</f>
        <v>0.17299999999999999</v>
      </c>
      <c r="Z43" s="762">
        <f>$C$45/1000</f>
        <v>2.7E-2</v>
      </c>
      <c r="AA43" s="763" t="s">
        <v>56</v>
      </c>
      <c r="AB43" s="764">
        <f>$G$45/1000</f>
        <v>0.17299999999999999</v>
      </c>
      <c r="AC43" s="762">
        <f>$C$45/1000</f>
        <v>2.7E-2</v>
      </c>
      <c r="AD43" s="763" t="s">
        <v>56</v>
      </c>
      <c r="AE43" s="764">
        <f>$G$45/1000</f>
        <v>0.17299999999999999</v>
      </c>
      <c r="AF43" s="762">
        <f>$C$45/1000</f>
        <v>2.7E-2</v>
      </c>
      <c r="AG43" s="763" t="s">
        <v>56</v>
      </c>
      <c r="AH43" s="764">
        <f>$G$45/1000</f>
        <v>0.17299999999999999</v>
      </c>
      <c r="AI43" s="762">
        <f>$C$45/1000</f>
        <v>2.7E-2</v>
      </c>
      <c r="AJ43" s="763" t="s">
        <v>56</v>
      </c>
      <c r="AK43" s="764">
        <f>$G$45/1000</f>
        <v>0.17299999999999999</v>
      </c>
      <c r="AL43" s="762">
        <f>$C$45/1000</f>
        <v>2.7E-2</v>
      </c>
      <c r="AM43" s="763" t="s">
        <v>56</v>
      </c>
      <c r="AN43" s="764">
        <f>$G$45/1000</f>
        <v>0.17299999999999999</v>
      </c>
      <c r="AO43" s="762">
        <f>$C$45/1000</f>
        <v>2.7E-2</v>
      </c>
      <c r="AP43" s="763" t="s">
        <v>56</v>
      </c>
      <c r="AQ43" s="764">
        <f>$G$45/1000</f>
        <v>0.17299999999999999</v>
      </c>
      <c r="AR43" s="674"/>
    </row>
    <row r="44" spans="1:81" s="665" customFormat="1" ht="16.5" customHeight="1" thickBot="1" x14ac:dyDescent="0.3">
      <c r="A44" s="1693"/>
      <c r="B44" s="765" t="s">
        <v>57</v>
      </c>
      <c r="C44" s="766"/>
      <c r="D44" s="766" t="s">
        <v>58</v>
      </c>
      <c r="E44" s="766"/>
      <c r="F44" s="766"/>
      <c r="G44" s="781"/>
      <c r="H44" s="768">
        <f>((I14^2+J14^2)*$G$46/1000)/($C$13*$C$7)</f>
        <v>1.9849605120000001E-3</v>
      </c>
      <c r="I44" s="769" t="s">
        <v>56</v>
      </c>
      <c r="J44" s="770">
        <f>((I14^2+J14^2)*$J$46)/(100*$C$13)</f>
        <v>4.3421011199999998E-2</v>
      </c>
      <c r="K44" s="768">
        <f>((L14^2+M14^2)*$G$46/1000)/($C$13*$C$7)</f>
        <v>2.0578932940800002E-3</v>
      </c>
      <c r="L44" s="769" t="s">
        <v>56</v>
      </c>
      <c r="M44" s="770">
        <f>((L14^2+M14^2)*$J$46)/(100*$C$13)</f>
        <v>4.5016415808000004E-2</v>
      </c>
      <c r="N44" s="768">
        <f>((O14^2+P14^2)*$G$46/1000)/($C$13*$C$7)</f>
        <v>2.6208336998400006E-3</v>
      </c>
      <c r="O44" s="769" t="s">
        <v>56</v>
      </c>
      <c r="P44" s="770">
        <f>((O14^2+P14^2)*$J$46)/(100*$C$13)</f>
        <v>5.7330737184000009E-2</v>
      </c>
      <c r="Q44" s="768">
        <f>((R14^2+S14^2)*$G$46/1000)/($C$13*$C$7)</f>
        <v>3.4798629273600007E-3</v>
      </c>
      <c r="R44" s="769" t="s">
        <v>56</v>
      </c>
      <c r="S44" s="770">
        <f>((R14^2+S14^2)*$J$46)/(100*$C$13)</f>
        <v>7.6122001536000003E-2</v>
      </c>
      <c r="T44" s="768">
        <f>((U14^2+V14^2)*$G$46/1000)/($C$13*$C$7)</f>
        <v>3.2209463500799999E-3</v>
      </c>
      <c r="U44" s="769" t="s">
        <v>56</v>
      </c>
      <c r="V44" s="770">
        <f>((U14^2+V14^2)*$J$46)/(100*$C$13)</f>
        <v>7.0458201407999993E-2</v>
      </c>
      <c r="W44" s="768">
        <f>((X14^2+Y14^2)*$G$46/1000)/($C$13*$C$7)</f>
        <v>3.2227585536000001E-3</v>
      </c>
      <c r="X44" s="769" t="s">
        <v>56</v>
      </c>
      <c r="Y44" s="770">
        <f>((X14^2+Y14^2)*$J$46)/(100*$C$13)</f>
        <v>7.0497843359999993E-2</v>
      </c>
      <c r="Z44" s="768">
        <f>((AA14^2+AB14^2)*$G$46/1000)/($C$13*$C$7)</f>
        <v>3.6365967974399992E-3</v>
      </c>
      <c r="AA44" s="769" t="s">
        <v>56</v>
      </c>
      <c r="AB44" s="770">
        <f>((AA14^2+AB14^2)*$J$46)/(100*$C$13)</f>
        <v>7.9550554943999999E-2</v>
      </c>
      <c r="AC44" s="768">
        <f>((AD14^2+AE14^2)*$G$46/1000)/($C$13*$C$7)</f>
        <v>2.9930860031999996E-3</v>
      </c>
      <c r="AD44" s="769" t="s">
        <v>56</v>
      </c>
      <c r="AE44" s="770">
        <f>((AD14^2+AE14^2)*$J$46)/(100*$C$13)</f>
        <v>6.5473756319999979E-2</v>
      </c>
      <c r="AF44" s="768">
        <f>((AG14^2+AH14^2)*$G$46/1000)/($C$13*$C$7)</f>
        <v>1.4918252543999996E-3</v>
      </c>
      <c r="AG44" s="769" t="s">
        <v>56</v>
      </c>
      <c r="AH44" s="770">
        <f>((AG14^2+AH14^2)*$J$46)/(100*$C$13)</f>
        <v>3.2633677439999988E-2</v>
      </c>
      <c r="AI44" s="768">
        <f>((AJ14^2+AK14^2)*$G$46/1000)/($C$13*$C$7)</f>
        <v>1.2239384985599999E-3</v>
      </c>
      <c r="AJ44" s="769" t="s">
        <v>56</v>
      </c>
      <c r="AK44" s="770">
        <f>((AJ14^2+AK14^2)*$J$46)/(100*$C$13)</f>
        <v>2.6773654655999995E-2</v>
      </c>
      <c r="AL44" s="768">
        <f>((AM14^2+AN14^2)*$G$46/1000)/($C$13*$C$7)</f>
        <v>1.1259092889599996E-3</v>
      </c>
      <c r="AM44" s="769" t="s">
        <v>56</v>
      </c>
      <c r="AN44" s="770">
        <f>((AM14^2+AN14^2)*$J$46)/(100*$C$13)</f>
        <v>2.4629265695999995E-2</v>
      </c>
      <c r="AO44" s="768">
        <f>((AP14^2+AQ14^2)*$G$46/1000)/($C$13*$C$7)</f>
        <v>1.1642369433600003E-3</v>
      </c>
      <c r="AP44" s="769" t="s">
        <v>56</v>
      </c>
      <c r="AQ44" s="770">
        <f>((AP14^2+AQ14^2)*$J$46)/(100*$C$13)</f>
        <v>2.5467683136000004E-2</v>
      </c>
      <c r="AR44" s="674"/>
      <c r="AS44" s="922"/>
    </row>
    <row r="45" spans="1:81" s="665" customFormat="1" ht="16.5" customHeight="1" x14ac:dyDescent="0.25">
      <c r="A45" s="1693"/>
      <c r="B45" s="771" t="s">
        <v>152</v>
      </c>
      <c r="C45" s="772">
        <v>27</v>
      </c>
      <c r="D45" s="773"/>
      <c r="E45" s="1695" t="s">
        <v>153</v>
      </c>
      <c r="F45" s="1695"/>
      <c r="G45" s="774">
        <v>173</v>
      </c>
      <c r="H45" s="775"/>
      <c r="I45" s="776"/>
      <c r="J45" s="784"/>
      <c r="K45" s="1684"/>
      <c r="L45" s="1685"/>
      <c r="M45" s="1686"/>
      <c r="N45" s="1684"/>
      <c r="O45" s="1685"/>
      <c r="P45" s="1686"/>
      <c r="Q45" s="1684"/>
      <c r="R45" s="1685"/>
      <c r="S45" s="1686"/>
      <c r="T45" s="1684"/>
      <c r="U45" s="1685"/>
      <c r="V45" s="1686"/>
      <c r="W45" s="1684"/>
      <c r="X45" s="1685"/>
      <c r="Y45" s="1686"/>
      <c r="Z45" s="1684"/>
      <c r="AA45" s="1685"/>
      <c r="AB45" s="1686"/>
      <c r="AC45" s="1684"/>
      <c r="AD45" s="1685"/>
      <c r="AE45" s="1686"/>
      <c r="AF45" s="1684"/>
      <c r="AG45" s="1685"/>
      <c r="AH45" s="1686"/>
      <c r="AI45" s="1684"/>
      <c r="AJ45" s="1685"/>
      <c r="AK45" s="1686"/>
      <c r="AL45" s="1684"/>
      <c r="AM45" s="1685"/>
      <c r="AN45" s="1686"/>
      <c r="AO45" s="1684"/>
      <c r="AP45" s="1685"/>
      <c r="AQ45" s="1686"/>
    </row>
    <row r="46" spans="1:81" s="665" customFormat="1" ht="16.5" customHeight="1" thickBot="1" x14ac:dyDescent="0.3">
      <c r="A46" s="1693"/>
      <c r="B46" s="785"/>
      <c r="C46" s="993"/>
      <c r="D46" s="666"/>
      <c r="E46" s="777"/>
      <c r="F46" s="777" t="s">
        <v>61</v>
      </c>
      <c r="G46" s="921">
        <v>120</v>
      </c>
      <c r="H46" s="1690" t="s">
        <v>62</v>
      </c>
      <c r="I46" s="1691"/>
      <c r="J46" s="930">
        <v>10.5</v>
      </c>
      <c r="K46" s="1687"/>
      <c r="L46" s="1688"/>
      <c r="M46" s="1689"/>
      <c r="N46" s="1687"/>
      <c r="O46" s="1688"/>
      <c r="P46" s="1689"/>
      <c r="Q46" s="1687"/>
      <c r="R46" s="1688"/>
      <c r="S46" s="1689"/>
      <c r="T46" s="1687"/>
      <c r="U46" s="1688"/>
      <c r="V46" s="1689"/>
      <c r="W46" s="1687"/>
      <c r="X46" s="1688"/>
      <c r="Y46" s="1689"/>
      <c r="Z46" s="1687"/>
      <c r="AA46" s="1688"/>
      <c r="AB46" s="1689"/>
      <c r="AC46" s="1687"/>
      <c r="AD46" s="1688"/>
      <c r="AE46" s="1689"/>
      <c r="AF46" s="1687"/>
      <c r="AG46" s="1688"/>
      <c r="AH46" s="1689"/>
      <c r="AI46" s="1687"/>
      <c r="AJ46" s="1688"/>
      <c r="AK46" s="1689"/>
      <c r="AL46" s="1687"/>
      <c r="AM46" s="1688"/>
      <c r="AN46" s="1689"/>
      <c r="AO46" s="1687"/>
      <c r="AP46" s="1688"/>
      <c r="AQ46" s="1689"/>
    </row>
    <row r="47" spans="1:81" s="790" customFormat="1" ht="16.5" customHeight="1" thickBot="1" x14ac:dyDescent="0.3">
      <c r="A47" s="1694"/>
      <c r="B47" s="1696" t="s">
        <v>63</v>
      </c>
      <c r="C47" s="1697"/>
      <c r="D47" s="1697"/>
      <c r="E47" s="1697"/>
      <c r="F47" s="1697"/>
      <c r="G47" s="1698"/>
      <c r="H47" s="787">
        <f>I14+H43+H44</f>
        <v>2.9353849605120002</v>
      </c>
      <c r="I47" s="788" t="s">
        <v>56</v>
      </c>
      <c r="J47" s="789">
        <f>J14+J43+J44</f>
        <v>1.5916210112</v>
      </c>
      <c r="K47" s="787">
        <f>L14+K43+K44</f>
        <v>2.84305789329408</v>
      </c>
      <c r="L47" s="788" t="s">
        <v>56</v>
      </c>
      <c r="M47" s="789">
        <f>M14+M43+M44</f>
        <v>1.8912164158080003</v>
      </c>
      <c r="N47" s="787">
        <f>O14+N43+N44</f>
        <v>3.2080208336998401</v>
      </c>
      <c r="O47" s="788" t="s">
        <v>56</v>
      </c>
      <c r="P47" s="789">
        <f>P14+P43+P44</f>
        <v>2.1139307371839999</v>
      </c>
      <c r="Q47" s="787">
        <f>R14+Q43+Q44</f>
        <v>3.75127986292736</v>
      </c>
      <c r="R47" s="788" t="s">
        <v>56</v>
      </c>
      <c r="S47" s="789">
        <f>S14+S43+S44</f>
        <v>2.317922001536</v>
      </c>
      <c r="T47" s="787">
        <f>U14+T43+T44</f>
        <v>3.6034209463500799</v>
      </c>
      <c r="U47" s="788" t="s">
        <v>56</v>
      </c>
      <c r="V47" s="789">
        <f>V14+V43+V44</f>
        <v>2.2454582014079998</v>
      </c>
      <c r="W47" s="787">
        <f>X14+W43+W44</f>
        <v>3.5914227585536</v>
      </c>
      <c r="X47" s="788" t="s">
        <v>56</v>
      </c>
      <c r="Y47" s="789">
        <f>Y14+Y43+Y44</f>
        <v>2.26909784336</v>
      </c>
      <c r="Z47" s="787">
        <f>AA14+Z43+Z44</f>
        <v>3.8662365967974401</v>
      </c>
      <c r="AA47" s="788" t="s">
        <v>56</v>
      </c>
      <c r="AB47" s="789">
        <f>AB14+AB43+AB44</f>
        <v>2.3089505549439999</v>
      </c>
      <c r="AC47" s="787">
        <f>AD14+AC43+AC44</f>
        <v>3.4635930860031996</v>
      </c>
      <c r="AD47" s="788" t="s">
        <v>56</v>
      </c>
      <c r="AE47" s="789">
        <f>AE14+AE43+AE44</f>
        <v>2.1876737563199997</v>
      </c>
      <c r="AF47" s="787">
        <f>AG14+AF43+AF44</f>
        <v>2.6300918252543997</v>
      </c>
      <c r="AG47" s="788" t="s">
        <v>56</v>
      </c>
      <c r="AH47" s="789">
        <f>AH14+AH43+AH44</f>
        <v>1.2064336774400002</v>
      </c>
      <c r="AI47" s="787">
        <f>AJ14+AI43+AI44</f>
        <v>2.3914239384985603</v>
      </c>
      <c r="AJ47" s="788" t="s">
        <v>56</v>
      </c>
      <c r="AK47" s="789">
        <f>AK14+AK43+AK44</f>
        <v>1.0885736546559999</v>
      </c>
      <c r="AL47" s="787">
        <f>AM14+AL43+AL44</f>
        <v>2.29292590928896</v>
      </c>
      <c r="AM47" s="788" t="s">
        <v>56</v>
      </c>
      <c r="AN47" s="789">
        <f>AN14+AN43+AN44</f>
        <v>1.0548292656960001</v>
      </c>
      <c r="AO47" s="787">
        <f>AP14+AO43+AO44</f>
        <v>2.3213642369433605</v>
      </c>
      <c r="AP47" s="788" t="s">
        <v>56</v>
      </c>
      <c r="AQ47" s="789">
        <f>AQ14+AQ43+AQ44</f>
        <v>1.0956676831359999</v>
      </c>
      <c r="CC47" s="791"/>
    </row>
    <row r="48" spans="1:81" s="665" customFormat="1" ht="16.5" customHeight="1" x14ac:dyDescent="0.25">
      <c r="A48" s="1681" t="s">
        <v>64</v>
      </c>
      <c r="B48" s="1682"/>
      <c r="C48" s="1682"/>
      <c r="D48" s="1682"/>
      <c r="E48" s="1682"/>
      <c r="F48" s="1682"/>
      <c r="G48" s="1683"/>
      <c r="H48" s="792"/>
      <c r="I48" s="793"/>
      <c r="J48" s="928"/>
      <c r="K48" s="792"/>
      <c r="L48" s="793"/>
      <c r="M48" s="928"/>
      <c r="N48" s="792"/>
      <c r="O48" s="793"/>
      <c r="P48" s="928"/>
      <c r="Q48" s="792"/>
      <c r="R48" s="793"/>
      <c r="S48" s="928"/>
      <c r="T48" s="792"/>
      <c r="U48" s="793"/>
      <c r="V48" s="928"/>
      <c r="W48" s="792"/>
      <c r="X48" s="793"/>
      <c r="Y48" s="928"/>
      <c r="Z48" s="792"/>
      <c r="AA48" s="793"/>
      <c r="AB48" s="928"/>
      <c r="AC48" s="792"/>
      <c r="AD48" s="793"/>
      <c r="AE48" s="928"/>
      <c r="AF48" s="792"/>
      <c r="AG48" s="793"/>
      <c r="AH48" s="928"/>
      <c r="AI48" s="792"/>
      <c r="AJ48" s="793"/>
      <c r="AK48" s="928"/>
      <c r="AL48" s="792"/>
      <c r="AM48" s="793"/>
      <c r="AN48" s="928"/>
      <c r="AO48" s="792"/>
      <c r="AP48" s="793"/>
      <c r="AQ48" s="928"/>
    </row>
    <row r="49" spans="1:78" s="665" customFormat="1" ht="16.5" customHeight="1" thickBot="1" x14ac:dyDescent="0.3">
      <c r="A49" s="794" t="s">
        <v>65</v>
      </c>
      <c r="B49" s="795"/>
      <c r="C49" s="796"/>
      <c r="D49" s="795"/>
      <c r="E49" s="698"/>
      <c r="F49" s="795" t="s">
        <v>66</v>
      </c>
      <c r="G49" s="697"/>
      <c r="H49" s="797">
        <f>SUM(H42,H47)</f>
        <v>4.8169072895590404</v>
      </c>
      <c r="I49" s="798" t="s">
        <v>56</v>
      </c>
      <c r="J49" s="799">
        <f>SUM(J42,J47)</f>
        <v>2.9543969591039998</v>
      </c>
      <c r="K49" s="797">
        <f>SUM(K42,K47)</f>
        <v>4.7001149942348803</v>
      </c>
      <c r="L49" s="798" t="s">
        <v>56</v>
      </c>
      <c r="M49" s="799">
        <f>SUM(M42,M47)</f>
        <v>3.1403654988880003</v>
      </c>
      <c r="N49" s="797">
        <f>SUM(N42,N47)</f>
        <v>5.2557020433305599</v>
      </c>
      <c r="O49" s="798" t="s">
        <v>56</v>
      </c>
      <c r="P49" s="799">
        <f>SUM(P42,P47)</f>
        <v>3.5565821978559997</v>
      </c>
      <c r="Q49" s="797">
        <f>SUM(Q42,Q47)</f>
        <v>5.9031535317376003</v>
      </c>
      <c r="R49" s="798" t="s">
        <v>56</v>
      </c>
      <c r="S49" s="799">
        <f>SUM(S42,S47)</f>
        <v>3.97618350676</v>
      </c>
      <c r="T49" s="797">
        <f>SUM(T42,T47)</f>
        <v>5.80013764378368</v>
      </c>
      <c r="U49" s="798" t="s">
        <v>56</v>
      </c>
      <c r="V49" s="799">
        <f>SUM(V42,V47)</f>
        <v>4.2400359577679998</v>
      </c>
      <c r="W49" s="797">
        <f>SUM(W42,W47)</f>
        <v>5.69295263650816</v>
      </c>
      <c r="X49" s="798" t="s">
        <v>56</v>
      </c>
      <c r="Y49" s="799">
        <f>SUM(Y42,Y47)</f>
        <v>4.0923889236160003</v>
      </c>
      <c r="Z49" s="797">
        <f>SUM(Z42,Z47)</f>
        <v>5.8196581468518396</v>
      </c>
      <c r="AA49" s="798" t="s">
        <v>56</v>
      </c>
      <c r="AB49" s="799">
        <f>SUM(AB42,AB47)</f>
        <v>3.7744969623840001</v>
      </c>
      <c r="AC49" s="797">
        <f>SUM(AC42,AC47)</f>
        <v>5.3771126438911994</v>
      </c>
      <c r="AD49" s="798" t="s">
        <v>56</v>
      </c>
      <c r="AE49" s="799">
        <f>SUM(AE42,AE47)</f>
        <v>3.4915890851199998</v>
      </c>
      <c r="AF49" s="797">
        <f>SUM(AF42,AF47)</f>
        <v>4.8173992040115206</v>
      </c>
      <c r="AG49" s="798" t="s">
        <v>56</v>
      </c>
      <c r="AH49" s="799">
        <f>SUM(AH42,AH47)</f>
        <v>2.8736325877520001</v>
      </c>
      <c r="AI49" s="797">
        <f>SUM(AI42,AI47)</f>
        <v>4.4699635487001608</v>
      </c>
      <c r="AJ49" s="798" t="s">
        <v>56</v>
      </c>
      <c r="AK49" s="799">
        <f>SUM(AK42,AK47)</f>
        <v>2.602302627816</v>
      </c>
      <c r="AL49" s="797">
        <f>SUM(AL42,AL47)</f>
        <v>4.3886726828108804</v>
      </c>
      <c r="AM49" s="798" t="s">
        <v>56</v>
      </c>
      <c r="AN49" s="799">
        <f>SUM(AN42,AN47)</f>
        <v>2.5559149364880005</v>
      </c>
      <c r="AO49" s="797">
        <f>SUM(AO42,AO47)</f>
        <v>4.3720505564313603</v>
      </c>
      <c r="AP49" s="798" t="s">
        <v>56</v>
      </c>
      <c r="AQ49" s="799">
        <f>SUM(AQ42,AQ47)</f>
        <v>2.5442309219360002</v>
      </c>
    </row>
    <row r="50" spans="1:78" s="665" customFormat="1" ht="16.5" customHeight="1" x14ac:dyDescent="0.25">
      <c r="A50" s="800" t="s">
        <v>67</v>
      </c>
      <c r="B50" s="790"/>
      <c r="C50" s="790"/>
      <c r="D50" s="790"/>
      <c r="E50" s="790"/>
      <c r="F50" s="790"/>
      <c r="G50" s="790"/>
      <c r="H50" s="790"/>
      <c r="I50" s="801">
        <f>J49/H49</f>
        <v>0.61333897073498744</v>
      </c>
      <c r="J50" s="790"/>
      <c r="K50" s="790"/>
      <c r="L50" s="801">
        <f>M49/K49</f>
        <v>0.66814652465736368</v>
      </c>
      <c r="M50" s="790"/>
      <c r="N50" s="790"/>
      <c r="O50" s="801">
        <f>P49/N49</f>
        <v>0.67670925188182451</v>
      </c>
      <c r="P50" s="790"/>
      <c r="Q50" s="790"/>
      <c r="R50" s="801">
        <f>S49/Q49</f>
        <v>0.67356938717289394</v>
      </c>
      <c r="S50" s="790"/>
      <c r="T50" s="790"/>
      <c r="U50" s="801">
        <f>V49/T49</f>
        <v>0.73102333395695784</v>
      </c>
      <c r="V50" s="790"/>
      <c r="W50" s="790"/>
      <c r="X50" s="801">
        <f>Y49/W49</f>
        <v>0.71885174265670959</v>
      </c>
      <c r="Y50" s="790"/>
      <c r="Z50" s="790"/>
      <c r="AA50" s="801">
        <f>AB49/Z49</f>
        <v>0.64857709287027876</v>
      </c>
      <c r="AB50" s="790"/>
      <c r="AC50" s="790"/>
      <c r="AD50" s="801">
        <f>AE49/AC49</f>
        <v>0.64934274514161516</v>
      </c>
      <c r="AE50" s="790"/>
      <c r="AF50" s="790"/>
      <c r="AG50" s="801">
        <f>AH49/AF49</f>
        <v>0.59651120159589088</v>
      </c>
      <c r="AH50" s="790"/>
      <c r="AI50" s="790"/>
      <c r="AJ50" s="801">
        <f>AK49/AI49</f>
        <v>0.58217535768781259</v>
      </c>
      <c r="AK50" s="790"/>
      <c r="AL50" s="790"/>
      <c r="AM50" s="801">
        <f>AN49/AL49</f>
        <v>0.58238905500944638</v>
      </c>
      <c r="AN50" s="790"/>
      <c r="AO50" s="790"/>
      <c r="AP50" s="801">
        <f>AQ49/AO49</f>
        <v>0.58193081006197278</v>
      </c>
      <c r="AQ50" s="790"/>
    </row>
    <row r="51" spans="1:78" s="802" customFormat="1" ht="16.5" customHeight="1" x14ac:dyDescent="0.25">
      <c r="A51" s="800" t="s">
        <v>619</v>
      </c>
      <c r="C51" s="800"/>
      <c r="D51" s="800"/>
      <c r="E51" s="800"/>
      <c r="F51" s="800"/>
      <c r="T51" s="803"/>
      <c r="U51" s="804"/>
    </row>
    <row r="52" spans="1:78" s="546" customFormat="1" ht="30" customHeight="1" thickBot="1" x14ac:dyDescent="0.3">
      <c r="H52" s="923"/>
      <c r="I52" s="802"/>
      <c r="J52" s="802"/>
      <c r="K52" s="923"/>
      <c r="L52" s="802"/>
      <c r="M52" s="802"/>
      <c r="N52" s="923"/>
      <c r="O52" s="802"/>
      <c r="P52" s="802"/>
      <c r="Q52" s="923"/>
      <c r="R52" s="802"/>
      <c r="S52" s="802"/>
      <c r="T52" s="923"/>
      <c r="U52" s="802"/>
      <c r="V52" s="802"/>
      <c r="W52" s="923"/>
      <c r="X52" s="802"/>
      <c r="Y52" s="802"/>
      <c r="Z52" s="923"/>
      <c r="AA52" s="802"/>
      <c r="AB52" s="802"/>
      <c r="AC52" s="923"/>
      <c r="AD52" s="802"/>
      <c r="AE52" s="802"/>
      <c r="AF52" s="923"/>
      <c r="AG52" s="802"/>
      <c r="AH52" s="802"/>
      <c r="AI52" s="923"/>
      <c r="AJ52" s="802"/>
      <c r="AK52" s="802"/>
      <c r="AL52" s="923"/>
      <c r="AM52" s="802"/>
      <c r="AN52" s="802"/>
      <c r="AO52" s="923"/>
      <c r="AP52" s="802"/>
      <c r="AQ52" s="802"/>
      <c r="AS52" s="549"/>
      <c r="AV52" s="549"/>
      <c r="AY52" s="549"/>
      <c r="BB52" s="549"/>
      <c r="BE52" s="549"/>
      <c r="BH52" s="549"/>
      <c r="BK52" s="549"/>
      <c r="BN52" s="549"/>
      <c r="BQ52" s="549"/>
      <c r="BT52" s="549"/>
      <c r="BW52" s="549"/>
      <c r="BZ52" s="549"/>
    </row>
    <row r="53" spans="1:78" s="546" customFormat="1" ht="17.25" thickBot="1" x14ac:dyDescent="0.3">
      <c r="A53" s="1794" t="s">
        <v>5</v>
      </c>
      <c r="B53" s="1795"/>
      <c r="C53" s="1795"/>
      <c r="D53" s="1795"/>
      <c r="E53" s="1795"/>
      <c r="F53" s="1795"/>
      <c r="G53" s="1796"/>
      <c r="H53" s="1779" t="s">
        <v>154</v>
      </c>
      <c r="I53" s="1780"/>
      <c r="J53" s="1781"/>
      <c r="K53" s="1779" t="s">
        <v>155</v>
      </c>
      <c r="L53" s="1780"/>
      <c r="M53" s="1781"/>
      <c r="N53" s="1779" t="s">
        <v>156</v>
      </c>
      <c r="O53" s="1780"/>
      <c r="P53" s="1781"/>
      <c r="Q53" s="1779" t="s">
        <v>157</v>
      </c>
      <c r="R53" s="1780"/>
      <c r="S53" s="1781"/>
      <c r="T53" s="1779" t="s">
        <v>158</v>
      </c>
      <c r="U53" s="1780"/>
      <c r="V53" s="1781"/>
      <c r="W53" s="1779" t="s">
        <v>159</v>
      </c>
      <c r="X53" s="1780"/>
      <c r="Y53" s="1781"/>
      <c r="Z53" s="1779" t="s">
        <v>160</v>
      </c>
      <c r="AA53" s="1780"/>
      <c r="AB53" s="1781"/>
      <c r="AC53" s="1779" t="s">
        <v>161</v>
      </c>
      <c r="AD53" s="1780"/>
      <c r="AE53" s="1781"/>
      <c r="AF53" s="1779" t="s">
        <v>162</v>
      </c>
      <c r="AG53" s="1780"/>
      <c r="AH53" s="1781"/>
      <c r="AI53" s="1779" t="s">
        <v>163</v>
      </c>
      <c r="AJ53" s="1780"/>
      <c r="AK53" s="1781"/>
      <c r="AL53" s="1779" t="s">
        <v>164</v>
      </c>
      <c r="AM53" s="1780"/>
      <c r="AN53" s="1781"/>
      <c r="AO53" s="1779" t="s">
        <v>165</v>
      </c>
      <c r="AP53" s="1780"/>
      <c r="AQ53" s="1781"/>
    </row>
    <row r="54" spans="1:78" s="546" customFormat="1" ht="16.5" x14ac:dyDescent="0.25">
      <c r="A54" s="1782" t="s">
        <v>142</v>
      </c>
      <c r="B54" s="1783"/>
      <c r="C54" s="1786" t="s">
        <v>143</v>
      </c>
      <c r="D54" s="1788"/>
      <c r="E54" s="1789"/>
      <c r="F54" s="1789"/>
      <c r="G54" s="1790"/>
      <c r="H54" s="675" t="s">
        <v>9</v>
      </c>
      <c r="I54" s="676" t="s">
        <v>10</v>
      </c>
      <c r="J54" s="677" t="s">
        <v>11</v>
      </c>
      <c r="K54" s="675" t="s">
        <v>9</v>
      </c>
      <c r="L54" s="676" t="s">
        <v>10</v>
      </c>
      <c r="M54" s="677" t="s">
        <v>11</v>
      </c>
      <c r="N54" s="675" t="s">
        <v>9</v>
      </c>
      <c r="O54" s="676" t="s">
        <v>10</v>
      </c>
      <c r="P54" s="677" t="s">
        <v>11</v>
      </c>
      <c r="Q54" s="675" t="s">
        <v>9</v>
      </c>
      <c r="R54" s="676" t="s">
        <v>10</v>
      </c>
      <c r="S54" s="677" t="s">
        <v>11</v>
      </c>
      <c r="T54" s="675" t="s">
        <v>9</v>
      </c>
      <c r="U54" s="676" t="s">
        <v>10</v>
      </c>
      <c r="V54" s="677" t="s">
        <v>11</v>
      </c>
      <c r="W54" s="675" t="s">
        <v>9</v>
      </c>
      <c r="X54" s="676" t="s">
        <v>10</v>
      </c>
      <c r="Y54" s="677" t="s">
        <v>11</v>
      </c>
      <c r="Z54" s="675" t="s">
        <v>9</v>
      </c>
      <c r="AA54" s="676" t="s">
        <v>10</v>
      </c>
      <c r="AB54" s="677" t="s">
        <v>11</v>
      </c>
      <c r="AC54" s="675" t="s">
        <v>9</v>
      </c>
      <c r="AD54" s="676" t="s">
        <v>10</v>
      </c>
      <c r="AE54" s="677" t="s">
        <v>11</v>
      </c>
      <c r="AF54" s="675" t="s">
        <v>9</v>
      </c>
      <c r="AG54" s="676" t="s">
        <v>10</v>
      </c>
      <c r="AH54" s="677" t="s">
        <v>11</v>
      </c>
      <c r="AI54" s="675" t="s">
        <v>9</v>
      </c>
      <c r="AJ54" s="676" t="s">
        <v>10</v>
      </c>
      <c r="AK54" s="677" t="s">
        <v>11</v>
      </c>
      <c r="AL54" s="675" t="s">
        <v>9</v>
      </c>
      <c r="AM54" s="676" t="s">
        <v>10</v>
      </c>
      <c r="AN54" s="677" t="s">
        <v>11</v>
      </c>
      <c r="AO54" s="675" t="s">
        <v>9</v>
      </c>
      <c r="AP54" s="676" t="s">
        <v>10</v>
      </c>
      <c r="AQ54" s="677" t="s">
        <v>11</v>
      </c>
      <c r="BN54" s="277"/>
      <c r="BO54" s="277"/>
      <c r="BP54" s="806">
        <v>0</v>
      </c>
      <c r="BQ54" s="806"/>
      <c r="BR54" s="277"/>
      <c r="BS54" s="277"/>
    </row>
    <row r="55" spans="1:78" ht="17.25" thickBot="1" x14ac:dyDescent="0.3">
      <c r="A55" s="1784"/>
      <c r="B55" s="1785"/>
      <c r="C55" s="1787"/>
      <c r="D55" s="1791"/>
      <c r="E55" s="1792"/>
      <c r="F55" s="1792"/>
      <c r="G55" s="1793"/>
      <c r="H55" s="681" t="s">
        <v>14</v>
      </c>
      <c r="I55" s="682" t="s">
        <v>15</v>
      </c>
      <c r="J55" s="683" t="s">
        <v>69</v>
      </c>
      <c r="K55" s="681" t="s">
        <v>14</v>
      </c>
      <c r="L55" s="682" t="s">
        <v>15</v>
      </c>
      <c r="M55" s="683" t="s">
        <v>69</v>
      </c>
      <c r="N55" s="681" t="s">
        <v>14</v>
      </c>
      <c r="O55" s="682" t="s">
        <v>15</v>
      </c>
      <c r="P55" s="683" t="s">
        <v>69</v>
      </c>
      <c r="Q55" s="681" t="s">
        <v>14</v>
      </c>
      <c r="R55" s="682" t="s">
        <v>15</v>
      </c>
      <c r="S55" s="683" t="s">
        <v>69</v>
      </c>
      <c r="T55" s="681" t="s">
        <v>14</v>
      </c>
      <c r="U55" s="682" t="s">
        <v>15</v>
      </c>
      <c r="V55" s="683" t="s">
        <v>69</v>
      </c>
      <c r="W55" s="681" t="s">
        <v>14</v>
      </c>
      <c r="X55" s="682" t="s">
        <v>15</v>
      </c>
      <c r="Y55" s="683" t="s">
        <v>69</v>
      </c>
      <c r="Z55" s="681" t="s">
        <v>14</v>
      </c>
      <c r="AA55" s="682" t="s">
        <v>15</v>
      </c>
      <c r="AB55" s="683" t="s">
        <v>69</v>
      </c>
      <c r="AC55" s="681" t="s">
        <v>14</v>
      </c>
      <c r="AD55" s="682" t="s">
        <v>15</v>
      </c>
      <c r="AE55" s="683" t="s">
        <v>69</v>
      </c>
      <c r="AF55" s="681" t="s">
        <v>14</v>
      </c>
      <c r="AG55" s="682" t="s">
        <v>15</v>
      </c>
      <c r="AH55" s="683" t="s">
        <v>69</v>
      </c>
      <c r="AI55" s="681" t="s">
        <v>14</v>
      </c>
      <c r="AJ55" s="682" t="s">
        <v>15</v>
      </c>
      <c r="AK55" s="683" t="s">
        <v>69</v>
      </c>
      <c r="AL55" s="681" t="s">
        <v>14</v>
      </c>
      <c r="AM55" s="682" t="s">
        <v>15</v>
      </c>
      <c r="AN55" s="683" t="s">
        <v>69</v>
      </c>
      <c r="AO55" s="681" t="s">
        <v>14</v>
      </c>
      <c r="AP55" s="682" t="s">
        <v>15</v>
      </c>
      <c r="AQ55" s="683" t="s">
        <v>69</v>
      </c>
      <c r="BN55" s="277"/>
      <c r="BO55" s="277"/>
      <c r="BP55" s="806">
        <v>0</v>
      </c>
      <c r="BR55" s="277"/>
      <c r="BS55" s="277"/>
    </row>
    <row r="56" spans="1:78" ht="16.5" x14ac:dyDescent="0.25">
      <c r="A56" s="1765" t="s">
        <v>20</v>
      </c>
      <c r="B56" s="1726"/>
      <c r="C56" s="1692">
        <v>25</v>
      </c>
      <c r="D56" s="1767" t="s">
        <v>18</v>
      </c>
      <c r="E56" s="1768"/>
      <c r="F56" s="1735" t="s">
        <v>212</v>
      </c>
      <c r="G56" s="1736"/>
      <c r="H56" s="855">
        <f>SQRT(I56^2+J56^2)*1000/(1.73*H59)</f>
        <v>0</v>
      </c>
      <c r="I56" s="845">
        <v>0</v>
      </c>
      <c r="J56" s="846">
        <v>0</v>
      </c>
      <c r="K56" s="855">
        <f>SQRT(L56^2+M56^2)*1000/(1.73*K59)</f>
        <v>0</v>
      </c>
      <c r="L56" s="845">
        <v>0</v>
      </c>
      <c r="M56" s="846">
        <v>0</v>
      </c>
      <c r="N56" s="855">
        <f>SQRT(O56^2+P56^2)*1000/(1.73*N59)</f>
        <v>0</v>
      </c>
      <c r="O56" s="845">
        <v>0</v>
      </c>
      <c r="P56" s="846">
        <v>0</v>
      </c>
      <c r="Q56" s="855">
        <f>SQRT(R56^2+S56^2)*1000/(1.73*Q59)</f>
        <v>0</v>
      </c>
      <c r="R56" s="845">
        <v>0</v>
      </c>
      <c r="S56" s="846">
        <v>0</v>
      </c>
      <c r="T56" s="855">
        <f>SQRT(U56^2+V56^2)*1000/(1.73*T59)</f>
        <v>0</v>
      </c>
      <c r="U56" s="845">
        <v>0</v>
      </c>
      <c r="V56" s="846">
        <v>0</v>
      </c>
      <c r="W56" s="855">
        <f>SQRT(X56^2+Y56^2)*1000/(1.73*W59)</f>
        <v>0</v>
      </c>
      <c r="X56" s="845">
        <v>0</v>
      </c>
      <c r="Y56" s="846">
        <v>0</v>
      </c>
      <c r="Z56" s="855">
        <f>SQRT(AA56^2+AB56^2)*1000/(1.73*Z59)</f>
        <v>0</v>
      </c>
      <c r="AA56" s="845">
        <v>0</v>
      </c>
      <c r="AB56" s="846">
        <v>0</v>
      </c>
      <c r="AC56" s="855">
        <f>SQRT(AD56^2+AE56^2)*1000/(1.73*AC59)</f>
        <v>0</v>
      </c>
      <c r="AD56" s="845">
        <v>0</v>
      </c>
      <c r="AE56" s="846">
        <v>0</v>
      </c>
      <c r="AF56" s="855">
        <f>SQRT(AG56^2+AH56^2)*1000/(1.73*AF59)</f>
        <v>0</v>
      </c>
      <c r="AG56" s="845">
        <v>0</v>
      </c>
      <c r="AH56" s="846">
        <v>0</v>
      </c>
      <c r="AI56" s="855">
        <f>SQRT(AJ56^2+AK56^2)*1000/(1.73*AI59)</f>
        <v>0</v>
      </c>
      <c r="AJ56" s="845">
        <v>0</v>
      </c>
      <c r="AK56" s="846">
        <v>0</v>
      </c>
      <c r="AL56" s="855">
        <f>SQRT(AM56^2+AN56^2)*1000/(1.73*AL59)</f>
        <v>0</v>
      </c>
      <c r="AM56" s="845">
        <v>0</v>
      </c>
      <c r="AN56" s="846">
        <v>0</v>
      </c>
      <c r="AO56" s="855">
        <f>SQRT(AP56^2+AQ56^2)*1000/(1.73*AO59)</f>
        <v>0</v>
      </c>
      <c r="AP56" s="845">
        <v>0</v>
      </c>
      <c r="AQ56" s="846">
        <v>0</v>
      </c>
      <c r="BN56" s="277"/>
      <c r="BO56" s="277"/>
      <c r="BP56" s="806">
        <v>0</v>
      </c>
      <c r="BR56" s="277"/>
      <c r="BS56" s="277"/>
    </row>
    <row r="57" spans="1:78" ht="17.25" thickBot="1" x14ac:dyDescent="0.3">
      <c r="A57" s="1727"/>
      <c r="B57" s="1729"/>
      <c r="C57" s="1693"/>
      <c r="D57" s="1771"/>
      <c r="E57" s="1772"/>
      <c r="F57" s="1739" t="s">
        <v>109</v>
      </c>
      <c r="G57" s="1740"/>
      <c r="H57" s="1005">
        <f>SQRT(I57^2+J57^2)*1000/(1.73*H60)</f>
        <v>125.9283157836435</v>
      </c>
      <c r="I57" s="814">
        <f>I82+I80</f>
        <v>1.9056</v>
      </c>
      <c r="J57" s="815">
        <f>J82+J80</f>
        <v>1.2256</v>
      </c>
      <c r="K57" s="1005">
        <f>SQRT(L57^2+M57^2)*1000/(1.73*K60)</f>
        <v>133.25532479864455</v>
      </c>
      <c r="L57" s="814">
        <f>L82+L80</f>
        <v>1.9854000000000003</v>
      </c>
      <c r="M57" s="815">
        <f>M82+M80</f>
        <v>1.3440000000000001</v>
      </c>
      <c r="N57" s="1005">
        <f>SQRT(O57^2+P57^2)*1000/(1.73*N60)</f>
        <v>138.81784894873786</v>
      </c>
      <c r="O57" s="814">
        <f>O82+O80</f>
        <v>2.0565999999999995</v>
      </c>
      <c r="P57" s="815">
        <f>P82+P80</f>
        <v>1.4172</v>
      </c>
      <c r="Q57" s="1005">
        <f>SQRT(R57^2+S57^2)*1000/(1.73*Q60)</f>
        <v>131.63614808924308</v>
      </c>
      <c r="R57" s="814">
        <f>R82+R80</f>
        <v>2.0067999999999997</v>
      </c>
      <c r="S57" s="815">
        <f>S82+S80</f>
        <v>1.2578</v>
      </c>
      <c r="T57" s="1005">
        <f>SQRT(U57^2+V57^2)*1000/(1.73*T60)</f>
        <v>140.24463773595593</v>
      </c>
      <c r="U57" s="814">
        <f>U82+U80</f>
        <v>2.1092</v>
      </c>
      <c r="V57" s="815">
        <f>V82+V80</f>
        <v>1.385</v>
      </c>
      <c r="W57" s="1005">
        <f>SQRT(X57^2+Y57^2)*1000/(1.73*W60)</f>
        <v>131.23760059428622</v>
      </c>
      <c r="X57" s="814">
        <f>X82+X80</f>
        <v>2.0244</v>
      </c>
      <c r="Y57" s="815">
        <f>Y82+Y80</f>
        <v>1.2154</v>
      </c>
      <c r="Z57" s="1005">
        <f>SQRT(AA57^2+AB57^2)*1000/(1.73*Z60)</f>
        <v>132.69032043992416</v>
      </c>
      <c r="AA57" s="814">
        <f>AA82+AA80</f>
        <v>2.0459999999999998</v>
      </c>
      <c r="AB57" s="815">
        <f>AB82+AB80</f>
        <v>1.2302</v>
      </c>
      <c r="AC57" s="1005">
        <f>SQRT(AD57^2+AE57^2)*1000/(1.73*AC60)</f>
        <v>120.128003344257</v>
      </c>
      <c r="AD57" s="814">
        <f>AD82+AD80</f>
        <v>1.9084000000000001</v>
      </c>
      <c r="AE57" s="815">
        <f>AE82+AE80</f>
        <v>1.0145999999999999</v>
      </c>
      <c r="AF57" s="1005">
        <f>SQRT(AG57^2+AH57^2)*1000/(1.73*AF60)</f>
        <v>110.83963747318369</v>
      </c>
      <c r="AG57" s="814">
        <f>AG82+AG80</f>
        <v>1.7806</v>
      </c>
      <c r="AH57" s="815">
        <f>AH82+AH80</f>
        <v>0.89800000000000002</v>
      </c>
      <c r="AI57" s="1005">
        <f>SQRT(AJ57^2+AK57^2)*1000/(1.73*AI60)</f>
        <v>131.48171300074375</v>
      </c>
      <c r="AJ57" s="814">
        <f>AJ82+AJ80</f>
        <v>2.0299999999999998</v>
      </c>
      <c r="AK57" s="815">
        <f>AK82+AK80</f>
        <v>1.2145999999999999</v>
      </c>
      <c r="AL57" s="1005">
        <f>SQRT(AM57^2+AN57^2)*1000/(1.73*AL60)</f>
        <v>138.36862542999199</v>
      </c>
      <c r="AM57" s="814">
        <f>AM82+AM80</f>
        <v>2.0564</v>
      </c>
      <c r="AN57" s="815">
        <f>AN82+AN80</f>
        <v>1.4032</v>
      </c>
      <c r="AO57" s="1005">
        <f>SQRT(AP57^2+AQ57^2)*1000/(1.73*AO60)</f>
        <v>148.30525653651119</v>
      </c>
      <c r="AP57" s="814">
        <f>AP82+AP80</f>
        <v>2.1514000000000002</v>
      </c>
      <c r="AQ57" s="815">
        <f>AQ82+AQ80</f>
        <v>1.5784</v>
      </c>
      <c r="AR57" s="685"/>
      <c r="AS57" s="685"/>
      <c r="BN57" s="277"/>
      <c r="BO57" s="277"/>
      <c r="BP57" s="806">
        <v>0</v>
      </c>
      <c r="BR57" s="277"/>
      <c r="BS57" s="277"/>
    </row>
    <row r="58" spans="1:78" ht="17.25" thickBot="1" x14ac:dyDescent="0.3">
      <c r="A58" s="1727"/>
      <c r="B58" s="1729"/>
      <c r="C58" s="1693"/>
      <c r="D58" s="1744" t="s">
        <v>21</v>
      </c>
      <c r="E58" s="1745"/>
      <c r="F58" s="1745"/>
      <c r="G58" s="1746"/>
      <c r="H58" s="1825">
        <v>7</v>
      </c>
      <c r="I58" s="1722"/>
      <c r="J58" s="1723"/>
      <c r="K58" s="1825">
        <v>7</v>
      </c>
      <c r="L58" s="1722"/>
      <c r="M58" s="1723"/>
      <c r="N58" s="1825">
        <v>7</v>
      </c>
      <c r="O58" s="1722"/>
      <c r="P58" s="1723"/>
      <c r="Q58" s="1825">
        <v>7</v>
      </c>
      <c r="R58" s="1722"/>
      <c r="S58" s="1723"/>
      <c r="T58" s="1825">
        <v>7</v>
      </c>
      <c r="U58" s="1722"/>
      <c r="V58" s="1723"/>
      <c r="W58" s="1825">
        <v>7</v>
      </c>
      <c r="X58" s="1722"/>
      <c r="Y58" s="1723"/>
      <c r="Z58" s="1825">
        <v>7</v>
      </c>
      <c r="AA58" s="1722"/>
      <c r="AB58" s="1723"/>
      <c r="AC58" s="1825">
        <v>7</v>
      </c>
      <c r="AD58" s="1722"/>
      <c r="AE58" s="1723"/>
      <c r="AF58" s="1825">
        <v>7</v>
      </c>
      <c r="AG58" s="1722"/>
      <c r="AH58" s="1723"/>
      <c r="AI58" s="1825">
        <v>7</v>
      </c>
      <c r="AJ58" s="1722"/>
      <c r="AK58" s="1723"/>
      <c r="AL58" s="1825">
        <v>7</v>
      </c>
      <c r="AM58" s="1722"/>
      <c r="AN58" s="1723"/>
      <c r="AO58" s="1825">
        <v>7</v>
      </c>
      <c r="AP58" s="1722"/>
      <c r="AQ58" s="1723"/>
      <c r="AR58" s="665"/>
      <c r="AS58" s="665"/>
      <c r="BN58" s="277"/>
      <c r="BO58" s="277"/>
      <c r="BP58" s="806">
        <v>0</v>
      </c>
      <c r="BR58" s="277"/>
      <c r="BS58" s="277"/>
    </row>
    <row r="59" spans="1:78" ht="16.5" x14ac:dyDescent="0.25">
      <c r="A59" s="1727"/>
      <c r="B59" s="1729"/>
      <c r="C59" s="1693"/>
      <c r="D59" s="1724" t="s">
        <v>22</v>
      </c>
      <c r="E59" s="1726"/>
      <c r="F59" s="1735" t="s">
        <v>212</v>
      </c>
      <c r="G59" s="1736"/>
      <c r="H59" s="1822">
        <v>119</v>
      </c>
      <c r="I59" s="1823"/>
      <c r="J59" s="1824"/>
      <c r="K59" s="1822">
        <v>119</v>
      </c>
      <c r="L59" s="1823"/>
      <c r="M59" s="1824"/>
      <c r="N59" s="1822">
        <v>119</v>
      </c>
      <c r="O59" s="1823"/>
      <c r="P59" s="1824"/>
      <c r="Q59" s="1822">
        <v>119</v>
      </c>
      <c r="R59" s="1823"/>
      <c r="S59" s="1824"/>
      <c r="T59" s="1822">
        <v>119</v>
      </c>
      <c r="U59" s="1823"/>
      <c r="V59" s="1824"/>
      <c r="W59" s="1822">
        <v>119</v>
      </c>
      <c r="X59" s="1823"/>
      <c r="Y59" s="1824"/>
      <c r="Z59" s="1822">
        <v>119</v>
      </c>
      <c r="AA59" s="1823"/>
      <c r="AB59" s="1824"/>
      <c r="AC59" s="1822">
        <v>119</v>
      </c>
      <c r="AD59" s="1823"/>
      <c r="AE59" s="1824"/>
      <c r="AF59" s="1822">
        <v>119</v>
      </c>
      <c r="AG59" s="1823"/>
      <c r="AH59" s="1824"/>
      <c r="AI59" s="1822">
        <v>119</v>
      </c>
      <c r="AJ59" s="1823"/>
      <c r="AK59" s="1824"/>
      <c r="AL59" s="1822">
        <v>119</v>
      </c>
      <c r="AM59" s="1823"/>
      <c r="AN59" s="1824"/>
      <c r="AO59" s="1822">
        <v>119</v>
      </c>
      <c r="AP59" s="1823"/>
      <c r="AQ59" s="1824"/>
      <c r="AR59" s="665"/>
      <c r="AS59" s="665"/>
      <c r="BN59" s="277"/>
      <c r="BO59" s="277"/>
      <c r="BP59" s="806">
        <v>0</v>
      </c>
      <c r="BR59" s="277"/>
      <c r="BS59" s="277"/>
    </row>
    <row r="60" spans="1:78" ht="17.25" thickBot="1" x14ac:dyDescent="0.3">
      <c r="A60" s="1727"/>
      <c r="B60" s="1729"/>
      <c r="C60" s="1693"/>
      <c r="D60" s="1730"/>
      <c r="E60" s="1732"/>
      <c r="F60" s="1739" t="s">
        <v>109</v>
      </c>
      <c r="G60" s="1740"/>
      <c r="H60" s="1819">
        <v>10.4</v>
      </c>
      <c r="I60" s="1820"/>
      <c r="J60" s="1821"/>
      <c r="K60" s="1819">
        <v>10.4</v>
      </c>
      <c r="L60" s="1820"/>
      <c r="M60" s="1821"/>
      <c r="N60" s="1819">
        <v>10.4</v>
      </c>
      <c r="O60" s="1820"/>
      <c r="P60" s="1821"/>
      <c r="Q60" s="1819">
        <v>10.4</v>
      </c>
      <c r="R60" s="1820"/>
      <c r="S60" s="1821"/>
      <c r="T60" s="1819">
        <v>10.4</v>
      </c>
      <c r="U60" s="1820"/>
      <c r="V60" s="1821"/>
      <c r="W60" s="1819">
        <v>10.4</v>
      </c>
      <c r="X60" s="1820"/>
      <c r="Y60" s="1821"/>
      <c r="Z60" s="1819">
        <v>10.4</v>
      </c>
      <c r="AA60" s="1820"/>
      <c r="AB60" s="1821"/>
      <c r="AC60" s="1819">
        <v>10.4</v>
      </c>
      <c r="AD60" s="1820"/>
      <c r="AE60" s="1821"/>
      <c r="AF60" s="1819">
        <v>10.4</v>
      </c>
      <c r="AG60" s="1820"/>
      <c r="AH60" s="1821"/>
      <c r="AI60" s="1819">
        <v>10.4</v>
      </c>
      <c r="AJ60" s="1820"/>
      <c r="AK60" s="1821"/>
      <c r="AL60" s="1819">
        <v>10.4</v>
      </c>
      <c r="AM60" s="1820"/>
      <c r="AN60" s="1821"/>
      <c r="AO60" s="1819">
        <v>10.4</v>
      </c>
      <c r="AP60" s="1820"/>
      <c r="AQ60" s="1821"/>
      <c r="AR60" s="665"/>
      <c r="AS60" s="665"/>
      <c r="AX60" s="277"/>
      <c r="AY60" s="277"/>
      <c r="AZ60" s="806">
        <v>0</v>
      </c>
      <c r="BB60" s="277"/>
      <c r="BC60" s="277"/>
      <c r="BN60" s="277"/>
      <c r="BO60" s="277"/>
      <c r="BP60" s="806">
        <v>0</v>
      </c>
      <c r="BR60" s="277"/>
      <c r="BS60" s="277"/>
    </row>
    <row r="61" spans="1:78" ht="17.25" thickBot="1" x14ac:dyDescent="0.3">
      <c r="A61" s="1730"/>
      <c r="B61" s="1732"/>
      <c r="C61" s="1694"/>
      <c r="D61" s="1744" t="s">
        <v>23</v>
      </c>
      <c r="E61" s="1745"/>
      <c r="F61" s="1745"/>
      <c r="G61" s="1746"/>
      <c r="H61" s="1762" t="s">
        <v>128</v>
      </c>
      <c r="I61" s="1763"/>
      <c r="J61" s="1764"/>
      <c r="K61" s="1762" t="s">
        <v>128</v>
      </c>
      <c r="L61" s="1763"/>
      <c r="M61" s="1764"/>
      <c r="N61" s="1762" t="s">
        <v>128</v>
      </c>
      <c r="O61" s="1763"/>
      <c r="P61" s="1764"/>
      <c r="Q61" s="1762" t="s">
        <v>128</v>
      </c>
      <c r="R61" s="1763"/>
      <c r="S61" s="1764"/>
      <c r="T61" s="1762" t="s">
        <v>128</v>
      </c>
      <c r="U61" s="1763"/>
      <c r="V61" s="1764"/>
      <c r="W61" s="1762" t="s">
        <v>128</v>
      </c>
      <c r="X61" s="1763"/>
      <c r="Y61" s="1764"/>
      <c r="Z61" s="1762" t="s">
        <v>128</v>
      </c>
      <c r="AA61" s="1763"/>
      <c r="AB61" s="1764"/>
      <c r="AC61" s="1762" t="s">
        <v>128</v>
      </c>
      <c r="AD61" s="1763"/>
      <c r="AE61" s="1764"/>
      <c r="AF61" s="1762" t="s">
        <v>128</v>
      </c>
      <c r="AG61" s="1763"/>
      <c r="AH61" s="1764"/>
      <c r="AI61" s="1762" t="s">
        <v>128</v>
      </c>
      <c r="AJ61" s="1763"/>
      <c r="AK61" s="1764"/>
      <c r="AL61" s="1762" t="s">
        <v>128</v>
      </c>
      <c r="AM61" s="1763"/>
      <c r="AN61" s="1764"/>
      <c r="AO61" s="1721" t="s">
        <v>128</v>
      </c>
      <c r="AP61" s="1722"/>
      <c r="AQ61" s="1723"/>
      <c r="AR61" s="665"/>
      <c r="AS61" s="665"/>
      <c r="AX61" s="277"/>
      <c r="AY61" s="277"/>
      <c r="AZ61" s="806">
        <v>0</v>
      </c>
      <c r="BB61" s="277"/>
      <c r="BC61" s="277"/>
      <c r="BN61" s="277"/>
      <c r="BO61" s="277"/>
      <c r="BP61" s="806">
        <v>0</v>
      </c>
      <c r="BR61" s="277"/>
      <c r="BS61" s="277"/>
    </row>
    <row r="62" spans="1:78" ht="16.5" x14ac:dyDescent="0.25">
      <c r="A62" s="1765" t="s">
        <v>145</v>
      </c>
      <c r="B62" s="1726"/>
      <c r="C62" s="1692">
        <v>25</v>
      </c>
      <c r="D62" s="1767" t="s">
        <v>18</v>
      </c>
      <c r="E62" s="1768"/>
      <c r="F62" s="1735" t="s">
        <v>212</v>
      </c>
      <c r="G62" s="1826"/>
      <c r="H62" s="855">
        <f>SQRT(I62^2+J62^2)*1000/(1.73*H65)</f>
        <v>0</v>
      </c>
      <c r="I62" s="845">
        <v>0</v>
      </c>
      <c r="J62" s="846">
        <v>0</v>
      </c>
      <c r="K62" s="855">
        <f>SQRT(L62^2+M62^2)*1000/(1.73*K65)</f>
        <v>0</v>
      </c>
      <c r="L62" s="845">
        <v>0</v>
      </c>
      <c r="M62" s="846">
        <v>0</v>
      </c>
      <c r="N62" s="855">
        <f>SQRT(O62^2+P62^2)*1000/(1.73*N65)</f>
        <v>0</v>
      </c>
      <c r="O62" s="845">
        <v>0</v>
      </c>
      <c r="P62" s="846">
        <v>0</v>
      </c>
      <c r="Q62" s="855">
        <f>SQRT(R62^2+S62^2)*1000/(1.73*Q65)</f>
        <v>0</v>
      </c>
      <c r="R62" s="845">
        <v>0</v>
      </c>
      <c r="S62" s="846">
        <v>0</v>
      </c>
      <c r="T62" s="855">
        <f>SQRT(U62^2+V62^2)*1000/(1.73*T65)</f>
        <v>0</v>
      </c>
      <c r="U62" s="845">
        <v>0</v>
      </c>
      <c r="V62" s="846">
        <v>0</v>
      </c>
      <c r="W62" s="855">
        <f>SQRT(X62^2+Y62^2)*1000/(1.73*W65)</f>
        <v>0</v>
      </c>
      <c r="X62" s="845">
        <v>0</v>
      </c>
      <c r="Y62" s="846">
        <v>0</v>
      </c>
      <c r="Z62" s="855">
        <f>SQRT(AA62^2+AB62^2)*1000/(1.73*Z65)</f>
        <v>0</v>
      </c>
      <c r="AA62" s="845">
        <v>0</v>
      </c>
      <c r="AB62" s="846">
        <v>0</v>
      </c>
      <c r="AC62" s="855">
        <f>SQRT(AD62^2+AE62^2)*1000/(1.73*AC65)</f>
        <v>0</v>
      </c>
      <c r="AD62" s="845">
        <v>0</v>
      </c>
      <c r="AE62" s="846">
        <v>0</v>
      </c>
      <c r="AF62" s="855">
        <f>SQRT(AG62^2+AH62^2)*1000/(1.73*AF65)</f>
        <v>0</v>
      </c>
      <c r="AG62" s="845">
        <v>0</v>
      </c>
      <c r="AH62" s="846">
        <v>0</v>
      </c>
      <c r="AI62" s="855">
        <f>SQRT(AJ62^2+AK62^2)*1000/(1.73*AI65)</f>
        <v>0</v>
      </c>
      <c r="AJ62" s="845">
        <v>0</v>
      </c>
      <c r="AK62" s="846">
        <v>0</v>
      </c>
      <c r="AL62" s="855">
        <f>SQRT(AM62^2+AN62^2)*1000/(1.73*AL65)</f>
        <v>0</v>
      </c>
      <c r="AM62" s="845">
        <v>0</v>
      </c>
      <c r="AN62" s="846">
        <v>0</v>
      </c>
      <c r="AO62" s="855">
        <f>SQRT(AP62^2+AQ62^2)*1000/(1.73*AO65)</f>
        <v>0</v>
      </c>
      <c r="AP62" s="845">
        <v>0</v>
      </c>
      <c r="AQ62" s="846">
        <v>0</v>
      </c>
      <c r="AR62" s="685"/>
      <c r="AS62" s="685"/>
      <c r="AX62" s="277"/>
      <c r="AY62" s="277"/>
      <c r="AZ62" s="806">
        <v>0</v>
      </c>
      <c r="BB62" s="277"/>
      <c r="BC62" s="277"/>
    </row>
    <row r="63" spans="1:78" ht="17.25" thickBot="1" x14ac:dyDescent="0.3">
      <c r="A63" s="1727"/>
      <c r="B63" s="1729"/>
      <c r="C63" s="1693"/>
      <c r="D63" s="1771"/>
      <c r="E63" s="1772"/>
      <c r="F63" s="1739" t="s">
        <v>109</v>
      </c>
      <c r="G63" s="1827"/>
      <c r="H63" s="1005">
        <f>SQRT(I63^2+J63^2)*1000/(1.73*H66)</f>
        <v>130.52385792074185</v>
      </c>
      <c r="I63" s="814">
        <f>I83+I81</f>
        <v>2.2247999999999997</v>
      </c>
      <c r="J63" s="815">
        <f>J83+J81</f>
        <v>0.81960000000000011</v>
      </c>
      <c r="K63" s="1005">
        <f>SQRT(L63^2+M63^2)*1000/(1.73*K66)</f>
        <v>129.97688303235654</v>
      </c>
      <c r="L63" s="814">
        <f>L83+L81</f>
        <v>2.2147999999999999</v>
      </c>
      <c r="M63" s="815">
        <f>M83+M81</f>
        <v>0.81799999999999995</v>
      </c>
      <c r="N63" s="1005">
        <f>SQRT(O63^2+P63^2)*1000/(1.73*N66)</f>
        <v>126.54498501645878</v>
      </c>
      <c r="O63" s="814">
        <f>O83+O81</f>
        <v>2.1514000000000002</v>
      </c>
      <c r="P63" s="815">
        <f>P83+P81</f>
        <v>0.8096000000000001</v>
      </c>
      <c r="Q63" s="1005">
        <f>SQRT(R63^2+S63^2)*1000/(1.73*Q66)</f>
        <v>128.88323590081691</v>
      </c>
      <c r="R63" s="814">
        <f>R83+R81</f>
        <v>2.1825999999999999</v>
      </c>
      <c r="S63" s="815">
        <f>S83+S81</f>
        <v>0.78320000000000012</v>
      </c>
      <c r="T63" s="1005">
        <f>SQRT(U63^2+V63^2)*1000/(1.73*T66)</f>
        <v>137.23289185104059</v>
      </c>
      <c r="U63" s="814">
        <f>U83+U81</f>
        <v>2.3274000000000004</v>
      </c>
      <c r="V63" s="815">
        <f>V83+V81</f>
        <v>0.82439999999999991</v>
      </c>
      <c r="W63" s="1005">
        <f>SQRT(X63^2+Y63^2)*1000/(1.73*W66)</f>
        <v>143.40732240624453</v>
      </c>
      <c r="X63" s="814">
        <f>X83+X81</f>
        <v>2.4462000000000002</v>
      </c>
      <c r="Y63" s="815">
        <f>Y83+Y81</f>
        <v>0.89559999999999995</v>
      </c>
      <c r="Z63" s="1005">
        <f>SQRT(AA63^2+AB63^2)*1000/(1.73*Z66)</f>
        <v>153.57204979554265</v>
      </c>
      <c r="AA63" s="814">
        <f>AA83+AA81</f>
        <v>2.5873999999999997</v>
      </c>
      <c r="AB63" s="815">
        <f>AB83+AB81</f>
        <v>1.0428000000000002</v>
      </c>
      <c r="AC63" s="1005">
        <f>SQRT(AD63^2+AE63^2)*1000/(1.73*AC66)</f>
        <v>163.98770818926724</v>
      </c>
      <c r="AD63" s="814">
        <f>AD83+AD81</f>
        <v>2.5693999999999999</v>
      </c>
      <c r="AE63" s="815">
        <f>AE83+AE81</f>
        <v>1.5072000000000001</v>
      </c>
      <c r="AF63" s="1005">
        <f>SQRT(AG63^2+AH63^2)*1000/(1.73*AF66)</f>
        <v>158.98727843323599</v>
      </c>
      <c r="AG63" s="814">
        <f>AG83+AG81</f>
        <v>2.5261999999999998</v>
      </c>
      <c r="AH63" s="815">
        <f>AH83+AH81</f>
        <v>1.3996</v>
      </c>
      <c r="AI63" s="1005">
        <f>SQRT(AJ63^2+AK63^2)*1000/(1.73*AI66)</f>
        <v>210.19692216919657</v>
      </c>
      <c r="AJ63" s="814">
        <f>AJ83+AJ81</f>
        <v>3.3546000000000005</v>
      </c>
      <c r="AK63" s="815">
        <f>AK83+AK81</f>
        <v>1.8236000000000001</v>
      </c>
      <c r="AL63" s="1005">
        <f>SQRT(AM63^2+AN63^2)*1000/(1.73*AL66)</f>
        <v>236.69688654487712</v>
      </c>
      <c r="AM63" s="814">
        <f>AM83+AM81</f>
        <v>3.8078000000000003</v>
      </c>
      <c r="AN63" s="815">
        <f>AN83+AN81</f>
        <v>1.9967999999999999</v>
      </c>
      <c r="AO63" s="1005">
        <f>SQRT(AP63^2+AQ63^2)*1000/(1.73*AO66)</f>
        <v>234.53470117926483</v>
      </c>
      <c r="AP63" s="814">
        <f>AP83+AP81</f>
        <v>3.7709999999999999</v>
      </c>
      <c r="AQ63" s="815">
        <f>AQ83+AQ81</f>
        <v>1.9823999999999999</v>
      </c>
      <c r="AR63" s="685"/>
      <c r="AS63" s="685"/>
      <c r="AX63" s="277"/>
      <c r="AY63" s="277"/>
      <c r="AZ63" s="806">
        <v>0</v>
      </c>
      <c r="BB63" s="277"/>
      <c r="BC63" s="277"/>
    </row>
    <row r="64" spans="1:78" ht="17.25" thickBot="1" x14ac:dyDescent="0.3">
      <c r="A64" s="1727"/>
      <c r="B64" s="1729"/>
      <c r="C64" s="1693"/>
      <c r="D64" s="1744" t="s">
        <v>21</v>
      </c>
      <c r="E64" s="1745"/>
      <c r="F64" s="1745"/>
      <c r="G64" s="1746"/>
      <c r="H64" s="1825">
        <v>7</v>
      </c>
      <c r="I64" s="1722"/>
      <c r="J64" s="1723"/>
      <c r="K64" s="1825">
        <v>7</v>
      </c>
      <c r="L64" s="1722"/>
      <c r="M64" s="1723"/>
      <c r="N64" s="1825">
        <v>7</v>
      </c>
      <c r="O64" s="1722"/>
      <c r="P64" s="1723"/>
      <c r="Q64" s="1825">
        <v>7</v>
      </c>
      <c r="R64" s="1722"/>
      <c r="S64" s="1723"/>
      <c r="T64" s="1825">
        <v>7</v>
      </c>
      <c r="U64" s="1722"/>
      <c r="V64" s="1723"/>
      <c r="W64" s="1825">
        <v>7</v>
      </c>
      <c r="X64" s="1722"/>
      <c r="Y64" s="1723"/>
      <c r="Z64" s="1825">
        <v>7</v>
      </c>
      <c r="AA64" s="1722"/>
      <c r="AB64" s="1723"/>
      <c r="AC64" s="1825">
        <v>7</v>
      </c>
      <c r="AD64" s="1722"/>
      <c r="AE64" s="1723"/>
      <c r="AF64" s="1825">
        <v>7</v>
      </c>
      <c r="AG64" s="1722"/>
      <c r="AH64" s="1723"/>
      <c r="AI64" s="1825">
        <v>7</v>
      </c>
      <c r="AJ64" s="1722"/>
      <c r="AK64" s="1723"/>
      <c r="AL64" s="1825">
        <v>7</v>
      </c>
      <c r="AM64" s="1722"/>
      <c r="AN64" s="1723"/>
      <c r="AO64" s="1825">
        <v>7</v>
      </c>
      <c r="AP64" s="1722"/>
      <c r="AQ64" s="1723"/>
      <c r="AR64" s="665"/>
      <c r="AS64" s="665"/>
      <c r="AX64" s="277"/>
      <c r="AY64" s="277"/>
      <c r="AZ64" s="806">
        <v>0</v>
      </c>
      <c r="BB64" s="277"/>
      <c r="BC64" s="277"/>
    </row>
    <row r="65" spans="1:55" ht="16.5" x14ac:dyDescent="0.25">
      <c r="A65" s="1727"/>
      <c r="B65" s="1729"/>
      <c r="C65" s="1693"/>
      <c r="D65" s="1724" t="s">
        <v>22</v>
      </c>
      <c r="E65" s="1726"/>
      <c r="F65" s="1735" t="s">
        <v>212</v>
      </c>
      <c r="G65" s="1736"/>
      <c r="H65" s="1822">
        <v>120</v>
      </c>
      <c r="I65" s="1823"/>
      <c r="J65" s="1824"/>
      <c r="K65" s="1822">
        <v>120</v>
      </c>
      <c r="L65" s="1823"/>
      <c r="M65" s="1824"/>
      <c r="N65" s="1822">
        <v>120</v>
      </c>
      <c r="O65" s="1823"/>
      <c r="P65" s="1824"/>
      <c r="Q65" s="1822">
        <v>120</v>
      </c>
      <c r="R65" s="1823"/>
      <c r="S65" s="1824"/>
      <c r="T65" s="1822">
        <v>120</v>
      </c>
      <c r="U65" s="1823"/>
      <c r="V65" s="1824"/>
      <c r="W65" s="1822">
        <v>120</v>
      </c>
      <c r="X65" s="1823"/>
      <c r="Y65" s="1824"/>
      <c r="Z65" s="1822">
        <v>120</v>
      </c>
      <c r="AA65" s="1823"/>
      <c r="AB65" s="1824"/>
      <c r="AC65" s="1822">
        <v>120</v>
      </c>
      <c r="AD65" s="1823"/>
      <c r="AE65" s="1824"/>
      <c r="AF65" s="1822">
        <v>120</v>
      </c>
      <c r="AG65" s="1823"/>
      <c r="AH65" s="1824"/>
      <c r="AI65" s="1822">
        <v>120</v>
      </c>
      <c r="AJ65" s="1823"/>
      <c r="AK65" s="1824"/>
      <c r="AL65" s="1822">
        <v>120</v>
      </c>
      <c r="AM65" s="1823"/>
      <c r="AN65" s="1824"/>
      <c r="AO65" s="1822">
        <v>120</v>
      </c>
      <c r="AP65" s="1823"/>
      <c r="AQ65" s="1824"/>
      <c r="AR65" s="665"/>
      <c r="AS65" s="665"/>
      <c r="AX65" s="277"/>
      <c r="AY65" s="277"/>
      <c r="AZ65" s="806">
        <v>0</v>
      </c>
      <c r="BB65" s="277"/>
      <c r="BC65" s="277"/>
    </row>
    <row r="66" spans="1:55" ht="17.25" thickBot="1" x14ac:dyDescent="0.3">
      <c r="A66" s="1727"/>
      <c r="B66" s="1729"/>
      <c r="C66" s="1693"/>
      <c r="D66" s="1730"/>
      <c r="E66" s="1732"/>
      <c r="F66" s="1739" t="s">
        <v>109</v>
      </c>
      <c r="G66" s="1740"/>
      <c r="H66" s="1819">
        <v>10.5</v>
      </c>
      <c r="I66" s="1820"/>
      <c r="J66" s="1821"/>
      <c r="K66" s="1819">
        <v>10.5</v>
      </c>
      <c r="L66" s="1820"/>
      <c r="M66" s="1821"/>
      <c r="N66" s="1819">
        <v>10.5</v>
      </c>
      <c r="O66" s="1820"/>
      <c r="P66" s="1821"/>
      <c r="Q66" s="1819">
        <v>10.4</v>
      </c>
      <c r="R66" s="1820"/>
      <c r="S66" s="1821"/>
      <c r="T66" s="1819">
        <v>10.4</v>
      </c>
      <c r="U66" s="1820"/>
      <c r="V66" s="1821"/>
      <c r="W66" s="1819">
        <v>10.5</v>
      </c>
      <c r="X66" s="1820"/>
      <c r="Y66" s="1821"/>
      <c r="Z66" s="1819">
        <v>10.5</v>
      </c>
      <c r="AA66" s="1820"/>
      <c r="AB66" s="1821"/>
      <c r="AC66" s="1819">
        <v>10.5</v>
      </c>
      <c r="AD66" s="1820"/>
      <c r="AE66" s="1821"/>
      <c r="AF66" s="1819">
        <v>10.5</v>
      </c>
      <c r="AG66" s="1820"/>
      <c r="AH66" s="1821"/>
      <c r="AI66" s="1819">
        <v>10.5</v>
      </c>
      <c r="AJ66" s="1820"/>
      <c r="AK66" s="1821"/>
      <c r="AL66" s="1819">
        <v>10.5</v>
      </c>
      <c r="AM66" s="1820"/>
      <c r="AN66" s="1821"/>
      <c r="AO66" s="1819">
        <v>10.5</v>
      </c>
      <c r="AP66" s="1820"/>
      <c r="AQ66" s="1821"/>
      <c r="AR66" s="665"/>
      <c r="AS66" s="665"/>
      <c r="AX66" s="277"/>
      <c r="AY66" s="277"/>
      <c r="AZ66" s="806">
        <v>0</v>
      </c>
      <c r="BB66" s="277"/>
      <c r="BC66" s="277"/>
    </row>
    <row r="67" spans="1:55" ht="17.25" thickBot="1" x14ac:dyDescent="0.3">
      <c r="A67" s="1727"/>
      <c r="B67" s="1729"/>
      <c r="C67" s="1693"/>
      <c r="D67" s="1744" t="s">
        <v>23</v>
      </c>
      <c r="E67" s="1745"/>
      <c r="F67" s="1745"/>
      <c r="G67" s="1746"/>
      <c r="H67" s="1762" t="s">
        <v>128</v>
      </c>
      <c r="I67" s="1763"/>
      <c r="J67" s="1764"/>
      <c r="K67" s="1762" t="s">
        <v>128</v>
      </c>
      <c r="L67" s="1763"/>
      <c r="M67" s="1764"/>
      <c r="N67" s="1762" t="s">
        <v>128</v>
      </c>
      <c r="O67" s="1763"/>
      <c r="P67" s="1764"/>
      <c r="Q67" s="1762" t="s">
        <v>128</v>
      </c>
      <c r="R67" s="1763"/>
      <c r="S67" s="1764"/>
      <c r="T67" s="1762" t="s">
        <v>128</v>
      </c>
      <c r="U67" s="1763"/>
      <c r="V67" s="1764"/>
      <c r="W67" s="1762" t="s">
        <v>128</v>
      </c>
      <c r="X67" s="1763"/>
      <c r="Y67" s="1764"/>
      <c r="Z67" s="1762" t="s">
        <v>128</v>
      </c>
      <c r="AA67" s="1763"/>
      <c r="AB67" s="1764"/>
      <c r="AC67" s="1762" t="s">
        <v>128</v>
      </c>
      <c r="AD67" s="1763"/>
      <c r="AE67" s="1764"/>
      <c r="AF67" s="1762" t="s">
        <v>128</v>
      </c>
      <c r="AG67" s="1763"/>
      <c r="AH67" s="1764"/>
      <c r="AI67" s="1762" t="s">
        <v>128</v>
      </c>
      <c r="AJ67" s="1763"/>
      <c r="AK67" s="1764"/>
      <c r="AL67" s="1762" t="s">
        <v>128</v>
      </c>
      <c r="AM67" s="1763"/>
      <c r="AN67" s="1764"/>
      <c r="AO67" s="1762" t="s">
        <v>128</v>
      </c>
      <c r="AP67" s="1763"/>
      <c r="AQ67" s="1764"/>
      <c r="AR67" s="665"/>
      <c r="AS67" s="665"/>
      <c r="AX67" s="277"/>
      <c r="AY67" s="277"/>
      <c r="AZ67" s="806">
        <v>0</v>
      </c>
      <c r="BB67" s="277"/>
      <c r="BC67" s="277"/>
    </row>
    <row r="68" spans="1:55" ht="16.5" x14ac:dyDescent="0.25">
      <c r="A68" s="1724" t="s">
        <v>146</v>
      </c>
      <c r="B68" s="1725"/>
      <c r="C68" s="1726"/>
      <c r="D68" s="1699"/>
      <c r="E68" s="1701"/>
      <c r="F68" s="1735" t="s">
        <v>212</v>
      </c>
      <c r="G68" s="1736"/>
      <c r="H68" s="855">
        <f>H56+H62</f>
        <v>0</v>
      </c>
      <c r="I68" s="845">
        <f t="shared" ref="I68:AM69" si="6">I56+I62</f>
        <v>0</v>
      </c>
      <c r="J68" s="846">
        <f t="shared" si="6"/>
        <v>0</v>
      </c>
      <c r="K68" s="855">
        <f t="shared" si="6"/>
        <v>0</v>
      </c>
      <c r="L68" s="845">
        <f t="shared" si="6"/>
        <v>0</v>
      </c>
      <c r="M68" s="846">
        <f t="shared" si="6"/>
        <v>0</v>
      </c>
      <c r="N68" s="855">
        <f t="shared" si="6"/>
        <v>0</v>
      </c>
      <c r="O68" s="845">
        <f t="shared" si="6"/>
        <v>0</v>
      </c>
      <c r="P68" s="846">
        <f t="shared" si="6"/>
        <v>0</v>
      </c>
      <c r="Q68" s="855">
        <f t="shared" si="6"/>
        <v>0</v>
      </c>
      <c r="R68" s="845">
        <f t="shared" si="6"/>
        <v>0</v>
      </c>
      <c r="S68" s="846">
        <f t="shared" si="6"/>
        <v>0</v>
      </c>
      <c r="T68" s="855">
        <f t="shared" si="6"/>
        <v>0</v>
      </c>
      <c r="U68" s="845">
        <f t="shared" si="6"/>
        <v>0</v>
      </c>
      <c r="V68" s="846">
        <f t="shared" si="6"/>
        <v>0</v>
      </c>
      <c r="W68" s="855">
        <f t="shared" si="6"/>
        <v>0</v>
      </c>
      <c r="X68" s="845">
        <f t="shared" si="6"/>
        <v>0</v>
      </c>
      <c r="Y68" s="846">
        <f t="shared" si="6"/>
        <v>0</v>
      </c>
      <c r="Z68" s="855">
        <f t="shared" si="6"/>
        <v>0</v>
      </c>
      <c r="AA68" s="845">
        <f t="shared" si="6"/>
        <v>0</v>
      </c>
      <c r="AB68" s="846">
        <f t="shared" si="6"/>
        <v>0</v>
      </c>
      <c r="AC68" s="855">
        <f t="shared" si="6"/>
        <v>0</v>
      </c>
      <c r="AD68" s="845">
        <f t="shared" si="6"/>
        <v>0</v>
      </c>
      <c r="AE68" s="846">
        <f t="shared" si="6"/>
        <v>0</v>
      </c>
      <c r="AF68" s="855">
        <f t="shared" si="6"/>
        <v>0</v>
      </c>
      <c r="AG68" s="845">
        <f t="shared" si="6"/>
        <v>0</v>
      </c>
      <c r="AH68" s="846">
        <f t="shared" si="6"/>
        <v>0</v>
      </c>
      <c r="AI68" s="855">
        <f t="shared" si="6"/>
        <v>0</v>
      </c>
      <c r="AJ68" s="845">
        <f t="shared" si="6"/>
        <v>0</v>
      </c>
      <c r="AK68" s="846">
        <f t="shared" si="6"/>
        <v>0</v>
      </c>
      <c r="AL68" s="855">
        <f t="shared" si="6"/>
        <v>0</v>
      </c>
      <c r="AM68" s="845">
        <f t="shared" si="6"/>
        <v>0</v>
      </c>
      <c r="AN68" s="846">
        <f>AN56+AN62</f>
        <v>0</v>
      </c>
      <c r="AO68" s="855">
        <f>AO56+AO62</f>
        <v>0</v>
      </c>
      <c r="AP68" s="845">
        <f>AP56+AP62</f>
        <v>0</v>
      </c>
      <c r="AQ68" s="846">
        <f>AQ56+AQ62</f>
        <v>0</v>
      </c>
      <c r="AR68" s="665"/>
      <c r="AS68" s="665"/>
    </row>
    <row r="69" spans="1:55" ht="17.25" thickBot="1" x14ac:dyDescent="0.3">
      <c r="A69" s="1730"/>
      <c r="B69" s="1731"/>
      <c r="C69" s="1732"/>
      <c r="D69" s="1702"/>
      <c r="E69" s="1704"/>
      <c r="F69" s="1739" t="s">
        <v>109</v>
      </c>
      <c r="G69" s="1740"/>
      <c r="H69" s="1005">
        <f t="shared" ref="H69:AQ69" si="7">H57+H63</f>
        <v>256.45217370438536</v>
      </c>
      <c r="I69" s="814">
        <f>I57+I63</f>
        <v>4.1303999999999998</v>
      </c>
      <c r="J69" s="815">
        <f t="shared" si="6"/>
        <v>2.0452000000000004</v>
      </c>
      <c r="K69" s="1005">
        <f t="shared" si="7"/>
        <v>263.23220783100112</v>
      </c>
      <c r="L69" s="814">
        <f t="shared" si="7"/>
        <v>4.2002000000000006</v>
      </c>
      <c r="M69" s="815">
        <f t="shared" si="6"/>
        <v>2.1619999999999999</v>
      </c>
      <c r="N69" s="1005">
        <f t="shared" si="7"/>
        <v>265.36283396519661</v>
      </c>
      <c r="O69" s="814">
        <f t="shared" si="7"/>
        <v>4.2080000000000002</v>
      </c>
      <c r="P69" s="815">
        <f t="shared" si="6"/>
        <v>2.2267999999999999</v>
      </c>
      <c r="Q69" s="1005">
        <f t="shared" si="7"/>
        <v>260.51938399005996</v>
      </c>
      <c r="R69" s="814">
        <f t="shared" si="7"/>
        <v>4.1893999999999991</v>
      </c>
      <c r="S69" s="815">
        <f t="shared" si="6"/>
        <v>2.0410000000000004</v>
      </c>
      <c r="T69" s="1005">
        <f t="shared" si="7"/>
        <v>277.47752958699652</v>
      </c>
      <c r="U69" s="814">
        <f t="shared" si="7"/>
        <v>4.4366000000000003</v>
      </c>
      <c r="V69" s="815">
        <f t="shared" si="6"/>
        <v>2.2094</v>
      </c>
      <c r="W69" s="1005">
        <f t="shared" si="7"/>
        <v>274.64492300053075</v>
      </c>
      <c r="X69" s="814">
        <f t="shared" si="7"/>
        <v>4.4706000000000001</v>
      </c>
      <c r="Y69" s="815">
        <f t="shared" si="6"/>
        <v>2.1109999999999998</v>
      </c>
      <c r="Z69" s="1005">
        <f t="shared" si="7"/>
        <v>286.26237023546685</v>
      </c>
      <c r="AA69" s="814">
        <f t="shared" si="7"/>
        <v>4.6334</v>
      </c>
      <c r="AB69" s="815">
        <f t="shared" si="6"/>
        <v>2.2730000000000001</v>
      </c>
      <c r="AC69" s="1005">
        <f t="shared" si="7"/>
        <v>284.11571153352423</v>
      </c>
      <c r="AD69" s="814">
        <f t="shared" si="7"/>
        <v>4.4778000000000002</v>
      </c>
      <c r="AE69" s="815">
        <f t="shared" si="6"/>
        <v>2.5217999999999998</v>
      </c>
      <c r="AF69" s="1005">
        <f t="shared" si="7"/>
        <v>269.82691590641969</v>
      </c>
      <c r="AG69" s="814">
        <f t="shared" si="7"/>
        <v>4.3068</v>
      </c>
      <c r="AH69" s="815">
        <f t="shared" si="6"/>
        <v>2.2976000000000001</v>
      </c>
      <c r="AI69" s="1005">
        <f t="shared" si="7"/>
        <v>341.67863516994032</v>
      </c>
      <c r="AJ69" s="814">
        <f t="shared" si="7"/>
        <v>5.3846000000000007</v>
      </c>
      <c r="AK69" s="815">
        <f t="shared" si="6"/>
        <v>3.0381999999999998</v>
      </c>
      <c r="AL69" s="1005">
        <f t="shared" si="7"/>
        <v>375.06551197486908</v>
      </c>
      <c r="AM69" s="814">
        <f t="shared" si="7"/>
        <v>5.8642000000000003</v>
      </c>
      <c r="AN69" s="815">
        <f t="shared" si="7"/>
        <v>3.4</v>
      </c>
      <c r="AO69" s="1005">
        <f t="shared" si="7"/>
        <v>382.83995771577599</v>
      </c>
      <c r="AP69" s="814">
        <f t="shared" si="7"/>
        <v>5.9223999999999997</v>
      </c>
      <c r="AQ69" s="815">
        <f t="shared" si="7"/>
        <v>3.5608</v>
      </c>
      <c r="AR69" s="665"/>
      <c r="AS69" s="665"/>
    </row>
    <row r="70" spans="1:55" ht="16.5" x14ac:dyDescent="0.25">
      <c r="A70" s="690"/>
      <c r="B70" s="691"/>
      <c r="C70" s="692"/>
      <c r="D70" s="854"/>
      <c r="E70" s="1719"/>
      <c r="F70" s="1719"/>
      <c r="G70" s="693"/>
      <c r="H70" s="808"/>
      <c r="I70" s="666"/>
      <c r="J70" s="666"/>
      <c r="K70" s="666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6"/>
      <c r="X70" s="666"/>
      <c r="Y70" s="666"/>
      <c r="Z70" s="666"/>
      <c r="AA70" s="666"/>
      <c r="AB70" s="666"/>
      <c r="AC70" s="666"/>
      <c r="AD70" s="666"/>
      <c r="AE70" s="666"/>
      <c r="AF70" s="666"/>
      <c r="AG70" s="666"/>
      <c r="AH70" s="666"/>
      <c r="AI70" s="666"/>
      <c r="AJ70" s="666"/>
      <c r="AK70" s="666"/>
      <c r="AL70" s="666"/>
      <c r="AM70" s="666"/>
      <c r="AN70" s="666"/>
      <c r="AO70" s="666"/>
      <c r="AP70" s="666"/>
      <c r="AQ70" s="693"/>
      <c r="AR70" s="665"/>
      <c r="AS70" s="665"/>
    </row>
    <row r="71" spans="1:55" ht="17.25" thickBot="1" x14ac:dyDescent="0.3">
      <c r="A71" s="830"/>
      <c r="B71" s="695"/>
      <c r="C71" s="696"/>
      <c r="D71" s="831"/>
      <c r="E71" s="1720"/>
      <c r="F71" s="1720"/>
      <c r="G71" s="697"/>
      <c r="H71" s="809"/>
      <c r="I71" s="698"/>
      <c r="J71" s="698"/>
      <c r="K71" s="698"/>
      <c r="L71" s="698"/>
      <c r="M71" s="698"/>
      <c r="N71" s="698"/>
      <c r="O71" s="698"/>
      <c r="P71" s="698"/>
      <c r="Q71" s="698"/>
      <c r="R71" s="698"/>
      <c r="S71" s="698"/>
      <c r="T71" s="698"/>
      <c r="U71" s="698"/>
      <c r="V71" s="698"/>
      <c r="W71" s="698"/>
      <c r="X71" s="698"/>
      <c r="Y71" s="698"/>
      <c r="Z71" s="698"/>
      <c r="AA71" s="698"/>
      <c r="AB71" s="698"/>
      <c r="AC71" s="698"/>
      <c r="AD71" s="698"/>
      <c r="AE71" s="698"/>
      <c r="AF71" s="698"/>
      <c r="AG71" s="698"/>
      <c r="AH71" s="698"/>
      <c r="AI71" s="698"/>
      <c r="AJ71" s="698"/>
      <c r="AK71" s="698"/>
      <c r="AL71" s="698"/>
      <c r="AM71" s="698"/>
      <c r="AN71" s="698"/>
      <c r="AO71" s="698"/>
      <c r="AP71" s="698"/>
      <c r="AQ71" s="697"/>
      <c r="AR71" s="665"/>
      <c r="AS71" s="665"/>
    </row>
    <row r="72" spans="1:55" ht="17.25" thickBot="1" x14ac:dyDescent="0.3">
      <c r="A72" s="699"/>
      <c r="B72" s="700"/>
      <c r="C72" s="700"/>
      <c r="D72" s="701"/>
      <c r="E72" s="702"/>
      <c r="F72" s="701"/>
      <c r="G72" s="702"/>
      <c r="H72" s="703"/>
      <c r="I72" s="701"/>
      <c r="J72" s="701"/>
      <c r="K72" s="703"/>
      <c r="L72" s="701"/>
      <c r="M72" s="701"/>
      <c r="N72" s="703"/>
      <c r="O72" s="701"/>
      <c r="P72" s="701"/>
      <c r="Q72" s="703"/>
      <c r="R72" s="701"/>
      <c r="S72" s="701"/>
      <c r="T72" s="703"/>
      <c r="U72" s="701"/>
      <c r="V72" s="701"/>
      <c r="W72" s="703"/>
      <c r="X72" s="701"/>
      <c r="Y72" s="701"/>
      <c r="Z72" s="703"/>
      <c r="AA72" s="701"/>
      <c r="AB72" s="701"/>
      <c r="AC72" s="703"/>
      <c r="AD72" s="701"/>
      <c r="AE72" s="701"/>
      <c r="AF72" s="703"/>
      <c r="AG72" s="701"/>
      <c r="AH72" s="701"/>
      <c r="AI72" s="703"/>
      <c r="AJ72" s="701"/>
      <c r="AK72" s="701"/>
      <c r="AL72" s="703"/>
      <c r="AM72" s="701"/>
      <c r="AN72" s="701"/>
      <c r="AO72" s="703"/>
      <c r="AP72" s="701"/>
      <c r="AQ72" s="701"/>
      <c r="AR72" s="665"/>
      <c r="AS72" s="665"/>
    </row>
    <row r="73" spans="1:55" ht="16.5" x14ac:dyDescent="0.25">
      <c r="A73" s="1681" t="s">
        <v>28</v>
      </c>
      <c r="B73" s="1682"/>
      <c r="C73" s="1682"/>
      <c r="D73" s="1715" t="s">
        <v>29</v>
      </c>
      <c r="E73" s="1716"/>
      <c r="F73" s="1716" t="s">
        <v>30</v>
      </c>
      <c r="G73" s="1717"/>
      <c r="H73" s="1810" t="s">
        <v>154</v>
      </c>
      <c r="I73" s="1811"/>
      <c r="J73" s="1812"/>
      <c r="K73" s="1810" t="s">
        <v>155</v>
      </c>
      <c r="L73" s="1811"/>
      <c r="M73" s="1812"/>
      <c r="N73" s="1810" t="s">
        <v>156</v>
      </c>
      <c r="O73" s="1811"/>
      <c r="P73" s="1812"/>
      <c r="Q73" s="1810" t="s">
        <v>157</v>
      </c>
      <c r="R73" s="1811"/>
      <c r="S73" s="1812"/>
      <c r="T73" s="1810" t="s">
        <v>158</v>
      </c>
      <c r="U73" s="1811"/>
      <c r="V73" s="1812"/>
      <c r="W73" s="1810" t="s">
        <v>159</v>
      </c>
      <c r="X73" s="1811"/>
      <c r="Y73" s="1812"/>
      <c r="Z73" s="1810" t="s">
        <v>160</v>
      </c>
      <c r="AA73" s="1811"/>
      <c r="AB73" s="1812"/>
      <c r="AC73" s="1810" t="s">
        <v>161</v>
      </c>
      <c r="AD73" s="1811"/>
      <c r="AE73" s="1812"/>
      <c r="AF73" s="1810" t="s">
        <v>162</v>
      </c>
      <c r="AG73" s="1811"/>
      <c r="AH73" s="1812"/>
      <c r="AI73" s="1810" t="s">
        <v>163</v>
      </c>
      <c r="AJ73" s="1811"/>
      <c r="AK73" s="1812"/>
      <c r="AL73" s="1810" t="s">
        <v>164</v>
      </c>
      <c r="AM73" s="1811"/>
      <c r="AN73" s="1812"/>
      <c r="AO73" s="1810" t="s">
        <v>165</v>
      </c>
      <c r="AP73" s="1811"/>
      <c r="AQ73" s="1812"/>
      <c r="AR73" s="665"/>
      <c r="AS73" s="665"/>
    </row>
    <row r="74" spans="1:55" ht="17.25" thickBot="1" x14ac:dyDescent="0.3">
      <c r="A74" s="1705" t="s">
        <v>31</v>
      </c>
      <c r="B74" s="1706"/>
      <c r="C74" s="1706"/>
      <c r="D74" s="704" t="s">
        <v>32</v>
      </c>
      <c r="E74" s="705" t="s">
        <v>33</v>
      </c>
      <c r="F74" s="706" t="s">
        <v>32</v>
      </c>
      <c r="G74" s="707" t="s">
        <v>33</v>
      </c>
      <c r="H74" s="1816"/>
      <c r="I74" s="1817"/>
      <c r="J74" s="1818"/>
      <c r="K74" s="1813"/>
      <c r="L74" s="1814"/>
      <c r="M74" s="1815"/>
      <c r="N74" s="1813"/>
      <c r="O74" s="1814"/>
      <c r="P74" s="1815"/>
      <c r="Q74" s="1813"/>
      <c r="R74" s="1814"/>
      <c r="S74" s="1815"/>
      <c r="T74" s="1813"/>
      <c r="U74" s="1814"/>
      <c r="V74" s="1815"/>
      <c r="W74" s="1813"/>
      <c r="X74" s="1814"/>
      <c r="Y74" s="1815"/>
      <c r="Z74" s="1813"/>
      <c r="AA74" s="1814"/>
      <c r="AB74" s="1815"/>
      <c r="AC74" s="1813"/>
      <c r="AD74" s="1814"/>
      <c r="AE74" s="1815"/>
      <c r="AF74" s="1813"/>
      <c r="AG74" s="1814"/>
      <c r="AH74" s="1815"/>
      <c r="AI74" s="1813"/>
      <c r="AJ74" s="1814"/>
      <c r="AK74" s="1815"/>
      <c r="AL74" s="1813"/>
      <c r="AM74" s="1814"/>
      <c r="AN74" s="1815"/>
      <c r="AO74" s="1813"/>
      <c r="AP74" s="1814"/>
      <c r="AQ74" s="1815"/>
      <c r="AR74" s="665"/>
      <c r="AS74" s="665"/>
    </row>
    <row r="75" spans="1:55" ht="16.5" x14ac:dyDescent="0.25">
      <c r="A75" s="828" t="s">
        <v>151</v>
      </c>
      <c r="B75" s="708" t="s">
        <v>287</v>
      </c>
      <c r="C75" s="709"/>
      <c r="D75" s="710"/>
      <c r="E75" s="711"/>
      <c r="F75" s="712"/>
      <c r="G75" s="713"/>
      <c r="H75" s="714">
        <f>SQRT(I75^2+J75^2)*1000/(1.73*$H$11)</f>
        <v>46.069917547137621</v>
      </c>
      <c r="I75" s="749">
        <v>0.80400000000000005</v>
      </c>
      <c r="J75" s="750">
        <v>0.2016</v>
      </c>
      <c r="K75" s="714">
        <f>SQRT(L75^2+M75^2)*1000/(1.73*$H$11)</f>
        <v>46.167735112620264</v>
      </c>
      <c r="L75" s="749">
        <v>0.80700000000000005</v>
      </c>
      <c r="M75" s="750">
        <v>0.1968</v>
      </c>
      <c r="N75" s="714">
        <f>SQRT(O75^2+P75^2)*1000/(1.73*$H$11)</f>
        <v>47.86673133521942</v>
      </c>
      <c r="O75" s="749">
        <v>0.83699999999999997</v>
      </c>
      <c r="P75" s="750">
        <v>0.20280000000000001</v>
      </c>
      <c r="Q75" s="714">
        <f>SQRT(R75^2+S75^2)*1000/(1.73*$H$11)</f>
        <v>48.164861219525932</v>
      </c>
      <c r="R75" s="749">
        <v>0.84119999999999995</v>
      </c>
      <c r="S75" s="750">
        <v>0.2082</v>
      </c>
      <c r="T75" s="714">
        <f>SQRT(U75^2+V75^2)*1000/(1.73*$H$11)</f>
        <v>50.655890951149075</v>
      </c>
      <c r="U75" s="749">
        <v>0.88439999999999996</v>
      </c>
      <c r="V75" s="750">
        <v>0.22020000000000001</v>
      </c>
      <c r="W75" s="714">
        <f>SQRT(X75^2+Y75^2)*1000/(1.73*$H$11)</f>
        <v>51.950056859534769</v>
      </c>
      <c r="X75" s="749">
        <v>0.90720000000000001</v>
      </c>
      <c r="Y75" s="750">
        <v>0.22500000000000001</v>
      </c>
      <c r="Z75" s="714">
        <f>SQRT(AA75^2+AB75^2)*1000/(1.73*$H$11)</f>
        <v>53.7466013828058</v>
      </c>
      <c r="AA75" s="749">
        <v>0.93959999999999999</v>
      </c>
      <c r="AB75" s="750">
        <v>0.2286</v>
      </c>
      <c r="AC75" s="714">
        <f>SQRT(AD75^2+AE75^2)*1000/(1.73*$H$11)</f>
        <v>53.34430080623833</v>
      </c>
      <c r="AD75" s="749">
        <v>0.93359999999999999</v>
      </c>
      <c r="AE75" s="750">
        <v>0.22259999999999999</v>
      </c>
      <c r="AF75" s="714">
        <f>SQRT(AG75^2+AH75^2)*1000/(1.73*$H$11)</f>
        <v>53.602975792247761</v>
      </c>
      <c r="AG75" s="749">
        <v>0.94020000000000004</v>
      </c>
      <c r="AH75" s="750">
        <v>0.21479999999999999</v>
      </c>
      <c r="AI75" s="714">
        <f>SQRT(AJ75^2+AK75^2)*1000/(1.73*$H$11)</f>
        <v>54.908169698711461</v>
      </c>
      <c r="AJ75" s="749">
        <v>0.96360000000000001</v>
      </c>
      <c r="AK75" s="750">
        <v>0.21779999999999999</v>
      </c>
      <c r="AL75" s="714">
        <f>SQRT(AM75^2+AN75^2)*1000/(1.73*$H$11)</f>
        <v>50.735904972264706</v>
      </c>
      <c r="AM75" s="749">
        <v>0.88919999999999999</v>
      </c>
      <c r="AN75" s="750">
        <v>0.2064</v>
      </c>
      <c r="AO75" s="714">
        <f>SQRT(AP75^2+AQ75^2)*1000/(1.73*$H$11)</f>
        <v>49.638647109618262</v>
      </c>
      <c r="AP75" s="749">
        <v>0.87060000000000004</v>
      </c>
      <c r="AQ75" s="750">
        <v>0.19919999999999999</v>
      </c>
      <c r="AR75" s="674">
        <f t="shared" ref="AR75:AS79" si="8">SUM(AP75,AM75,AJ75,AG75,AD75,AA75,X75,U75,R75,O75,L75,I75)</f>
        <v>10.617599999999999</v>
      </c>
      <c r="AS75" s="674">
        <f t="shared" si="8"/>
        <v>2.544</v>
      </c>
      <c r="AT75" s="674">
        <f t="shared" ref="AT75:AU79" si="9">AR75+AR26</f>
        <v>20.8308</v>
      </c>
      <c r="AU75" s="674">
        <f t="shared" si="9"/>
        <v>5.0747999999999998</v>
      </c>
    </row>
    <row r="76" spans="1:55" ht="16.5" x14ac:dyDescent="0.25">
      <c r="A76" s="929" t="s">
        <v>288</v>
      </c>
      <c r="B76" s="715" t="s">
        <v>289</v>
      </c>
      <c r="C76" s="716"/>
      <c r="D76" s="717"/>
      <c r="E76" s="718"/>
      <c r="F76" s="719"/>
      <c r="G76" s="720"/>
      <c r="H76" s="721">
        <f>SQRT(I76^2+J76^2)*1000/(1.73*$H$11)</f>
        <v>83.106967870250017</v>
      </c>
      <c r="I76" s="816">
        <v>1.0895999999999999</v>
      </c>
      <c r="J76" s="817">
        <v>1.024</v>
      </c>
      <c r="K76" s="721">
        <f>SQRT(L76^2+M76^2)*1000/(1.73*$H$11)</f>
        <v>90.930334693283896</v>
      </c>
      <c r="L76" s="816">
        <v>1.1664000000000001</v>
      </c>
      <c r="M76" s="817">
        <v>1.1472</v>
      </c>
      <c r="N76" s="721">
        <f>SQRT(O76^2+P76^2)*1000/(1.73*$H$11)</f>
        <v>94.952976836896767</v>
      </c>
      <c r="O76" s="816">
        <v>1.2016</v>
      </c>
      <c r="P76" s="817">
        <v>1.2143999999999999</v>
      </c>
      <c r="Q76" s="721">
        <f>SQRT(R76^2+S76^2)*1000/(1.73*$H$11)</f>
        <v>86.684769171731787</v>
      </c>
      <c r="R76" s="816">
        <v>1.1536</v>
      </c>
      <c r="S76" s="817">
        <v>1.0496000000000001</v>
      </c>
      <c r="T76" s="721">
        <f>SQRT(U76^2+V76^2)*1000/(1.73*$H$11)</f>
        <v>93.46151939668438</v>
      </c>
      <c r="U76" s="816">
        <v>1.2128000000000001</v>
      </c>
      <c r="V76" s="817">
        <v>1.1648000000000001</v>
      </c>
      <c r="W76" s="721">
        <f>SQRT(X76^2+Y76^2)*1000/(1.73*$H$11)</f>
        <v>82.234983879291946</v>
      </c>
      <c r="X76" s="816">
        <v>1.0992</v>
      </c>
      <c r="Y76" s="817">
        <v>0.99039999999999995</v>
      </c>
      <c r="Z76" s="721">
        <f>SQRT(AA76^2+AB76^2)*1000/(1.73*$H$11)</f>
        <v>82.455966418362237</v>
      </c>
      <c r="AA76" s="816">
        <v>1.0944</v>
      </c>
      <c r="AB76" s="817">
        <v>1.0016</v>
      </c>
      <c r="AC76" s="721">
        <f>SQRT(AD76^2+AE76^2)*1000/(1.73*$H$11)</f>
        <v>69.034399872867468</v>
      </c>
      <c r="AD76" s="816">
        <v>0.95679999999999998</v>
      </c>
      <c r="AE76" s="817">
        <v>0.79200000000000004</v>
      </c>
      <c r="AF76" s="721">
        <f>SQRT(AG76^2+AH76^2)*1000/(1.73*$H$11)</f>
        <v>59.424211775911886</v>
      </c>
      <c r="AG76" s="816">
        <v>0.82240000000000002</v>
      </c>
      <c r="AH76" s="817">
        <v>0.68320000000000003</v>
      </c>
      <c r="AI76" s="721">
        <f>SQRT(AJ76^2+AK76^2)*1000/(1.73*$H$11)</f>
        <v>80.646352814339949</v>
      </c>
      <c r="AJ76" s="816">
        <v>1.0544</v>
      </c>
      <c r="AK76" s="817">
        <v>0.99680000000000002</v>
      </c>
      <c r="AL76" s="721">
        <f>SQRT(AM76^2+AN76^2)*1000/(1.73*$H$11)</f>
        <v>92.450826330617829</v>
      </c>
      <c r="AM76" s="816">
        <v>1.1552</v>
      </c>
      <c r="AN76" s="817">
        <v>1.1968000000000001</v>
      </c>
      <c r="AO76" s="721">
        <f>SQRT(AP76^2+AQ76^2)*1000/(1.73*$H$11)</f>
        <v>104.15992542904173</v>
      </c>
      <c r="AP76" s="816">
        <v>1.2687999999999999</v>
      </c>
      <c r="AQ76" s="817">
        <v>1.3792</v>
      </c>
      <c r="AR76" s="674">
        <f t="shared" si="8"/>
        <v>13.275199999999998</v>
      </c>
      <c r="AS76" s="674">
        <f t="shared" si="8"/>
        <v>12.64</v>
      </c>
      <c r="AT76" s="674">
        <f t="shared" si="9"/>
        <v>27.048000000000002</v>
      </c>
      <c r="AU76" s="674">
        <f t="shared" si="9"/>
        <v>26.166400000000003</v>
      </c>
    </row>
    <row r="77" spans="1:55" ht="16.5" x14ac:dyDescent="0.25">
      <c r="A77" s="929" t="s">
        <v>84</v>
      </c>
      <c r="B77" s="715" t="s">
        <v>290</v>
      </c>
      <c r="C77" s="716"/>
      <c r="D77" s="717"/>
      <c r="E77" s="718"/>
      <c r="F77" s="719"/>
      <c r="G77" s="720"/>
      <c r="H77" s="721">
        <f>SQRT(I77^2+J77^2)*1000/(1.73*$H$17)</f>
        <v>16.906739586341295</v>
      </c>
      <c r="I77" s="816">
        <v>0.2964</v>
      </c>
      <c r="J77" s="817">
        <v>8.0399999999999999E-2</v>
      </c>
      <c r="K77" s="721">
        <f>SQRT(L77^2+M77^2)*1000/(1.73*$H$17)</f>
        <v>16.860471715041346</v>
      </c>
      <c r="L77" s="816">
        <v>0.29520000000000002</v>
      </c>
      <c r="M77" s="817">
        <v>8.1600000000000006E-2</v>
      </c>
      <c r="N77" s="721">
        <f>SQRT(O77^2+P77^2)*1000/(1.73*$H$17)</f>
        <v>17.383236774354362</v>
      </c>
      <c r="O77" s="816">
        <v>0.30120000000000002</v>
      </c>
      <c r="P77" s="817">
        <v>9.4799999999999995E-2</v>
      </c>
      <c r="Q77" s="721">
        <f>SQRT(R77^2+S77^2)*1000/(1.73*$H$17)</f>
        <v>18.04931605920958</v>
      </c>
      <c r="R77" s="816">
        <v>0.31080000000000002</v>
      </c>
      <c r="S77" s="817">
        <v>0.10440000000000001</v>
      </c>
      <c r="T77" s="721">
        <f>SQRT(U77^2+V77^2)*1000/(1.73*$H$17)</f>
        <v>22.818734047580314</v>
      </c>
      <c r="U77" s="816">
        <v>0.39</v>
      </c>
      <c r="V77" s="817">
        <v>0.1404</v>
      </c>
      <c r="W77" s="721">
        <f>SQRT(X77^2+Y77^2)*1000/(1.73*$H$17)</f>
        <v>22.754671187280866</v>
      </c>
      <c r="X77" s="816">
        <v>0.39479999999999998</v>
      </c>
      <c r="Y77" s="817">
        <v>0.12239999999999999</v>
      </c>
      <c r="Z77" s="721">
        <f>SQRT(AA77^2+AB77^2)*1000/(1.73*$H$17)</f>
        <v>23.773372139559847</v>
      </c>
      <c r="AA77" s="816">
        <v>0.40920000000000001</v>
      </c>
      <c r="AB77" s="817">
        <v>0.13800000000000001</v>
      </c>
      <c r="AC77" s="721">
        <f>SQRT(AD77^2+AE77^2)*1000/(1.73*$H$17)</f>
        <v>22.749012741729217</v>
      </c>
      <c r="AD77" s="816">
        <v>0.3972</v>
      </c>
      <c r="AE77" s="817">
        <v>0.114</v>
      </c>
      <c r="AF77" s="721">
        <f>SQRT(AG77^2+AH77^2)*1000/(1.73*$H$17)</f>
        <v>21.977707091345632</v>
      </c>
      <c r="AG77" s="816">
        <v>0.38400000000000001</v>
      </c>
      <c r="AH77" s="817">
        <v>0.10920000000000001</v>
      </c>
      <c r="AI77" s="721">
        <f>SQRT(AJ77^2+AK77^2)*1000/(1.73*$H$17)</f>
        <v>19.23013734294566</v>
      </c>
      <c r="AJ77" s="816">
        <v>0.3372</v>
      </c>
      <c r="AK77" s="817">
        <v>9.1200000000000003E-2</v>
      </c>
      <c r="AL77" s="721">
        <f>SQRT(AM77^2+AN77^2)*1000/(1.73*$H$17)</f>
        <v>21.832571064844917</v>
      </c>
      <c r="AM77" s="816">
        <v>0.38159999999999999</v>
      </c>
      <c r="AN77" s="817">
        <v>0.108</v>
      </c>
      <c r="AO77" s="721">
        <f>SQRT(AP77^2+AQ77^2)*1000/(1.73*$H$17)</f>
        <v>22.596375063897039</v>
      </c>
      <c r="AP77" s="816">
        <v>0.39600000000000002</v>
      </c>
      <c r="AQ77" s="817">
        <v>0.108</v>
      </c>
      <c r="AR77" s="674">
        <f t="shared" si="8"/>
        <v>4.2936000000000005</v>
      </c>
      <c r="AS77" s="674">
        <f t="shared" si="8"/>
        <v>1.2924000000000002</v>
      </c>
      <c r="AT77" s="674">
        <f t="shared" si="9"/>
        <v>8.6891999999999996</v>
      </c>
      <c r="AU77" s="674">
        <f t="shared" si="9"/>
        <v>2.6064000000000003</v>
      </c>
    </row>
    <row r="78" spans="1:55" ht="16.5" x14ac:dyDescent="0.25">
      <c r="A78" s="929" t="s">
        <v>291</v>
      </c>
      <c r="B78" s="715" t="s">
        <v>292</v>
      </c>
      <c r="C78" s="716"/>
      <c r="D78" s="717"/>
      <c r="E78" s="718"/>
      <c r="F78" s="719"/>
      <c r="G78" s="720"/>
      <c r="H78" s="721">
        <f>SQRT(I78^2+J78^2)*1000/(1.73*$H$17)</f>
        <v>89.813577613621959</v>
      </c>
      <c r="I78" s="816">
        <v>1.5864</v>
      </c>
      <c r="J78" s="817">
        <v>0.38080000000000003</v>
      </c>
      <c r="K78" s="721">
        <f>SQRT(L78^2+M78^2)*1000/(1.73*$H$17)</f>
        <v>87.78884779471673</v>
      </c>
      <c r="L78" s="816">
        <v>1.5504</v>
      </c>
      <c r="M78" s="817">
        <v>0.37319999999999998</v>
      </c>
      <c r="N78" s="721">
        <f>SQRT(O78^2+P78^2)*1000/(1.73*$H$17)</f>
        <v>84.936730231227529</v>
      </c>
      <c r="O78" s="816">
        <v>1.5</v>
      </c>
      <c r="P78" s="817">
        <v>0.36120000000000002</v>
      </c>
      <c r="Q78" s="721">
        <f>SQRT(R78^2+S78^2)*1000/(1.73*$H$17)</f>
        <v>87.148176839444659</v>
      </c>
      <c r="R78" s="816">
        <v>1.5391999999999999</v>
      </c>
      <c r="S78" s="817">
        <v>0.37</v>
      </c>
      <c r="T78" s="721">
        <f>SQRT(U78^2+V78^2)*1000/(1.73*$H$17)</f>
        <v>91.470067649148135</v>
      </c>
      <c r="U78" s="816">
        <v>1.6160000000000001</v>
      </c>
      <c r="V78" s="817">
        <v>0.38640000000000002</v>
      </c>
      <c r="W78" s="721">
        <f>SQRT(X78^2+Y78^2)*1000/(1.73*$H$17)</f>
        <v>93.493937740430951</v>
      </c>
      <c r="X78" s="816">
        <v>1.6516</v>
      </c>
      <c r="Y78" s="817">
        <v>0.39560000000000001</v>
      </c>
      <c r="Z78" s="721">
        <f>SQRT(AA78^2+AB78^2)*1000/(1.73*$H$17)</f>
        <v>97.1110349560591</v>
      </c>
      <c r="AA78" s="816">
        <v>1.716</v>
      </c>
      <c r="AB78" s="817">
        <v>0.4088</v>
      </c>
      <c r="AC78" s="721">
        <f>SQRT(AD78^2+AE78^2)*1000/(1.73*$H$17)</f>
        <v>95.901479666743498</v>
      </c>
      <c r="AD78" s="816">
        <v>1.6956</v>
      </c>
      <c r="AE78" s="817">
        <v>0.39960000000000001</v>
      </c>
      <c r="AF78" s="721">
        <f>SQRT(AG78^2+AH78^2)*1000/(1.73*$H$17)</f>
        <v>97.086295398934439</v>
      </c>
      <c r="AG78" s="816">
        <v>1.72</v>
      </c>
      <c r="AH78" s="817">
        <v>0.3896</v>
      </c>
      <c r="AI78" s="721">
        <f>SQRT(AJ78^2+AK78^2)*1000/(1.73*$H$17)</f>
        <v>95.265523831106833</v>
      </c>
      <c r="AJ78" s="816">
        <v>1.6896</v>
      </c>
      <c r="AK78" s="817">
        <v>0.374</v>
      </c>
      <c r="AL78" s="721">
        <f>SQRT(AM78^2+AN78^2)*1000/(1.73*$H$17)</f>
        <v>91.491958783372652</v>
      </c>
      <c r="AM78" s="816">
        <v>1.6215999999999999</v>
      </c>
      <c r="AN78" s="817">
        <v>0.36399999999999999</v>
      </c>
      <c r="AO78" s="721">
        <f>SQRT(AP78^2+AQ78^2)*1000/(1.73*$H$17)</f>
        <v>91.339449447691806</v>
      </c>
      <c r="AP78" s="816">
        <v>1.6184000000000001</v>
      </c>
      <c r="AQ78" s="817">
        <v>0.36559999999999998</v>
      </c>
      <c r="AR78" s="674">
        <f t="shared" si="8"/>
        <v>19.504799999999999</v>
      </c>
      <c r="AS78" s="674">
        <f t="shared" si="8"/>
        <v>4.5688000000000004</v>
      </c>
      <c r="AT78" s="674">
        <f t="shared" si="9"/>
        <v>38.745999999999995</v>
      </c>
      <c r="AU78" s="674">
        <f t="shared" si="9"/>
        <v>9.16</v>
      </c>
    </row>
    <row r="79" spans="1:55" ht="17.25" thickBot="1" x14ac:dyDescent="0.3">
      <c r="A79" s="723" t="s">
        <v>293</v>
      </c>
      <c r="B79" s="724" t="s">
        <v>294</v>
      </c>
      <c r="C79" s="725"/>
      <c r="D79" s="726"/>
      <c r="E79" s="727"/>
      <c r="F79" s="728"/>
      <c r="G79" s="729"/>
      <c r="H79" s="746">
        <f>SQRT(I79^2+J79^2)*1000/(1.73*$H$17)</f>
        <v>27.044885949239379</v>
      </c>
      <c r="I79" s="747">
        <v>0.33600000000000002</v>
      </c>
      <c r="J79" s="748">
        <v>0.3584</v>
      </c>
      <c r="K79" s="746">
        <f>SQRT(L79^2+M79^2)*1000/(1.73*$H$17)</f>
        <v>28.276485871395991</v>
      </c>
      <c r="L79" s="747">
        <v>0.36320000000000002</v>
      </c>
      <c r="M79" s="748">
        <v>0.36320000000000002</v>
      </c>
      <c r="N79" s="746">
        <f>SQRT(O79^2+P79^2)*1000/(1.73*$H$17)</f>
        <v>27.281095300437915</v>
      </c>
      <c r="O79" s="747">
        <v>0.34720000000000001</v>
      </c>
      <c r="P79" s="748">
        <v>0.35360000000000003</v>
      </c>
      <c r="Q79" s="746">
        <f>SQRT(R79^2+S79^2)*1000/(1.73*$H$17)</f>
        <v>24.864107164921304</v>
      </c>
      <c r="R79" s="747">
        <v>0.3296</v>
      </c>
      <c r="S79" s="748">
        <v>0.30880000000000002</v>
      </c>
      <c r="T79" s="746">
        <f>SQRT(U79^2+V79^2)*1000/(1.73*$H$17)</f>
        <v>23.992624295832783</v>
      </c>
      <c r="U79" s="747">
        <v>0.31840000000000002</v>
      </c>
      <c r="V79" s="748">
        <v>0.29759999999999998</v>
      </c>
      <c r="W79" s="746">
        <f>SQRT(X79^2+Y79^2)*1000/(1.73*$H$17)</f>
        <v>30.154239944726569</v>
      </c>
      <c r="X79" s="747">
        <v>0.39679999999999999</v>
      </c>
      <c r="Y79" s="748">
        <v>0.37759999999999999</v>
      </c>
      <c r="Z79" s="746">
        <f>SQRT(AA79^2+AB79^2)*1000/(1.73*$H$17)</f>
        <v>37.210540257397305</v>
      </c>
      <c r="AA79" s="747">
        <v>0.4592</v>
      </c>
      <c r="AB79" s="748">
        <v>0.496</v>
      </c>
      <c r="AC79" s="746">
        <f>SQRT(AD79^2+AE79^2)*1000/(1.73*$H$17)</f>
        <v>60.594485690089634</v>
      </c>
      <c r="AD79" s="747">
        <v>0.47360000000000002</v>
      </c>
      <c r="AE79" s="748">
        <v>0.99360000000000004</v>
      </c>
      <c r="AF79" s="746">
        <f>SQRT(AG79^2+AH79^2)*1000/(1.73*$H$17)</f>
        <v>54.696610431696698</v>
      </c>
      <c r="AG79" s="747">
        <v>0.41920000000000002</v>
      </c>
      <c r="AH79" s="748">
        <v>0.90080000000000005</v>
      </c>
      <c r="AI79" s="746">
        <f>SQRT(AJ79^2+AK79^2)*1000/(1.73*$H$17)</f>
        <v>104.45679424783812</v>
      </c>
      <c r="AJ79" s="747">
        <v>1.3248</v>
      </c>
      <c r="AK79" s="748">
        <v>1.3584000000000001</v>
      </c>
      <c r="AL79" s="746">
        <f>SQRT(AM79^2+AN79^2)*1000/(1.73*$H$17)</f>
        <v>129.93391017556297</v>
      </c>
      <c r="AM79" s="747">
        <v>1.8016000000000001</v>
      </c>
      <c r="AN79" s="748">
        <v>1.5247999999999999</v>
      </c>
      <c r="AO79" s="746">
        <f>SQRT(AP79^2+AQ79^2)*1000/(1.73*$H$17)</f>
        <v>127.35207655589164</v>
      </c>
      <c r="AP79" s="747">
        <v>1.7536</v>
      </c>
      <c r="AQ79" s="748">
        <v>1.5087999999999999</v>
      </c>
      <c r="AR79" s="674">
        <f t="shared" si="8"/>
        <v>8.3231999999999999</v>
      </c>
      <c r="AS79" s="674">
        <f t="shared" si="8"/>
        <v>8.8415999999999997</v>
      </c>
      <c r="AT79" s="674">
        <f t="shared" si="9"/>
        <v>21.190400000000004</v>
      </c>
      <c r="AU79" s="674">
        <f t="shared" si="9"/>
        <v>21.6144</v>
      </c>
    </row>
    <row r="80" spans="1:55" ht="16.5" x14ac:dyDescent="0.25">
      <c r="A80" s="730"/>
      <c r="B80" s="731" t="s">
        <v>87</v>
      </c>
      <c r="C80" s="732"/>
      <c r="D80" s="733"/>
      <c r="E80" s="734"/>
      <c r="F80" s="735"/>
      <c r="G80" s="736"/>
      <c r="H80" s="714"/>
      <c r="I80" s="749">
        <v>1.2E-2</v>
      </c>
      <c r="J80" s="750"/>
      <c r="K80" s="714"/>
      <c r="L80" s="749">
        <v>1.2E-2</v>
      </c>
      <c r="M80" s="750"/>
      <c r="N80" s="714"/>
      <c r="O80" s="749">
        <v>1.7999999999999999E-2</v>
      </c>
      <c r="P80" s="750"/>
      <c r="Q80" s="714"/>
      <c r="R80" s="749">
        <v>1.2E-2</v>
      </c>
      <c r="S80" s="750"/>
      <c r="T80" s="714"/>
      <c r="U80" s="749">
        <v>1.2E-2</v>
      </c>
      <c r="V80" s="750"/>
      <c r="W80" s="714"/>
      <c r="X80" s="749">
        <v>1.7999999999999999E-2</v>
      </c>
      <c r="Y80" s="750"/>
      <c r="Z80" s="714"/>
      <c r="AA80" s="749">
        <v>1.2E-2</v>
      </c>
      <c r="AB80" s="1007"/>
      <c r="AC80" s="714"/>
      <c r="AD80" s="749">
        <v>1.7999999999999999E-2</v>
      </c>
      <c r="AE80" s="750"/>
      <c r="AF80" s="714"/>
      <c r="AG80" s="749">
        <v>1.7999999999999999E-2</v>
      </c>
      <c r="AH80" s="1007"/>
      <c r="AI80" s="714"/>
      <c r="AJ80" s="749">
        <v>1.2E-2</v>
      </c>
      <c r="AK80" s="750"/>
      <c r="AL80" s="714"/>
      <c r="AM80" s="749">
        <v>1.2E-2</v>
      </c>
      <c r="AN80" s="750"/>
      <c r="AO80" s="714"/>
      <c r="AP80" s="749">
        <v>1.2E-2</v>
      </c>
      <c r="AQ80" s="750"/>
      <c r="AR80" s="665"/>
      <c r="AS80" s="665"/>
      <c r="AT80" s="674">
        <f>AT79+AT78+AT77+AT76+AT75</f>
        <v>116.50439999999999</v>
      </c>
      <c r="AU80" s="674">
        <f>AU79+AU78+AU77+AU76+AU75</f>
        <v>64.622</v>
      </c>
    </row>
    <row r="81" spans="1:81" ht="17.25" thickBot="1" x14ac:dyDescent="0.3">
      <c r="A81" s="829"/>
      <c r="B81" s="740" t="s">
        <v>88</v>
      </c>
      <c r="C81" s="741"/>
      <c r="D81" s="742"/>
      <c r="E81" s="743"/>
      <c r="F81" s="744"/>
      <c r="G81" s="745"/>
      <c r="H81" s="997"/>
      <c r="I81" s="752">
        <v>6.0000000000000001E-3</v>
      </c>
      <c r="J81" s="753"/>
      <c r="K81" s="997"/>
      <c r="L81" s="1006">
        <v>6.0000000000000001E-3</v>
      </c>
      <c r="M81" s="753"/>
      <c r="N81" s="997"/>
      <c r="O81" s="752">
        <v>3.0000000000000001E-3</v>
      </c>
      <c r="P81" s="753"/>
      <c r="Q81" s="997"/>
      <c r="R81" s="752">
        <v>3.0000000000000001E-3</v>
      </c>
      <c r="S81" s="753"/>
      <c r="T81" s="997"/>
      <c r="U81" s="752">
        <v>3.0000000000000001E-3</v>
      </c>
      <c r="V81" s="753"/>
      <c r="W81" s="997"/>
      <c r="X81" s="1006">
        <v>3.0000000000000001E-3</v>
      </c>
      <c r="Y81" s="753"/>
      <c r="Z81" s="997"/>
      <c r="AA81" s="752">
        <v>3.0000000000000001E-3</v>
      </c>
      <c r="AB81" s="1008"/>
      <c r="AC81" s="997"/>
      <c r="AD81" s="752">
        <v>3.0000000000000001E-3</v>
      </c>
      <c r="AE81" s="753"/>
      <c r="AF81" s="997"/>
      <c r="AG81" s="752">
        <v>3.0000000000000001E-3</v>
      </c>
      <c r="AH81" s="1008"/>
      <c r="AI81" s="997"/>
      <c r="AJ81" s="752">
        <v>3.0000000000000001E-3</v>
      </c>
      <c r="AK81" s="753"/>
      <c r="AL81" s="997"/>
      <c r="AM81" s="752">
        <v>3.0000000000000001E-3</v>
      </c>
      <c r="AN81" s="753"/>
      <c r="AO81" s="997"/>
      <c r="AP81" s="752">
        <v>3.0000000000000001E-3</v>
      </c>
      <c r="AQ81" s="753"/>
      <c r="AR81" s="665"/>
      <c r="AS81" s="665"/>
    </row>
    <row r="82" spans="1:81" ht="16.5" x14ac:dyDescent="0.25">
      <c r="A82" s="1707" t="s">
        <v>50</v>
      </c>
      <c r="B82" s="1708"/>
      <c r="C82" s="1708"/>
      <c r="D82" s="1708"/>
      <c r="E82" s="1708"/>
      <c r="F82" s="1708"/>
      <c r="G82" s="1808"/>
      <c r="H82" s="714">
        <f t="shared" ref="H82:AQ82" si="10">H75+H76</f>
        <v>129.17688541738764</v>
      </c>
      <c r="I82" s="749">
        <f>I75+I76</f>
        <v>1.8935999999999999</v>
      </c>
      <c r="J82" s="750">
        <f t="shared" si="10"/>
        <v>1.2256</v>
      </c>
      <c r="K82" s="714">
        <f t="shared" si="10"/>
        <v>137.09806980590417</v>
      </c>
      <c r="L82" s="749">
        <f t="shared" si="10"/>
        <v>1.9734000000000003</v>
      </c>
      <c r="M82" s="750">
        <f t="shared" si="10"/>
        <v>1.3440000000000001</v>
      </c>
      <c r="N82" s="714">
        <f t="shared" si="10"/>
        <v>142.81970817211618</v>
      </c>
      <c r="O82" s="749">
        <f t="shared" si="10"/>
        <v>2.0385999999999997</v>
      </c>
      <c r="P82" s="750">
        <f t="shared" si="10"/>
        <v>1.4172</v>
      </c>
      <c r="Q82" s="714">
        <f t="shared" si="10"/>
        <v>134.84963039125773</v>
      </c>
      <c r="R82" s="749">
        <f t="shared" si="10"/>
        <v>1.9947999999999999</v>
      </c>
      <c r="S82" s="750">
        <f t="shared" si="10"/>
        <v>1.2578</v>
      </c>
      <c r="T82" s="714">
        <f t="shared" si="10"/>
        <v>144.11741034783347</v>
      </c>
      <c r="U82" s="749">
        <f t="shared" si="10"/>
        <v>2.0972</v>
      </c>
      <c r="V82" s="750">
        <f t="shared" si="10"/>
        <v>1.385</v>
      </c>
      <c r="W82" s="714">
        <f t="shared" si="10"/>
        <v>134.18504073882673</v>
      </c>
      <c r="X82" s="749">
        <f t="shared" si="10"/>
        <v>2.0064000000000002</v>
      </c>
      <c r="Y82" s="750">
        <f t="shared" si="10"/>
        <v>1.2154</v>
      </c>
      <c r="Z82" s="714">
        <f t="shared" si="10"/>
        <v>136.20256780116804</v>
      </c>
      <c r="AA82" s="749">
        <f t="shared" si="10"/>
        <v>2.0339999999999998</v>
      </c>
      <c r="AB82" s="750">
        <f t="shared" si="10"/>
        <v>1.2302</v>
      </c>
      <c r="AC82" s="714">
        <f t="shared" si="10"/>
        <v>122.3787006791058</v>
      </c>
      <c r="AD82" s="749">
        <f t="shared" si="10"/>
        <v>1.8904000000000001</v>
      </c>
      <c r="AE82" s="750">
        <f t="shared" si="10"/>
        <v>1.0145999999999999</v>
      </c>
      <c r="AF82" s="714">
        <f t="shared" si="10"/>
        <v>113.02718756815965</v>
      </c>
      <c r="AG82" s="749">
        <f t="shared" si="10"/>
        <v>1.7625999999999999</v>
      </c>
      <c r="AH82" s="750">
        <f t="shared" si="10"/>
        <v>0.89800000000000002</v>
      </c>
      <c r="AI82" s="714">
        <f t="shared" si="10"/>
        <v>135.55452251305141</v>
      </c>
      <c r="AJ82" s="749">
        <f t="shared" si="10"/>
        <v>2.0179999999999998</v>
      </c>
      <c r="AK82" s="750">
        <f t="shared" si="10"/>
        <v>1.2145999999999999</v>
      </c>
      <c r="AL82" s="714">
        <f t="shared" si="10"/>
        <v>143.18673130288255</v>
      </c>
      <c r="AM82" s="749">
        <f t="shared" si="10"/>
        <v>2.0444</v>
      </c>
      <c r="AN82" s="750">
        <f t="shared" si="10"/>
        <v>1.4032</v>
      </c>
      <c r="AO82" s="714">
        <f t="shared" si="10"/>
        <v>153.79857253865998</v>
      </c>
      <c r="AP82" s="749">
        <f t="shared" si="10"/>
        <v>2.1394000000000002</v>
      </c>
      <c r="AQ82" s="750">
        <f t="shared" si="10"/>
        <v>1.5784</v>
      </c>
      <c r="AR82" s="685"/>
      <c r="AS82" s="685"/>
    </row>
    <row r="83" spans="1:81" ht="17.25" thickBot="1" x14ac:dyDescent="0.3">
      <c r="A83" s="1710" t="s">
        <v>51</v>
      </c>
      <c r="B83" s="1711"/>
      <c r="C83" s="1711"/>
      <c r="D83" s="1711"/>
      <c r="E83" s="1711"/>
      <c r="F83" s="1711"/>
      <c r="G83" s="1809"/>
      <c r="H83" s="746">
        <f t="shared" ref="H83:AQ83" si="11">H79+H78+H77</f>
        <v>133.76520314920265</v>
      </c>
      <c r="I83" s="747">
        <f>I79+I78+I77</f>
        <v>2.2187999999999999</v>
      </c>
      <c r="J83" s="748">
        <f t="shared" si="11"/>
        <v>0.81960000000000011</v>
      </c>
      <c r="K83" s="746">
        <f t="shared" si="11"/>
        <v>132.92580538115408</v>
      </c>
      <c r="L83" s="747">
        <f t="shared" si="11"/>
        <v>2.2088000000000001</v>
      </c>
      <c r="M83" s="748">
        <f t="shared" si="11"/>
        <v>0.81799999999999995</v>
      </c>
      <c r="N83" s="746">
        <f t="shared" si="11"/>
        <v>129.6010623060198</v>
      </c>
      <c r="O83" s="747">
        <f t="shared" si="11"/>
        <v>2.1484000000000001</v>
      </c>
      <c r="P83" s="748">
        <f t="shared" si="11"/>
        <v>0.8096000000000001</v>
      </c>
      <c r="Q83" s="746">
        <f t="shared" si="11"/>
        <v>130.06160006357555</v>
      </c>
      <c r="R83" s="747">
        <f t="shared" si="11"/>
        <v>2.1795999999999998</v>
      </c>
      <c r="S83" s="748">
        <f t="shared" si="11"/>
        <v>0.78320000000000012</v>
      </c>
      <c r="T83" s="746">
        <f t="shared" si="11"/>
        <v>138.28142599256122</v>
      </c>
      <c r="U83" s="747">
        <f t="shared" si="11"/>
        <v>2.3244000000000002</v>
      </c>
      <c r="V83" s="748">
        <f t="shared" si="11"/>
        <v>0.82439999999999991</v>
      </c>
      <c r="W83" s="746">
        <f t="shared" si="11"/>
        <v>146.4028488724384</v>
      </c>
      <c r="X83" s="747">
        <f t="shared" si="11"/>
        <v>2.4432</v>
      </c>
      <c r="Y83" s="748">
        <f t="shared" si="11"/>
        <v>0.89559999999999995</v>
      </c>
      <c r="Z83" s="746">
        <f t="shared" si="11"/>
        <v>158.09494735301627</v>
      </c>
      <c r="AA83" s="747">
        <f t="shared" si="11"/>
        <v>2.5843999999999996</v>
      </c>
      <c r="AB83" s="748">
        <f t="shared" si="11"/>
        <v>1.0428000000000002</v>
      </c>
      <c r="AC83" s="746">
        <f t="shared" si="11"/>
        <v>179.24497809856234</v>
      </c>
      <c r="AD83" s="747">
        <f t="shared" si="11"/>
        <v>2.5663999999999998</v>
      </c>
      <c r="AE83" s="748">
        <f t="shared" si="11"/>
        <v>1.5072000000000001</v>
      </c>
      <c r="AF83" s="746">
        <f t="shared" si="11"/>
        <v>173.76061292197676</v>
      </c>
      <c r="AG83" s="747">
        <f t="shared" si="11"/>
        <v>2.5231999999999997</v>
      </c>
      <c r="AH83" s="748">
        <f t="shared" si="11"/>
        <v>1.3996</v>
      </c>
      <c r="AI83" s="746">
        <f t="shared" si="11"/>
        <v>218.95245542189062</v>
      </c>
      <c r="AJ83" s="747">
        <f t="shared" si="11"/>
        <v>3.3516000000000004</v>
      </c>
      <c r="AK83" s="748">
        <f t="shared" si="11"/>
        <v>1.8236000000000001</v>
      </c>
      <c r="AL83" s="746">
        <f t="shared" si="11"/>
        <v>243.25844002378054</v>
      </c>
      <c r="AM83" s="747">
        <f t="shared" si="11"/>
        <v>3.8048000000000002</v>
      </c>
      <c r="AN83" s="748">
        <f t="shared" si="11"/>
        <v>1.9967999999999999</v>
      </c>
      <c r="AO83" s="746">
        <f t="shared" si="11"/>
        <v>241.28790106748048</v>
      </c>
      <c r="AP83" s="747">
        <f t="shared" si="11"/>
        <v>3.7679999999999998</v>
      </c>
      <c r="AQ83" s="748">
        <f t="shared" si="11"/>
        <v>1.9823999999999999</v>
      </c>
      <c r="AR83" s="685"/>
      <c r="AS83" s="685"/>
    </row>
    <row r="84" spans="1:81" ht="17.25" thickBot="1" x14ac:dyDescent="0.3">
      <c r="A84" s="1713" t="s">
        <v>52</v>
      </c>
      <c r="B84" s="1714"/>
      <c r="C84" s="1714"/>
      <c r="D84" s="1714"/>
      <c r="E84" s="1714"/>
      <c r="F84" s="1714"/>
      <c r="G84" s="1714"/>
      <c r="H84" s="751">
        <f t="shared" ref="H84:AQ84" si="12">H82+H83</f>
        <v>262.94208856659031</v>
      </c>
      <c r="I84" s="752">
        <f>I82+I83</f>
        <v>4.1124000000000001</v>
      </c>
      <c r="J84" s="753">
        <f t="shared" si="12"/>
        <v>2.0452000000000004</v>
      </c>
      <c r="K84" s="751">
        <f t="shared" si="12"/>
        <v>270.02387518705825</v>
      </c>
      <c r="L84" s="752">
        <f t="shared" si="12"/>
        <v>4.1821999999999999</v>
      </c>
      <c r="M84" s="753">
        <f t="shared" si="12"/>
        <v>2.1619999999999999</v>
      </c>
      <c r="N84" s="751">
        <f t="shared" si="12"/>
        <v>272.42077047813598</v>
      </c>
      <c r="O84" s="752">
        <f t="shared" si="12"/>
        <v>4.1869999999999994</v>
      </c>
      <c r="P84" s="753">
        <f t="shared" si="12"/>
        <v>2.2267999999999999</v>
      </c>
      <c r="Q84" s="751">
        <f t="shared" si="12"/>
        <v>264.91123045483329</v>
      </c>
      <c r="R84" s="752">
        <f t="shared" si="12"/>
        <v>4.1743999999999994</v>
      </c>
      <c r="S84" s="753">
        <f t="shared" si="12"/>
        <v>2.0410000000000004</v>
      </c>
      <c r="T84" s="751">
        <f t="shared" si="12"/>
        <v>282.39883634039472</v>
      </c>
      <c r="U84" s="752">
        <f t="shared" si="12"/>
        <v>4.4215999999999998</v>
      </c>
      <c r="V84" s="753">
        <f t="shared" si="12"/>
        <v>2.2094</v>
      </c>
      <c r="W84" s="751">
        <f t="shared" si="12"/>
        <v>280.58788961126515</v>
      </c>
      <c r="X84" s="752">
        <f t="shared" si="12"/>
        <v>4.4496000000000002</v>
      </c>
      <c r="Y84" s="753">
        <f t="shared" si="12"/>
        <v>2.1109999999999998</v>
      </c>
      <c r="Z84" s="751">
        <f t="shared" si="12"/>
        <v>294.29751515418434</v>
      </c>
      <c r="AA84" s="752">
        <f t="shared" si="12"/>
        <v>4.6183999999999994</v>
      </c>
      <c r="AB84" s="753">
        <f t="shared" si="12"/>
        <v>2.2730000000000001</v>
      </c>
      <c r="AC84" s="751">
        <f t="shared" si="12"/>
        <v>301.62367877766815</v>
      </c>
      <c r="AD84" s="752">
        <f t="shared" si="12"/>
        <v>4.4567999999999994</v>
      </c>
      <c r="AE84" s="753">
        <f t="shared" si="12"/>
        <v>2.5217999999999998</v>
      </c>
      <c r="AF84" s="751">
        <f t="shared" si="12"/>
        <v>286.78780049013642</v>
      </c>
      <c r="AG84" s="752">
        <f t="shared" si="12"/>
        <v>4.2858000000000001</v>
      </c>
      <c r="AH84" s="753">
        <f t="shared" si="12"/>
        <v>2.2976000000000001</v>
      </c>
      <c r="AI84" s="751">
        <f t="shared" si="12"/>
        <v>354.50697793494203</v>
      </c>
      <c r="AJ84" s="752">
        <f t="shared" si="12"/>
        <v>5.3696000000000002</v>
      </c>
      <c r="AK84" s="753">
        <f t="shared" si="12"/>
        <v>3.0381999999999998</v>
      </c>
      <c r="AL84" s="751">
        <f t="shared" si="12"/>
        <v>386.44517132666306</v>
      </c>
      <c r="AM84" s="752">
        <f t="shared" si="12"/>
        <v>5.8491999999999997</v>
      </c>
      <c r="AN84" s="753">
        <f t="shared" si="12"/>
        <v>3.4</v>
      </c>
      <c r="AO84" s="751">
        <f t="shared" si="12"/>
        <v>395.08647360614043</v>
      </c>
      <c r="AP84" s="752">
        <f t="shared" si="12"/>
        <v>5.9074</v>
      </c>
      <c r="AQ84" s="753">
        <f t="shared" si="12"/>
        <v>3.5608</v>
      </c>
      <c r="AR84" s="685"/>
      <c r="AS84" s="685"/>
    </row>
    <row r="85" spans="1:81" ht="16.5" x14ac:dyDescent="0.25">
      <c r="A85" s="754"/>
      <c r="B85" s="666"/>
      <c r="C85" s="699"/>
      <c r="D85" s="701"/>
      <c r="E85" s="702"/>
      <c r="F85" s="701"/>
      <c r="G85" s="702"/>
      <c r="H85" s="703"/>
      <c r="I85" s="701"/>
      <c r="J85" s="701"/>
      <c r="K85" s="703"/>
      <c r="L85" s="701"/>
      <c r="M85" s="701"/>
      <c r="N85" s="703"/>
      <c r="O85" s="701"/>
      <c r="P85" s="701"/>
      <c r="Q85" s="703"/>
      <c r="R85" s="701"/>
      <c r="S85" s="701"/>
      <c r="T85" s="703"/>
      <c r="U85" s="701"/>
      <c r="V85" s="701"/>
      <c r="W85" s="703"/>
      <c r="X85" s="701"/>
      <c r="Y85" s="701"/>
      <c r="Z85" s="703"/>
      <c r="AA85" s="701"/>
      <c r="AB85" s="701"/>
      <c r="AC85" s="703"/>
      <c r="AD85" s="701"/>
      <c r="AE85" s="701"/>
      <c r="AF85" s="703"/>
      <c r="AG85" s="701"/>
      <c r="AH85" s="701"/>
      <c r="AI85" s="703"/>
      <c r="AJ85" s="701"/>
      <c r="AK85" s="701"/>
      <c r="AL85" s="703"/>
      <c r="AM85" s="701"/>
      <c r="AN85" s="701"/>
      <c r="AO85" s="703"/>
      <c r="AP85" s="701"/>
      <c r="AQ85" s="701"/>
      <c r="AR85" s="665"/>
      <c r="AS85" s="665"/>
    </row>
    <row r="86" spans="1:81" s="665" customFormat="1" ht="16.5" customHeight="1" thickBot="1" x14ac:dyDescent="0.3">
      <c r="A86" s="755" t="s">
        <v>53</v>
      </c>
      <c r="B86" s="666"/>
      <c r="C86" s="666"/>
      <c r="D86" s="666"/>
      <c r="E86" s="666"/>
      <c r="F86" s="666"/>
      <c r="G86" s="666"/>
      <c r="H86" s="756"/>
      <c r="I86" s="757"/>
      <c r="J86" s="701"/>
      <c r="K86" s="758"/>
      <c r="L86" s="758"/>
      <c r="M86" s="758"/>
      <c r="N86" s="758"/>
      <c r="O86" s="758"/>
      <c r="P86" s="758"/>
      <c r="Q86" s="758"/>
      <c r="R86" s="758"/>
      <c r="S86" s="758"/>
      <c r="T86" s="758"/>
      <c r="U86" s="758"/>
      <c r="V86" s="758"/>
      <c r="W86" s="758"/>
      <c r="X86" s="758"/>
      <c r="Y86" s="758"/>
      <c r="Z86" s="758"/>
      <c r="AA86" s="758"/>
      <c r="AB86" s="758"/>
      <c r="AC86" s="758"/>
      <c r="AD86" s="758"/>
      <c r="AE86" s="758"/>
      <c r="AF86" s="758"/>
      <c r="AG86" s="758"/>
      <c r="AH86" s="758"/>
      <c r="AI86" s="758"/>
      <c r="AJ86" s="758"/>
      <c r="AK86" s="758"/>
      <c r="AL86" s="758"/>
      <c r="AM86" s="758"/>
      <c r="AN86" s="758"/>
      <c r="AO86" s="758"/>
      <c r="AP86" s="758"/>
      <c r="AQ86" s="758"/>
    </row>
    <row r="87" spans="1:81" s="665" customFormat="1" ht="16.5" customHeight="1" x14ac:dyDescent="0.25">
      <c r="A87" s="1692" t="s">
        <v>20</v>
      </c>
      <c r="B87" s="759" t="s">
        <v>54</v>
      </c>
      <c r="C87" s="760"/>
      <c r="D87" s="760" t="s">
        <v>55</v>
      </c>
      <c r="E87" s="760"/>
      <c r="F87" s="760"/>
      <c r="G87" s="761"/>
      <c r="H87" s="762">
        <f>$C$40/1000</f>
        <v>2.7E-2</v>
      </c>
      <c r="I87" s="763" t="s">
        <v>56</v>
      </c>
      <c r="J87" s="764">
        <f>$G$40/1000</f>
        <v>0.17299999999999999</v>
      </c>
      <c r="K87" s="762">
        <f>$C$40/1000</f>
        <v>2.7E-2</v>
      </c>
      <c r="L87" s="763" t="s">
        <v>56</v>
      </c>
      <c r="M87" s="764">
        <f>$G$40/1000</f>
        <v>0.17299999999999999</v>
      </c>
      <c r="N87" s="762">
        <f>$C$40/1000</f>
        <v>2.7E-2</v>
      </c>
      <c r="O87" s="763" t="s">
        <v>56</v>
      </c>
      <c r="P87" s="764">
        <f>$G$40/1000</f>
        <v>0.17299999999999999</v>
      </c>
      <c r="Q87" s="762">
        <f>$C$40/1000</f>
        <v>2.7E-2</v>
      </c>
      <c r="R87" s="763" t="s">
        <v>56</v>
      </c>
      <c r="S87" s="764">
        <f>$G$40/1000</f>
        <v>0.17299999999999999</v>
      </c>
      <c r="T87" s="762">
        <f>$C$40/1000</f>
        <v>2.7E-2</v>
      </c>
      <c r="U87" s="763" t="s">
        <v>56</v>
      </c>
      <c r="V87" s="764">
        <f>$G$40/1000</f>
        <v>0.17299999999999999</v>
      </c>
      <c r="W87" s="762">
        <f>$C$40/1000</f>
        <v>2.7E-2</v>
      </c>
      <c r="X87" s="763" t="s">
        <v>56</v>
      </c>
      <c r="Y87" s="764">
        <f>$G$40/1000</f>
        <v>0.17299999999999999</v>
      </c>
      <c r="Z87" s="762">
        <f>$C$40/1000</f>
        <v>2.7E-2</v>
      </c>
      <c r="AA87" s="763" t="s">
        <v>56</v>
      </c>
      <c r="AB87" s="764">
        <f>$G$40/1000</f>
        <v>0.17299999999999999</v>
      </c>
      <c r="AC87" s="762">
        <f>$C$40/1000</f>
        <v>2.7E-2</v>
      </c>
      <c r="AD87" s="763" t="s">
        <v>56</v>
      </c>
      <c r="AE87" s="764">
        <f>$G$40/1000</f>
        <v>0.17299999999999999</v>
      </c>
      <c r="AF87" s="762">
        <f>$C$40/1000</f>
        <v>2.7E-2</v>
      </c>
      <c r="AG87" s="763" t="s">
        <v>56</v>
      </c>
      <c r="AH87" s="764">
        <f>$G$40/1000</f>
        <v>0.17299999999999999</v>
      </c>
      <c r="AI87" s="762">
        <f>$C$40/1000</f>
        <v>2.7E-2</v>
      </c>
      <c r="AJ87" s="763" t="s">
        <v>56</v>
      </c>
      <c r="AK87" s="764">
        <f>$G$40/1000</f>
        <v>0.17299999999999999</v>
      </c>
      <c r="AL87" s="762">
        <f>$C$40/1000</f>
        <v>2.7E-2</v>
      </c>
      <c r="AM87" s="763" t="s">
        <v>56</v>
      </c>
      <c r="AN87" s="764">
        <f>$G$40/1000</f>
        <v>0.17299999999999999</v>
      </c>
      <c r="AO87" s="762">
        <f>$C$40/1000</f>
        <v>2.7E-2</v>
      </c>
      <c r="AP87" s="763" t="s">
        <v>56</v>
      </c>
      <c r="AQ87" s="764">
        <f>$G$40/1000</f>
        <v>0.17299999999999999</v>
      </c>
      <c r="AR87" s="674"/>
    </row>
    <row r="88" spans="1:81" s="665" customFormat="1" ht="16.5" customHeight="1" thickBot="1" x14ac:dyDescent="0.3">
      <c r="A88" s="1693"/>
      <c r="B88" s="765" t="s">
        <v>57</v>
      </c>
      <c r="C88" s="766"/>
      <c r="D88" s="766" t="s">
        <v>58</v>
      </c>
      <c r="E88" s="766"/>
      <c r="F88" s="766"/>
      <c r="G88" s="767"/>
      <c r="H88" s="768">
        <f>((I57^2+J57^2)*$G$41/1000)/($C$7*$C$7)</f>
        <v>9.8561409024000004E-4</v>
      </c>
      <c r="I88" s="769" t="s">
        <v>56</v>
      </c>
      <c r="J88" s="770">
        <f>((I57^2+J57^2)*$J$41)/(100*$C$7)</f>
        <v>2.1560308223999999E-2</v>
      </c>
      <c r="K88" s="768">
        <f>((L57^2+M57^2)*$G$41/1000)/($C$7*$C$7)</f>
        <v>1.1036446387200003E-3</v>
      </c>
      <c r="L88" s="769" t="s">
        <v>56</v>
      </c>
      <c r="M88" s="770">
        <f>((L57^2+M57^2)*$J$41)/(100*$C$7)</f>
        <v>2.4142226472000008E-2</v>
      </c>
      <c r="N88" s="768">
        <f>((O57^2+P57^2)*$G$41/1000)/($C$7*$C$7)</f>
        <v>1.1977074047999996E-3</v>
      </c>
      <c r="O88" s="769" t="s">
        <v>56</v>
      </c>
      <c r="P88" s="770">
        <f>((O57^2+P57^2)*$J$41)/(100*$C$7)</f>
        <v>2.6199849479999995E-2</v>
      </c>
      <c r="Q88" s="768">
        <f>((R57^2+S57^2)*$G$41/1000)/($C$7*$C$7)</f>
        <v>1.0769869593599999E-3</v>
      </c>
      <c r="R88" s="769" t="s">
        <v>56</v>
      </c>
      <c r="S88" s="770">
        <f>((R57^2+S57^2)*$J$41)/(100*$C$7)</f>
        <v>2.3559089735999995E-2</v>
      </c>
      <c r="T88" s="768">
        <f>((U57^2+V57^2)*$G$41/1000)/($C$7*$C$7)</f>
        <v>1.22245433088E-3</v>
      </c>
      <c r="U88" s="769" t="s">
        <v>56</v>
      </c>
      <c r="V88" s="770">
        <f>((U57^2+V57^2)*$J$41)/(100*$C$7)</f>
        <v>2.6741188488000001E-2</v>
      </c>
      <c r="W88" s="768">
        <f>((X57^2+Y57^2)*$G$41/1000)/($C$7*$C$7)</f>
        <v>1.0704753638400002E-3</v>
      </c>
      <c r="X88" s="769" t="s">
        <v>56</v>
      </c>
      <c r="Y88" s="770">
        <f>((X57^2+Y57^2)*$J$41)/(100*$C$7)</f>
        <v>2.3416648583999999E-2</v>
      </c>
      <c r="Z88" s="768">
        <f>((AA57^2+AB57^2)*$G$41/1000)/($C$7*$C$7)</f>
        <v>1.09430554368E-3</v>
      </c>
      <c r="AA88" s="769" t="s">
        <v>56</v>
      </c>
      <c r="AB88" s="770">
        <f>((AA57^2+AB57^2)*$J$41)/(100*$C$7)</f>
        <v>2.3937933767999998E-2</v>
      </c>
      <c r="AC88" s="768">
        <f>((AD57^2+AE57^2)*$G$41/1000)/($C$7*$C$7)</f>
        <v>8.9690951424000007E-4</v>
      </c>
      <c r="AD88" s="769" t="s">
        <v>56</v>
      </c>
      <c r="AE88" s="770">
        <f>((AD57^2+AE57^2)*$J$41)/(100*$C$7)</f>
        <v>1.9619895624000003E-2</v>
      </c>
      <c r="AF88" s="768">
        <f>((AG57^2+AH57^2)*$G$41/1000)/($C$7*$C$7)</f>
        <v>7.6357254911999992E-4</v>
      </c>
      <c r="AG88" s="769" t="s">
        <v>56</v>
      </c>
      <c r="AH88" s="770">
        <f>((AG57^2+AH57^2)*$J$41)/(100*$C$7)</f>
        <v>1.6703149511999998E-2</v>
      </c>
      <c r="AI88" s="768">
        <f>((AJ57^2+AK57^2)*$G$41/1000)/($C$7*$C$7)</f>
        <v>1.0744614067199998E-3</v>
      </c>
      <c r="AJ88" s="769" t="s">
        <v>56</v>
      </c>
      <c r="AK88" s="770">
        <f>((AJ57^2+AK57^2)*$J$41)/(100*$C$7)</f>
        <v>2.3503843271999992E-2</v>
      </c>
      <c r="AL88" s="768">
        <f>((AM57^2+AN57^2)*$G$41/1000)/($C$7*$C$7)</f>
        <v>1.1899682304000001E-3</v>
      </c>
      <c r="AM88" s="769" t="s">
        <v>56</v>
      </c>
      <c r="AN88" s="770">
        <f>((AM57^2+AN57^2)*$J$41)/(100*$C$7)</f>
        <v>2.603055504E-2</v>
      </c>
      <c r="AO88" s="768">
        <f>((AP57^2+AQ57^2)*$G$41/1000)/($C$7*$C$7)</f>
        <v>1.3670147558400001E-3</v>
      </c>
      <c r="AP88" s="769" t="s">
        <v>56</v>
      </c>
      <c r="AQ88" s="770">
        <f>((AP57^2+AQ57^2)*$J$41)/(100*$C$7)</f>
        <v>2.9903447784000003E-2</v>
      </c>
      <c r="AR88" s="674"/>
    </row>
    <row r="89" spans="1:81" s="665" customFormat="1" ht="16.5" customHeight="1" x14ac:dyDescent="0.25">
      <c r="A89" s="1693"/>
      <c r="B89" s="771" t="s">
        <v>152</v>
      </c>
      <c r="C89" s="772">
        <v>27</v>
      </c>
      <c r="D89" s="773"/>
      <c r="E89" s="1695" t="s">
        <v>153</v>
      </c>
      <c r="F89" s="1695"/>
      <c r="G89" s="774">
        <v>173</v>
      </c>
      <c r="H89" s="775"/>
      <c r="I89" s="776"/>
      <c r="J89" s="928"/>
      <c r="K89" s="1699"/>
      <c r="L89" s="1700"/>
      <c r="M89" s="1701"/>
      <c r="N89" s="1699"/>
      <c r="O89" s="1700"/>
      <c r="P89" s="1701"/>
      <c r="Q89" s="1699"/>
      <c r="R89" s="1700"/>
      <c r="S89" s="1701"/>
      <c r="T89" s="1699"/>
      <c r="U89" s="1700"/>
      <c r="V89" s="1701"/>
      <c r="W89" s="1699"/>
      <c r="X89" s="1700"/>
      <c r="Y89" s="1701"/>
      <c r="Z89" s="1699"/>
      <c r="AA89" s="1700"/>
      <c r="AB89" s="1701"/>
      <c r="AC89" s="1699"/>
      <c r="AD89" s="1700"/>
      <c r="AE89" s="1701"/>
      <c r="AF89" s="1699"/>
      <c r="AG89" s="1700"/>
      <c r="AH89" s="1701"/>
      <c r="AI89" s="1699"/>
      <c r="AJ89" s="1700"/>
      <c r="AK89" s="1701"/>
      <c r="AL89" s="1699"/>
      <c r="AM89" s="1700"/>
      <c r="AN89" s="1701"/>
      <c r="AO89" s="1699"/>
      <c r="AP89" s="1700"/>
      <c r="AQ89" s="1701"/>
    </row>
    <row r="90" spans="1:81" s="665" customFormat="1" ht="16.5" customHeight="1" thickBot="1" x14ac:dyDescent="0.3">
      <c r="A90" s="1693"/>
      <c r="B90" s="830"/>
      <c r="C90" s="831"/>
      <c r="D90" s="698"/>
      <c r="E90" s="777"/>
      <c r="F90" s="777" t="s">
        <v>61</v>
      </c>
      <c r="G90" s="921">
        <v>120</v>
      </c>
      <c r="H90" s="1690" t="s">
        <v>62</v>
      </c>
      <c r="I90" s="1691"/>
      <c r="J90" s="930">
        <v>10.5</v>
      </c>
      <c r="K90" s="1702"/>
      <c r="L90" s="1703"/>
      <c r="M90" s="1704"/>
      <c r="N90" s="1702"/>
      <c r="O90" s="1703"/>
      <c r="P90" s="1704"/>
      <c r="Q90" s="1702"/>
      <c r="R90" s="1703"/>
      <c r="S90" s="1704"/>
      <c r="T90" s="1702"/>
      <c r="U90" s="1703"/>
      <c r="V90" s="1704"/>
      <c r="W90" s="1702"/>
      <c r="X90" s="1703"/>
      <c r="Y90" s="1704"/>
      <c r="Z90" s="1702"/>
      <c r="AA90" s="1703"/>
      <c r="AB90" s="1704"/>
      <c r="AC90" s="1702"/>
      <c r="AD90" s="1703"/>
      <c r="AE90" s="1704"/>
      <c r="AF90" s="1702"/>
      <c r="AG90" s="1703"/>
      <c r="AH90" s="1704"/>
      <c r="AI90" s="1702"/>
      <c r="AJ90" s="1703"/>
      <c r="AK90" s="1704"/>
      <c r="AL90" s="1702"/>
      <c r="AM90" s="1703"/>
      <c r="AN90" s="1704"/>
      <c r="AO90" s="1702"/>
      <c r="AP90" s="1703"/>
      <c r="AQ90" s="1704"/>
    </row>
    <row r="91" spans="1:81" s="665" customFormat="1" ht="16.5" customHeight="1" thickBot="1" x14ac:dyDescent="0.3">
      <c r="A91" s="1694"/>
      <c r="B91" s="1696" t="s">
        <v>63</v>
      </c>
      <c r="C91" s="1697"/>
      <c r="D91" s="1697"/>
      <c r="E91" s="1697"/>
      <c r="F91" s="1697"/>
      <c r="G91" s="1698"/>
      <c r="H91" s="778">
        <f>I57+H87+H88</f>
        <v>1.9335856140902399</v>
      </c>
      <c r="I91" s="779" t="s">
        <v>56</v>
      </c>
      <c r="J91" s="780">
        <f>J57+J87+J88</f>
        <v>1.420160308224</v>
      </c>
      <c r="K91" s="778">
        <f>L57+K87+K88</f>
        <v>2.0135036446387202</v>
      </c>
      <c r="L91" s="779" t="s">
        <v>56</v>
      </c>
      <c r="M91" s="780">
        <f>M57+M87+M88</f>
        <v>1.5411422264720001</v>
      </c>
      <c r="N91" s="778">
        <f>O57+N87+N88</f>
        <v>2.0847977074047996</v>
      </c>
      <c r="O91" s="779" t="s">
        <v>56</v>
      </c>
      <c r="P91" s="780">
        <f>P57+P87+P88</f>
        <v>1.61639984948</v>
      </c>
      <c r="Q91" s="778">
        <f>R57+Q87+Q88</f>
        <v>2.0348769869593597</v>
      </c>
      <c r="R91" s="779" t="s">
        <v>56</v>
      </c>
      <c r="S91" s="780">
        <f>S57+S87+S88</f>
        <v>1.4543590897360001</v>
      </c>
      <c r="T91" s="778">
        <f>U57+T87+T88</f>
        <v>2.13742245433088</v>
      </c>
      <c r="U91" s="779" t="s">
        <v>56</v>
      </c>
      <c r="V91" s="780">
        <f>V57+V87+V88</f>
        <v>1.5847411884880001</v>
      </c>
      <c r="W91" s="778">
        <f>X57+W87+W88</f>
        <v>2.0524704753638403</v>
      </c>
      <c r="X91" s="779" t="s">
        <v>56</v>
      </c>
      <c r="Y91" s="780">
        <f>Y57+Y87+Y88</f>
        <v>1.411816648584</v>
      </c>
      <c r="Z91" s="778">
        <f>AA57+Z87+Z88</f>
        <v>2.0740943055436798</v>
      </c>
      <c r="AA91" s="779" t="s">
        <v>56</v>
      </c>
      <c r="AB91" s="780">
        <f>AB57+AB87+AB88</f>
        <v>1.4271379337679999</v>
      </c>
      <c r="AC91" s="778">
        <f>AD57+AC87+AC88</f>
        <v>1.9362969095142399</v>
      </c>
      <c r="AD91" s="779" t="s">
        <v>56</v>
      </c>
      <c r="AE91" s="780">
        <f>AE57+AE87+AE88</f>
        <v>1.2072198956239999</v>
      </c>
      <c r="AF91" s="778">
        <f>AG57+AF87+AF88</f>
        <v>1.8083635725491198</v>
      </c>
      <c r="AG91" s="779" t="s">
        <v>56</v>
      </c>
      <c r="AH91" s="780">
        <f>AH57+AH87+AH88</f>
        <v>1.087703149512</v>
      </c>
      <c r="AI91" s="778">
        <f>AJ57+AI87+AI88</f>
        <v>2.0580744614067199</v>
      </c>
      <c r="AJ91" s="779" t="s">
        <v>56</v>
      </c>
      <c r="AK91" s="780">
        <f>AK57+AK87+AK88</f>
        <v>1.411103843272</v>
      </c>
      <c r="AL91" s="778">
        <f>AM57+AL87+AL88</f>
        <v>2.0845899682304001</v>
      </c>
      <c r="AM91" s="779" t="s">
        <v>56</v>
      </c>
      <c r="AN91" s="780">
        <f>AN57+AN87+AN88</f>
        <v>1.60223055504</v>
      </c>
      <c r="AO91" s="778">
        <f>AP57+AO87+AO88</f>
        <v>2.1797670147558401</v>
      </c>
      <c r="AP91" s="779" t="s">
        <v>56</v>
      </c>
      <c r="AQ91" s="780">
        <f>AQ57+AQ87+AQ88</f>
        <v>1.781303447784</v>
      </c>
    </row>
    <row r="92" spans="1:81" s="665" customFormat="1" ht="16.5" customHeight="1" x14ac:dyDescent="0.25">
      <c r="A92" s="1692" t="s">
        <v>24</v>
      </c>
      <c r="B92" s="759" t="s">
        <v>54</v>
      </c>
      <c r="C92" s="760"/>
      <c r="D92" s="760" t="s">
        <v>55</v>
      </c>
      <c r="E92" s="760"/>
      <c r="F92" s="760"/>
      <c r="G92" s="760"/>
      <c r="H92" s="762">
        <f>$C$45/1000</f>
        <v>2.7E-2</v>
      </c>
      <c r="I92" s="763" t="s">
        <v>56</v>
      </c>
      <c r="J92" s="764">
        <f>$G$45/1000</f>
        <v>0.17299999999999999</v>
      </c>
      <c r="K92" s="762">
        <f>$C$45/1000</f>
        <v>2.7E-2</v>
      </c>
      <c r="L92" s="763" t="s">
        <v>56</v>
      </c>
      <c r="M92" s="764">
        <f>$G$45/1000</f>
        <v>0.17299999999999999</v>
      </c>
      <c r="N92" s="762">
        <f>$C$45/1000</f>
        <v>2.7E-2</v>
      </c>
      <c r="O92" s="763" t="s">
        <v>56</v>
      </c>
      <c r="P92" s="764">
        <f>$G$45/1000</f>
        <v>0.17299999999999999</v>
      </c>
      <c r="Q92" s="762">
        <f>$C$45/1000</f>
        <v>2.7E-2</v>
      </c>
      <c r="R92" s="763" t="s">
        <v>56</v>
      </c>
      <c r="S92" s="764">
        <f>$G$45/1000</f>
        <v>0.17299999999999999</v>
      </c>
      <c r="T92" s="762">
        <f>$C$45/1000</f>
        <v>2.7E-2</v>
      </c>
      <c r="U92" s="763" t="s">
        <v>56</v>
      </c>
      <c r="V92" s="764">
        <f>$G$45/1000</f>
        <v>0.17299999999999999</v>
      </c>
      <c r="W92" s="762">
        <f>$C$45/1000</f>
        <v>2.7E-2</v>
      </c>
      <c r="X92" s="763" t="s">
        <v>56</v>
      </c>
      <c r="Y92" s="764">
        <f>$G$45/1000</f>
        <v>0.17299999999999999</v>
      </c>
      <c r="Z92" s="762">
        <f>$C$45/1000</f>
        <v>2.7E-2</v>
      </c>
      <c r="AA92" s="763" t="s">
        <v>56</v>
      </c>
      <c r="AB92" s="764">
        <f>$G$45/1000</f>
        <v>0.17299999999999999</v>
      </c>
      <c r="AC92" s="762">
        <f>$C$45/1000</f>
        <v>2.7E-2</v>
      </c>
      <c r="AD92" s="763" t="s">
        <v>56</v>
      </c>
      <c r="AE92" s="764">
        <f>$G$45/1000</f>
        <v>0.17299999999999999</v>
      </c>
      <c r="AF92" s="762">
        <f>$C$45/1000</f>
        <v>2.7E-2</v>
      </c>
      <c r="AG92" s="763" t="s">
        <v>56</v>
      </c>
      <c r="AH92" s="764">
        <f>$G$45/1000</f>
        <v>0.17299999999999999</v>
      </c>
      <c r="AI92" s="762">
        <f>$C$45/1000</f>
        <v>2.7E-2</v>
      </c>
      <c r="AJ92" s="763" t="s">
        <v>56</v>
      </c>
      <c r="AK92" s="764">
        <f>$G$45/1000</f>
        <v>0.17299999999999999</v>
      </c>
      <c r="AL92" s="762">
        <f>$C$45/1000</f>
        <v>2.7E-2</v>
      </c>
      <c r="AM92" s="763" t="s">
        <v>56</v>
      </c>
      <c r="AN92" s="764">
        <f>$G$45/1000</f>
        <v>0.17299999999999999</v>
      </c>
      <c r="AO92" s="762">
        <f>$C$45/1000</f>
        <v>2.7E-2</v>
      </c>
      <c r="AP92" s="763" t="s">
        <v>56</v>
      </c>
      <c r="AQ92" s="764">
        <f>$G$45/1000</f>
        <v>0.17299999999999999</v>
      </c>
      <c r="AR92" s="674"/>
      <c r="AT92" s="685"/>
    </row>
    <row r="93" spans="1:81" s="665" customFormat="1" ht="16.5" customHeight="1" thickBot="1" x14ac:dyDescent="0.3">
      <c r="A93" s="1693"/>
      <c r="B93" s="765" t="s">
        <v>57</v>
      </c>
      <c r="C93" s="766"/>
      <c r="D93" s="766" t="s">
        <v>58</v>
      </c>
      <c r="E93" s="766"/>
      <c r="F93" s="766"/>
      <c r="G93" s="781"/>
      <c r="H93" s="768">
        <f>((I63^2+J63^2)*$G$46/1000)/($C$13*$C$7)</f>
        <v>1.0793240063999997E-3</v>
      </c>
      <c r="I93" s="769" t="s">
        <v>56</v>
      </c>
      <c r="J93" s="770">
        <f>((I63^2+J63^2)*$J$46)/(100*$C$13)</f>
        <v>2.3610212639999996E-2</v>
      </c>
      <c r="K93" s="768">
        <f>((L63^2+M63^2)*$G$46/1000)/($C$13*$C$7)</f>
        <v>1.0702969036799998E-3</v>
      </c>
      <c r="L93" s="769" t="s">
        <v>56</v>
      </c>
      <c r="M93" s="770">
        <f>((L63^2+M63^2)*$J$46)/(100*$C$13)</f>
        <v>2.3412744768E-2</v>
      </c>
      <c r="N93" s="768">
        <f>((O63^2+P63^2)*$G$46/1000)/($C$13*$C$7)</f>
        <v>1.0145230310400002E-3</v>
      </c>
      <c r="O93" s="769" t="s">
        <v>56</v>
      </c>
      <c r="P93" s="770">
        <f>((O63^2+P63^2)*$J$46)/(100*$C$13)</f>
        <v>2.2192691304000006E-2</v>
      </c>
      <c r="Q93" s="768">
        <f>((R63^2+S63^2)*$G$46/1000)/($C$13*$C$7)</f>
        <v>1.0324118399999999E-3</v>
      </c>
      <c r="R93" s="769" t="s">
        <v>56</v>
      </c>
      <c r="S93" s="770">
        <f>((R63^2+S63^2)*$J$46)/(100*$C$13)</f>
        <v>2.2584008999999999E-2</v>
      </c>
      <c r="T93" s="768">
        <f>((U63^2+V63^2)*$G$46/1000)/($C$13*$C$7)</f>
        <v>1.1705138150400001E-3</v>
      </c>
      <c r="U93" s="769" t="s">
        <v>56</v>
      </c>
      <c r="V93" s="770">
        <f>((U63^2+V63^2)*$J$46)/(100*$C$13)</f>
        <v>2.5604989704000009E-2</v>
      </c>
      <c r="W93" s="768">
        <f>((X63^2+Y63^2)*$G$46/1000)/($C$13*$C$7)</f>
        <v>1.3029108096000001E-3</v>
      </c>
      <c r="X93" s="769" t="s">
        <v>56</v>
      </c>
      <c r="Y93" s="770">
        <f>((X63^2+Y63^2)*$J$46)/(100*$C$13)</f>
        <v>2.8501173960000004E-2</v>
      </c>
      <c r="Z93" s="768">
        <f>((AA63^2+AB63^2)*$G$46/1000)/($C$13*$C$7)</f>
        <v>1.4941575551999998E-3</v>
      </c>
      <c r="AA93" s="769" t="s">
        <v>56</v>
      </c>
      <c r="AB93" s="770">
        <f>((AA63^2+AB63^2)*$J$46)/(100*$C$13)</f>
        <v>3.2684696519999994E-2</v>
      </c>
      <c r="AC93" s="768">
        <f>((AD63^2+AE63^2)*$G$46/1000)/($C$13*$C$7)</f>
        <v>1.7037058944000003E-3</v>
      </c>
      <c r="AD93" s="769" t="s">
        <v>56</v>
      </c>
      <c r="AE93" s="770">
        <f>((AD63^2+AE63^2)*$J$46)/(100*$C$13)</f>
        <v>3.7268566439999998E-2</v>
      </c>
      <c r="AF93" s="768">
        <f>((AG63^2+AH63^2)*$G$46/1000)/($C$13*$C$7)</f>
        <v>1.6013887871999999E-3</v>
      </c>
      <c r="AG93" s="769" t="s">
        <v>56</v>
      </c>
      <c r="AH93" s="770">
        <f>((AG63^2+AH63^2)*$J$46)/(100*$C$13)</f>
        <v>3.5030379719999998E-2</v>
      </c>
      <c r="AI93" s="768">
        <f>((AJ63^2+AK63^2)*$G$46/1000)/($C$13*$C$7)</f>
        <v>2.7991407590400004E-3</v>
      </c>
      <c r="AJ93" s="769" t="s">
        <v>56</v>
      </c>
      <c r="AK93" s="770">
        <f>((AJ63^2+AK63^2)*$J$46)/(100*$C$13)</f>
        <v>6.1231204104000014E-2</v>
      </c>
      <c r="AL93" s="768">
        <f>((AM63^2+AN63^2)*$G$46/1000)/($C$13*$C$7)</f>
        <v>3.5494178073599996E-3</v>
      </c>
      <c r="AM93" s="769" t="s">
        <v>56</v>
      </c>
      <c r="AN93" s="770">
        <f>((AM63^2+AN63^2)*$J$46)/(100*$C$13)</f>
        <v>7.7643514536000005E-2</v>
      </c>
      <c r="AO93" s="768">
        <f>((AP63^2+AQ63^2)*$G$46/1000)/($C$13*$C$7)</f>
        <v>3.4848673459200001E-3</v>
      </c>
      <c r="AP93" s="769" t="s">
        <v>56</v>
      </c>
      <c r="AQ93" s="770">
        <f>((AP63^2+AQ63^2)*$J$46)/(100*$C$13)</f>
        <v>7.6231473191999993E-2</v>
      </c>
      <c r="AR93" s="674"/>
      <c r="AS93" s="922"/>
      <c r="AT93" s="674"/>
    </row>
    <row r="94" spans="1:81" s="665" customFormat="1" ht="16.5" customHeight="1" x14ac:dyDescent="0.25">
      <c r="A94" s="1693"/>
      <c r="B94" s="771" t="s">
        <v>152</v>
      </c>
      <c r="C94" s="772">
        <v>27</v>
      </c>
      <c r="D94" s="773"/>
      <c r="E94" s="1695" t="s">
        <v>153</v>
      </c>
      <c r="F94" s="1695"/>
      <c r="G94" s="774">
        <v>173</v>
      </c>
      <c r="H94" s="775"/>
      <c r="I94" s="776"/>
      <c r="J94" s="784"/>
      <c r="K94" s="1684"/>
      <c r="L94" s="1685"/>
      <c r="M94" s="1686"/>
      <c r="N94" s="1684"/>
      <c r="O94" s="1685"/>
      <c r="P94" s="1686"/>
      <c r="Q94" s="1684"/>
      <c r="R94" s="1685"/>
      <c r="S94" s="1686"/>
      <c r="T94" s="1684"/>
      <c r="U94" s="1685"/>
      <c r="V94" s="1686"/>
      <c r="W94" s="1684"/>
      <c r="X94" s="1685"/>
      <c r="Y94" s="1686"/>
      <c r="Z94" s="1684"/>
      <c r="AA94" s="1685"/>
      <c r="AB94" s="1686"/>
      <c r="AC94" s="1684"/>
      <c r="AD94" s="1685"/>
      <c r="AE94" s="1686"/>
      <c r="AF94" s="1684"/>
      <c r="AG94" s="1685"/>
      <c r="AH94" s="1686"/>
      <c r="AI94" s="1684"/>
      <c r="AJ94" s="1685"/>
      <c r="AK94" s="1686"/>
      <c r="AL94" s="1684"/>
      <c r="AM94" s="1685"/>
      <c r="AN94" s="1686"/>
      <c r="AO94" s="1684"/>
      <c r="AP94" s="1685"/>
      <c r="AQ94" s="1686"/>
    </row>
    <row r="95" spans="1:81" s="665" customFormat="1" ht="16.5" customHeight="1" thickBot="1" x14ac:dyDescent="0.3">
      <c r="A95" s="1693"/>
      <c r="B95" s="785"/>
      <c r="C95" s="758"/>
      <c r="D95" s="666"/>
      <c r="E95" s="777"/>
      <c r="F95" s="777" t="s">
        <v>61</v>
      </c>
      <c r="G95" s="921">
        <v>120</v>
      </c>
      <c r="H95" s="1690" t="s">
        <v>62</v>
      </c>
      <c r="I95" s="1691"/>
      <c r="J95" s="930">
        <v>10.5</v>
      </c>
      <c r="K95" s="1687"/>
      <c r="L95" s="1688"/>
      <c r="M95" s="1689"/>
      <c r="N95" s="1687"/>
      <c r="O95" s="1688"/>
      <c r="P95" s="1689"/>
      <c r="Q95" s="1687"/>
      <c r="R95" s="1688"/>
      <c r="S95" s="1689"/>
      <c r="T95" s="1687"/>
      <c r="U95" s="1688"/>
      <c r="V95" s="1689"/>
      <c r="W95" s="1687"/>
      <c r="X95" s="1688"/>
      <c r="Y95" s="1689"/>
      <c r="Z95" s="1687"/>
      <c r="AA95" s="1688"/>
      <c r="AB95" s="1689"/>
      <c r="AC95" s="1687"/>
      <c r="AD95" s="1688"/>
      <c r="AE95" s="1689"/>
      <c r="AF95" s="1687"/>
      <c r="AG95" s="1688"/>
      <c r="AH95" s="1689"/>
      <c r="AI95" s="1687"/>
      <c r="AJ95" s="1688"/>
      <c r="AK95" s="1689"/>
      <c r="AL95" s="1687"/>
      <c r="AM95" s="1688"/>
      <c r="AN95" s="1689"/>
      <c r="AO95" s="1687"/>
      <c r="AP95" s="1688"/>
      <c r="AQ95" s="1689"/>
    </row>
    <row r="96" spans="1:81" s="790" customFormat="1" ht="16.5" customHeight="1" thickBot="1" x14ac:dyDescent="0.3">
      <c r="A96" s="1694"/>
      <c r="B96" s="1696" t="s">
        <v>63</v>
      </c>
      <c r="C96" s="1697"/>
      <c r="D96" s="1697"/>
      <c r="E96" s="1697"/>
      <c r="F96" s="1697"/>
      <c r="G96" s="1698"/>
      <c r="H96" s="787">
        <f>I63+H92+H93</f>
        <v>2.2528793240064</v>
      </c>
      <c r="I96" s="788" t="s">
        <v>56</v>
      </c>
      <c r="J96" s="789">
        <f>J63+J92+J93</f>
        <v>1.0162102126400001</v>
      </c>
      <c r="K96" s="787">
        <f>L63+K92+K93</f>
        <v>2.2428702969036802</v>
      </c>
      <c r="L96" s="788" t="s">
        <v>56</v>
      </c>
      <c r="M96" s="789">
        <f>M63+M92+M93</f>
        <v>1.0144127447679998</v>
      </c>
      <c r="N96" s="787">
        <f>O63+N92+N93</f>
        <v>2.1794145230310402</v>
      </c>
      <c r="O96" s="788" t="s">
        <v>56</v>
      </c>
      <c r="P96" s="789">
        <f>P63+P92+P93</f>
        <v>1.0047926913040002</v>
      </c>
      <c r="Q96" s="787">
        <f>R63+Q92+Q93</f>
        <v>2.2106324118399998</v>
      </c>
      <c r="R96" s="788" t="s">
        <v>56</v>
      </c>
      <c r="S96" s="789">
        <f>S63+S92+S93</f>
        <v>0.97878400900000018</v>
      </c>
      <c r="T96" s="787">
        <f>U63+T92+T93</f>
        <v>2.3555705138150405</v>
      </c>
      <c r="U96" s="788" t="s">
        <v>56</v>
      </c>
      <c r="V96" s="789">
        <f>V63+V92+V93</f>
        <v>1.0230049897039999</v>
      </c>
      <c r="W96" s="787">
        <f>X63+W92+W93</f>
        <v>2.4745029108096004</v>
      </c>
      <c r="X96" s="788" t="s">
        <v>56</v>
      </c>
      <c r="Y96" s="789">
        <f>Y63+Y92+Y93</f>
        <v>1.0971011739600001</v>
      </c>
      <c r="Z96" s="787">
        <f>AA63+Z92+Z93</f>
        <v>2.6158941575551999</v>
      </c>
      <c r="AA96" s="788" t="s">
        <v>56</v>
      </c>
      <c r="AB96" s="789">
        <f>AB63+AB92+AB93</f>
        <v>1.2484846965200003</v>
      </c>
      <c r="AC96" s="787">
        <f>AD63+AC92+AC93</f>
        <v>2.5981037058943999</v>
      </c>
      <c r="AD96" s="788" t="s">
        <v>56</v>
      </c>
      <c r="AE96" s="789">
        <f>AE63+AE92+AE93</f>
        <v>1.7174685664400002</v>
      </c>
      <c r="AF96" s="787">
        <f>AG63+AF92+AF93</f>
        <v>2.5548013887872001</v>
      </c>
      <c r="AG96" s="788" t="s">
        <v>56</v>
      </c>
      <c r="AH96" s="789">
        <f>AH63+AH92+AH93</f>
        <v>1.60763037972</v>
      </c>
      <c r="AI96" s="787">
        <f>AJ63+AI92+AI93</f>
        <v>3.3843991407590406</v>
      </c>
      <c r="AJ96" s="788" t="s">
        <v>56</v>
      </c>
      <c r="AK96" s="789">
        <f>AK63+AK92+AK93</f>
        <v>2.0578312041040001</v>
      </c>
      <c r="AL96" s="787">
        <f>AM63+AL92+AL93</f>
        <v>3.8383494178073603</v>
      </c>
      <c r="AM96" s="788" t="s">
        <v>56</v>
      </c>
      <c r="AN96" s="789">
        <f>AN63+AN92+AN93</f>
        <v>2.2474435145360001</v>
      </c>
      <c r="AO96" s="787">
        <f>AP63+AO92+AO93</f>
        <v>3.8014848673459198</v>
      </c>
      <c r="AP96" s="788" t="s">
        <v>56</v>
      </c>
      <c r="AQ96" s="789">
        <f>AQ63+AQ92+AQ93</f>
        <v>2.2316314731919999</v>
      </c>
      <c r="CC96" s="791"/>
    </row>
    <row r="97" spans="1:43" s="665" customFormat="1" ht="16.5" customHeight="1" x14ac:dyDescent="0.25">
      <c r="A97" s="1681" t="s">
        <v>64</v>
      </c>
      <c r="B97" s="1682"/>
      <c r="C97" s="1682"/>
      <c r="D97" s="1682"/>
      <c r="E97" s="1682"/>
      <c r="F97" s="1682"/>
      <c r="G97" s="1683"/>
      <c r="H97" s="792"/>
      <c r="I97" s="793"/>
      <c r="J97" s="928"/>
      <c r="K97" s="792"/>
      <c r="L97" s="793"/>
      <c r="M97" s="928"/>
      <c r="N97" s="792"/>
      <c r="O97" s="793"/>
      <c r="P97" s="928"/>
      <c r="Q97" s="792"/>
      <c r="R97" s="793"/>
      <c r="S97" s="928"/>
      <c r="T97" s="792"/>
      <c r="U97" s="793"/>
      <c r="V97" s="928"/>
      <c r="W97" s="792"/>
      <c r="X97" s="793"/>
      <c r="Y97" s="928"/>
      <c r="Z97" s="792"/>
      <c r="AA97" s="793"/>
      <c r="AB97" s="928"/>
      <c r="AC97" s="792"/>
      <c r="AD97" s="793"/>
      <c r="AE97" s="928"/>
      <c r="AF97" s="792"/>
      <c r="AG97" s="793"/>
      <c r="AH97" s="928"/>
      <c r="AI97" s="792"/>
      <c r="AJ97" s="793"/>
      <c r="AK97" s="928"/>
      <c r="AL97" s="792"/>
      <c r="AM97" s="793"/>
      <c r="AN97" s="928"/>
      <c r="AO97" s="792"/>
      <c r="AP97" s="793"/>
      <c r="AQ97" s="928"/>
    </row>
    <row r="98" spans="1:43" s="665" customFormat="1" ht="16.5" customHeight="1" thickBot="1" x14ac:dyDescent="0.3">
      <c r="A98" s="794" t="s">
        <v>65</v>
      </c>
      <c r="B98" s="795"/>
      <c r="C98" s="796"/>
      <c r="D98" s="795"/>
      <c r="E98" s="698"/>
      <c r="F98" s="795" t="s">
        <v>66</v>
      </c>
      <c r="G98" s="697"/>
      <c r="H98" s="797">
        <f>SUM(H91,H96)</f>
        <v>4.1864649380966394</v>
      </c>
      <c r="I98" s="798" t="s">
        <v>56</v>
      </c>
      <c r="J98" s="799">
        <f>SUM(J91,J96)</f>
        <v>2.4363705208640001</v>
      </c>
      <c r="K98" s="797">
        <f>SUM(K91,K96)</f>
        <v>4.2563739415424005</v>
      </c>
      <c r="L98" s="798" t="s">
        <v>56</v>
      </c>
      <c r="M98" s="799">
        <f>SUM(M91,M96)</f>
        <v>2.5555549712399999</v>
      </c>
      <c r="N98" s="797">
        <f>SUM(N91,N96)</f>
        <v>4.2642122304358399</v>
      </c>
      <c r="O98" s="798" t="s">
        <v>56</v>
      </c>
      <c r="P98" s="799">
        <f>SUM(P91,P96)</f>
        <v>2.6211925407840004</v>
      </c>
      <c r="Q98" s="797">
        <f>SUM(Q91,Q96)</f>
        <v>4.24550939879936</v>
      </c>
      <c r="R98" s="798" t="s">
        <v>56</v>
      </c>
      <c r="S98" s="799">
        <f>SUM(S91,S96)</f>
        <v>2.4331430987360001</v>
      </c>
      <c r="T98" s="797">
        <f>SUM(T91,T96)</f>
        <v>4.49299296814592</v>
      </c>
      <c r="U98" s="798" t="s">
        <v>56</v>
      </c>
      <c r="V98" s="799">
        <f>SUM(V91,V96)</f>
        <v>2.6077461781919999</v>
      </c>
      <c r="W98" s="797">
        <f>SUM(W91,W96)</f>
        <v>4.5269733861734407</v>
      </c>
      <c r="X98" s="798" t="s">
        <v>56</v>
      </c>
      <c r="Y98" s="799">
        <f>SUM(Y91,Y96)</f>
        <v>2.5089178225440003</v>
      </c>
      <c r="Z98" s="797">
        <f>SUM(Z91,Z96)</f>
        <v>4.6899884630988797</v>
      </c>
      <c r="AA98" s="798" t="s">
        <v>56</v>
      </c>
      <c r="AB98" s="799">
        <f>SUM(AB91,AB96)</f>
        <v>2.6756226302880002</v>
      </c>
      <c r="AC98" s="797">
        <f>SUM(AC91,AC96)</f>
        <v>4.5344006154086394</v>
      </c>
      <c r="AD98" s="798" t="s">
        <v>56</v>
      </c>
      <c r="AE98" s="799">
        <f>SUM(AE91,AE96)</f>
        <v>2.9246884620640001</v>
      </c>
      <c r="AF98" s="797">
        <f>SUM(AF91,AF96)</f>
        <v>4.3631649613363201</v>
      </c>
      <c r="AG98" s="798" t="s">
        <v>56</v>
      </c>
      <c r="AH98" s="799">
        <f>SUM(AH91,AH96)</f>
        <v>2.6953335292320002</v>
      </c>
      <c r="AI98" s="797">
        <f>SUM(AI91,AI96)</f>
        <v>5.4424736021657605</v>
      </c>
      <c r="AJ98" s="798" t="s">
        <v>56</v>
      </c>
      <c r="AK98" s="799">
        <f>SUM(AK91,AK96)</f>
        <v>3.4689350473760001</v>
      </c>
      <c r="AL98" s="797">
        <f>SUM(AL91,AL96)</f>
        <v>5.9229393860377604</v>
      </c>
      <c r="AM98" s="798" t="s">
        <v>56</v>
      </c>
      <c r="AN98" s="799">
        <f>SUM(AN91,AN96)</f>
        <v>3.8496740695760003</v>
      </c>
      <c r="AO98" s="797">
        <f>SUM(AO91,AO96)</f>
        <v>5.98125188210176</v>
      </c>
      <c r="AP98" s="798" t="s">
        <v>56</v>
      </c>
      <c r="AQ98" s="799">
        <f>SUM(AQ91,AQ96)</f>
        <v>4.0129349209759999</v>
      </c>
    </row>
    <row r="99" spans="1:43" s="665" customFormat="1" ht="16.5" customHeight="1" x14ac:dyDescent="0.25">
      <c r="A99" s="800" t="s">
        <v>67</v>
      </c>
      <c r="B99" s="790"/>
      <c r="C99" s="790"/>
      <c r="D99" s="790"/>
      <c r="E99" s="790"/>
      <c r="F99" s="790"/>
      <c r="G99" s="790"/>
      <c r="H99" s="790"/>
      <c r="I99" s="801">
        <f>J98/H98</f>
        <v>0.58196367505508995</v>
      </c>
      <c r="J99" s="790"/>
      <c r="K99" s="790"/>
      <c r="L99" s="801">
        <f>M98/K98</f>
        <v>0.60040659169949073</v>
      </c>
      <c r="M99" s="790"/>
      <c r="N99" s="790"/>
      <c r="O99" s="801">
        <f>P98/N98</f>
        <v>0.61469561061600619</v>
      </c>
      <c r="P99" s="790"/>
      <c r="Q99" s="790"/>
      <c r="R99" s="801">
        <f>S98/Q98</f>
        <v>0.57310981325918131</v>
      </c>
      <c r="S99" s="790"/>
      <c r="T99" s="790"/>
      <c r="U99" s="801">
        <f>V98/T98</f>
        <v>0.58040290663266125</v>
      </c>
      <c r="V99" s="790"/>
      <c r="W99" s="790"/>
      <c r="X99" s="801">
        <f>Y98/W98</f>
        <v>0.55421527994993092</v>
      </c>
      <c r="Y99" s="790"/>
      <c r="Z99" s="790"/>
      <c r="AA99" s="801">
        <f>AB98/Z98</f>
        <v>0.57049663369962744</v>
      </c>
      <c r="AB99" s="790"/>
      <c r="AC99" s="790"/>
      <c r="AD99" s="801">
        <f>AE98/AC98</f>
        <v>0.64500001436252186</v>
      </c>
      <c r="AE99" s="790"/>
      <c r="AF99" s="790"/>
      <c r="AG99" s="801">
        <f>AH98/AF98</f>
        <v>0.61774733550447558</v>
      </c>
      <c r="AH99" s="790"/>
      <c r="AI99" s="790"/>
      <c r="AJ99" s="801">
        <f>AK98/AI98</f>
        <v>0.63738206208213544</v>
      </c>
      <c r="AK99" s="790"/>
      <c r="AL99" s="790"/>
      <c r="AM99" s="801">
        <f>AN98/AL98</f>
        <v>0.64996006520865268</v>
      </c>
      <c r="AN99" s="790"/>
      <c r="AO99" s="790"/>
      <c r="AP99" s="801">
        <f>AQ98/AO98</f>
        <v>0.67091889792908865</v>
      </c>
      <c r="AQ99" s="790"/>
    </row>
    <row r="100" spans="1:43" s="802" customFormat="1" ht="16.5" customHeight="1" x14ac:dyDescent="0.25">
      <c r="A100" s="800" t="s">
        <v>619</v>
      </c>
      <c r="C100" s="800"/>
      <c r="D100" s="800"/>
      <c r="E100" s="800"/>
      <c r="F100" s="800"/>
      <c r="T100" s="803"/>
      <c r="U100" s="804"/>
    </row>
    <row r="101" spans="1:43" x14ac:dyDescent="0.2">
      <c r="I101" s="807"/>
      <c r="J101" s="807"/>
    </row>
    <row r="104" spans="1:43" x14ac:dyDescent="0.2">
      <c r="I104" s="807"/>
      <c r="J104" s="807"/>
    </row>
    <row r="106" spans="1:43" x14ac:dyDescent="0.2">
      <c r="I106" s="807"/>
      <c r="J106" s="807"/>
    </row>
    <row r="107" spans="1:43" x14ac:dyDescent="0.2">
      <c r="I107" s="807"/>
      <c r="J107" s="807"/>
    </row>
  </sheetData>
  <mergeCells count="380">
    <mergeCell ref="A1:AQ1"/>
    <mergeCell ref="AN2:AQ2"/>
    <mergeCell ref="BX2:CA2"/>
    <mergeCell ref="BZ3:CA3"/>
    <mergeCell ref="A4:G4"/>
    <mergeCell ref="H4:J4"/>
    <mergeCell ref="K4:M4"/>
    <mergeCell ref="N4:P4"/>
    <mergeCell ref="Q4:S4"/>
    <mergeCell ref="T4:V4"/>
    <mergeCell ref="AO4:AQ4"/>
    <mergeCell ref="A5:B6"/>
    <mergeCell ref="C5:C6"/>
    <mergeCell ref="D5:G6"/>
    <mergeCell ref="A7:B12"/>
    <mergeCell ref="C7:C12"/>
    <mergeCell ref="D7:E8"/>
    <mergeCell ref="F7:G7"/>
    <mergeCell ref="F8:G8"/>
    <mergeCell ref="D9:G9"/>
    <mergeCell ref="W4:Y4"/>
    <mergeCell ref="Z4:AB4"/>
    <mergeCell ref="AC4:AE4"/>
    <mergeCell ref="AF4:AH4"/>
    <mergeCell ref="AI4:AK4"/>
    <mergeCell ref="AL4:AN4"/>
    <mergeCell ref="Z9:AB9"/>
    <mergeCell ref="AC9:AE9"/>
    <mergeCell ref="AF9:AH9"/>
    <mergeCell ref="AI9:AK9"/>
    <mergeCell ref="AL9:AN9"/>
    <mergeCell ref="AO9:AQ9"/>
    <mergeCell ref="H9:J9"/>
    <mergeCell ref="K9:M9"/>
    <mergeCell ref="N9:P9"/>
    <mergeCell ref="Q9:S9"/>
    <mergeCell ref="T9:V9"/>
    <mergeCell ref="W9:Y9"/>
    <mergeCell ref="AL10:AN10"/>
    <mergeCell ref="AO10:AQ10"/>
    <mergeCell ref="F11:G11"/>
    <mergeCell ref="H11:J11"/>
    <mergeCell ref="K11:M11"/>
    <mergeCell ref="N11:P11"/>
    <mergeCell ref="Q11:S11"/>
    <mergeCell ref="T11:V11"/>
    <mergeCell ref="W11:Y11"/>
    <mergeCell ref="Z11:AB11"/>
    <mergeCell ref="T10:V10"/>
    <mergeCell ref="W10:Y10"/>
    <mergeCell ref="Z10:AB10"/>
    <mergeCell ref="AC10:AE10"/>
    <mergeCell ref="AF10:AH10"/>
    <mergeCell ref="AI10:AK10"/>
    <mergeCell ref="F10:G10"/>
    <mergeCell ref="H10:J10"/>
    <mergeCell ref="K10:M10"/>
    <mergeCell ref="N10:P10"/>
    <mergeCell ref="Q10:S10"/>
    <mergeCell ref="AC11:AE11"/>
    <mergeCell ref="AF11:AH11"/>
    <mergeCell ref="AI11:AK11"/>
    <mergeCell ref="AL11:AN11"/>
    <mergeCell ref="AO11:AQ11"/>
    <mergeCell ref="D12:G12"/>
    <mergeCell ref="H12:J12"/>
    <mergeCell ref="K12:M12"/>
    <mergeCell ref="N12:P12"/>
    <mergeCell ref="Q12:S12"/>
    <mergeCell ref="D10:E11"/>
    <mergeCell ref="AL12:AN12"/>
    <mergeCell ref="AO12:AQ12"/>
    <mergeCell ref="A13:B18"/>
    <mergeCell ref="C13:C18"/>
    <mergeCell ref="D13:E14"/>
    <mergeCell ref="F13:G13"/>
    <mergeCell ref="F14:G14"/>
    <mergeCell ref="D15:G15"/>
    <mergeCell ref="H15:J15"/>
    <mergeCell ref="K15:M15"/>
    <mergeCell ref="T12:V12"/>
    <mergeCell ref="W12:Y12"/>
    <mergeCell ref="Z12:AB12"/>
    <mergeCell ref="AC12:AE12"/>
    <mergeCell ref="AF12:AH12"/>
    <mergeCell ref="AI12:AK12"/>
    <mergeCell ref="AF15:AH15"/>
    <mergeCell ref="AI15:AK15"/>
    <mergeCell ref="AL15:AN15"/>
    <mergeCell ref="AO15:AQ15"/>
    <mergeCell ref="D16:E17"/>
    <mergeCell ref="F16:G16"/>
    <mergeCell ref="H16:J16"/>
    <mergeCell ref="K16:M16"/>
    <mergeCell ref="N16:P16"/>
    <mergeCell ref="Q16:S16"/>
    <mergeCell ref="N15:P15"/>
    <mergeCell ref="Q15:S15"/>
    <mergeCell ref="T15:V15"/>
    <mergeCell ref="W15:Y15"/>
    <mergeCell ref="Z15:AB15"/>
    <mergeCell ref="AC15:AE15"/>
    <mergeCell ref="AL16:AN16"/>
    <mergeCell ref="AO16:AQ16"/>
    <mergeCell ref="F17:G17"/>
    <mergeCell ref="H17:J17"/>
    <mergeCell ref="K17:M17"/>
    <mergeCell ref="N17:P17"/>
    <mergeCell ref="Q17:S17"/>
    <mergeCell ref="T17:V17"/>
    <mergeCell ref="W17:Y17"/>
    <mergeCell ref="Z17:AB17"/>
    <mergeCell ref="T16:V16"/>
    <mergeCell ref="W16:Y16"/>
    <mergeCell ref="Z16:AB16"/>
    <mergeCell ref="AC16:AE16"/>
    <mergeCell ref="AF16:AH16"/>
    <mergeCell ref="AI16:AK16"/>
    <mergeCell ref="AC17:AE17"/>
    <mergeCell ref="AF17:AH17"/>
    <mergeCell ref="AI17:AK17"/>
    <mergeCell ref="AL17:AN17"/>
    <mergeCell ref="AO17:AQ17"/>
    <mergeCell ref="D18:G18"/>
    <mergeCell ref="H18:J18"/>
    <mergeCell ref="K18:M18"/>
    <mergeCell ref="N18:P18"/>
    <mergeCell ref="Q18:S18"/>
    <mergeCell ref="E21:F21"/>
    <mergeCell ref="E22:F22"/>
    <mergeCell ref="A24:C24"/>
    <mergeCell ref="D24:E24"/>
    <mergeCell ref="F24:G24"/>
    <mergeCell ref="H24:J25"/>
    <mergeCell ref="AL18:AN18"/>
    <mergeCell ref="AO18:AQ18"/>
    <mergeCell ref="A19:C20"/>
    <mergeCell ref="D19:E20"/>
    <mergeCell ref="F19:G19"/>
    <mergeCell ref="F20:G20"/>
    <mergeCell ref="T18:V18"/>
    <mergeCell ref="W18:Y18"/>
    <mergeCell ref="Z18:AB18"/>
    <mergeCell ref="AC18:AE18"/>
    <mergeCell ref="AF18:AH18"/>
    <mergeCell ref="AI18:AK18"/>
    <mergeCell ref="AL24:AN25"/>
    <mergeCell ref="AO24:AQ25"/>
    <mergeCell ref="A25:C25"/>
    <mergeCell ref="K24:M25"/>
    <mergeCell ref="N24:P25"/>
    <mergeCell ref="Q24:S25"/>
    <mergeCell ref="T24:V25"/>
    <mergeCell ref="W24:Y25"/>
    <mergeCell ref="Z24:AB25"/>
    <mergeCell ref="A33:G33"/>
    <mergeCell ref="A34:G34"/>
    <mergeCell ref="A35:G35"/>
    <mergeCell ref="A38:A42"/>
    <mergeCell ref="E40:F40"/>
    <mergeCell ref="K40:M41"/>
    <mergeCell ref="AC24:AE25"/>
    <mergeCell ref="AF24:AH25"/>
    <mergeCell ref="AI24:AK25"/>
    <mergeCell ref="AF40:AH41"/>
    <mergeCell ref="AI40:AK41"/>
    <mergeCell ref="AL40:AN41"/>
    <mergeCell ref="AO40:AQ41"/>
    <mergeCell ref="H41:I41"/>
    <mergeCell ref="B42:G42"/>
    <mergeCell ref="N40:P41"/>
    <mergeCell ref="Q40:S41"/>
    <mergeCell ref="T40:V41"/>
    <mergeCell ref="W40:Y41"/>
    <mergeCell ref="Z40:AB41"/>
    <mergeCell ref="AC40:AE41"/>
    <mergeCell ref="AO45:AQ46"/>
    <mergeCell ref="H46:I46"/>
    <mergeCell ref="B47:G47"/>
    <mergeCell ref="A48:G48"/>
    <mergeCell ref="A53:G53"/>
    <mergeCell ref="H53:J53"/>
    <mergeCell ref="K53:M53"/>
    <mergeCell ref="N53:P53"/>
    <mergeCell ref="Q53:S53"/>
    <mergeCell ref="T53:V53"/>
    <mergeCell ref="W45:Y46"/>
    <mergeCell ref="Z45:AB46"/>
    <mergeCell ref="AC45:AE46"/>
    <mergeCell ref="AF45:AH46"/>
    <mergeCell ref="AI45:AK46"/>
    <mergeCell ref="AL45:AN46"/>
    <mergeCell ref="A43:A47"/>
    <mergeCell ref="E45:F45"/>
    <mergeCell ref="K45:M46"/>
    <mergeCell ref="N45:P46"/>
    <mergeCell ref="Q45:S46"/>
    <mergeCell ref="T45:V46"/>
    <mergeCell ref="AO53:AQ53"/>
    <mergeCell ref="A54:B55"/>
    <mergeCell ref="C54:C55"/>
    <mergeCell ref="D54:G55"/>
    <mergeCell ref="A56:B61"/>
    <mergeCell ref="C56:C61"/>
    <mergeCell ref="D56:E57"/>
    <mergeCell ref="F56:G56"/>
    <mergeCell ref="F57:G57"/>
    <mergeCell ref="D58:G58"/>
    <mergeCell ref="W53:Y53"/>
    <mergeCell ref="Z53:AB53"/>
    <mergeCell ref="AC53:AE53"/>
    <mergeCell ref="AF53:AH53"/>
    <mergeCell ref="AI53:AK53"/>
    <mergeCell ref="AL53:AN53"/>
    <mergeCell ref="Z58:AB58"/>
    <mergeCell ref="AC58:AE58"/>
    <mergeCell ref="AF58:AH58"/>
    <mergeCell ref="AI58:AK58"/>
    <mergeCell ref="AL58:AN58"/>
    <mergeCell ref="AO58:AQ58"/>
    <mergeCell ref="H58:J58"/>
    <mergeCell ref="K58:M58"/>
    <mergeCell ref="N58:P58"/>
    <mergeCell ref="Q58:S58"/>
    <mergeCell ref="T58:V58"/>
    <mergeCell ref="W58:Y58"/>
    <mergeCell ref="AL59:AN59"/>
    <mergeCell ref="AO59:AQ59"/>
    <mergeCell ref="F60:G60"/>
    <mergeCell ref="H60:J60"/>
    <mergeCell ref="K60:M60"/>
    <mergeCell ref="N60:P60"/>
    <mergeCell ref="Q60:S60"/>
    <mergeCell ref="T60:V60"/>
    <mergeCell ref="W60:Y60"/>
    <mergeCell ref="Z60:AB60"/>
    <mergeCell ref="T59:V59"/>
    <mergeCell ref="W59:Y59"/>
    <mergeCell ref="Z59:AB59"/>
    <mergeCell ref="AC59:AE59"/>
    <mergeCell ref="AF59:AH59"/>
    <mergeCell ref="AI59:AK59"/>
    <mergeCell ref="F59:G59"/>
    <mergeCell ref="H59:J59"/>
    <mergeCell ref="K59:M59"/>
    <mergeCell ref="N59:P59"/>
    <mergeCell ref="Q59:S59"/>
    <mergeCell ref="AC60:AE60"/>
    <mergeCell ref="AF60:AH60"/>
    <mergeCell ref="AI60:AK60"/>
    <mergeCell ref="AL60:AN60"/>
    <mergeCell ref="AO60:AQ60"/>
    <mergeCell ref="D61:G61"/>
    <mergeCell ref="H61:J61"/>
    <mergeCell ref="K61:M61"/>
    <mergeCell ref="N61:P61"/>
    <mergeCell ref="Q61:S61"/>
    <mergeCell ref="D59:E60"/>
    <mergeCell ref="AL61:AN61"/>
    <mergeCell ref="AO61:AQ61"/>
    <mergeCell ref="A62:B67"/>
    <mergeCell ref="C62:C67"/>
    <mergeCell ref="D62:E63"/>
    <mergeCell ref="F62:G62"/>
    <mergeCell ref="F63:G63"/>
    <mergeCell ref="D64:G64"/>
    <mergeCell ref="H64:J64"/>
    <mergeCell ref="K64:M64"/>
    <mergeCell ref="T61:V61"/>
    <mergeCell ref="W61:Y61"/>
    <mergeCell ref="Z61:AB61"/>
    <mergeCell ref="AC61:AE61"/>
    <mergeCell ref="AF61:AH61"/>
    <mergeCell ref="AI61:AK61"/>
    <mergeCell ref="AF64:AH64"/>
    <mergeCell ref="AI64:AK64"/>
    <mergeCell ref="AL64:AN64"/>
    <mergeCell ref="AO64:AQ64"/>
    <mergeCell ref="D65:E66"/>
    <mergeCell ref="F65:G65"/>
    <mergeCell ref="H65:J65"/>
    <mergeCell ref="K65:M65"/>
    <mergeCell ref="N65:P65"/>
    <mergeCell ref="Q65:S65"/>
    <mergeCell ref="N64:P64"/>
    <mergeCell ref="Q64:S64"/>
    <mergeCell ref="T64:V64"/>
    <mergeCell ref="W64:Y64"/>
    <mergeCell ref="Z64:AB64"/>
    <mergeCell ref="AC64:AE64"/>
    <mergeCell ref="AL65:AN65"/>
    <mergeCell ref="AO65:AQ65"/>
    <mergeCell ref="F66:G66"/>
    <mergeCell ref="H66:J66"/>
    <mergeCell ref="K66:M66"/>
    <mergeCell ref="N66:P66"/>
    <mergeCell ref="Q66:S66"/>
    <mergeCell ref="T66:V66"/>
    <mergeCell ref="W66:Y66"/>
    <mergeCell ref="Z66:AB66"/>
    <mergeCell ref="T65:V65"/>
    <mergeCell ref="W65:Y65"/>
    <mergeCell ref="Z65:AB65"/>
    <mergeCell ref="AC65:AE65"/>
    <mergeCell ref="AF65:AH65"/>
    <mergeCell ref="AI65:AK65"/>
    <mergeCell ref="AC66:AE66"/>
    <mergeCell ref="AF66:AH66"/>
    <mergeCell ref="AI66:AK66"/>
    <mergeCell ref="AL66:AN66"/>
    <mergeCell ref="AO66:AQ66"/>
    <mergeCell ref="D67:G67"/>
    <mergeCell ref="H67:J67"/>
    <mergeCell ref="K67:M67"/>
    <mergeCell ref="N67:P67"/>
    <mergeCell ref="Q67:S67"/>
    <mergeCell ref="E70:F70"/>
    <mergeCell ref="E71:F71"/>
    <mergeCell ref="A73:C73"/>
    <mergeCell ref="D73:E73"/>
    <mergeCell ref="F73:G73"/>
    <mergeCell ref="H73:J74"/>
    <mergeCell ref="AL67:AN67"/>
    <mergeCell ref="AO67:AQ67"/>
    <mergeCell ref="A68:C69"/>
    <mergeCell ref="D68:E69"/>
    <mergeCell ref="F68:G68"/>
    <mergeCell ref="F69:G69"/>
    <mergeCell ref="T67:V67"/>
    <mergeCell ref="W67:Y67"/>
    <mergeCell ref="Z67:AB67"/>
    <mergeCell ref="AC67:AE67"/>
    <mergeCell ref="AF67:AH67"/>
    <mergeCell ref="AI67:AK67"/>
    <mergeCell ref="AL73:AN74"/>
    <mergeCell ref="AO73:AQ74"/>
    <mergeCell ref="A74:C74"/>
    <mergeCell ref="K73:M74"/>
    <mergeCell ref="N73:P74"/>
    <mergeCell ref="Q73:S74"/>
    <mergeCell ref="T73:V74"/>
    <mergeCell ref="W73:Y74"/>
    <mergeCell ref="Z73:AB74"/>
    <mergeCell ref="A82:G82"/>
    <mergeCell ref="A83:G83"/>
    <mergeCell ref="A84:G84"/>
    <mergeCell ref="A87:A91"/>
    <mergeCell ref="E89:F89"/>
    <mergeCell ref="K89:M90"/>
    <mergeCell ref="AC73:AE74"/>
    <mergeCell ref="AF73:AH74"/>
    <mergeCell ref="AI73:AK74"/>
    <mergeCell ref="AF89:AH90"/>
    <mergeCell ref="AI89:AK90"/>
    <mergeCell ref="AL89:AN90"/>
    <mergeCell ref="AO89:AQ90"/>
    <mergeCell ref="H90:I90"/>
    <mergeCell ref="B91:G91"/>
    <mergeCell ref="N89:P90"/>
    <mergeCell ref="Q89:S90"/>
    <mergeCell ref="T89:V90"/>
    <mergeCell ref="W89:Y90"/>
    <mergeCell ref="Z89:AB90"/>
    <mergeCell ref="AC89:AE90"/>
    <mergeCell ref="AO94:AQ95"/>
    <mergeCell ref="H95:I95"/>
    <mergeCell ref="B96:G96"/>
    <mergeCell ref="A97:G97"/>
    <mergeCell ref="W94:Y95"/>
    <mergeCell ref="Z94:AB95"/>
    <mergeCell ref="AC94:AE95"/>
    <mergeCell ref="AF94:AH95"/>
    <mergeCell ref="AI94:AK95"/>
    <mergeCell ref="AL94:AN95"/>
    <mergeCell ref="A92:A96"/>
    <mergeCell ref="E94:F94"/>
    <mergeCell ref="K94:M95"/>
    <mergeCell ref="N94:P95"/>
    <mergeCell ref="Q94:S95"/>
    <mergeCell ref="T94:V95"/>
  </mergeCells>
  <pageMargins left="0.7" right="0.7" top="0.75" bottom="0.75" header="0.3" footer="0.3"/>
  <pageSetup paperSize="8" scale="50" fitToHeight="0" orientation="landscape" horizontalDpi="120" verticalDpi="144" r:id="rId1"/>
  <headerFooter alignWithMargins="0">
    <oddFooter xml:space="preserve">&amp;R
</oddFooter>
  </headerFooter>
  <rowBreaks count="1" manualBreakCount="1">
    <brk id="84" max="4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E150"/>
  <sheetViews>
    <sheetView showZeros="0" view="pageBreakPreview" topLeftCell="AI1" zoomScale="70" zoomScaleNormal="100" zoomScaleSheetLayoutView="70" workbookViewId="0">
      <selection activeCell="AI1" sqref="A1:XFD1048576"/>
    </sheetView>
  </sheetViews>
  <sheetFormatPr defaultRowHeight="12.75" x14ac:dyDescent="0.2"/>
  <cols>
    <col min="1" max="2" width="13.28515625" style="806" customWidth="1"/>
    <col min="3" max="4" width="12.140625" style="806" customWidth="1"/>
    <col min="5" max="5" width="5.140625" style="806" customWidth="1"/>
    <col min="6" max="6" width="8.140625" style="806" customWidth="1"/>
    <col min="7" max="7" width="8.5703125" style="806" customWidth="1"/>
    <col min="8" max="8" width="11" style="806" bestFit="1" customWidth="1"/>
    <col min="9" max="9" width="11.140625" style="806" bestFit="1" customWidth="1"/>
    <col min="10" max="10" width="10.5703125" style="806" bestFit="1" customWidth="1"/>
    <col min="11" max="11" width="11" style="806" bestFit="1" customWidth="1"/>
    <col min="12" max="12" width="9.7109375" style="806" bestFit="1" customWidth="1"/>
    <col min="13" max="13" width="10.85546875" style="806" bestFit="1" customWidth="1"/>
    <col min="14" max="14" width="11" style="806" bestFit="1" customWidth="1"/>
    <col min="15" max="15" width="9.7109375" style="806" bestFit="1" customWidth="1"/>
    <col min="16" max="16" width="10.5703125" style="806" bestFit="1" customWidth="1"/>
    <col min="17" max="17" width="11" style="806" bestFit="1" customWidth="1"/>
    <col min="18" max="18" width="9.7109375" style="806" bestFit="1" customWidth="1"/>
    <col min="19" max="19" width="10.5703125" style="806" bestFit="1" customWidth="1"/>
    <col min="20" max="20" width="11" style="806" bestFit="1" customWidth="1"/>
    <col min="21" max="21" width="9.7109375" style="806" bestFit="1" customWidth="1"/>
    <col min="22" max="22" width="10.5703125" style="806" bestFit="1" customWidth="1"/>
    <col min="23" max="23" width="11" style="806" bestFit="1" customWidth="1"/>
    <col min="24" max="24" width="9.7109375" style="806" bestFit="1" customWidth="1"/>
    <col min="25" max="25" width="10.5703125" style="806" bestFit="1" customWidth="1"/>
    <col min="26" max="26" width="11" style="806" bestFit="1" customWidth="1"/>
    <col min="27" max="27" width="9.7109375" style="806" bestFit="1" customWidth="1"/>
    <col min="28" max="28" width="10.5703125" style="806" bestFit="1" customWidth="1"/>
    <col min="29" max="29" width="11" style="806" bestFit="1" customWidth="1"/>
    <col min="30" max="30" width="9.7109375" style="806" bestFit="1" customWidth="1"/>
    <col min="31" max="31" width="10.5703125" style="806" bestFit="1" customWidth="1"/>
    <col min="32" max="32" width="11" style="806" bestFit="1" customWidth="1"/>
    <col min="33" max="33" width="9.7109375" style="806" bestFit="1" customWidth="1"/>
    <col min="34" max="34" width="10.5703125" style="806" bestFit="1" customWidth="1"/>
    <col min="35" max="35" width="11" style="806" bestFit="1" customWidth="1"/>
    <col min="36" max="36" width="9.7109375" style="806" bestFit="1" customWidth="1"/>
    <col min="37" max="37" width="10.5703125" style="806" bestFit="1" customWidth="1"/>
    <col min="38" max="38" width="11" style="806" bestFit="1" customWidth="1"/>
    <col min="39" max="40" width="10.5703125" style="806" bestFit="1" customWidth="1"/>
    <col min="41" max="41" width="11" style="806" bestFit="1" customWidth="1"/>
    <col min="42" max="42" width="9.7109375" style="806" bestFit="1" customWidth="1"/>
    <col min="43" max="43" width="10.5703125" style="806" bestFit="1" customWidth="1"/>
    <col min="44" max="44" width="13.7109375" style="806" customWidth="1"/>
    <col min="45" max="45" width="14.7109375" style="806" customWidth="1"/>
    <col min="46" max="46" width="12.85546875" style="806" customWidth="1"/>
    <col min="47" max="47" width="11.28515625" style="806" customWidth="1"/>
    <col min="48" max="79" width="8" style="806" customWidth="1"/>
    <col min="80" max="80" width="12" style="806" bestFit="1" customWidth="1"/>
    <col min="81" max="256" width="9.140625" style="806"/>
    <col min="257" max="258" width="13.28515625" style="806" customWidth="1"/>
    <col min="259" max="260" width="12.140625" style="806" customWidth="1"/>
    <col min="261" max="261" width="5.140625" style="806" customWidth="1"/>
    <col min="262" max="262" width="8.140625" style="806" customWidth="1"/>
    <col min="263" max="263" width="8.5703125" style="806" customWidth="1"/>
    <col min="264" max="264" width="11" style="806" bestFit="1" customWidth="1"/>
    <col min="265" max="265" width="11.140625" style="806" bestFit="1" customWidth="1"/>
    <col min="266" max="266" width="10.5703125" style="806" bestFit="1" customWidth="1"/>
    <col min="267" max="267" width="11" style="806" bestFit="1" customWidth="1"/>
    <col min="268" max="268" width="9.7109375" style="806" bestFit="1" customWidth="1"/>
    <col min="269" max="269" width="10.85546875" style="806" bestFit="1" customWidth="1"/>
    <col min="270" max="270" width="11" style="806" bestFit="1" customWidth="1"/>
    <col min="271" max="271" width="9.7109375" style="806" bestFit="1" customWidth="1"/>
    <col min="272" max="272" width="10.5703125" style="806" bestFit="1" customWidth="1"/>
    <col min="273" max="273" width="11" style="806" bestFit="1" customWidth="1"/>
    <col min="274" max="274" width="9.7109375" style="806" bestFit="1" customWidth="1"/>
    <col min="275" max="275" width="10.5703125" style="806" bestFit="1" customWidth="1"/>
    <col min="276" max="276" width="11" style="806" bestFit="1" customWidth="1"/>
    <col min="277" max="277" width="9.7109375" style="806" bestFit="1" customWidth="1"/>
    <col min="278" max="278" width="10.5703125" style="806" bestFit="1" customWidth="1"/>
    <col min="279" max="279" width="11" style="806" bestFit="1" customWidth="1"/>
    <col min="280" max="280" width="9.7109375" style="806" bestFit="1" customWidth="1"/>
    <col min="281" max="281" width="10.5703125" style="806" bestFit="1" customWidth="1"/>
    <col min="282" max="282" width="11" style="806" bestFit="1" customWidth="1"/>
    <col min="283" max="283" width="9.7109375" style="806" bestFit="1" customWidth="1"/>
    <col min="284" max="284" width="10.5703125" style="806" bestFit="1" customWidth="1"/>
    <col min="285" max="285" width="11" style="806" bestFit="1" customWidth="1"/>
    <col min="286" max="286" width="9.7109375" style="806" bestFit="1" customWidth="1"/>
    <col min="287" max="287" width="10.5703125" style="806" bestFit="1" customWidth="1"/>
    <col min="288" max="288" width="11" style="806" bestFit="1" customWidth="1"/>
    <col min="289" max="289" width="9.7109375" style="806" bestFit="1" customWidth="1"/>
    <col min="290" max="290" width="10.5703125" style="806" bestFit="1" customWidth="1"/>
    <col min="291" max="291" width="11" style="806" bestFit="1" customWidth="1"/>
    <col min="292" max="292" width="9.7109375" style="806" bestFit="1" customWidth="1"/>
    <col min="293" max="293" width="10.5703125" style="806" bestFit="1" customWidth="1"/>
    <col min="294" max="294" width="11" style="806" bestFit="1" customWidth="1"/>
    <col min="295" max="296" width="10.5703125" style="806" bestFit="1" customWidth="1"/>
    <col min="297" max="297" width="11" style="806" bestFit="1" customWidth="1"/>
    <col min="298" max="298" width="9.7109375" style="806" bestFit="1" customWidth="1"/>
    <col min="299" max="299" width="10.5703125" style="806" bestFit="1" customWidth="1"/>
    <col min="300" max="300" width="13.7109375" style="806" customWidth="1"/>
    <col min="301" max="301" width="14.7109375" style="806" customWidth="1"/>
    <col min="302" max="302" width="12.85546875" style="806" customWidth="1"/>
    <col min="303" max="303" width="11.28515625" style="806" customWidth="1"/>
    <col min="304" max="335" width="8" style="806" customWidth="1"/>
    <col min="336" max="336" width="12" style="806" bestFit="1" customWidth="1"/>
    <col min="337" max="512" width="9.140625" style="806"/>
    <col min="513" max="514" width="13.28515625" style="806" customWidth="1"/>
    <col min="515" max="516" width="12.140625" style="806" customWidth="1"/>
    <col min="517" max="517" width="5.140625" style="806" customWidth="1"/>
    <col min="518" max="518" width="8.140625" style="806" customWidth="1"/>
    <col min="519" max="519" width="8.5703125" style="806" customWidth="1"/>
    <col min="520" max="520" width="11" style="806" bestFit="1" customWidth="1"/>
    <col min="521" max="521" width="11.140625" style="806" bestFit="1" customWidth="1"/>
    <col min="522" max="522" width="10.5703125" style="806" bestFit="1" customWidth="1"/>
    <col min="523" max="523" width="11" style="806" bestFit="1" customWidth="1"/>
    <col min="524" max="524" width="9.7109375" style="806" bestFit="1" customWidth="1"/>
    <col min="525" max="525" width="10.85546875" style="806" bestFit="1" customWidth="1"/>
    <col min="526" max="526" width="11" style="806" bestFit="1" customWidth="1"/>
    <col min="527" max="527" width="9.7109375" style="806" bestFit="1" customWidth="1"/>
    <col min="528" max="528" width="10.5703125" style="806" bestFit="1" customWidth="1"/>
    <col min="529" max="529" width="11" style="806" bestFit="1" customWidth="1"/>
    <col min="530" max="530" width="9.7109375" style="806" bestFit="1" customWidth="1"/>
    <col min="531" max="531" width="10.5703125" style="806" bestFit="1" customWidth="1"/>
    <col min="532" max="532" width="11" style="806" bestFit="1" customWidth="1"/>
    <col min="533" max="533" width="9.7109375" style="806" bestFit="1" customWidth="1"/>
    <col min="534" max="534" width="10.5703125" style="806" bestFit="1" customWidth="1"/>
    <col min="535" max="535" width="11" style="806" bestFit="1" customWidth="1"/>
    <col min="536" max="536" width="9.7109375" style="806" bestFit="1" customWidth="1"/>
    <col min="537" max="537" width="10.5703125" style="806" bestFit="1" customWidth="1"/>
    <col min="538" max="538" width="11" style="806" bestFit="1" customWidth="1"/>
    <col min="539" max="539" width="9.7109375" style="806" bestFit="1" customWidth="1"/>
    <col min="540" max="540" width="10.5703125" style="806" bestFit="1" customWidth="1"/>
    <col min="541" max="541" width="11" style="806" bestFit="1" customWidth="1"/>
    <col min="542" max="542" width="9.7109375" style="806" bestFit="1" customWidth="1"/>
    <col min="543" max="543" width="10.5703125" style="806" bestFit="1" customWidth="1"/>
    <col min="544" max="544" width="11" style="806" bestFit="1" customWidth="1"/>
    <col min="545" max="545" width="9.7109375" style="806" bestFit="1" customWidth="1"/>
    <col min="546" max="546" width="10.5703125" style="806" bestFit="1" customWidth="1"/>
    <col min="547" max="547" width="11" style="806" bestFit="1" customWidth="1"/>
    <col min="548" max="548" width="9.7109375" style="806" bestFit="1" customWidth="1"/>
    <col min="549" max="549" width="10.5703125" style="806" bestFit="1" customWidth="1"/>
    <col min="550" max="550" width="11" style="806" bestFit="1" customWidth="1"/>
    <col min="551" max="552" width="10.5703125" style="806" bestFit="1" customWidth="1"/>
    <col min="553" max="553" width="11" style="806" bestFit="1" customWidth="1"/>
    <col min="554" max="554" width="9.7109375" style="806" bestFit="1" customWidth="1"/>
    <col min="555" max="555" width="10.5703125" style="806" bestFit="1" customWidth="1"/>
    <col min="556" max="556" width="13.7109375" style="806" customWidth="1"/>
    <col min="557" max="557" width="14.7109375" style="806" customWidth="1"/>
    <col min="558" max="558" width="12.85546875" style="806" customWidth="1"/>
    <col min="559" max="559" width="11.28515625" style="806" customWidth="1"/>
    <col min="560" max="591" width="8" style="806" customWidth="1"/>
    <col min="592" max="592" width="12" style="806" bestFit="1" customWidth="1"/>
    <col min="593" max="768" width="9.140625" style="806"/>
    <col min="769" max="770" width="13.28515625" style="806" customWidth="1"/>
    <col min="771" max="772" width="12.140625" style="806" customWidth="1"/>
    <col min="773" max="773" width="5.140625" style="806" customWidth="1"/>
    <col min="774" max="774" width="8.140625" style="806" customWidth="1"/>
    <col min="775" max="775" width="8.5703125" style="806" customWidth="1"/>
    <col min="776" max="776" width="11" style="806" bestFit="1" customWidth="1"/>
    <col min="777" max="777" width="11.140625" style="806" bestFit="1" customWidth="1"/>
    <col min="778" max="778" width="10.5703125" style="806" bestFit="1" customWidth="1"/>
    <col min="779" max="779" width="11" style="806" bestFit="1" customWidth="1"/>
    <col min="780" max="780" width="9.7109375" style="806" bestFit="1" customWidth="1"/>
    <col min="781" max="781" width="10.85546875" style="806" bestFit="1" customWidth="1"/>
    <col min="782" max="782" width="11" style="806" bestFit="1" customWidth="1"/>
    <col min="783" max="783" width="9.7109375" style="806" bestFit="1" customWidth="1"/>
    <col min="784" max="784" width="10.5703125" style="806" bestFit="1" customWidth="1"/>
    <col min="785" max="785" width="11" style="806" bestFit="1" customWidth="1"/>
    <col min="786" max="786" width="9.7109375" style="806" bestFit="1" customWidth="1"/>
    <col min="787" max="787" width="10.5703125" style="806" bestFit="1" customWidth="1"/>
    <col min="788" max="788" width="11" style="806" bestFit="1" customWidth="1"/>
    <col min="789" max="789" width="9.7109375" style="806" bestFit="1" customWidth="1"/>
    <col min="790" max="790" width="10.5703125" style="806" bestFit="1" customWidth="1"/>
    <col min="791" max="791" width="11" style="806" bestFit="1" customWidth="1"/>
    <col min="792" max="792" width="9.7109375" style="806" bestFit="1" customWidth="1"/>
    <col min="793" max="793" width="10.5703125" style="806" bestFit="1" customWidth="1"/>
    <col min="794" max="794" width="11" style="806" bestFit="1" customWidth="1"/>
    <col min="795" max="795" width="9.7109375" style="806" bestFit="1" customWidth="1"/>
    <col min="796" max="796" width="10.5703125" style="806" bestFit="1" customWidth="1"/>
    <col min="797" max="797" width="11" style="806" bestFit="1" customWidth="1"/>
    <col min="798" max="798" width="9.7109375" style="806" bestFit="1" customWidth="1"/>
    <col min="799" max="799" width="10.5703125" style="806" bestFit="1" customWidth="1"/>
    <col min="800" max="800" width="11" style="806" bestFit="1" customWidth="1"/>
    <col min="801" max="801" width="9.7109375" style="806" bestFit="1" customWidth="1"/>
    <col min="802" max="802" width="10.5703125" style="806" bestFit="1" customWidth="1"/>
    <col min="803" max="803" width="11" style="806" bestFit="1" customWidth="1"/>
    <col min="804" max="804" width="9.7109375" style="806" bestFit="1" customWidth="1"/>
    <col min="805" max="805" width="10.5703125" style="806" bestFit="1" customWidth="1"/>
    <col min="806" max="806" width="11" style="806" bestFit="1" customWidth="1"/>
    <col min="807" max="808" width="10.5703125" style="806" bestFit="1" customWidth="1"/>
    <col min="809" max="809" width="11" style="806" bestFit="1" customWidth="1"/>
    <col min="810" max="810" width="9.7109375" style="806" bestFit="1" customWidth="1"/>
    <col min="811" max="811" width="10.5703125" style="806" bestFit="1" customWidth="1"/>
    <col min="812" max="812" width="13.7109375" style="806" customWidth="1"/>
    <col min="813" max="813" width="14.7109375" style="806" customWidth="1"/>
    <col min="814" max="814" width="12.85546875" style="806" customWidth="1"/>
    <col min="815" max="815" width="11.28515625" style="806" customWidth="1"/>
    <col min="816" max="847" width="8" style="806" customWidth="1"/>
    <col min="848" max="848" width="12" style="806" bestFit="1" customWidth="1"/>
    <col min="849" max="1024" width="9.140625" style="806"/>
    <col min="1025" max="1026" width="13.28515625" style="806" customWidth="1"/>
    <col min="1027" max="1028" width="12.140625" style="806" customWidth="1"/>
    <col min="1029" max="1029" width="5.140625" style="806" customWidth="1"/>
    <col min="1030" max="1030" width="8.140625" style="806" customWidth="1"/>
    <col min="1031" max="1031" width="8.5703125" style="806" customWidth="1"/>
    <col min="1032" max="1032" width="11" style="806" bestFit="1" customWidth="1"/>
    <col min="1033" max="1033" width="11.140625" style="806" bestFit="1" customWidth="1"/>
    <col min="1034" max="1034" width="10.5703125" style="806" bestFit="1" customWidth="1"/>
    <col min="1035" max="1035" width="11" style="806" bestFit="1" customWidth="1"/>
    <col min="1036" max="1036" width="9.7109375" style="806" bestFit="1" customWidth="1"/>
    <col min="1037" max="1037" width="10.85546875" style="806" bestFit="1" customWidth="1"/>
    <col min="1038" max="1038" width="11" style="806" bestFit="1" customWidth="1"/>
    <col min="1039" max="1039" width="9.7109375" style="806" bestFit="1" customWidth="1"/>
    <col min="1040" max="1040" width="10.5703125" style="806" bestFit="1" customWidth="1"/>
    <col min="1041" max="1041" width="11" style="806" bestFit="1" customWidth="1"/>
    <col min="1042" max="1042" width="9.7109375" style="806" bestFit="1" customWidth="1"/>
    <col min="1043" max="1043" width="10.5703125" style="806" bestFit="1" customWidth="1"/>
    <col min="1044" max="1044" width="11" style="806" bestFit="1" customWidth="1"/>
    <col min="1045" max="1045" width="9.7109375" style="806" bestFit="1" customWidth="1"/>
    <col min="1046" max="1046" width="10.5703125" style="806" bestFit="1" customWidth="1"/>
    <col min="1047" max="1047" width="11" style="806" bestFit="1" customWidth="1"/>
    <col min="1048" max="1048" width="9.7109375" style="806" bestFit="1" customWidth="1"/>
    <col min="1049" max="1049" width="10.5703125" style="806" bestFit="1" customWidth="1"/>
    <col min="1050" max="1050" width="11" style="806" bestFit="1" customWidth="1"/>
    <col min="1051" max="1051" width="9.7109375" style="806" bestFit="1" customWidth="1"/>
    <col min="1052" max="1052" width="10.5703125" style="806" bestFit="1" customWidth="1"/>
    <col min="1053" max="1053" width="11" style="806" bestFit="1" customWidth="1"/>
    <col min="1054" max="1054" width="9.7109375" style="806" bestFit="1" customWidth="1"/>
    <col min="1055" max="1055" width="10.5703125" style="806" bestFit="1" customWidth="1"/>
    <col min="1056" max="1056" width="11" style="806" bestFit="1" customWidth="1"/>
    <col min="1057" max="1057" width="9.7109375" style="806" bestFit="1" customWidth="1"/>
    <col min="1058" max="1058" width="10.5703125" style="806" bestFit="1" customWidth="1"/>
    <col min="1059" max="1059" width="11" style="806" bestFit="1" customWidth="1"/>
    <col min="1060" max="1060" width="9.7109375" style="806" bestFit="1" customWidth="1"/>
    <col min="1061" max="1061" width="10.5703125" style="806" bestFit="1" customWidth="1"/>
    <col min="1062" max="1062" width="11" style="806" bestFit="1" customWidth="1"/>
    <col min="1063" max="1064" width="10.5703125" style="806" bestFit="1" customWidth="1"/>
    <col min="1065" max="1065" width="11" style="806" bestFit="1" customWidth="1"/>
    <col min="1066" max="1066" width="9.7109375" style="806" bestFit="1" customWidth="1"/>
    <col min="1067" max="1067" width="10.5703125" style="806" bestFit="1" customWidth="1"/>
    <col min="1068" max="1068" width="13.7109375" style="806" customWidth="1"/>
    <col min="1069" max="1069" width="14.7109375" style="806" customWidth="1"/>
    <col min="1070" max="1070" width="12.85546875" style="806" customWidth="1"/>
    <col min="1071" max="1071" width="11.28515625" style="806" customWidth="1"/>
    <col min="1072" max="1103" width="8" style="806" customWidth="1"/>
    <col min="1104" max="1104" width="12" style="806" bestFit="1" customWidth="1"/>
    <col min="1105" max="1280" width="9.140625" style="806"/>
    <col min="1281" max="1282" width="13.28515625" style="806" customWidth="1"/>
    <col min="1283" max="1284" width="12.140625" style="806" customWidth="1"/>
    <col min="1285" max="1285" width="5.140625" style="806" customWidth="1"/>
    <col min="1286" max="1286" width="8.140625" style="806" customWidth="1"/>
    <col min="1287" max="1287" width="8.5703125" style="806" customWidth="1"/>
    <col min="1288" max="1288" width="11" style="806" bestFit="1" customWidth="1"/>
    <col min="1289" max="1289" width="11.140625" style="806" bestFit="1" customWidth="1"/>
    <col min="1290" max="1290" width="10.5703125" style="806" bestFit="1" customWidth="1"/>
    <col min="1291" max="1291" width="11" style="806" bestFit="1" customWidth="1"/>
    <col min="1292" max="1292" width="9.7109375" style="806" bestFit="1" customWidth="1"/>
    <col min="1293" max="1293" width="10.85546875" style="806" bestFit="1" customWidth="1"/>
    <col min="1294" max="1294" width="11" style="806" bestFit="1" customWidth="1"/>
    <col min="1295" max="1295" width="9.7109375" style="806" bestFit="1" customWidth="1"/>
    <col min="1296" max="1296" width="10.5703125" style="806" bestFit="1" customWidth="1"/>
    <col min="1297" max="1297" width="11" style="806" bestFit="1" customWidth="1"/>
    <col min="1298" max="1298" width="9.7109375" style="806" bestFit="1" customWidth="1"/>
    <col min="1299" max="1299" width="10.5703125" style="806" bestFit="1" customWidth="1"/>
    <col min="1300" max="1300" width="11" style="806" bestFit="1" customWidth="1"/>
    <col min="1301" max="1301" width="9.7109375" style="806" bestFit="1" customWidth="1"/>
    <col min="1302" max="1302" width="10.5703125" style="806" bestFit="1" customWidth="1"/>
    <col min="1303" max="1303" width="11" style="806" bestFit="1" customWidth="1"/>
    <col min="1304" max="1304" width="9.7109375" style="806" bestFit="1" customWidth="1"/>
    <col min="1305" max="1305" width="10.5703125" style="806" bestFit="1" customWidth="1"/>
    <col min="1306" max="1306" width="11" style="806" bestFit="1" customWidth="1"/>
    <col min="1307" max="1307" width="9.7109375" style="806" bestFit="1" customWidth="1"/>
    <col min="1308" max="1308" width="10.5703125" style="806" bestFit="1" customWidth="1"/>
    <col min="1309" max="1309" width="11" style="806" bestFit="1" customWidth="1"/>
    <col min="1310" max="1310" width="9.7109375" style="806" bestFit="1" customWidth="1"/>
    <col min="1311" max="1311" width="10.5703125" style="806" bestFit="1" customWidth="1"/>
    <col min="1312" max="1312" width="11" style="806" bestFit="1" customWidth="1"/>
    <col min="1313" max="1313" width="9.7109375" style="806" bestFit="1" customWidth="1"/>
    <col min="1314" max="1314" width="10.5703125" style="806" bestFit="1" customWidth="1"/>
    <col min="1315" max="1315" width="11" style="806" bestFit="1" customWidth="1"/>
    <col min="1316" max="1316" width="9.7109375" style="806" bestFit="1" customWidth="1"/>
    <col min="1317" max="1317" width="10.5703125" style="806" bestFit="1" customWidth="1"/>
    <col min="1318" max="1318" width="11" style="806" bestFit="1" customWidth="1"/>
    <col min="1319" max="1320" width="10.5703125" style="806" bestFit="1" customWidth="1"/>
    <col min="1321" max="1321" width="11" style="806" bestFit="1" customWidth="1"/>
    <col min="1322" max="1322" width="9.7109375" style="806" bestFit="1" customWidth="1"/>
    <col min="1323" max="1323" width="10.5703125" style="806" bestFit="1" customWidth="1"/>
    <col min="1324" max="1324" width="13.7109375" style="806" customWidth="1"/>
    <col min="1325" max="1325" width="14.7109375" style="806" customWidth="1"/>
    <col min="1326" max="1326" width="12.85546875" style="806" customWidth="1"/>
    <col min="1327" max="1327" width="11.28515625" style="806" customWidth="1"/>
    <col min="1328" max="1359" width="8" style="806" customWidth="1"/>
    <col min="1360" max="1360" width="12" style="806" bestFit="1" customWidth="1"/>
    <col min="1361" max="1536" width="9.140625" style="806"/>
    <col min="1537" max="1538" width="13.28515625" style="806" customWidth="1"/>
    <col min="1539" max="1540" width="12.140625" style="806" customWidth="1"/>
    <col min="1541" max="1541" width="5.140625" style="806" customWidth="1"/>
    <col min="1542" max="1542" width="8.140625" style="806" customWidth="1"/>
    <col min="1543" max="1543" width="8.5703125" style="806" customWidth="1"/>
    <col min="1544" max="1544" width="11" style="806" bestFit="1" customWidth="1"/>
    <col min="1545" max="1545" width="11.140625" style="806" bestFit="1" customWidth="1"/>
    <col min="1546" max="1546" width="10.5703125" style="806" bestFit="1" customWidth="1"/>
    <col min="1547" max="1547" width="11" style="806" bestFit="1" customWidth="1"/>
    <col min="1548" max="1548" width="9.7109375" style="806" bestFit="1" customWidth="1"/>
    <col min="1549" max="1549" width="10.85546875" style="806" bestFit="1" customWidth="1"/>
    <col min="1550" max="1550" width="11" style="806" bestFit="1" customWidth="1"/>
    <col min="1551" max="1551" width="9.7109375" style="806" bestFit="1" customWidth="1"/>
    <col min="1552" max="1552" width="10.5703125" style="806" bestFit="1" customWidth="1"/>
    <col min="1553" max="1553" width="11" style="806" bestFit="1" customWidth="1"/>
    <col min="1554" max="1554" width="9.7109375" style="806" bestFit="1" customWidth="1"/>
    <col min="1555" max="1555" width="10.5703125" style="806" bestFit="1" customWidth="1"/>
    <col min="1556" max="1556" width="11" style="806" bestFit="1" customWidth="1"/>
    <col min="1557" max="1557" width="9.7109375" style="806" bestFit="1" customWidth="1"/>
    <col min="1558" max="1558" width="10.5703125" style="806" bestFit="1" customWidth="1"/>
    <col min="1559" max="1559" width="11" style="806" bestFit="1" customWidth="1"/>
    <col min="1560" max="1560" width="9.7109375" style="806" bestFit="1" customWidth="1"/>
    <col min="1561" max="1561" width="10.5703125" style="806" bestFit="1" customWidth="1"/>
    <col min="1562" max="1562" width="11" style="806" bestFit="1" customWidth="1"/>
    <col min="1563" max="1563" width="9.7109375" style="806" bestFit="1" customWidth="1"/>
    <col min="1564" max="1564" width="10.5703125" style="806" bestFit="1" customWidth="1"/>
    <col min="1565" max="1565" width="11" style="806" bestFit="1" customWidth="1"/>
    <col min="1566" max="1566" width="9.7109375" style="806" bestFit="1" customWidth="1"/>
    <col min="1567" max="1567" width="10.5703125" style="806" bestFit="1" customWidth="1"/>
    <col min="1568" max="1568" width="11" style="806" bestFit="1" customWidth="1"/>
    <col min="1569" max="1569" width="9.7109375" style="806" bestFit="1" customWidth="1"/>
    <col min="1570" max="1570" width="10.5703125" style="806" bestFit="1" customWidth="1"/>
    <col min="1571" max="1571" width="11" style="806" bestFit="1" customWidth="1"/>
    <col min="1572" max="1572" width="9.7109375" style="806" bestFit="1" customWidth="1"/>
    <col min="1573" max="1573" width="10.5703125" style="806" bestFit="1" customWidth="1"/>
    <col min="1574" max="1574" width="11" style="806" bestFit="1" customWidth="1"/>
    <col min="1575" max="1576" width="10.5703125" style="806" bestFit="1" customWidth="1"/>
    <col min="1577" max="1577" width="11" style="806" bestFit="1" customWidth="1"/>
    <col min="1578" max="1578" width="9.7109375" style="806" bestFit="1" customWidth="1"/>
    <col min="1579" max="1579" width="10.5703125" style="806" bestFit="1" customWidth="1"/>
    <col min="1580" max="1580" width="13.7109375" style="806" customWidth="1"/>
    <col min="1581" max="1581" width="14.7109375" style="806" customWidth="1"/>
    <col min="1582" max="1582" width="12.85546875" style="806" customWidth="1"/>
    <col min="1583" max="1583" width="11.28515625" style="806" customWidth="1"/>
    <col min="1584" max="1615" width="8" style="806" customWidth="1"/>
    <col min="1616" max="1616" width="12" style="806" bestFit="1" customWidth="1"/>
    <col min="1617" max="1792" width="9.140625" style="806"/>
    <col min="1793" max="1794" width="13.28515625" style="806" customWidth="1"/>
    <col min="1795" max="1796" width="12.140625" style="806" customWidth="1"/>
    <col min="1797" max="1797" width="5.140625" style="806" customWidth="1"/>
    <col min="1798" max="1798" width="8.140625" style="806" customWidth="1"/>
    <col min="1799" max="1799" width="8.5703125" style="806" customWidth="1"/>
    <col min="1800" max="1800" width="11" style="806" bestFit="1" customWidth="1"/>
    <col min="1801" max="1801" width="11.140625" style="806" bestFit="1" customWidth="1"/>
    <col min="1802" max="1802" width="10.5703125" style="806" bestFit="1" customWidth="1"/>
    <col min="1803" max="1803" width="11" style="806" bestFit="1" customWidth="1"/>
    <col min="1804" max="1804" width="9.7109375" style="806" bestFit="1" customWidth="1"/>
    <col min="1805" max="1805" width="10.85546875" style="806" bestFit="1" customWidth="1"/>
    <col min="1806" max="1806" width="11" style="806" bestFit="1" customWidth="1"/>
    <col min="1807" max="1807" width="9.7109375" style="806" bestFit="1" customWidth="1"/>
    <col min="1808" max="1808" width="10.5703125" style="806" bestFit="1" customWidth="1"/>
    <col min="1809" max="1809" width="11" style="806" bestFit="1" customWidth="1"/>
    <col min="1810" max="1810" width="9.7109375" style="806" bestFit="1" customWidth="1"/>
    <col min="1811" max="1811" width="10.5703125" style="806" bestFit="1" customWidth="1"/>
    <col min="1812" max="1812" width="11" style="806" bestFit="1" customWidth="1"/>
    <col min="1813" max="1813" width="9.7109375" style="806" bestFit="1" customWidth="1"/>
    <col min="1814" max="1814" width="10.5703125" style="806" bestFit="1" customWidth="1"/>
    <col min="1815" max="1815" width="11" style="806" bestFit="1" customWidth="1"/>
    <col min="1816" max="1816" width="9.7109375" style="806" bestFit="1" customWidth="1"/>
    <col min="1817" max="1817" width="10.5703125" style="806" bestFit="1" customWidth="1"/>
    <col min="1818" max="1818" width="11" style="806" bestFit="1" customWidth="1"/>
    <col min="1819" max="1819" width="9.7109375" style="806" bestFit="1" customWidth="1"/>
    <col min="1820" max="1820" width="10.5703125" style="806" bestFit="1" customWidth="1"/>
    <col min="1821" max="1821" width="11" style="806" bestFit="1" customWidth="1"/>
    <col min="1822" max="1822" width="9.7109375" style="806" bestFit="1" customWidth="1"/>
    <col min="1823" max="1823" width="10.5703125" style="806" bestFit="1" customWidth="1"/>
    <col min="1824" max="1824" width="11" style="806" bestFit="1" customWidth="1"/>
    <col min="1825" max="1825" width="9.7109375" style="806" bestFit="1" customWidth="1"/>
    <col min="1826" max="1826" width="10.5703125" style="806" bestFit="1" customWidth="1"/>
    <col min="1827" max="1827" width="11" style="806" bestFit="1" customWidth="1"/>
    <col min="1828" max="1828" width="9.7109375" style="806" bestFit="1" customWidth="1"/>
    <col min="1829" max="1829" width="10.5703125" style="806" bestFit="1" customWidth="1"/>
    <col min="1830" max="1830" width="11" style="806" bestFit="1" customWidth="1"/>
    <col min="1831" max="1832" width="10.5703125" style="806" bestFit="1" customWidth="1"/>
    <col min="1833" max="1833" width="11" style="806" bestFit="1" customWidth="1"/>
    <col min="1834" max="1834" width="9.7109375" style="806" bestFit="1" customWidth="1"/>
    <col min="1835" max="1835" width="10.5703125" style="806" bestFit="1" customWidth="1"/>
    <col min="1836" max="1836" width="13.7109375" style="806" customWidth="1"/>
    <col min="1837" max="1837" width="14.7109375" style="806" customWidth="1"/>
    <col min="1838" max="1838" width="12.85546875" style="806" customWidth="1"/>
    <col min="1839" max="1839" width="11.28515625" style="806" customWidth="1"/>
    <col min="1840" max="1871" width="8" style="806" customWidth="1"/>
    <col min="1872" max="1872" width="12" style="806" bestFit="1" customWidth="1"/>
    <col min="1873" max="2048" width="9.140625" style="806"/>
    <col min="2049" max="2050" width="13.28515625" style="806" customWidth="1"/>
    <col min="2051" max="2052" width="12.140625" style="806" customWidth="1"/>
    <col min="2053" max="2053" width="5.140625" style="806" customWidth="1"/>
    <col min="2054" max="2054" width="8.140625" style="806" customWidth="1"/>
    <col min="2055" max="2055" width="8.5703125" style="806" customWidth="1"/>
    <col min="2056" max="2056" width="11" style="806" bestFit="1" customWidth="1"/>
    <col min="2057" max="2057" width="11.140625" style="806" bestFit="1" customWidth="1"/>
    <col min="2058" max="2058" width="10.5703125" style="806" bestFit="1" customWidth="1"/>
    <col min="2059" max="2059" width="11" style="806" bestFit="1" customWidth="1"/>
    <col min="2060" max="2060" width="9.7109375" style="806" bestFit="1" customWidth="1"/>
    <col min="2061" max="2061" width="10.85546875" style="806" bestFit="1" customWidth="1"/>
    <col min="2062" max="2062" width="11" style="806" bestFit="1" customWidth="1"/>
    <col min="2063" max="2063" width="9.7109375" style="806" bestFit="1" customWidth="1"/>
    <col min="2064" max="2064" width="10.5703125" style="806" bestFit="1" customWidth="1"/>
    <col min="2065" max="2065" width="11" style="806" bestFit="1" customWidth="1"/>
    <col min="2066" max="2066" width="9.7109375" style="806" bestFit="1" customWidth="1"/>
    <col min="2067" max="2067" width="10.5703125" style="806" bestFit="1" customWidth="1"/>
    <col min="2068" max="2068" width="11" style="806" bestFit="1" customWidth="1"/>
    <col min="2069" max="2069" width="9.7109375" style="806" bestFit="1" customWidth="1"/>
    <col min="2070" max="2070" width="10.5703125" style="806" bestFit="1" customWidth="1"/>
    <col min="2071" max="2071" width="11" style="806" bestFit="1" customWidth="1"/>
    <col min="2072" max="2072" width="9.7109375" style="806" bestFit="1" customWidth="1"/>
    <col min="2073" max="2073" width="10.5703125" style="806" bestFit="1" customWidth="1"/>
    <col min="2074" max="2074" width="11" style="806" bestFit="1" customWidth="1"/>
    <col min="2075" max="2075" width="9.7109375" style="806" bestFit="1" customWidth="1"/>
    <col min="2076" max="2076" width="10.5703125" style="806" bestFit="1" customWidth="1"/>
    <col min="2077" max="2077" width="11" style="806" bestFit="1" customWidth="1"/>
    <col min="2078" max="2078" width="9.7109375" style="806" bestFit="1" customWidth="1"/>
    <col min="2079" max="2079" width="10.5703125" style="806" bestFit="1" customWidth="1"/>
    <col min="2080" max="2080" width="11" style="806" bestFit="1" customWidth="1"/>
    <col min="2081" max="2081" width="9.7109375" style="806" bestFit="1" customWidth="1"/>
    <col min="2082" max="2082" width="10.5703125" style="806" bestFit="1" customWidth="1"/>
    <col min="2083" max="2083" width="11" style="806" bestFit="1" customWidth="1"/>
    <col min="2084" max="2084" width="9.7109375" style="806" bestFit="1" customWidth="1"/>
    <col min="2085" max="2085" width="10.5703125" style="806" bestFit="1" customWidth="1"/>
    <col min="2086" max="2086" width="11" style="806" bestFit="1" customWidth="1"/>
    <col min="2087" max="2088" width="10.5703125" style="806" bestFit="1" customWidth="1"/>
    <col min="2089" max="2089" width="11" style="806" bestFit="1" customWidth="1"/>
    <col min="2090" max="2090" width="9.7109375" style="806" bestFit="1" customWidth="1"/>
    <col min="2091" max="2091" width="10.5703125" style="806" bestFit="1" customWidth="1"/>
    <col min="2092" max="2092" width="13.7109375" style="806" customWidth="1"/>
    <col min="2093" max="2093" width="14.7109375" style="806" customWidth="1"/>
    <col min="2094" max="2094" width="12.85546875" style="806" customWidth="1"/>
    <col min="2095" max="2095" width="11.28515625" style="806" customWidth="1"/>
    <col min="2096" max="2127" width="8" style="806" customWidth="1"/>
    <col min="2128" max="2128" width="12" style="806" bestFit="1" customWidth="1"/>
    <col min="2129" max="2304" width="9.140625" style="806"/>
    <col min="2305" max="2306" width="13.28515625" style="806" customWidth="1"/>
    <col min="2307" max="2308" width="12.140625" style="806" customWidth="1"/>
    <col min="2309" max="2309" width="5.140625" style="806" customWidth="1"/>
    <col min="2310" max="2310" width="8.140625" style="806" customWidth="1"/>
    <col min="2311" max="2311" width="8.5703125" style="806" customWidth="1"/>
    <col min="2312" max="2312" width="11" style="806" bestFit="1" customWidth="1"/>
    <col min="2313" max="2313" width="11.140625" style="806" bestFit="1" customWidth="1"/>
    <col min="2314" max="2314" width="10.5703125" style="806" bestFit="1" customWidth="1"/>
    <col min="2315" max="2315" width="11" style="806" bestFit="1" customWidth="1"/>
    <col min="2316" max="2316" width="9.7109375" style="806" bestFit="1" customWidth="1"/>
    <col min="2317" max="2317" width="10.85546875" style="806" bestFit="1" customWidth="1"/>
    <col min="2318" max="2318" width="11" style="806" bestFit="1" customWidth="1"/>
    <col min="2319" max="2319" width="9.7109375" style="806" bestFit="1" customWidth="1"/>
    <col min="2320" max="2320" width="10.5703125" style="806" bestFit="1" customWidth="1"/>
    <col min="2321" max="2321" width="11" style="806" bestFit="1" customWidth="1"/>
    <col min="2322" max="2322" width="9.7109375" style="806" bestFit="1" customWidth="1"/>
    <col min="2323" max="2323" width="10.5703125" style="806" bestFit="1" customWidth="1"/>
    <col min="2324" max="2324" width="11" style="806" bestFit="1" customWidth="1"/>
    <col min="2325" max="2325" width="9.7109375" style="806" bestFit="1" customWidth="1"/>
    <col min="2326" max="2326" width="10.5703125" style="806" bestFit="1" customWidth="1"/>
    <col min="2327" max="2327" width="11" style="806" bestFit="1" customWidth="1"/>
    <col min="2328" max="2328" width="9.7109375" style="806" bestFit="1" customWidth="1"/>
    <col min="2329" max="2329" width="10.5703125" style="806" bestFit="1" customWidth="1"/>
    <col min="2330" max="2330" width="11" style="806" bestFit="1" customWidth="1"/>
    <col min="2331" max="2331" width="9.7109375" style="806" bestFit="1" customWidth="1"/>
    <col min="2332" max="2332" width="10.5703125" style="806" bestFit="1" customWidth="1"/>
    <col min="2333" max="2333" width="11" style="806" bestFit="1" customWidth="1"/>
    <col min="2334" max="2334" width="9.7109375" style="806" bestFit="1" customWidth="1"/>
    <col min="2335" max="2335" width="10.5703125" style="806" bestFit="1" customWidth="1"/>
    <col min="2336" max="2336" width="11" style="806" bestFit="1" customWidth="1"/>
    <col min="2337" max="2337" width="9.7109375" style="806" bestFit="1" customWidth="1"/>
    <col min="2338" max="2338" width="10.5703125" style="806" bestFit="1" customWidth="1"/>
    <col min="2339" max="2339" width="11" style="806" bestFit="1" customWidth="1"/>
    <col min="2340" max="2340" width="9.7109375" style="806" bestFit="1" customWidth="1"/>
    <col min="2341" max="2341" width="10.5703125" style="806" bestFit="1" customWidth="1"/>
    <col min="2342" max="2342" width="11" style="806" bestFit="1" customWidth="1"/>
    <col min="2343" max="2344" width="10.5703125" style="806" bestFit="1" customWidth="1"/>
    <col min="2345" max="2345" width="11" style="806" bestFit="1" customWidth="1"/>
    <col min="2346" max="2346" width="9.7109375" style="806" bestFit="1" customWidth="1"/>
    <col min="2347" max="2347" width="10.5703125" style="806" bestFit="1" customWidth="1"/>
    <col min="2348" max="2348" width="13.7109375" style="806" customWidth="1"/>
    <col min="2349" max="2349" width="14.7109375" style="806" customWidth="1"/>
    <col min="2350" max="2350" width="12.85546875" style="806" customWidth="1"/>
    <col min="2351" max="2351" width="11.28515625" style="806" customWidth="1"/>
    <col min="2352" max="2383" width="8" style="806" customWidth="1"/>
    <col min="2384" max="2384" width="12" style="806" bestFit="1" customWidth="1"/>
    <col min="2385" max="2560" width="9.140625" style="806"/>
    <col min="2561" max="2562" width="13.28515625" style="806" customWidth="1"/>
    <col min="2563" max="2564" width="12.140625" style="806" customWidth="1"/>
    <col min="2565" max="2565" width="5.140625" style="806" customWidth="1"/>
    <col min="2566" max="2566" width="8.140625" style="806" customWidth="1"/>
    <col min="2567" max="2567" width="8.5703125" style="806" customWidth="1"/>
    <col min="2568" max="2568" width="11" style="806" bestFit="1" customWidth="1"/>
    <col min="2569" max="2569" width="11.140625" style="806" bestFit="1" customWidth="1"/>
    <col min="2570" max="2570" width="10.5703125" style="806" bestFit="1" customWidth="1"/>
    <col min="2571" max="2571" width="11" style="806" bestFit="1" customWidth="1"/>
    <col min="2572" max="2572" width="9.7109375" style="806" bestFit="1" customWidth="1"/>
    <col min="2573" max="2573" width="10.85546875" style="806" bestFit="1" customWidth="1"/>
    <col min="2574" max="2574" width="11" style="806" bestFit="1" customWidth="1"/>
    <col min="2575" max="2575" width="9.7109375" style="806" bestFit="1" customWidth="1"/>
    <col min="2576" max="2576" width="10.5703125" style="806" bestFit="1" customWidth="1"/>
    <col min="2577" max="2577" width="11" style="806" bestFit="1" customWidth="1"/>
    <col min="2578" max="2578" width="9.7109375" style="806" bestFit="1" customWidth="1"/>
    <col min="2579" max="2579" width="10.5703125" style="806" bestFit="1" customWidth="1"/>
    <col min="2580" max="2580" width="11" style="806" bestFit="1" customWidth="1"/>
    <col min="2581" max="2581" width="9.7109375" style="806" bestFit="1" customWidth="1"/>
    <col min="2582" max="2582" width="10.5703125" style="806" bestFit="1" customWidth="1"/>
    <col min="2583" max="2583" width="11" style="806" bestFit="1" customWidth="1"/>
    <col min="2584" max="2584" width="9.7109375" style="806" bestFit="1" customWidth="1"/>
    <col min="2585" max="2585" width="10.5703125" style="806" bestFit="1" customWidth="1"/>
    <col min="2586" max="2586" width="11" style="806" bestFit="1" customWidth="1"/>
    <col min="2587" max="2587" width="9.7109375" style="806" bestFit="1" customWidth="1"/>
    <col min="2588" max="2588" width="10.5703125" style="806" bestFit="1" customWidth="1"/>
    <col min="2589" max="2589" width="11" style="806" bestFit="1" customWidth="1"/>
    <col min="2590" max="2590" width="9.7109375" style="806" bestFit="1" customWidth="1"/>
    <col min="2591" max="2591" width="10.5703125" style="806" bestFit="1" customWidth="1"/>
    <col min="2592" max="2592" width="11" style="806" bestFit="1" customWidth="1"/>
    <col min="2593" max="2593" width="9.7109375" style="806" bestFit="1" customWidth="1"/>
    <col min="2594" max="2594" width="10.5703125" style="806" bestFit="1" customWidth="1"/>
    <col min="2595" max="2595" width="11" style="806" bestFit="1" customWidth="1"/>
    <col min="2596" max="2596" width="9.7109375" style="806" bestFit="1" customWidth="1"/>
    <col min="2597" max="2597" width="10.5703125" style="806" bestFit="1" customWidth="1"/>
    <col min="2598" max="2598" width="11" style="806" bestFit="1" customWidth="1"/>
    <col min="2599" max="2600" width="10.5703125" style="806" bestFit="1" customWidth="1"/>
    <col min="2601" max="2601" width="11" style="806" bestFit="1" customWidth="1"/>
    <col min="2602" max="2602" width="9.7109375" style="806" bestFit="1" customWidth="1"/>
    <col min="2603" max="2603" width="10.5703125" style="806" bestFit="1" customWidth="1"/>
    <col min="2604" max="2604" width="13.7109375" style="806" customWidth="1"/>
    <col min="2605" max="2605" width="14.7109375" style="806" customWidth="1"/>
    <col min="2606" max="2606" width="12.85546875" style="806" customWidth="1"/>
    <col min="2607" max="2607" width="11.28515625" style="806" customWidth="1"/>
    <col min="2608" max="2639" width="8" style="806" customWidth="1"/>
    <col min="2640" max="2640" width="12" style="806" bestFit="1" customWidth="1"/>
    <col min="2641" max="2816" width="9.140625" style="806"/>
    <col min="2817" max="2818" width="13.28515625" style="806" customWidth="1"/>
    <col min="2819" max="2820" width="12.140625" style="806" customWidth="1"/>
    <col min="2821" max="2821" width="5.140625" style="806" customWidth="1"/>
    <col min="2822" max="2822" width="8.140625" style="806" customWidth="1"/>
    <col min="2823" max="2823" width="8.5703125" style="806" customWidth="1"/>
    <col min="2824" max="2824" width="11" style="806" bestFit="1" customWidth="1"/>
    <col min="2825" max="2825" width="11.140625" style="806" bestFit="1" customWidth="1"/>
    <col min="2826" max="2826" width="10.5703125" style="806" bestFit="1" customWidth="1"/>
    <col min="2827" max="2827" width="11" style="806" bestFit="1" customWidth="1"/>
    <col min="2828" max="2828" width="9.7109375" style="806" bestFit="1" customWidth="1"/>
    <col min="2829" max="2829" width="10.85546875" style="806" bestFit="1" customWidth="1"/>
    <col min="2830" max="2830" width="11" style="806" bestFit="1" customWidth="1"/>
    <col min="2831" max="2831" width="9.7109375" style="806" bestFit="1" customWidth="1"/>
    <col min="2832" max="2832" width="10.5703125" style="806" bestFit="1" customWidth="1"/>
    <col min="2833" max="2833" width="11" style="806" bestFit="1" customWidth="1"/>
    <col min="2834" max="2834" width="9.7109375" style="806" bestFit="1" customWidth="1"/>
    <col min="2835" max="2835" width="10.5703125" style="806" bestFit="1" customWidth="1"/>
    <col min="2836" max="2836" width="11" style="806" bestFit="1" customWidth="1"/>
    <col min="2837" max="2837" width="9.7109375" style="806" bestFit="1" customWidth="1"/>
    <col min="2838" max="2838" width="10.5703125" style="806" bestFit="1" customWidth="1"/>
    <col min="2839" max="2839" width="11" style="806" bestFit="1" customWidth="1"/>
    <col min="2840" max="2840" width="9.7109375" style="806" bestFit="1" customWidth="1"/>
    <col min="2841" max="2841" width="10.5703125" style="806" bestFit="1" customWidth="1"/>
    <col min="2842" max="2842" width="11" style="806" bestFit="1" customWidth="1"/>
    <col min="2843" max="2843" width="9.7109375" style="806" bestFit="1" customWidth="1"/>
    <col min="2844" max="2844" width="10.5703125" style="806" bestFit="1" customWidth="1"/>
    <col min="2845" max="2845" width="11" style="806" bestFit="1" customWidth="1"/>
    <col min="2846" max="2846" width="9.7109375" style="806" bestFit="1" customWidth="1"/>
    <col min="2847" max="2847" width="10.5703125" style="806" bestFit="1" customWidth="1"/>
    <col min="2848" max="2848" width="11" style="806" bestFit="1" customWidth="1"/>
    <col min="2849" max="2849" width="9.7109375" style="806" bestFit="1" customWidth="1"/>
    <col min="2850" max="2850" width="10.5703125" style="806" bestFit="1" customWidth="1"/>
    <col min="2851" max="2851" width="11" style="806" bestFit="1" customWidth="1"/>
    <col min="2852" max="2852" width="9.7109375" style="806" bestFit="1" customWidth="1"/>
    <col min="2853" max="2853" width="10.5703125" style="806" bestFit="1" customWidth="1"/>
    <col min="2854" max="2854" width="11" style="806" bestFit="1" customWidth="1"/>
    <col min="2855" max="2856" width="10.5703125" style="806" bestFit="1" customWidth="1"/>
    <col min="2857" max="2857" width="11" style="806" bestFit="1" customWidth="1"/>
    <col min="2858" max="2858" width="9.7109375" style="806" bestFit="1" customWidth="1"/>
    <col min="2859" max="2859" width="10.5703125" style="806" bestFit="1" customWidth="1"/>
    <col min="2860" max="2860" width="13.7109375" style="806" customWidth="1"/>
    <col min="2861" max="2861" width="14.7109375" style="806" customWidth="1"/>
    <col min="2862" max="2862" width="12.85546875" style="806" customWidth="1"/>
    <col min="2863" max="2863" width="11.28515625" style="806" customWidth="1"/>
    <col min="2864" max="2895" width="8" style="806" customWidth="1"/>
    <col min="2896" max="2896" width="12" style="806" bestFit="1" customWidth="1"/>
    <col min="2897" max="3072" width="9.140625" style="806"/>
    <col min="3073" max="3074" width="13.28515625" style="806" customWidth="1"/>
    <col min="3075" max="3076" width="12.140625" style="806" customWidth="1"/>
    <col min="3077" max="3077" width="5.140625" style="806" customWidth="1"/>
    <col min="3078" max="3078" width="8.140625" style="806" customWidth="1"/>
    <col min="3079" max="3079" width="8.5703125" style="806" customWidth="1"/>
    <col min="3080" max="3080" width="11" style="806" bestFit="1" customWidth="1"/>
    <col min="3081" max="3081" width="11.140625" style="806" bestFit="1" customWidth="1"/>
    <col min="3082" max="3082" width="10.5703125" style="806" bestFit="1" customWidth="1"/>
    <col min="3083" max="3083" width="11" style="806" bestFit="1" customWidth="1"/>
    <col min="3084" max="3084" width="9.7109375" style="806" bestFit="1" customWidth="1"/>
    <col min="3085" max="3085" width="10.85546875" style="806" bestFit="1" customWidth="1"/>
    <col min="3086" max="3086" width="11" style="806" bestFit="1" customWidth="1"/>
    <col min="3087" max="3087" width="9.7109375" style="806" bestFit="1" customWidth="1"/>
    <col min="3088" max="3088" width="10.5703125" style="806" bestFit="1" customWidth="1"/>
    <col min="3089" max="3089" width="11" style="806" bestFit="1" customWidth="1"/>
    <col min="3090" max="3090" width="9.7109375" style="806" bestFit="1" customWidth="1"/>
    <col min="3091" max="3091" width="10.5703125" style="806" bestFit="1" customWidth="1"/>
    <col min="3092" max="3092" width="11" style="806" bestFit="1" customWidth="1"/>
    <col min="3093" max="3093" width="9.7109375" style="806" bestFit="1" customWidth="1"/>
    <col min="3094" max="3094" width="10.5703125" style="806" bestFit="1" customWidth="1"/>
    <col min="3095" max="3095" width="11" style="806" bestFit="1" customWidth="1"/>
    <col min="3096" max="3096" width="9.7109375" style="806" bestFit="1" customWidth="1"/>
    <col min="3097" max="3097" width="10.5703125" style="806" bestFit="1" customWidth="1"/>
    <col min="3098" max="3098" width="11" style="806" bestFit="1" customWidth="1"/>
    <col min="3099" max="3099" width="9.7109375" style="806" bestFit="1" customWidth="1"/>
    <col min="3100" max="3100" width="10.5703125" style="806" bestFit="1" customWidth="1"/>
    <col min="3101" max="3101" width="11" style="806" bestFit="1" customWidth="1"/>
    <col min="3102" max="3102" width="9.7109375" style="806" bestFit="1" customWidth="1"/>
    <col min="3103" max="3103" width="10.5703125" style="806" bestFit="1" customWidth="1"/>
    <col min="3104" max="3104" width="11" style="806" bestFit="1" customWidth="1"/>
    <col min="3105" max="3105" width="9.7109375" style="806" bestFit="1" customWidth="1"/>
    <col min="3106" max="3106" width="10.5703125" style="806" bestFit="1" customWidth="1"/>
    <col min="3107" max="3107" width="11" style="806" bestFit="1" customWidth="1"/>
    <col min="3108" max="3108" width="9.7109375" style="806" bestFit="1" customWidth="1"/>
    <col min="3109" max="3109" width="10.5703125" style="806" bestFit="1" customWidth="1"/>
    <col min="3110" max="3110" width="11" style="806" bestFit="1" customWidth="1"/>
    <col min="3111" max="3112" width="10.5703125" style="806" bestFit="1" customWidth="1"/>
    <col min="3113" max="3113" width="11" style="806" bestFit="1" customWidth="1"/>
    <col min="3114" max="3114" width="9.7109375" style="806" bestFit="1" customWidth="1"/>
    <col min="3115" max="3115" width="10.5703125" style="806" bestFit="1" customWidth="1"/>
    <col min="3116" max="3116" width="13.7109375" style="806" customWidth="1"/>
    <col min="3117" max="3117" width="14.7109375" style="806" customWidth="1"/>
    <col min="3118" max="3118" width="12.85546875" style="806" customWidth="1"/>
    <col min="3119" max="3119" width="11.28515625" style="806" customWidth="1"/>
    <col min="3120" max="3151" width="8" style="806" customWidth="1"/>
    <col min="3152" max="3152" width="12" style="806" bestFit="1" customWidth="1"/>
    <col min="3153" max="3328" width="9.140625" style="806"/>
    <col min="3329" max="3330" width="13.28515625" style="806" customWidth="1"/>
    <col min="3331" max="3332" width="12.140625" style="806" customWidth="1"/>
    <col min="3333" max="3333" width="5.140625" style="806" customWidth="1"/>
    <col min="3334" max="3334" width="8.140625" style="806" customWidth="1"/>
    <col min="3335" max="3335" width="8.5703125" style="806" customWidth="1"/>
    <col min="3336" max="3336" width="11" style="806" bestFit="1" customWidth="1"/>
    <col min="3337" max="3337" width="11.140625" style="806" bestFit="1" customWidth="1"/>
    <col min="3338" max="3338" width="10.5703125" style="806" bestFit="1" customWidth="1"/>
    <col min="3339" max="3339" width="11" style="806" bestFit="1" customWidth="1"/>
    <col min="3340" max="3340" width="9.7109375" style="806" bestFit="1" customWidth="1"/>
    <col min="3341" max="3341" width="10.85546875" style="806" bestFit="1" customWidth="1"/>
    <col min="3342" max="3342" width="11" style="806" bestFit="1" customWidth="1"/>
    <col min="3343" max="3343" width="9.7109375" style="806" bestFit="1" customWidth="1"/>
    <col min="3344" max="3344" width="10.5703125" style="806" bestFit="1" customWidth="1"/>
    <col min="3345" max="3345" width="11" style="806" bestFit="1" customWidth="1"/>
    <col min="3346" max="3346" width="9.7109375" style="806" bestFit="1" customWidth="1"/>
    <col min="3347" max="3347" width="10.5703125" style="806" bestFit="1" customWidth="1"/>
    <col min="3348" max="3348" width="11" style="806" bestFit="1" customWidth="1"/>
    <col min="3349" max="3349" width="9.7109375" style="806" bestFit="1" customWidth="1"/>
    <col min="3350" max="3350" width="10.5703125" style="806" bestFit="1" customWidth="1"/>
    <col min="3351" max="3351" width="11" style="806" bestFit="1" customWidth="1"/>
    <col min="3352" max="3352" width="9.7109375" style="806" bestFit="1" customWidth="1"/>
    <col min="3353" max="3353" width="10.5703125" style="806" bestFit="1" customWidth="1"/>
    <col min="3354" max="3354" width="11" style="806" bestFit="1" customWidth="1"/>
    <col min="3355" max="3355" width="9.7109375" style="806" bestFit="1" customWidth="1"/>
    <col min="3356" max="3356" width="10.5703125" style="806" bestFit="1" customWidth="1"/>
    <col min="3357" max="3357" width="11" style="806" bestFit="1" customWidth="1"/>
    <col min="3358" max="3358" width="9.7109375" style="806" bestFit="1" customWidth="1"/>
    <col min="3359" max="3359" width="10.5703125" style="806" bestFit="1" customWidth="1"/>
    <col min="3360" max="3360" width="11" style="806" bestFit="1" customWidth="1"/>
    <col min="3361" max="3361" width="9.7109375" style="806" bestFit="1" customWidth="1"/>
    <col min="3362" max="3362" width="10.5703125" style="806" bestFit="1" customWidth="1"/>
    <col min="3363" max="3363" width="11" style="806" bestFit="1" customWidth="1"/>
    <col min="3364" max="3364" width="9.7109375" style="806" bestFit="1" customWidth="1"/>
    <col min="3365" max="3365" width="10.5703125" style="806" bestFit="1" customWidth="1"/>
    <col min="3366" max="3366" width="11" style="806" bestFit="1" customWidth="1"/>
    <col min="3367" max="3368" width="10.5703125" style="806" bestFit="1" customWidth="1"/>
    <col min="3369" max="3369" width="11" style="806" bestFit="1" customWidth="1"/>
    <col min="3370" max="3370" width="9.7109375" style="806" bestFit="1" customWidth="1"/>
    <col min="3371" max="3371" width="10.5703125" style="806" bestFit="1" customWidth="1"/>
    <col min="3372" max="3372" width="13.7109375" style="806" customWidth="1"/>
    <col min="3373" max="3373" width="14.7109375" style="806" customWidth="1"/>
    <col min="3374" max="3374" width="12.85546875" style="806" customWidth="1"/>
    <col min="3375" max="3375" width="11.28515625" style="806" customWidth="1"/>
    <col min="3376" max="3407" width="8" style="806" customWidth="1"/>
    <col min="3408" max="3408" width="12" style="806" bestFit="1" customWidth="1"/>
    <col min="3409" max="3584" width="9.140625" style="806"/>
    <col min="3585" max="3586" width="13.28515625" style="806" customWidth="1"/>
    <col min="3587" max="3588" width="12.140625" style="806" customWidth="1"/>
    <col min="3589" max="3589" width="5.140625" style="806" customWidth="1"/>
    <col min="3590" max="3590" width="8.140625" style="806" customWidth="1"/>
    <col min="3591" max="3591" width="8.5703125" style="806" customWidth="1"/>
    <col min="3592" max="3592" width="11" style="806" bestFit="1" customWidth="1"/>
    <col min="3593" max="3593" width="11.140625" style="806" bestFit="1" customWidth="1"/>
    <col min="3594" max="3594" width="10.5703125" style="806" bestFit="1" customWidth="1"/>
    <col min="3595" max="3595" width="11" style="806" bestFit="1" customWidth="1"/>
    <col min="3596" max="3596" width="9.7109375" style="806" bestFit="1" customWidth="1"/>
    <col min="3597" max="3597" width="10.85546875" style="806" bestFit="1" customWidth="1"/>
    <col min="3598" max="3598" width="11" style="806" bestFit="1" customWidth="1"/>
    <col min="3599" max="3599" width="9.7109375" style="806" bestFit="1" customWidth="1"/>
    <col min="3600" max="3600" width="10.5703125" style="806" bestFit="1" customWidth="1"/>
    <col min="3601" max="3601" width="11" style="806" bestFit="1" customWidth="1"/>
    <col min="3602" max="3602" width="9.7109375" style="806" bestFit="1" customWidth="1"/>
    <col min="3603" max="3603" width="10.5703125" style="806" bestFit="1" customWidth="1"/>
    <col min="3604" max="3604" width="11" style="806" bestFit="1" customWidth="1"/>
    <col min="3605" max="3605" width="9.7109375" style="806" bestFit="1" customWidth="1"/>
    <col min="3606" max="3606" width="10.5703125" style="806" bestFit="1" customWidth="1"/>
    <col min="3607" max="3607" width="11" style="806" bestFit="1" customWidth="1"/>
    <col min="3608" max="3608" width="9.7109375" style="806" bestFit="1" customWidth="1"/>
    <col min="3609" max="3609" width="10.5703125" style="806" bestFit="1" customWidth="1"/>
    <col min="3610" max="3610" width="11" style="806" bestFit="1" customWidth="1"/>
    <col min="3611" max="3611" width="9.7109375" style="806" bestFit="1" customWidth="1"/>
    <col min="3612" max="3612" width="10.5703125" style="806" bestFit="1" customWidth="1"/>
    <col min="3613" max="3613" width="11" style="806" bestFit="1" customWidth="1"/>
    <col min="3614" max="3614" width="9.7109375" style="806" bestFit="1" customWidth="1"/>
    <col min="3615" max="3615" width="10.5703125" style="806" bestFit="1" customWidth="1"/>
    <col min="3616" max="3616" width="11" style="806" bestFit="1" customWidth="1"/>
    <col min="3617" max="3617" width="9.7109375" style="806" bestFit="1" customWidth="1"/>
    <col min="3618" max="3618" width="10.5703125" style="806" bestFit="1" customWidth="1"/>
    <col min="3619" max="3619" width="11" style="806" bestFit="1" customWidth="1"/>
    <col min="3620" max="3620" width="9.7109375" style="806" bestFit="1" customWidth="1"/>
    <col min="3621" max="3621" width="10.5703125" style="806" bestFit="1" customWidth="1"/>
    <col min="3622" max="3622" width="11" style="806" bestFit="1" customWidth="1"/>
    <col min="3623" max="3624" width="10.5703125" style="806" bestFit="1" customWidth="1"/>
    <col min="3625" max="3625" width="11" style="806" bestFit="1" customWidth="1"/>
    <col min="3626" max="3626" width="9.7109375" style="806" bestFit="1" customWidth="1"/>
    <col min="3627" max="3627" width="10.5703125" style="806" bestFit="1" customWidth="1"/>
    <col min="3628" max="3628" width="13.7109375" style="806" customWidth="1"/>
    <col min="3629" max="3629" width="14.7109375" style="806" customWidth="1"/>
    <col min="3630" max="3630" width="12.85546875" style="806" customWidth="1"/>
    <col min="3631" max="3631" width="11.28515625" style="806" customWidth="1"/>
    <col min="3632" max="3663" width="8" style="806" customWidth="1"/>
    <col min="3664" max="3664" width="12" style="806" bestFit="1" customWidth="1"/>
    <col min="3665" max="3840" width="9.140625" style="806"/>
    <col min="3841" max="3842" width="13.28515625" style="806" customWidth="1"/>
    <col min="3843" max="3844" width="12.140625" style="806" customWidth="1"/>
    <col min="3845" max="3845" width="5.140625" style="806" customWidth="1"/>
    <col min="3846" max="3846" width="8.140625" style="806" customWidth="1"/>
    <col min="3847" max="3847" width="8.5703125" style="806" customWidth="1"/>
    <col min="3848" max="3848" width="11" style="806" bestFit="1" customWidth="1"/>
    <col min="3849" max="3849" width="11.140625" style="806" bestFit="1" customWidth="1"/>
    <col min="3850" max="3850" width="10.5703125" style="806" bestFit="1" customWidth="1"/>
    <col min="3851" max="3851" width="11" style="806" bestFit="1" customWidth="1"/>
    <col min="3852" max="3852" width="9.7109375" style="806" bestFit="1" customWidth="1"/>
    <col min="3853" max="3853" width="10.85546875" style="806" bestFit="1" customWidth="1"/>
    <col min="3854" max="3854" width="11" style="806" bestFit="1" customWidth="1"/>
    <col min="3855" max="3855" width="9.7109375" style="806" bestFit="1" customWidth="1"/>
    <col min="3856" max="3856" width="10.5703125" style="806" bestFit="1" customWidth="1"/>
    <col min="3857" max="3857" width="11" style="806" bestFit="1" customWidth="1"/>
    <col min="3858" max="3858" width="9.7109375" style="806" bestFit="1" customWidth="1"/>
    <col min="3859" max="3859" width="10.5703125" style="806" bestFit="1" customWidth="1"/>
    <col min="3860" max="3860" width="11" style="806" bestFit="1" customWidth="1"/>
    <col min="3861" max="3861" width="9.7109375" style="806" bestFit="1" customWidth="1"/>
    <col min="3862" max="3862" width="10.5703125" style="806" bestFit="1" customWidth="1"/>
    <col min="3863" max="3863" width="11" style="806" bestFit="1" customWidth="1"/>
    <col min="3864" max="3864" width="9.7109375" style="806" bestFit="1" customWidth="1"/>
    <col min="3865" max="3865" width="10.5703125" style="806" bestFit="1" customWidth="1"/>
    <col min="3866" max="3866" width="11" style="806" bestFit="1" customWidth="1"/>
    <col min="3867" max="3867" width="9.7109375" style="806" bestFit="1" customWidth="1"/>
    <col min="3868" max="3868" width="10.5703125" style="806" bestFit="1" customWidth="1"/>
    <col min="3869" max="3869" width="11" style="806" bestFit="1" customWidth="1"/>
    <col min="3870" max="3870" width="9.7109375" style="806" bestFit="1" customWidth="1"/>
    <col min="3871" max="3871" width="10.5703125" style="806" bestFit="1" customWidth="1"/>
    <col min="3872" max="3872" width="11" style="806" bestFit="1" customWidth="1"/>
    <col min="3873" max="3873" width="9.7109375" style="806" bestFit="1" customWidth="1"/>
    <col min="3874" max="3874" width="10.5703125" style="806" bestFit="1" customWidth="1"/>
    <col min="3875" max="3875" width="11" style="806" bestFit="1" customWidth="1"/>
    <col min="3876" max="3876" width="9.7109375" style="806" bestFit="1" customWidth="1"/>
    <col min="3877" max="3877" width="10.5703125" style="806" bestFit="1" customWidth="1"/>
    <col min="3878" max="3878" width="11" style="806" bestFit="1" customWidth="1"/>
    <col min="3879" max="3880" width="10.5703125" style="806" bestFit="1" customWidth="1"/>
    <col min="3881" max="3881" width="11" style="806" bestFit="1" customWidth="1"/>
    <col min="3882" max="3882" width="9.7109375" style="806" bestFit="1" customWidth="1"/>
    <col min="3883" max="3883" width="10.5703125" style="806" bestFit="1" customWidth="1"/>
    <col min="3884" max="3884" width="13.7109375" style="806" customWidth="1"/>
    <col min="3885" max="3885" width="14.7109375" style="806" customWidth="1"/>
    <col min="3886" max="3886" width="12.85546875" style="806" customWidth="1"/>
    <col min="3887" max="3887" width="11.28515625" style="806" customWidth="1"/>
    <col min="3888" max="3919" width="8" style="806" customWidth="1"/>
    <col min="3920" max="3920" width="12" style="806" bestFit="1" customWidth="1"/>
    <col min="3921" max="4096" width="9.140625" style="806"/>
    <col min="4097" max="4098" width="13.28515625" style="806" customWidth="1"/>
    <col min="4099" max="4100" width="12.140625" style="806" customWidth="1"/>
    <col min="4101" max="4101" width="5.140625" style="806" customWidth="1"/>
    <col min="4102" max="4102" width="8.140625" style="806" customWidth="1"/>
    <col min="4103" max="4103" width="8.5703125" style="806" customWidth="1"/>
    <col min="4104" max="4104" width="11" style="806" bestFit="1" customWidth="1"/>
    <col min="4105" max="4105" width="11.140625" style="806" bestFit="1" customWidth="1"/>
    <col min="4106" max="4106" width="10.5703125" style="806" bestFit="1" customWidth="1"/>
    <col min="4107" max="4107" width="11" style="806" bestFit="1" customWidth="1"/>
    <col min="4108" max="4108" width="9.7109375" style="806" bestFit="1" customWidth="1"/>
    <col min="4109" max="4109" width="10.85546875" style="806" bestFit="1" customWidth="1"/>
    <col min="4110" max="4110" width="11" style="806" bestFit="1" customWidth="1"/>
    <col min="4111" max="4111" width="9.7109375" style="806" bestFit="1" customWidth="1"/>
    <col min="4112" max="4112" width="10.5703125" style="806" bestFit="1" customWidth="1"/>
    <col min="4113" max="4113" width="11" style="806" bestFit="1" customWidth="1"/>
    <col min="4114" max="4114" width="9.7109375" style="806" bestFit="1" customWidth="1"/>
    <col min="4115" max="4115" width="10.5703125" style="806" bestFit="1" customWidth="1"/>
    <col min="4116" max="4116" width="11" style="806" bestFit="1" customWidth="1"/>
    <col min="4117" max="4117" width="9.7109375" style="806" bestFit="1" customWidth="1"/>
    <col min="4118" max="4118" width="10.5703125" style="806" bestFit="1" customWidth="1"/>
    <col min="4119" max="4119" width="11" style="806" bestFit="1" customWidth="1"/>
    <col min="4120" max="4120" width="9.7109375" style="806" bestFit="1" customWidth="1"/>
    <col min="4121" max="4121" width="10.5703125" style="806" bestFit="1" customWidth="1"/>
    <col min="4122" max="4122" width="11" style="806" bestFit="1" customWidth="1"/>
    <col min="4123" max="4123" width="9.7109375" style="806" bestFit="1" customWidth="1"/>
    <col min="4124" max="4124" width="10.5703125" style="806" bestFit="1" customWidth="1"/>
    <col min="4125" max="4125" width="11" style="806" bestFit="1" customWidth="1"/>
    <col min="4126" max="4126" width="9.7109375" style="806" bestFit="1" customWidth="1"/>
    <col min="4127" max="4127" width="10.5703125" style="806" bestFit="1" customWidth="1"/>
    <col min="4128" max="4128" width="11" style="806" bestFit="1" customWidth="1"/>
    <col min="4129" max="4129" width="9.7109375" style="806" bestFit="1" customWidth="1"/>
    <col min="4130" max="4130" width="10.5703125" style="806" bestFit="1" customWidth="1"/>
    <col min="4131" max="4131" width="11" style="806" bestFit="1" customWidth="1"/>
    <col min="4132" max="4132" width="9.7109375" style="806" bestFit="1" customWidth="1"/>
    <col min="4133" max="4133" width="10.5703125" style="806" bestFit="1" customWidth="1"/>
    <col min="4134" max="4134" width="11" style="806" bestFit="1" customWidth="1"/>
    <col min="4135" max="4136" width="10.5703125" style="806" bestFit="1" customWidth="1"/>
    <col min="4137" max="4137" width="11" style="806" bestFit="1" customWidth="1"/>
    <col min="4138" max="4138" width="9.7109375" style="806" bestFit="1" customWidth="1"/>
    <col min="4139" max="4139" width="10.5703125" style="806" bestFit="1" customWidth="1"/>
    <col min="4140" max="4140" width="13.7109375" style="806" customWidth="1"/>
    <col min="4141" max="4141" width="14.7109375" style="806" customWidth="1"/>
    <col min="4142" max="4142" width="12.85546875" style="806" customWidth="1"/>
    <col min="4143" max="4143" width="11.28515625" style="806" customWidth="1"/>
    <col min="4144" max="4175" width="8" style="806" customWidth="1"/>
    <col min="4176" max="4176" width="12" style="806" bestFit="1" customWidth="1"/>
    <col min="4177" max="4352" width="9.140625" style="806"/>
    <col min="4353" max="4354" width="13.28515625" style="806" customWidth="1"/>
    <col min="4355" max="4356" width="12.140625" style="806" customWidth="1"/>
    <col min="4357" max="4357" width="5.140625" style="806" customWidth="1"/>
    <col min="4358" max="4358" width="8.140625" style="806" customWidth="1"/>
    <col min="4359" max="4359" width="8.5703125" style="806" customWidth="1"/>
    <col min="4360" max="4360" width="11" style="806" bestFit="1" customWidth="1"/>
    <col min="4361" max="4361" width="11.140625" style="806" bestFit="1" customWidth="1"/>
    <col min="4362" max="4362" width="10.5703125" style="806" bestFit="1" customWidth="1"/>
    <col min="4363" max="4363" width="11" style="806" bestFit="1" customWidth="1"/>
    <col min="4364" max="4364" width="9.7109375" style="806" bestFit="1" customWidth="1"/>
    <col min="4365" max="4365" width="10.85546875" style="806" bestFit="1" customWidth="1"/>
    <col min="4366" max="4366" width="11" style="806" bestFit="1" customWidth="1"/>
    <col min="4367" max="4367" width="9.7109375" style="806" bestFit="1" customWidth="1"/>
    <col min="4368" max="4368" width="10.5703125" style="806" bestFit="1" customWidth="1"/>
    <col min="4369" max="4369" width="11" style="806" bestFit="1" customWidth="1"/>
    <col min="4370" max="4370" width="9.7109375" style="806" bestFit="1" customWidth="1"/>
    <col min="4371" max="4371" width="10.5703125" style="806" bestFit="1" customWidth="1"/>
    <col min="4372" max="4372" width="11" style="806" bestFit="1" customWidth="1"/>
    <col min="4373" max="4373" width="9.7109375" style="806" bestFit="1" customWidth="1"/>
    <col min="4374" max="4374" width="10.5703125" style="806" bestFit="1" customWidth="1"/>
    <col min="4375" max="4375" width="11" style="806" bestFit="1" customWidth="1"/>
    <col min="4376" max="4376" width="9.7109375" style="806" bestFit="1" customWidth="1"/>
    <col min="4377" max="4377" width="10.5703125" style="806" bestFit="1" customWidth="1"/>
    <col min="4378" max="4378" width="11" style="806" bestFit="1" customWidth="1"/>
    <col min="4379" max="4379" width="9.7109375" style="806" bestFit="1" customWidth="1"/>
    <col min="4380" max="4380" width="10.5703125" style="806" bestFit="1" customWidth="1"/>
    <col min="4381" max="4381" width="11" style="806" bestFit="1" customWidth="1"/>
    <col min="4382" max="4382" width="9.7109375" style="806" bestFit="1" customWidth="1"/>
    <col min="4383" max="4383" width="10.5703125" style="806" bestFit="1" customWidth="1"/>
    <col min="4384" max="4384" width="11" style="806" bestFit="1" customWidth="1"/>
    <col min="4385" max="4385" width="9.7109375" style="806" bestFit="1" customWidth="1"/>
    <col min="4386" max="4386" width="10.5703125" style="806" bestFit="1" customWidth="1"/>
    <col min="4387" max="4387" width="11" style="806" bestFit="1" customWidth="1"/>
    <col min="4388" max="4388" width="9.7109375" style="806" bestFit="1" customWidth="1"/>
    <col min="4389" max="4389" width="10.5703125" style="806" bestFit="1" customWidth="1"/>
    <col min="4390" max="4390" width="11" style="806" bestFit="1" customWidth="1"/>
    <col min="4391" max="4392" width="10.5703125" style="806" bestFit="1" customWidth="1"/>
    <col min="4393" max="4393" width="11" style="806" bestFit="1" customWidth="1"/>
    <col min="4394" max="4394" width="9.7109375" style="806" bestFit="1" customWidth="1"/>
    <col min="4395" max="4395" width="10.5703125" style="806" bestFit="1" customWidth="1"/>
    <col min="4396" max="4396" width="13.7109375" style="806" customWidth="1"/>
    <col min="4397" max="4397" width="14.7109375" style="806" customWidth="1"/>
    <col min="4398" max="4398" width="12.85546875" style="806" customWidth="1"/>
    <col min="4399" max="4399" width="11.28515625" style="806" customWidth="1"/>
    <col min="4400" max="4431" width="8" style="806" customWidth="1"/>
    <col min="4432" max="4432" width="12" style="806" bestFit="1" customWidth="1"/>
    <col min="4433" max="4608" width="9.140625" style="806"/>
    <col min="4609" max="4610" width="13.28515625" style="806" customWidth="1"/>
    <col min="4611" max="4612" width="12.140625" style="806" customWidth="1"/>
    <col min="4613" max="4613" width="5.140625" style="806" customWidth="1"/>
    <col min="4614" max="4614" width="8.140625" style="806" customWidth="1"/>
    <col min="4615" max="4615" width="8.5703125" style="806" customWidth="1"/>
    <col min="4616" max="4616" width="11" style="806" bestFit="1" customWidth="1"/>
    <col min="4617" max="4617" width="11.140625" style="806" bestFit="1" customWidth="1"/>
    <col min="4618" max="4618" width="10.5703125" style="806" bestFit="1" customWidth="1"/>
    <col min="4619" max="4619" width="11" style="806" bestFit="1" customWidth="1"/>
    <col min="4620" max="4620" width="9.7109375" style="806" bestFit="1" customWidth="1"/>
    <col min="4621" max="4621" width="10.85546875" style="806" bestFit="1" customWidth="1"/>
    <col min="4622" max="4622" width="11" style="806" bestFit="1" customWidth="1"/>
    <col min="4623" max="4623" width="9.7109375" style="806" bestFit="1" customWidth="1"/>
    <col min="4624" max="4624" width="10.5703125" style="806" bestFit="1" customWidth="1"/>
    <col min="4625" max="4625" width="11" style="806" bestFit="1" customWidth="1"/>
    <col min="4626" max="4626" width="9.7109375" style="806" bestFit="1" customWidth="1"/>
    <col min="4627" max="4627" width="10.5703125" style="806" bestFit="1" customWidth="1"/>
    <col min="4628" max="4628" width="11" style="806" bestFit="1" customWidth="1"/>
    <col min="4629" max="4629" width="9.7109375" style="806" bestFit="1" customWidth="1"/>
    <col min="4630" max="4630" width="10.5703125" style="806" bestFit="1" customWidth="1"/>
    <col min="4631" max="4631" width="11" style="806" bestFit="1" customWidth="1"/>
    <col min="4632" max="4632" width="9.7109375" style="806" bestFit="1" customWidth="1"/>
    <col min="4633" max="4633" width="10.5703125" style="806" bestFit="1" customWidth="1"/>
    <col min="4634" max="4634" width="11" style="806" bestFit="1" customWidth="1"/>
    <col min="4635" max="4635" width="9.7109375" style="806" bestFit="1" customWidth="1"/>
    <col min="4636" max="4636" width="10.5703125" style="806" bestFit="1" customWidth="1"/>
    <col min="4637" max="4637" width="11" style="806" bestFit="1" customWidth="1"/>
    <col min="4638" max="4638" width="9.7109375" style="806" bestFit="1" customWidth="1"/>
    <col min="4639" max="4639" width="10.5703125" style="806" bestFit="1" customWidth="1"/>
    <col min="4640" max="4640" width="11" style="806" bestFit="1" customWidth="1"/>
    <col min="4641" max="4641" width="9.7109375" style="806" bestFit="1" customWidth="1"/>
    <col min="4642" max="4642" width="10.5703125" style="806" bestFit="1" customWidth="1"/>
    <col min="4643" max="4643" width="11" style="806" bestFit="1" customWidth="1"/>
    <col min="4644" max="4644" width="9.7109375" style="806" bestFit="1" customWidth="1"/>
    <col min="4645" max="4645" width="10.5703125" style="806" bestFit="1" customWidth="1"/>
    <col min="4646" max="4646" width="11" style="806" bestFit="1" customWidth="1"/>
    <col min="4647" max="4648" width="10.5703125" style="806" bestFit="1" customWidth="1"/>
    <col min="4649" max="4649" width="11" style="806" bestFit="1" customWidth="1"/>
    <col min="4650" max="4650" width="9.7109375" style="806" bestFit="1" customWidth="1"/>
    <col min="4651" max="4651" width="10.5703125" style="806" bestFit="1" customWidth="1"/>
    <col min="4652" max="4652" width="13.7109375" style="806" customWidth="1"/>
    <col min="4653" max="4653" width="14.7109375" style="806" customWidth="1"/>
    <col min="4654" max="4654" width="12.85546875" style="806" customWidth="1"/>
    <col min="4655" max="4655" width="11.28515625" style="806" customWidth="1"/>
    <col min="4656" max="4687" width="8" style="806" customWidth="1"/>
    <col min="4688" max="4688" width="12" style="806" bestFit="1" customWidth="1"/>
    <col min="4689" max="4864" width="9.140625" style="806"/>
    <col min="4865" max="4866" width="13.28515625" style="806" customWidth="1"/>
    <col min="4867" max="4868" width="12.140625" style="806" customWidth="1"/>
    <col min="4869" max="4869" width="5.140625" style="806" customWidth="1"/>
    <col min="4870" max="4870" width="8.140625" style="806" customWidth="1"/>
    <col min="4871" max="4871" width="8.5703125" style="806" customWidth="1"/>
    <col min="4872" max="4872" width="11" style="806" bestFit="1" customWidth="1"/>
    <col min="4873" max="4873" width="11.140625" style="806" bestFit="1" customWidth="1"/>
    <col min="4874" max="4874" width="10.5703125" style="806" bestFit="1" customWidth="1"/>
    <col min="4875" max="4875" width="11" style="806" bestFit="1" customWidth="1"/>
    <col min="4876" max="4876" width="9.7109375" style="806" bestFit="1" customWidth="1"/>
    <col min="4877" max="4877" width="10.85546875" style="806" bestFit="1" customWidth="1"/>
    <col min="4878" max="4878" width="11" style="806" bestFit="1" customWidth="1"/>
    <col min="4879" max="4879" width="9.7109375" style="806" bestFit="1" customWidth="1"/>
    <col min="4880" max="4880" width="10.5703125" style="806" bestFit="1" customWidth="1"/>
    <col min="4881" max="4881" width="11" style="806" bestFit="1" customWidth="1"/>
    <col min="4882" max="4882" width="9.7109375" style="806" bestFit="1" customWidth="1"/>
    <col min="4883" max="4883" width="10.5703125" style="806" bestFit="1" customWidth="1"/>
    <col min="4884" max="4884" width="11" style="806" bestFit="1" customWidth="1"/>
    <col min="4885" max="4885" width="9.7109375" style="806" bestFit="1" customWidth="1"/>
    <col min="4886" max="4886" width="10.5703125" style="806" bestFit="1" customWidth="1"/>
    <col min="4887" max="4887" width="11" style="806" bestFit="1" customWidth="1"/>
    <col min="4888" max="4888" width="9.7109375" style="806" bestFit="1" customWidth="1"/>
    <col min="4889" max="4889" width="10.5703125" style="806" bestFit="1" customWidth="1"/>
    <col min="4890" max="4890" width="11" style="806" bestFit="1" customWidth="1"/>
    <col min="4891" max="4891" width="9.7109375" style="806" bestFit="1" customWidth="1"/>
    <col min="4892" max="4892" width="10.5703125" style="806" bestFit="1" customWidth="1"/>
    <col min="4893" max="4893" width="11" style="806" bestFit="1" customWidth="1"/>
    <col min="4894" max="4894" width="9.7109375" style="806" bestFit="1" customWidth="1"/>
    <col min="4895" max="4895" width="10.5703125" style="806" bestFit="1" customWidth="1"/>
    <col min="4896" max="4896" width="11" style="806" bestFit="1" customWidth="1"/>
    <col min="4897" max="4897" width="9.7109375" style="806" bestFit="1" customWidth="1"/>
    <col min="4898" max="4898" width="10.5703125" style="806" bestFit="1" customWidth="1"/>
    <col min="4899" max="4899" width="11" style="806" bestFit="1" customWidth="1"/>
    <col min="4900" max="4900" width="9.7109375" style="806" bestFit="1" customWidth="1"/>
    <col min="4901" max="4901" width="10.5703125" style="806" bestFit="1" customWidth="1"/>
    <col min="4902" max="4902" width="11" style="806" bestFit="1" customWidth="1"/>
    <col min="4903" max="4904" width="10.5703125" style="806" bestFit="1" customWidth="1"/>
    <col min="4905" max="4905" width="11" style="806" bestFit="1" customWidth="1"/>
    <col min="4906" max="4906" width="9.7109375" style="806" bestFit="1" customWidth="1"/>
    <col min="4907" max="4907" width="10.5703125" style="806" bestFit="1" customWidth="1"/>
    <col min="4908" max="4908" width="13.7109375" style="806" customWidth="1"/>
    <col min="4909" max="4909" width="14.7109375" style="806" customWidth="1"/>
    <col min="4910" max="4910" width="12.85546875" style="806" customWidth="1"/>
    <col min="4911" max="4911" width="11.28515625" style="806" customWidth="1"/>
    <col min="4912" max="4943" width="8" style="806" customWidth="1"/>
    <col min="4944" max="4944" width="12" style="806" bestFit="1" customWidth="1"/>
    <col min="4945" max="5120" width="9.140625" style="806"/>
    <col min="5121" max="5122" width="13.28515625" style="806" customWidth="1"/>
    <col min="5123" max="5124" width="12.140625" style="806" customWidth="1"/>
    <col min="5125" max="5125" width="5.140625" style="806" customWidth="1"/>
    <col min="5126" max="5126" width="8.140625" style="806" customWidth="1"/>
    <col min="5127" max="5127" width="8.5703125" style="806" customWidth="1"/>
    <col min="5128" max="5128" width="11" style="806" bestFit="1" customWidth="1"/>
    <col min="5129" max="5129" width="11.140625" style="806" bestFit="1" customWidth="1"/>
    <col min="5130" max="5130" width="10.5703125" style="806" bestFit="1" customWidth="1"/>
    <col min="5131" max="5131" width="11" style="806" bestFit="1" customWidth="1"/>
    <col min="5132" max="5132" width="9.7109375" style="806" bestFit="1" customWidth="1"/>
    <col min="5133" max="5133" width="10.85546875" style="806" bestFit="1" customWidth="1"/>
    <col min="5134" max="5134" width="11" style="806" bestFit="1" customWidth="1"/>
    <col min="5135" max="5135" width="9.7109375" style="806" bestFit="1" customWidth="1"/>
    <col min="5136" max="5136" width="10.5703125" style="806" bestFit="1" customWidth="1"/>
    <col min="5137" max="5137" width="11" style="806" bestFit="1" customWidth="1"/>
    <col min="5138" max="5138" width="9.7109375" style="806" bestFit="1" customWidth="1"/>
    <col min="5139" max="5139" width="10.5703125" style="806" bestFit="1" customWidth="1"/>
    <col min="5140" max="5140" width="11" style="806" bestFit="1" customWidth="1"/>
    <col min="5141" max="5141" width="9.7109375" style="806" bestFit="1" customWidth="1"/>
    <col min="5142" max="5142" width="10.5703125" style="806" bestFit="1" customWidth="1"/>
    <col min="5143" max="5143" width="11" style="806" bestFit="1" customWidth="1"/>
    <col min="5144" max="5144" width="9.7109375" style="806" bestFit="1" customWidth="1"/>
    <col min="5145" max="5145" width="10.5703125" style="806" bestFit="1" customWidth="1"/>
    <col min="5146" max="5146" width="11" style="806" bestFit="1" customWidth="1"/>
    <col min="5147" max="5147" width="9.7109375" style="806" bestFit="1" customWidth="1"/>
    <col min="5148" max="5148" width="10.5703125" style="806" bestFit="1" customWidth="1"/>
    <col min="5149" max="5149" width="11" style="806" bestFit="1" customWidth="1"/>
    <col min="5150" max="5150" width="9.7109375" style="806" bestFit="1" customWidth="1"/>
    <col min="5151" max="5151" width="10.5703125" style="806" bestFit="1" customWidth="1"/>
    <col min="5152" max="5152" width="11" style="806" bestFit="1" customWidth="1"/>
    <col min="5153" max="5153" width="9.7109375" style="806" bestFit="1" customWidth="1"/>
    <col min="5154" max="5154" width="10.5703125" style="806" bestFit="1" customWidth="1"/>
    <col min="5155" max="5155" width="11" style="806" bestFit="1" customWidth="1"/>
    <col min="5156" max="5156" width="9.7109375" style="806" bestFit="1" customWidth="1"/>
    <col min="5157" max="5157" width="10.5703125" style="806" bestFit="1" customWidth="1"/>
    <col min="5158" max="5158" width="11" style="806" bestFit="1" customWidth="1"/>
    <col min="5159" max="5160" width="10.5703125" style="806" bestFit="1" customWidth="1"/>
    <col min="5161" max="5161" width="11" style="806" bestFit="1" customWidth="1"/>
    <col min="5162" max="5162" width="9.7109375" style="806" bestFit="1" customWidth="1"/>
    <col min="5163" max="5163" width="10.5703125" style="806" bestFit="1" customWidth="1"/>
    <col min="5164" max="5164" width="13.7109375" style="806" customWidth="1"/>
    <col min="5165" max="5165" width="14.7109375" style="806" customWidth="1"/>
    <col min="5166" max="5166" width="12.85546875" style="806" customWidth="1"/>
    <col min="5167" max="5167" width="11.28515625" style="806" customWidth="1"/>
    <col min="5168" max="5199" width="8" style="806" customWidth="1"/>
    <col min="5200" max="5200" width="12" style="806" bestFit="1" customWidth="1"/>
    <col min="5201" max="5376" width="9.140625" style="806"/>
    <col min="5377" max="5378" width="13.28515625" style="806" customWidth="1"/>
    <col min="5379" max="5380" width="12.140625" style="806" customWidth="1"/>
    <col min="5381" max="5381" width="5.140625" style="806" customWidth="1"/>
    <col min="5382" max="5382" width="8.140625" style="806" customWidth="1"/>
    <col min="5383" max="5383" width="8.5703125" style="806" customWidth="1"/>
    <col min="5384" max="5384" width="11" style="806" bestFit="1" customWidth="1"/>
    <col min="5385" max="5385" width="11.140625" style="806" bestFit="1" customWidth="1"/>
    <col min="5386" max="5386" width="10.5703125" style="806" bestFit="1" customWidth="1"/>
    <col min="5387" max="5387" width="11" style="806" bestFit="1" customWidth="1"/>
    <col min="5388" max="5388" width="9.7109375" style="806" bestFit="1" customWidth="1"/>
    <col min="5389" max="5389" width="10.85546875" style="806" bestFit="1" customWidth="1"/>
    <col min="5390" max="5390" width="11" style="806" bestFit="1" customWidth="1"/>
    <col min="5391" max="5391" width="9.7109375" style="806" bestFit="1" customWidth="1"/>
    <col min="5392" max="5392" width="10.5703125" style="806" bestFit="1" customWidth="1"/>
    <col min="5393" max="5393" width="11" style="806" bestFit="1" customWidth="1"/>
    <col min="5394" max="5394" width="9.7109375" style="806" bestFit="1" customWidth="1"/>
    <col min="5395" max="5395" width="10.5703125" style="806" bestFit="1" customWidth="1"/>
    <col min="5396" max="5396" width="11" style="806" bestFit="1" customWidth="1"/>
    <col min="5397" max="5397" width="9.7109375" style="806" bestFit="1" customWidth="1"/>
    <col min="5398" max="5398" width="10.5703125" style="806" bestFit="1" customWidth="1"/>
    <col min="5399" max="5399" width="11" style="806" bestFit="1" customWidth="1"/>
    <col min="5400" max="5400" width="9.7109375" style="806" bestFit="1" customWidth="1"/>
    <col min="5401" max="5401" width="10.5703125" style="806" bestFit="1" customWidth="1"/>
    <col min="5402" max="5402" width="11" style="806" bestFit="1" customWidth="1"/>
    <col min="5403" max="5403" width="9.7109375" style="806" bestFit="1" customWidth="1"/>
    <col min="5404" max="5404" width="10.5703125" style="806" bestFit="1" customWidth="1"/>
    <col min="5405" max="5405" width="11" style="806" bestFit="1" customWidth="1"/>
    <col min="5406" max="5406" width="9.7109375" style="806" bestFit="1" customWidth="1"/>
    <col min="5407" max="5407" width="10.5703125" style="806" bestFit="1" customWidth="1"/>
    <col min="5408" max="5408" width="11" style="806" bestFit="1" customWidth="1"/>
    <col min="5409" max="5409" width="9.7109375" style="806" bestFit="1" customWidth="1"/>
    <col min="5410" max="5410" width="10.5703125" style="806" bestFit="1" customWidth="1"/>
    <col min="5411" max="5411" width="11" style="806" bestFit="1" customWidth="1"/>
    <col min="5412" max="5412" width="9.7109375" style="806" bestFit="1" customWidth="1"/>
    <col min="5413" max="5413" width="10.5703125" style="806" bestFit="1" customWidth="1"/>
    <col min="5414" max="5414" width="11" style="806" bestFit="1" customWidth="1"/>
    <col min="5415" max="5416" width="10.5703125" style="806" bestFit="1" customWidth="1"/>
    <col min="5417" max="5417" width="11" style="806" bestFit="1" customWidth="1"/>
    <col min="5418" max="5418" width="9.7109375" style="806" bestFit="1" customWidth="1"/>
    <col min="5419" max="5419" width="10.5703125" style="806" bestFit="1" customWidth="1"/>
    <col min="5420" max="5420" width="13.7109375" style="806" customWidth="1"/>
    <col min="5421" max="5421" width="14.7109375" style="806" customWidth="1"/>
    <col min="5422" max="5422" width="12.85546875" style="806" customWidth="1"/>
    <col min="5423" max="5423" width="11.28515625" style="806" customWidth="1"/>
    <col min="5424" max="5455" width="8" style="806" customWidth="1"/>
    <col min="5456" max="5456" width="12" style="806" bestFit="1" customWidth="1"/>
    <col min="5457" max="5632" width="9.140625" style="806"/>
    <col min="5633" max="5634" width="13.28515625" style="806" customWidth="1"/>
    <col min="5635" max="5636" width="12.140625" style="806" customWidth="1"/>
    <col min="5637" max="5637" width="5.140625" style="806" customWidth="1"/>
    <col min="5638" max="5638" width="8.140625" style="806" customWidth="1"/>
    <col min="5639" max="5639" width="8.5703125" style="806" customWidth="1"/>
    <col min="5640" max="5640" width="11" style="806" bestFit="1" customWidth="1"/>
    <col min="5641" max="5641" width="11.140625" style="806" bestFit="1" customWidth="1"/>
    <col min="5642" max="5642" width="10.5703125" style="806" bestFit="1" customWidth="1"/>
    <col min="5643" max="5643" width="11" style="806" bestFit="1" customWidth="1"/>
    <col min="5644" max="5644" width="9.7109375" style="806" bestFit="1" customWidth="1"/>
    <col min="5645" max="5645" width="10.85546875" style="806" bestFit="1" customWidth="1"/>
    <col min="5646" max="5646" width="11" style="806" bestFit="1" customWidth="1"/>
    <col min="5647" max="5647" width="9.7109375" style="806" bestFit="1" customWidth="1"/>
    <col min="5648" max="5648" width="10.5703125" style="806" bestFit="1" customWidth="1"/>
    <col min="5649" max="5649" width="11" style="806" bestFit="1" customWidth="1"/>
    <col min="5650" max="5650" width="9.7109375" style="806" bestFit="1" customWidth="1"/>
    <col min="5651" max="5651" width="10.5703125" style="806" bestFit="1" customWidth="1"/>
    <col min="5652" max="5652" width="11" style="806" bestFit="1" customWidth="1"/>
    <col min="5653" max="5653" width="9.7109375" style="806" bestFit="1" customWidth="1"/>
    <col min="5654" max="5654" width="10.5703125" style="806" bestFit="1" customWidth="1"/>
    <col min="5655" max="5655" width="11" style="806" bestFit="1" customWidth="1"/>
    <col min="5656" max="5656" width="9.7109375" style="806" bestFit="1" customWidth="1"/>
    <col min="5657" max="5657" width="10.5703125" style="806" bestFit="1" customWidth="1"/>
    <col min="5658" max="5658" width="11" style="806" bestFit="1" customWidth="1"/>
    <col min="5659" max="5659" width="9.7109375" style="806" bestFit="1" customWidth="1"/>
    <col min="5660" max="5660" width="10.5703125" style="806" bestFit="1" customWidth="1"/>
    <col min="5661" max="5661" width="11" style="806" bestFit="1" customWidth="1"/>
    <col min="5662" max="5662" width="9.7109375" style="806" bestFit="1" customWidth="1"/>
    <col min="5663" max="5663" width="10.5703125" style="806" bestFit="1" customWidth="1"/>
    <col min="5664" max="5664" width="11" style="806" bestFit="1" customWidth="1"/>
    <col min="5665" max="5665" width="9.7109375" style="806" bestFit="1" customWidth="1"/>
    <col min="5666" max="5666" width="10.5703125" style="806" bestFit="1" customWidth="1"/>
    <col min="5667" max="5667" width="11" style="806" bestFit="1" customWidth="1"/>
    <col min="5668" max="5668" width="9.7109375" style="806" bestFit="1" customWidth="1"/>
    <col min="5669" max="5669" width="10.5703125" style="806" bestFit="1" customWidth="1"/>
    <col min="5670" max="5670" width="11" style="806" bestFit="1" customWidth="1"/>
    <col min="5671" max="5672" width="10.5703125" style="806" bestFit="1" customWidth="1"/>
    <col min="5673" max="5673" width="11" style="806" bestFit="1" customWidth="1"/>
    <col min="5674" max="5674" width="9.7109375" style="806" bestFit="1" customWidth="1"/>
    <col min="5675" max="5675" width="10.5703125" style="806" bestFit="1" customWidth="1"/>
    <col min="5676" max="5676" width="13.7109375" style="806" customWidth="1"/>
    <col min="5677" max="5677" width="14.7109375" style="806" customWidth="1"/>
    <col min="5678" max="5678" width="12.85546875" style="806" customWidth="1"/>
    <col min="5679" max="5679" width="11.28515625" style="806" customWidth="1"/>
    <col min="5680" max="5711" width="8" style="806" customWidth="1"/>
    <col min="5712" max="5712" width="12" style="806" bestFit="1" customWidth="1"/>
    <col min="5713" max="5888" width="9.140625" style="806"/>
    <col min="5889" max="5890" width="13.28515625" style="806" customWidth="1"/>
    <col min="5891" max="5892" width="12.140625" style="806" customWidth="1"/>
    <col min="5893" max="5893" width="5.140625" style="806" customWidth="1"/>
    <col min="5894" max="5894" width="8.140625" style="806" customWidth="1"/>
    <col min="5895" max="5895" width="8.5703125" style="806" customWidth="1"/>
    <col min="5896" max="5896" width="11" style="806" bestFit="1" customWidth="1"/>
    <col min="5897" max="5897" width="11.140625" style="806" bestFit="1" customWidth="1"/>
    <col min="5898" max="5898" width="10.5703125" style="806" bestFit="1" customWidth="1"/>
    <col min="5899" max="5899" width="11" style="806" bestFit="1" customWidth="1"/>
    <col min="5900" max="5900" width="9.7109375" style="806" bestFit="1" customWidth="1"/>
    <col min="5901" max="5901" width="10.85546875" style="806" bestFit="1" customWidth="1"/>
    <col min="5902" max="5902" width="11" style="806" bestFit="1" customWidth="1"/>
    <col min="5903" max="5903" width="9.7109375" style="806" bestFit="1" customWidth="1"/>
    <col min="5904" max="5904" width="10.5703125" style="806" bestFit="1" customWidth="1"/>
    <col min="5905" max="5905" width="11" style="806" bestFit="1" customWidth="1"/>
    <col min="5906" max="5906" width="9.7109375" style="806" bestFit="1" customWidth="1"/>
    <col min="5907" max="5907" width="10.5703125" style="806" bestFit="1" customWidth="1"/>
    <col min="5908" max="5908" width="11" style="806" bestFit="1" customWidth="1"/>
    <col min="5909" max="5909" width="9.7109375" style="806" bestFit="1" customWidth="1"/>
    <col min="5910" max="5910" width="10.5703125" style="806" bestFit="1" customWidth="1"/>
    <col min="5911" max="5911" width="11" style="806" bestFit="1" customWidth="1"/>
    <col min="5912" max="5912" width="9.7109375" style="806" bestFit="1" customWidth="1"/>
    <col min="5913" max="5913" width="10.5703125" style="806" bestFit="1" customWidth="1"/>
    <col min="5914" max="5914" width="11" style="806" bestFit="1" customWidth="1"/>
    <col min="5915" max="5915" width="9.7109375" style="806" bestFit="1" customWidth="1"/>
    <col min="5916" max="5916" width="10.5703125" style="806" bestFit="1" customWidth="1"/>
    <col min="5917" max="5917" width="11" style="806" bestFit="1" customWidth="1"/>
    <col min="5918" max="5918" width="9.7109375" style="806" bestFit="1" customWidth="1"/>
    <col min="5919" max="5919" width="10.5703125" style="806" bestFit="1" customWidth="1"/>
    <col min="5920" max="5920" width="11" style="806" bestFit="1" customWidth="1"/>
    <col min="5921" max="5921" width="9.7109375" style="806" bestFit="1" customWidth="1"/>
    <col min="5922" max="5922" width="10.5703125" style="806" bestFit="1" customWidth="1"/>
    <col min="5923" max="5923" width="11" style="806" bestFit="1" customWidth="1"/>
    <col min="5924" max="5924" width="9.7109375" style="806" bestFit="1" customWidth="1"/>
    <col min="5925" max="5925" width="10.5703125" style="806" bestFit="1" customWidth="1"/>
    <col min="5926" max="5926" width="11" style="806" bestFit="1" customWidth="1"/>
    <col min="5927" max="5928" width="10.5703125" style="806" bestFit="1" customWidth="1"/>
    <col min="5929" max="5929" width="11" style="806" bestFit="1" customWidth="1"/>
    <col min="5930" max="5930" width="9.7109375" style="806" bestFit="1" customWidth="1"/>
    <col min="5931" max="5931" width="10.5703125" style="806" bestFit="1" customWidth="1"/>
    <col min="5932" max="5932" width="13.7109375" style="806" customWidth="1"/>
    <col min="5933" max="5933" width="14.7109375" style="806" customWidth="1"/>
    <col min="5934" max="5934" width="12.85546875" style="806" customWidth="1"/>
    <col min="5935" max="5935" width="11.28515625" style="806" customWidth="1"/>
    <col min="5936" max="5967" width="8" style="806" customWidth="1"/>
    <col min="5968" max="5968" width="12" style="806" bestFit="1" customWidth="1"/>
    <col min="5969" max="6144" width="9.140625" style="806"/>
    <col min="6145" max="6146" width="13.28515625" style="806" customWidth="1"/>
    <col min="6147" max="6148" width="12.140625" style="806" customWidth="1"/>
    <col min="6149" max="6149" width="5.140625" style="806" customWidth="1"/>
    <col min="6150" max="6150" width="8.140625" style="806" customWidth="1"/>
    <col min="6151" max="6151" width="8.5703125" style="806" customWidth="1"/>
    <col min="6152" max="6152" width="11" style="806" bestFit="1" customWidth="1"/>
    <col min="6153" max="6153" width="11.140625" style="806" bestFit="1" customWidth="1"/>
    <col min="6154" max="6154" width="10.5703125" style="806" bestFit="1" customWidth="1"/>
    <col min="6155" max="6155" width="11" style="806" bestFit="1" customWidth="1"/>
    <col min="6156" max="6156" width="9.7109375" style="806" bestFit="1" customWidth="1"/>
    <col min="6157" max="6157" width="10.85546875" style="806" bestFit="1" customWidth="1"/>
    <col min="6158" max="6158" width="11" style="806" bestFit="1" customWidth="1"/>
    <col min="6159" max="6159" width="9.7109375" style="806" bestFit="1" customWidth="1"/>
    <col min="6160" max="6160" width="10.5703125" style="806" bestFit="1" customWidth="1"/>
    <col min="6161" max="6161" width="11" style="806" bestFit="1" customWidth="1"/>
    <col min="6162" max="6162" width="9.7109375" style="806" bestFit="1" customWidth="1"/>
    <col min="6163" max="6163" width="10.5703125" style="806" bestFit="1" customWidth="1"/>
    <col min="6164" max="6164" width="11" style="806" bestFit="1" customWidth="1"/>
    <col min="6165" max="6165" width="9.7109375" style="806" bestFit="1" customWidth="1"/>
    <col min="6166" max="6166" width="10.5703125" style="806" bestFit="1" customWidth="1"/>
    <col min="6167" max="6167" width="11" style="806" bestFit="1" customWidth="1"/>
    <col min="6168" max="6168" width="9.7109375" style="806" bestFit="1" customWidth="1"/>
    <col min="6169" max="6169" width="10.5703125" style="806" bestFit="1" customWidth="1"/>
    <col min="6170" max="6170" width="11" style="806" bestFit="1" customWidth="1"/>
    <col min="6171" max="6171" width="9.7109375" style="806" bestFit="1" customWidth="1"/>
    <col min="6172" max="6172" width="10.5703125" style="806" bestFit="1" customWidth="1"/>
    <col min="6173" max="6173" width="11" style="806" bestFit="1" customWidth="1"/>
    <col min="6174" max="6174" width="9.7109375" style="806" bestFit="1" customWidth="1"/>
    <col min="6175" max="6175" width="10.5703125" style="806" bestFit="1" customWidth="1"/>
    <col min="6176" max="6176" width="11" style="806" bestFit="1" customWidth="1"/>
    <col min="6177" max="6177" width="9.7109375" style="806" bestFit="1" customWidth="1"/>
    <col min="6178" max="6178" width="10.5703125" style="806" bestFit="1" customWidth="1"/>
    <col min="6179" max="6179" width="11" style="806" bestFit="1" customWidth="1"/>
    <col min="6180" max="6180" width="9.7109375" style="806" bestFit="1" customWidth="1"/>
    <col min="6181" max="6181" width="10.5703125" style="806" bestFit="1" customWidth="1"/>
    <col min="6182" max="6182" width="11" style="806" bestFit="1" customWidth="1"/>
    <col min="6183" max="6184" width="10.5703125" style="806" bestFit="1" customWidth="1"/>
    <col min="6185" max="6185" width="11" style="806" bestFit="1" customWidth="1"/>
    <col min="6186" max="6186" width="9.7109375" style="806" bestFit="1" customWidth="1"/>
    <col min="6187" max="6187" width="10.5703125" style="806" bestFit="1" customWidth="1"/>
    <col min="6188" max="6188" width="13.7109375" style="806" customWidth="1"/>
    <col min="6189" max="6189" width="14.7109375" style="806" customWidth="1"/>
    <col min="6190" max="6190" width="12.85546875" style="806" customWidth="1"/>
    <col min="6191" max="6191" width="11.28515625" style="806" customWidth="1"/>
    <col min="6192" max="6223" width="8" style="806" customWidth="1"/>
    <col min="6224" max="6224" width="12" style="806" bestFit="1" customWidth="1"/>
    <col min="6225" max="6400" width="9.140625" style="806"/>
    <col min="6401" max="6402" width="13.28515625" style="806" customWidth="1"/>
    <col min="6403" max="6404" width="12.140625" style="806" customWidth="1"/>
    <col min="6405" max="6405" width="5.140625" style="806" customWidth="1"/>
    <col min="6406" max="6406" width="8.140625" style="806" customWidth="1"/>
    <col min="6407" max="6407" width="8.5703125" style="806" customWidth="1"/>
    <col min="6408" max="6408" width="11" style="806" bestFit="1" customWidth="1"/>
    <col min="6409" max="6409" width="11.140625" style="806" bestFit="1" customWidth="1"/>
    <col min="6410" max="6410" width="10.5703125" style="806" bestFit="1" customWidth="1"/>
    <col min="6411" max="6411" width="11" style="806" bestFit="1" customWidth="1"/>
    <col min="6412" max="6412" width="9.7109375" style="806" bestFit="1" customWidth="1"/>
    <col min="6413" max="6413" width="10.85546875" style="806" bestFit="1" customWidth="1"/>
    <col min="6414" max="6414" width="11" style="806" bestFit="1" customWidth="1"/>
    <col min="6415" max="6415" width="9.7109375" style="806" bestFit="1" customWidth="1"/>
    <col min="6416" max="6416" width="10.5703125" style="806" bestFit="1" customWidth="1"/>
    <col min="6417" max="6417" width="11" style="806" bestFit="1" customWidth="1"/>
    <col min="6418" max="6418" width="9.7109375" style="806" bestFit="1" customWidth="1"/>
    <col min="6419" max="6419" width="10.5703125" style="806" bestFit="1" customWidth="1"/>
    <col min="6420" max="6420" width="11" style="806" bestFit="1" customWidth="1"/>
    <col min="6421" max="6421" width="9.7109375" style="806" bestFit="1" customWidth="1"/>
    <col min="6422" max="6422" width="10.5703125" style="806" bestFit="1" customWidth="1"/>
    <col min="6423" max="6423" width="11" style="806" bestFit="1" customWidth="1"/>
    <col min="6424" max="6424" width="9.7109375" style="806" bestFit="1" customWidth="1"/>
    <col min="6425" max="6425" width="10.5703125" style="806" bestFit="1" customWidth="1"/>
    <col min="6426" max="6426" width="11" style="806" bestFit="1" customWidth="1"/>
    <col min="6427" max="6427" width="9.7109375" style="806" bestFit="1" customWidth="1"/>
    <col min="6428" max="6428" width="10.5703125" style="806" bestFit="1" customWidth="1"/>
    <col min="6429" max="6429" width="11" style="806" bestFit="1" customWidth="1"/>
    <col min="6430" max="6430" width="9.7109375" style="806" bestFit="1" customWidth="1"/>
    <col min="6431" max="6431" width="10.5703125" style="806" bestFit="1" customWidth="1"/>
    <col min="6432" max="6432" width="11" style="806" bestFit="1" customWidth="1"/>
    <col min="6433" max="6433" width="9.7109375" style="806" bestFit="1" customWidth="1"/>
    <col min="6434" max="6434" width="10.5703125" style="806" bestFit="1" customWidth="1"/>
    <col min="6435" max="6435" width="11" style="806" bestFit="1" customWidth="1"/>
    <col min="6436" max="6436" width="9.7109375" style="806" bestFit="1" customWidth="1"/>
    <col min="6437" max="6437" width="10.5703125" style="806" bestFit="1" customWidth="1"/>
    <col min="6438" max="6438" width="11" style="806" bestFit="1" customWidth="1"/>
    <col min="6439" max="6440" width="10.5703125" style="806" bestFit="1" customWidth="1"/>
    <col min="6441" max="6441" width="11" style="806" bestFit="1" customWidth="1"/>
    <col min="6442" max="6442" width="9.7109375" style="806" bestFit="1" customWidth="1"/>
    <col min="6443" max="6443" width="10.5703125" style="806" bestFit="1" customWidth="1"/>
    <col min="6444" max="6444" width="13.7109375" style="806" customWidth="1"/>
    <col min="6445" max="6445" width="14.7109375" style="806" customWidth="1"/>
    <col min="6446" max="6446" width="12.85546875" style="806" customWidth="1"/>
    <col min="6447" max="6447" width="11.28515625" style="806" customWidth="1"/>
    <col min="6448" max="6479" width="8" style="806" customWidth="1"/>
    <col min="6480" max="6480" width="12" style="806" bestFit="1" customWidth="1"/>
    <col min="6481" max="6656" width="9.140625" style="806"/>
    <col min="6657" max="6658" width="13.28515625" style="806" customWidth="1"/>
    <col min="6659" max="6660" width="12.140625" style="806" customWidth="1"/>
    <col min="6661" max="6661" width="5.140625" style="806" customWidth="1"/>
    <col min="6662" max="6662" width="8.140625" style="806" customWidth="1"/>
    <col min="6663" max="6663" width="8.5703125" style="806" customWidth="1"/>
    <col min="6664" max="6664" width="11" style="806" bestFit="1" customWidth="1"/>
    <col min="6665" max="6665" width="11.140625" style="806" bestFit="1" customWidth="1"/>
    <col min="6666" max="6666" width="10.5703125" style="806" bestFit="1" customWidth="1"/>
    <col min="6667" max="6667" width="11" style="806" bestFit="1" customWidth="1"/>
    <col min="6668" max="6668" width="9.7109375" style="806" bestFit="1" customWidth="1"/>
    <col min="6669" max="6669" width="10.85546875" style="806" bestFit="1" customWidth="1"/>
    <col min="6670" max="6670" width="11" style="806" bestFit="1" customWidth="1"/>
    <col min="6671" max="6671" width="9.7109375" style="806" bestFit="1" customWidth="1"/>
    <col min="6672" max="6672" width="10.5703125" style="806" bestFit="1" customWidth="1"/>
    <col min="6673" max="6673" width="11" style="806" bestFit="1" customWidth="1"/>
    <col min="6674" max="6674" width="9.7109375" style="806" bestFit="1" customWidth="1"/>
    <col min="6675" max="6675" width="10.5703125" style="806" bestFit="1" customWidth="1"/>
    <col min="6676" max="6676" width="11" style="806" bestFit="1" customWidth="1"/>
    <col min="6677" max="6677" width="9.7109375" style="806" bestFit="1" customWidth="1"/>
    <col min="6678" max="6678" width="10.5703125" style="806" bestFit="1" customWidth="1"/>
    <col min="6679" max="6679" width="11" style="806" bestFit="1" customWidth="1"/>
    <col min="6680" max="6680" width="9.7109375" style="806" bestFit="1" customWidth="1"/>
    <col min="6681" max="6681" width="10.5703125" style="806" bestFit="1" customWidth="1"/>
    <col min="6682" max="6682" width="11" style="806" bestFit="1" customWidth="1"/>
    <col min="6683" max="6683" width="9.7109375" style="806" bestFit="1" customWidth="1"/>
    <col min="6684" max="6684" width="10.5703125" style="806" bestFit="1" customWidth="1"/>
    <col min="6685" max="6685" width="11" style="806" bestFit="1" customWidth="1"/>
    <col min="6686" max="6686" width="9.7109375" style="806" bestFit="1" customWidth="1"/>
    <col min="6687" max="6687" width="10.5703125" style="806" bestFit="1" customWidth="1"/>
    <col min="6688" max="6688" width="11" style="806" bestFit="1" customWidth="1"/>
    <col min="6689" max="6689" width="9.7109375" style="806" bestFit="1" customWidth="1"/>
    <col min="6690" max="6690" width="10.5703125" style="806" bestFit="1" customWidth="1"/>
    <col min="6691" max="6691" width="11" style="806" bestFit="1" customWidth="1"/>
    <col min="6692" max="6692" width="9.7109375" style="806" bestFit="1" customWidth="1"/>
    <col min="6693" max="6693" width="10.5703125" style="806" bestFit="1" customWidth="1"/>
    <col min="6694" max="6694" width="11" style="806" bestFit="1" customWidth="1"/>
    <col min="6695" max="6696" width="10.5703125" style="806" bestFit="1" customWidth="1"/>
    <col min="6697" max="6697" width="11" style="806" bestFit="1" customWidth="1"/>
    <col min="6698" max="6698" width="9.7109375" style="806" bestFit="1" customWidth="1"/>
    <col min="6699" max="6699" width="10.5703125" style="806" bestFit="1" customWidth="1"/>
    <col min="6700" max="6700" width="13.7109375" style="806" customWidth="1"/>
    <col min="6701" max="6701" width="14.7109375" style="806" customWidth="1"/>
    <col min="6702" max="6702" width="12.85546875" style="806" customWidth="1"/>
    <col min="6703" max="6703" width="11.28515625" style="806" customWidth="1"/>
    <col min="6704" max="6735" width="8" style="806" customWidth="1"/>
    <col min="6736" max="6736" width="12" style="806" bestFit="1" customWidth="1"/>
    <col min="6737" max="6912" width="9.140625" style="806"/>
    <col min="6913" max="6914" width="13.28515625" style="806" customWidth="1"/>
    <col min="6915" max="6916" width="12.140625" style="806" customWidth="1"/>
    <col min="6917" max="6917" width="5.140625" style="806" customWidth="1"/>
    <col min="6918" max="6918" width="8.140625" style="806" customWidth="1"/>
    <col min="6919" max="6919" width="8.5703125" style="806" customWidth="1"/>
    <col min="6920" max="6920" width="11" style="806" bestFit="1" customWidth="1"/>
    <col min="6921" max="6921" width="11.140625" style="806" bestFit="1" customWidth="1"/>
    <col min="6922" max="6922" width="10.5703125" style="806" bestFit="1" customWidth="1"/>
    <col min="6923" max="6923" width="11" style="806" bestFit="1" customWidth="1"/>
    <col min="6924" max="6924" width="9.7109375" style="806" bestFit="1" customWidth="1"/>
    <col min="6925" max="6925" width="10.85546875" style="806" bestFit="1" customWidth="1"/>
    <col min="6926" max="6926" width="11" style="806" bestFit="1" customWidth="1"/>
    <col min="6927" max="6927" width="9.7109375" style="806" bestFit="1" customWidth="1"/>
    <col min="6928" max="6928" width="10.5703125" style="806" bestFit="1" customWidth="1"/>
    <col min="6929" max="6929" width="11" style="806" bestFit="1" customWidth="1"/>
    <col min="6930" max="6930" width="9.7109375" style="806" bestFit="1" customWidth="1"/>
    <col min="6931" max="6931" width="10.5703125" style="806" bestFit="1" customWidth="1"/>
    <col min="6932" max="6932" width="11" style="806" bestFit="1" customWidth="1"/>
    <col min="6933" max="6933" width="9.7109375" style="806" bestFit="1" customWidth="1"/>
    <col min="6934" max="6934" width="10.5703125" style="806" bestFit="1" customWidth="1"/>
    <col min="6935" max="6935" width="11" style="806" bestFit="1" customWidth="1"/>
    <col min="6936" max="6936" width="9.7109375" style="806" bestFit="1" customWidth="1"/>
    <col min="6937" max="6937" width="10.5703125" style="806" bestFit="1" customWidth="1"/>
    <col min="6938" max="6938" width="11" style="806" bestFit="1" customWidth="1"/>
    <col min="6939" max="6939" width="9.7109375" style="806" bestFit="1" customWidth="1"/>
    <col min="6940" max="6940" width="10.5703125" style="806" bestFit="1" customWidth="1"/>
    <col min="6941" max="6941" width="11" style="806" bestFit="1" customWidth="1"/>
    <col min="6942" max="6942" width="9.7109375" style="806" bestFit="1" customWidth="1"/>
    <col min="6943" max="6943" width="10.5703125" style="806" bestFit="1" customWidth="1"/>
    <col min="6944" max="6944" width="11" style="806" bestFit="1" customWidth="1"/>
    <col min="6945" max="6945" width="9.7109375" style="806" bestFit="1" customWidth="1"/>
    <col min="6946" max="6946" width="10.5703125" style="806" bestFit="1" customWidth="1"/>
    <col min="6947" max="6947" width="11" style="806" bestFit="1" customWidth="1"/>
    <col min="6948" max="6948" width="9.7109375" style="806" bestFit="1" customWidth="1"/>
    <col min="6949" max="6949" width="10.5703125" style="806" bestFit="1" customWidth="1"/>
    <col min="6950" max="6950" width="11" style="806" bestFit="1" customWidth="1"/>
    <col min="6951" max="6952" width="10.5703125" style="806" bestFit="1" customWidth="1"/>
    <col min="6953" max="6953" width="11" style="806" bestFit="1" customWidth="1"/>
    <col min="6954" max="6954" width="9.7109375" style="806" bestFit="1" customWidth="1"/>
    <col min="6955" max="6955" width="10.5703125" style="806" bestFit="1" customWidth="1"/>
    <col min="6956" max="6956" width="13.7109375" style="806" customWidth="1"/>
    <col min="6957" max="6957" width="14.7109375" style="806" customWidth="1"/>
    <col min="6958" max="6958" width="12.85546875" style="806" customWidth="1"/>
    <col min="6959" max="6959" width="11.28515625" style="806" customWidth="1"/>
    <col min="6960" max="6991" width="8" style="806" customWidth="1"/>
    <col min="6992" max="6992" width="12" style="806" bestFit="1" customWidth="1"/>
    <col min="6993" max="7168" width="9.140625" style="806"/>
    <col min="7169" max="7170" width="13.28515625" style="806" customWidth="1"/>
    <col min="7171" max="7172" width="12.140625" style="806" customWidth="1"/>
    <col min="7173" max="7173" width="5.140625" style="806" customWidth="1"/>
    <col min="7174" max="7174" width="8.140625" style="806" customWidth="1"/>
    <col min="7175" max="7175" width="8.5703125" style="806" customWidth="1"/>
    <col min="7176" max="7176" width="11" style="806" bestFit="1" customWidth="1"/>
    <col min="7177" max="7177" width="11.140625" style="806" bestFit="1" customWidth="1"/>
    <col min="7178" max="7178" width="10.5703125" style="806" bestFit="1" customWidth="1"/>
    <col min="7179" max="7179" width="11" style="806" bestFit="1" customWidth="1"/>
    <col min="7180" max="7180" width="9.7109375" style="806" bestFit="1" customWidth="1"/>
    <col min="7181" max="7181" width="10.85546875" style="806" bestFit="1" customWidth="1"/>
    <col min="7182" max="7182" width="11" style="806" bestFit="1" customWidth="1"/>
    <col min="7183" max="7183" width="9.7109375" style="806" bestFit="1" customWidth="1"/>
    <col min="7184" max="7184" width="10.5703125" style="806" bestFit="1" customWidth="1"/>
    <col min="7185" max="7185" width="11" style="806" bestFit="1" customWidth="1"/>
    <col min="7186" max="7186" width="9.7109375" style="806" bestFit="1" customWidth="1"/>
    <col min="7187" max="7187" width="10.5703125" style="806" bestFit="1" customWidth="1"/>
    <col min="7188" max="7188" width="11" style="806" bestFit="1" customWidth="1"/>
    <col min="7189" max="7189" width="9.7109375" style="806" bestFit="1" customWidth="1"/>
    <col min="7190" max="7190" width="10.5703125" style="806" bestFit="1" customWidth="1"/>
    <col min="7191" max="7191" width="11" style="806" bestFit="1" customWidth="1"/>
    <col min="7192" max="7192" width="9.7109375" style="806" bestFit="1" customWidth="1"/>
    <col min="7193" max="7193" width="10.5703125" style="806" bestFit="1" customWidth="1"/>
    <col min="7194" max="7194" width="11" style="806" bestFit="1" customWidth="1"/>
    <col min="7195" max="7195" width="9.7109375" style="806" bestFit="1" customWidth="1"/>
    <col min="7196" max="7196" width="10.5703125" style="806" bestFit="1" customWidth="1"/>
    <col min="7197" max="7197" width="11" style="806" bestFit="1" customWidth="1"/>
    <col min="7198" max="7198" width="9.7109375" style="806" bestFit="1" customWidth="1"/>
    <col min="7199" max="7199" width="10.5703125" style="806" bestFit="1" customWidth="1"/>
    <col min="7200" max="7200" width="11" style="806" bestFit="1" customWidth="1"/>
    <col min="7201" max="7201" width="9.7109375" style="806" bestFit="1" customWidth="1"/>
    <col min="7202" max="7202" width="10.5703125" style="806" bestFit="1" customWidth="1"/>
    <col min="7203" max="7203" width="11" style="806" bestFit="1" customWidth="1"/>
    <col min="7204" max="7204" width="9.7109375" style="806" bestFit="1" customWidth="1"/>
    <col min="7205" max="7205" width="10.5703125" style="806" bestFit="1" customWidth="1"/>
    <col min="7206" max="7206" width="11" style="806" bestFit="1" customWidth="1"/>
    <col min="7207" max="7208" width="10.5703125" style="806" bestFit="1" customWidth="1"/>
    <col min="7209" max="7209" width="11" style="806" bestFit="1" customWidth="1"/>
    <col min="7210" max="7210" width="9.7109375" style="806" bestFit="1" customWidth="1"/>
    <col min="7211" max="7211" width="10.5703125" style="806" bestFit="1" customWidth="1"/>
    <col min="7212" max="7212" width="13.7109375" style="806" customWidth="1"/>
    <col min="7213" max="7213" width="14.7109375" style="806" customWidth="1"/>
    <col min="7214" max="7214" width="12.85546875" style="806" customWidth="1"/>
    <col min="7215" max="7215" width="11.28515625" style="806" customWidth="1"/>
    <col min="7216" max="7247" width="8" style="806" customWidth="1"/>
    <col min="7248" max="7248" width="12" style="806" bestFit="1" customWidth="1"/>
    <col min="7249" max="7424" width="9.140625" style="806"/>
    <col min="7425" max="7426" width="13.28515625" style="806" customWidth="1"/>
    <col min="7427" max="7428" width="12.140625" style="806" customWidth="1"/>
    <col min="7429" max="7429" width="5.140625" style="806" customWidth="1"/>
    <col min="7430" max="7430" width="8.140625" style="806" customWidth="1"/>
    <col min="7431" max="7431" width="8.5703125" style="806" customWidth="1"/>
    <col min="7432" max="7432" width="11" style="806" bestFit="1" customWidth="1"/>
    <col min="7433" max="7433" width="11.140625" style="806" bestFit="1" customWidth="1"/>
    <col min="7434" max="7434" width="10.5703125" style="806" bestFit="1" customWidth="1"/>
    <col min="7435" max="7435" width="11" style="806" bestFit="1" customWidth="1"/>
    <col min="7436" max="7436" width="9.7109375" style="806" bestFit="1" customWidth="1"/>
    <col min="7437" max="7437" width="10.85546875" style="806" bestFit="1" customWidth="1"/>
    <col min="7438" max="7438" width="11" style="806" bestFit="1" customWidth="1"/>
    <col min="7439" max="7439" width="9.7109375" style="806" bestFit="1" customWidth="1"/>
    <col min="7440" max="7440" width="10.5703125" style="806" bestFit="1" customWidth="1"/>
    <col min="7441" max="7441" width="11" style="806" bestFit="1" customWidth="1"/>
    <col min="7442" max="7442" width="9.7109375" style="806" bestFit="1" customWidth="1"/>
    <col min="7443" max="7443" width="10.5703125" style="806" bestFit="1" customWidth="1"/>
    <col min="7444" max="7444" width="11" style="806" bestFit="1" customWidth="1"/>
    <col min="7445" max="7445" width="9.7109375" style="806" bestFit="1" customWidth="1"/>
    <col min="7446" max="7446" width="10.5703125" style="806" bestFit="1" customWidth="1"/>
    <col min="7447" max="7447" width="11" style="806" bestFit="1" customWidth="1"/>
    <col min="7448" max="7448" width="9.7109375" style="806" bestFit="1" customWidth="1"/>
    <col min="7449" max="7449" width="10.5703125" style="806" bestFit="1" customWidth="1"/>
    <col min="7450" max="7450" width="11" style="806" bestFit="1" customWidth="1"/>
    <col min="7451" max="7451" width="9.7109375" style="806" bestFit="1" customWidth="1"/>
    <col min="7452" max="7452" width="10.5703125" style="806" bestFit="1" customWidth="1"/>
    <col min="7453" max="7453" width="11" style="806" bestFit="1" customWidth="1"/>
    <col min="7454" max="7454" width="9.7109375" style="806" bestFit="1" customWidth="1"/>
    <col min="7455" max="7455" width="10.5703125" style="806" bestFit="1" customWidth="1"/>
    <col min="7456" max="7456" width="11" style="806" bestFit="1" customWidth="1"/>
    <col min="7457" max="7457" width="9.7109375" style="806" bestFit="1" customWidth="1"/>
    <col min="7458" max="7458" width="10.5703125" style="806" bestFit="1" customWidth="1"/>
    <col min="7459" max="7459" width="11" style="806" bestFit="1" customWidth="1"/>
    <col min="7460" max="7460" width="9.7109375" style="806" bestFit="1" customWidth="1"/>
    <col min="7461" max="7461" width="10.5703125" style="806" bestFit="1" customWidth="1"/>
    <col min="7462" max="7462" width="11" style="806" bestFit="1" customWidth="1"/>
    <col min="7463" max="7464" width="10.5703125" style="806" bestFit="1" customWidth="1"/>
    <col min="7465" max="7465" width="11" style="806" bestFit="1" customWidth="1"/>
    <col min="7466" max="7466" width="9.7109375" style="806" bestFit="1" customWidth="1"/>
    <col min="7467" max="7467" width="10.5703125" style="806" bestFit="1" customWidth="1"/>
    <col min="7468" max="7468" width="13.7109375" style="806" customWidth="1"/>
    <col min="7469" max="7469" width="14.7109375" style="806" customWidth="1"/>
    <col min="7470" max="7470" width="12.85546875" style="806" customWidth="1"/>
    <col min="7471" max="7471" width="11.28515625" style="806" customWidth="1"/>
    <col min="7472" max="7503" width="8" style="806" customWidth="1"/>
    <col min="7504" max="7504" width="12" style="806" bestFit="1" customWidth="1"/>
    <col min="7505" max="7680" width="9.140625" style="806"/>
    <col min="7681" max="7682" width="13.28515625" style="806" customWidth="1"/>
    <col min="7683" max="7684" width="12.140625" style="806" customWidth="1"/>
    <col min="7685" max="7685" width="5.140625" style="806" customWidth="1"/>
    <col min="7686" max="7686" width="8.140625" style="806" customWidth="1"/>
    <col min="7687" max="7687" width="8.5703125" style="806" customWidth="1"/>
    <col min="7688" max="7688" width="11" style="806" bestFit="1" customWidth="1"/>
    <col min="7689" max="7689" width="11.140625" style="806" bestFit="1" customWidth="1"/>
    <col min="7690" max="7690" width="10.5703125" style="806" bestFit="1" customWidth="1"/>
    <col min="7691" max="7691" width="11" style="806" bestFit="1" customWidth="1"/>
    <col min="7692" max="7692" width="9.7109375" style="806" bestFit="1" customWidth="1"/>
    <col min="7693" max="7693" width="10.85546875" style="806" bestFit="1" customWidth="1"/>
    <col min="7694" max="7694" width="11" style="806" bestFit="1" customWidth="1"/>
    <col min="7695" max="7695" width="9.7109375" style="806" bestFit="1" customWidth="1"/>
    <col min="7696" max="7696" width="10.5703125" style="806" bestFit="1" customWidth="1"/>
    <col min="7697" max="7697" width="11" style="806" bestFit="1" customWidth="1"/>
    <col min="7698" max="7698" width="9.7109375" style="806" bestFit="1" customWidth="1"/>
    <col min="7699" max="7699" width="10.5703125" style="806" bestFit="1" customWidth="1"/>
    <col min="7700" max="7700" width="11" style="806" bestFit="1" customWidth="1"/>
    <col min="7701" max="7701" width="9.7109375" style="806" bestFit="1" customWidth="1"/>
    <col min="7702" max="7702" width="10.5703125" style="806" bestFit="1" customWidth="1"/>
    <col min="7703" max="7703" width="11" style="806" bestFit="1" customWidth="1"/>
    <col min="7704" max="7704" width="9.7109375" style="806" bestFit="1" customWidth="1"/>
    <col min="7705" max="7705" width="10.5703125" style="806" bestFit="1" customWidth="1"/>
    <col min="7706" max="7706" width="11" style="806" bestFit="1" customWidth="1"/>
    <col min="7707" max="7707" width="9.7109375" style="806" bestFit="1" customWidth="1"/>
    <col min="7708" max="7708" width="10.5703125" style="806" bestFit="1" customWidth="1"/>
    <col min="7709" max="7709" width="11" style="806" bestFit="1" customWidth="1"/>
    <col min="7710" max="7710" width="9.7109375" style="806" bestFit="1" customWidth="1"/>
    <col min="7711" max="7711" width="10.5703125" style="806" bestFit="1" customWidth="1"/>
    <col min="7712" max="7712" width="11" style="806" bestFit="1" customWidth="1"/>
    <col min="7713" max="7713" width="9.7109375" style="806" bestFit="1" customWidth="1"/>
    <col min="7714" max="7714" width="10.5703125" style="806" bestFit="1" customWidth="1"/>
    <col min="7715" max="7715" width="11" style="806" bestFit="1" customWidth="1"/>
    <col min="7716" max="7716" width="9.7109375" style="806" bestFit="1" customWidth="1"/>
    <col min="7717" max="7717" width="10.5703125" style="806" bestFit="1" customWidth="1"/>
    <col min="7718" max="7718" width="11" style="806" bestFit="1" customWidth="1"/>
    <col min="7719" max="7720" width="10.5703125" style="806" bestFit="1" customWidth="1"/>
    <col min="7721" max="7721" width="11" style="806" bestFit="1" customWidth="1"/>
    <col min="7722" max="7722" width="9.7109375" style="806" bestFit="1" customWidth="1"/>
    <col min="7723" max="7723" width="10.5703125" style="806" bestFit="1" customWidth="1"/>
    <col min="7724" max="7724" width="13.7109375" style="806" customWidth="1"/>
    <col min="7725" max="7725" width="14.7109375" style="806" customWidth="1"/>
    <col min="7726" max="7726" width="12.85546875" style="806" customWidth="1"/>
    <col min="7727" max="7727" width="11.28515625" style="806" customWidth="1"/>
    <col min="7728" max="7759" width="8" style="806" customWidth="1"/>
    <col min="7760" max="7760" width="12" style="806" bestFit="1" customWidth="1"/>
    <col min="7761" max="7936" width="9.140625" style="806"/>
    <col min="7937" max="7938" width="13.28515625" style="806" customWidth="1"/>
    <col min="7939" max="7940" width="12.140625" style="806" customWidth="1"/>
    <col min="7941" max="7941" width="5.140625" style="806" customWidth="1"/>
    <col min="7942" max="7942" width="8.140625" style="806" customWidth="1"/>
    <col min="7943" max="7943" width="8.5703125" style="806" customWidth="1"/>
    <col min="7944" max="7944" width="11" style="806" bestFit="1" customWidth="1"/>
    <col min="7945" max="7945" width="11.140625" style="806" bestFit="1" customWidth="1"/>
    <col min="7946" max="7946" width="10.5703125" style="806" bestFit="1" customWidth="1"/>
    <col min="7947" max="7947" width="11" style="806" bestFit="1" customWidth="1"/>
    <col min="7948" max="7948" width="9.7109375" style="806" bestFit="1" customWidth="1"/>
    <col min="7949" max="7949" width="10.85546875" style="806" bestFit="1" customWidth="1"/>
    <col min="7950" max="7950" width="11" style="806" bestFit="1" customWidth="1"/>
    <col min="7951" max="7951" width="9.7109375" style="806" bestFit="1" customWidth="1"/>
    <col min="7952" max="7952" width="10.5703125" style="806" bestFit="1" customWidth="1"/>
    <col min="7953" max="7953" width="11" style="806" bestFit="1" customWidth="1"/>
    <col min="7954" max="7954" width="9.7109375" style="806" bestFit="1" customWidth="1"/>
    <col min="7955" max="7955" width="10.5703125" style="806" bestFit="1" customWidth="1"/>
    <col min="7956" max="7956" width="11" style="806" bestFit="1" customWidth="1"/>
    <col min="7957" max="7957" width="9.7109375" style="806" bestFit="1" customWidth="1"/>
    <col min="7958" max="7958" width="10.5703125" style="806" bestFit="1" customWidth="1"/>
    <col min="7959" max="7959" width="11" style="806" bestFit="1" customWidth="1"/>
    <col min="7960" max="7960" width="9.7109375" style="806" bestFit="1" customWidth="1"/>
    <col min="7961" max="7961" width="10.5703125" style="806" bestFit="1" customWidth="1"/>
    <col min="7962" max="7962" width="11" style="806" bestFit="1" customWidth="1"/>
    <col min="7963" max="7963" width="9.7109375" style="806" bestFit="1" customWidth="1"/>
    <col min="7964" max="7964" width="10.5703125" style="806" bestFit="1" customWidth="1"/>
    <col min="7965" max="7965" width="11" style="806" bestFit="1" customWidth="1"/>
    <col min="7966" max="7966" width="9.7109375" style="806" bestFit="1" customWidth="1"/>
    <col min="7967" max="7967" width="10.5703125" style="806" bestFit="1" customWidth="1"/>
    <col min="7968" max="7968" width="11" style="806" bestFit="1" customWidth="1"/>
    <col min="7969" max="7969" width="9.7109375" style="806" bestFit="1" customWidth="1"/>
    <col min="7970" max="7970" width="10.5703125" style="806" bestFit="1" customWidth="1"/>
    <col min="7971" max="7971" width="11" style="806" bestFit="1" customWidth="1"/>
    <col min="7972" max="7972" width="9.7109375" style="806" bestFit="1" customWidth="1"/>
    <col min="7973" max="7973" width="10.5703125" style="806" bestFit="1" customWidth="1"/>
    <col min="7974" max="7974" width="11" style="806" bestFit="1" customWidth="1"/>
    <col min="7975" max="7976" width="10.5703125" style="806" bestFit="1" customWidth="1"/>
    <col min="7977" max="7977" width="11" style="806" bestFit="1" customWidth="1"/>
    <col min="7978" max="7978" width="9.7109375" style="806" bestFit="1" customWidth="1"/>
    <col min="7979" max="7979" width="10.5703125" style="806" bestFit="1" customWidth="1"/>
    <col min="7980" max="7980" width="13.7109375" style="806" customWidth="1"/>
    <col min="7981" max="7981" width="14.7109375" style="806" customWidth="1"/>
    <col min="7982" max="7982" width="12.85546875" style="806" customWidth="1"/>
    <col min="7983" max="7983" width="11.28515625" style="806" customWidth="1"/>
    <col min="7984" max="8015" width="8" style="806" customWidth="1"/>
    <col min="8016" max="8016" width="12" style="806" bestFit="1" customWidth="1"/>
    <col min="8017" max="8192" width="9.140625" style="806"/>
    <col min="8193" max="8194" width="13.28515625" style="806" customWidth="1"/>
    <col min="8195" max="8196" width="12.140625" style="806" customWidth="1"/>
    <col min="8197" max="8197" width="5.140625" style="806" customWidth="1"/>
    <col min="8198" max="8198" width="8.140625" style="806" customWidth="1"/>
    <col min="8199" max="8199" width="8.5703125" style="806" customWidth="1"/>
    <col min="8200" max="8200" width="11" style="806" bestFit="1" customWidth="1"/>
    <col min="8201" max="8201" width="11.140625" style="806" bestFit="1" customWidth="1"/>
    <col min="8202" max="8202" width="10.5703125" style="806" bestFit="1" customWidth="1"/>
    <col min="8203" max="8203" width="11" style="806" bestFit="1" customWidth="1"/>
    <col min="8204" max="8204" width="9.7109375" style="806" bestFit="1" customWidth="1"/>
    <col min="8205" max="8205" width="10.85546875" style="806" bestFit="1" customWidth="1"/>
    <col min="8206" max="8206" width="11" style="806" bestFit="1" customWidth="1"/>
    <col min="8207" max="8207" width="9.7109375" style="806" bestFit="1" customWidth="1"/>
    <col min="8208" max="8208" width="10.5703125" style="806" bestFit="1" customWidth="1"/>
    <col min="8209" max="8209" width="11" style="806" bestFit="1" customWidth="1"/>
    <col min="8210" max="8210" width="9.7109375" style="806" bestFit="1" customWidth="1"/>
    <col min="8211" max="8211" width="10.5703125" style="806" bestFit="1" customWidth="1"/>
    <col min="8212" max="8212" width="11" style="806" bestFit="1" customWidth="1"/>
    <col min="8213" max="8213" width="9.7109375" style="806" bestFit="1" customWidth="1"/>
    <col min="8214" max="8214" width="10.5703125" style="806" bestFit="1" customWidth="1"/>
    <col min="8215" max="8215" width="11" style="806" bestFit="1" customWidth="1"/>
    <col min="8216" max="8216" width="9.7109375" style="806" bestFit="1" customWidth="1"/>
    <col min="8217" max="8217" width="10.5703125" style="806" bestFit="1" customWidth="1"/>
    <col min="8218" max="8218" width="11" style="806" bestFit="1" customWidth="1"/>
    <col min="8219" max="8219" width="9.7109375" style="806" bestFit="1" customWidth="1"/>
    <col min="8220" max="8220" width="10.5703125" style="806" bestFit="1" customWidth="1"/>
    <col min="8221" max="8221" width="11" style="806" bestFit="1" customWidth="1"/>
    <col min="8222" max="8222" width="9.7109375" style="806" bestFit="1" customWidth="1"/>
    <col min="8223" max="8223" width="10.5703125" style="806" bestFit="1" customWidth="1"/>
    <col min="8224" max="8224" width="11" style="806" bestFit="1" customWidth="1"/>
    <col min="8225" max="8225" width="9.7109375" style="806" bestFit="1" customWidth="1"/>
    <col min="8226" max="8226" width="10.5703125" style="806" bestFit="1" customWidth="1"/>
    <col min="8227" max="8227" width="11" style="806" bestFit="1" customWidth="1"/>
    <col min="8228" max="8228" width="9.7109375" style="806" bestFit="1" customWidth="1"/>
    <col min="8229" max="8229" width="10.5703125" style="806" bestFit="1" customWidth="1"/>
    <col min="8230" max="8230" width="11" style="806" bestFit="1" customWidth="1"/>
    <col min="8231" max="8232" width="10.5703125" style="806" bestFit="1" customWidth="1"/>
    <col min="8233" max="8233" width="11" style="806" bestFit="1" customWidth="1"/>
    <col min="8234" max="8234" width="9.7109375" style="806" bestFit="1" customWidth="1"/>
    <col min="8235" max="8235" width="10.5703125" style="806" bestFit="1" customWidth="1"/>
    <col min="8236" max="8236" width="13.7109375" style="806" customWidth="1"/>
    <col min="8237" max="8237" width="14.7109375" style="806" customWidth="1"/>
    <col min="8238" max="8238" width="12.85546875" style="806" customWidth="1"/>
    <col min="8239" max="8239" width="11.28515625" style="806" customWidth="1"/>
    <col min="8240" max="8271" width="8" style="806" customWidth="1"/>
    <col min="8272" max="8272" width="12" style="806" bestFit="1" customWidth="1"/>
    <col min="8273" max="8448" width="9.140625" style="806"/>
    <col min="8449" max="8450" width="13.28515625" style="806" customWidth="1"/>
    <col min="8451" max="8452" width="12.140625" style="806" customWidth="1"/>
    <col min="8453" max="8453" width="5.140625" style="806" customWidth="1"/>
    <col min="8454" max="8454" width="8.140625" style="806" customWidth="1"/>
    <col min="8455" max="8455" width="8.5703125" style="806" customWidth="1"/>
    <col min="8456" max="8456" width="11" style="806" bestFit="1" customWidth="1"/>
    <col min="8457" max="8457" width="11.140625" style="806" bestFit="1" customWidth="1"/>
    <col min="8458" max="8458" width="10.5703125" style="806" bestFit="1" customWidth="1"/>
    <col min="8459" max="8459" width="11" style="806" bestFit="1" customWidth="1"/>
    <col min="8460" max="8460" width="9.7109375" style="806" bestFit="1" customWidth="1"/>
    <col min="8461" max="8461" width="10.85546875" style="806" bestFit="1" customWidth="1"/>
    <col min="8462" max="8462" width="11" style="806" bestFit="1" customWidth="1"/>
    <col min="8463" max="8463" width="9.7109375" style="806" bestFit="1" customWidth="1"/>
    <col min="8464" max="8464" width="10.5703125" style="806" bestFit="1" customWidth="1"/>
    <col min="8465" max="8465" width="11" style="806" bestFit="1" customWidth="1"/>
    <col min="8466" max="8466" width="9.7109375" style="806" bestFit="1" customWidth="1"/>
    <col min="8467" max="8467" width="10.5703125" style="806" bestFit="1" customWidth="1"/>
    <col min="8468" max="8468" width="11" style="806" bestFit="1" customWidth="1"/>
    <col min="8469" max="8469" width="9.7109375" style="806" bestFit="1" customWidth="1"/>
    <col min="8470" max="8470" width="10.5703125" style="806" bestFit="1" customWidth="1"/>
    <col min="8471" max="8471" width="11" style="806" bestFit="1" customWidth="1"/>
    <col min="8472" max="8472" width="9.7109375" style="806" bestFit="1" customWidth="1"/>
    <col min="8473" max="8473" width="10.5703125" style="806" bestFit="1" customWidth="1"/>
    <col min="8474" max="8474" width="11" style="806" bestFit="1" customWidth="1"/>
    <col min="8475" max="8475" width="9.7109375" style="806" bestFit="1" customWidth="1"/>
    <col min="8476" max="8476" width="10.5703125" style="806" bestFit="1" customWidth="1"/>
    <col min="8477" max="8477" width="11" style="806" bestFit="1" customWidth="1"/>
    <col min="8478" max="8478" width="9.7109375" style="806" bestFit="1" customWidth="1"/>
    <col min="8479" max="8479" width="10.5703125" style="806" bestFit="1" customWidth="1"/>
    <col min="8480" max="8480" width="11" style="806" bestFit="1" customWidth="1"/>
    <col min="8481" max="8481" width="9.7109375" style="806" bestFit="1" customWidth="1"/>
    <col min="8482" max="8482" width="10.5703125" style="806" bestFit="1" customWidth="1"/>
    <col min="8483" max="8483" width="11" style="806" bestFit="1" customWidth="1"/>
    <col min="8484" max="8484" width="9.7109375" style="806" bestFit="1" customWidth="1"/>
    <col min="8485" max="8485" width="10.5703125" style="806" bestFit="1" customWidth="1"/>
    <col min="8486" max="8486" width="11" style="806" bestFit="1" customWidth="1"/>
    <col min="8487" max="8488" width="10.5703125" style="806" bestFit="1" customWidth="1"/>
    <col min="8489" max="8489" width="11" style="806" bestFit="1" customWidth="1"/>
    <col min="8490" max="8490" width="9.7109375" style="806" bestFit="1" customWidth="1"/>
    <col min="8491" max="8491" width="10.5703125" style="806" bestFit="1" customWidth="1"/>
    <col min="8492" max="8492" width="13.7109375" style="806" customWidth="1"/>
    <col min="8493" max="8493" width="14.7109375" style="806" customWidth="1"/>
    <col min="8494" max="8494" width="12.85546875" style="806" customWidth="1"/>
    <col min="8495" max="8495" width="11.28515625" style="806" customWidth="1"/>
    <col min="8496" max="8527" width="8" style="806" customWidth="1"/>
    <col min="8528" max="8528" width="12" style="806" bestFit="1" customWidth="1"/>
    <col min="8529" max="8704" width="9.140625" style="806"/>
    <col min="8705" max="8706" width="13.28515625" style="806" customWidth="1"/>
    <col min="8707" max="8708" width="12.140625" style="806" customWidth="1"/>
    <col min="8709" max="8709" width="5.140625" style="806" customWidth="1"/>
    <col min="8710" max="8710" width="8.140625" style="806" customWidth="1"/>
    <col min="8711" max="8711" width="8.5703125" style="806" customWidth="1"/>
    <col min="8712" max="8712" width="11" style="806" bestFit="1" customWidth="1"/>
    <col min="8713" max="8713" width="11.140625" style="806" bestFit="1" customWidth="1"/>
    <col min="8714" max="8714" width="10.5703125" style="806" bestFit="1" customWidth="1"/>
    <col min="8715" max="8715" width="11" style="806" bestFit="1" customWidth="1"/>
    <col min="8716" max="8716" width="9.7109375" style="806" bestFit="1" customWidth="1"/>
    <col min="8717" max="8717" width="10.85546875" style="806" bestFit="1" customWidth="1"/>
    <col min="8718" max="8718" width="11" style="806" bestFit="1" customWidth="1"/>
    <col min="8719" max="8719" width="9.7109375" style="806" bestFit="1" customWidth="1"/>
    <col min="8720" max="8720" width="10.5703125" style="806" bestFit="1" customWidth="1"/>
    <col min="8721" max="8721" width="11" style="806" bestFit="1" customWidth="1"/>
    <col min="8722" max="8722" width="9.7109375" style="806" bestFit="1" customWidth="1"/>
    <col min="8723" max="8723" width="10.5703125" style="806" bestFit="1" customWidth="1"/>
    <col min="8724" max="8724" width="11" style="806" bestFit="1" customWidth="1"/>
    <col min="8725" max="8725" width="9.7109375" style="806" bestFit="1" customWidth="1"/>
    <col min="8726" max="8726" width="10.5703125" style="806" bestFit="1" customWidth="1"/>
    <col min="8727" max="8727" width="11" style="806" bestFit="1" customWidth="1"/>
    <col min="8728" max="8728" width="9.7109375" style="806" bestFit="1" customWidth="1"/>
    <col min="8729" max="8729" width="10.5703125" style="806" bestFit="1" customWidth="1"/>
    <col min="8730" max="8730" width="11" style="806" bestFit="1" customWidth="1"/>
    <col min="8731" max="8731" width="9.7109375" style="806" bestFit="1" customWidth="1"/>
    <col min="8732" max="8732" width="10.5703125" style="806" bestFit="1" customWidth="1"/>
    <col min="8733" max="8733" width="11" style="806" bestFit="1" customWidth="1"/>
    <col min="8734" max="8734" width="9.7109375" style="806" bestFit="1" customWidth="1"/>
    <col min="8735" max="8735" width="10.5703125" style="806" bestFit="1" customWidth="1"/>
    <col min="8736" max="8736" width="11" style="806" bestFit="1" customWidth="1"/>
    <col min="8737" max="8737" width="9.7109375" style="806" bestFit="1" customWidth="1"/>
    <col min="8738" max="8738" width="10.5703125" style="806" bestFit="1" customWidth="1"/>
    <col min="8739" max="8739" width="11" style="806" bestFit="1" customWidth="1"/>
    <col min="8740" max="8740" width="9.7109375" style="806" bestFit="1" customWidth="1"/>
    <col min="8741" max="8741" width="10.5703125" style="806" bestFit="1" customWidth="1"/>
    <col min="8742" max="8742" width="11" style="806" bestFit="1" customWidth="1"/>
    <col min="8743" max="8744" width="10.5703125" style="806" bestFit="1" customWidth="1"/>
    <col min="8745" max="8745" width="11" style="806" bestFit="1" customWidth="1"/>
    <col min="8746" max="8746" width="9.7109375" style="806" bestFit="1" customWidth="1"/>
    <col min="8747" max="8747" width="10.5703125" style="806" bestFit="1" customWidth="1"/>
    <col min="8748" max="8748" width="13.7109375" style="806" customWidth="1"/>
    <col min="8749" max="8749" width="14.7109375" style="806" customWidth="1"/>
    <col min="8750" max="8750" width="12.85546875" style="806" customWidth="1"/>
    <col min="8751" max="8751" width="11.28515625" style="806" customWidth="1"/>
    <col min="8752" max="8783" width="8" style="806" customWidth="1"/>
    <col min="8784" max="8784" width="12" style="806" bestFit="1" customWidth="1"/>
    <col min="8785" max="8960" width="9.140625" style="806"/>
    <col min="8961" max="8962" width="13.28515625" style="806" customWidth="1"/>
    <col min="8963" max="8964" width="12.140625" style="806" customWidth="1"/>
    <col min="8965" max="8965" width="5.140625" style="806" customWidth="1"/>
    <col min="8966" max="8966" width="8.140625" style="806" customWidth="1"/>
    <col min="8967" max="8967" width="8.5703125" style="806" customWidth="1"/>
    <col min="8968" max="8968" width="11" style="806" bestFit="1" customWidth="1"/>
    <col min="8969" max="8969" width="11.140625" style="806" bestFit="1" customWidth="1"/>
    <col min="8970" max="8970" width="10.5703125" style="806" bestFit="1" customWidth="1"/>
    <col min="8971" max="8971" width="11" style="806" bestFit="1" customWidth="1"/>
    <col min="8972" max="8972" width="9.7109375" style="806" bestFit="1" customWidth="1"/>
    <col min="8973" max="8973" width="10.85546875" style="806" bestFit="1" customWidth="1"/>
    <col min="8974" max="8974" width="11" style="806" bestFit="1" customWidth="1"/>
    <col min="8975" max="8975" width="9.7109375" style="806" bestFit="1" customWidth="1"/>
    <col min="8976" max="8976" width="10.5703125" style="806" bestFit="1" customWidth="1"/>
    <col min="8977" max="8977" width="11" style="806" bestFit="1" customWidth="1"/>
    <col min="8978" max="8978" width="9.7109375" style="806" bestFit="1" customWidth="1"/>
    <col min="8979" max="8979" width="10.5703125" style="806" bestFit="1" customWidth="1"/>
    <col min="8980" max="8980" width="11" style="806" bestFit="1" customWidth="1"/>
    <col min="8981" max="8981" width="9.7109375" style="806" bestFit="1" customWidth="1"/>
    <col min="8982" max="8982" width="10.5703125" style="806" bestFit="1" customWidth="1"/>
    <col min="8983" max="8983" width="11" style="806" bestFit="1" customWidth="1"/>
    <col min="8984" max="8984" width="9.7109375" style="806" bestFit="1" customWidth="1"/>
    <col min="8985" max="8985" width="10.5703125" style="806" bestFit="1" customWidth="1"/>
    <col min="8986" max="8986" width="11" style="806" bestFit="1" customWidth="1"/>
    <col min="8987" max="8987" width="9.7109375" style="806" bestFit="1" customWidth="1"/>
    <col min="8988" max="8988" width="10.5703125" style="806" bestFit="1" customWidth="1"/>
    <col min="8989" max="8989" width="11" style="806" bestFit="1" customWidth="1"/>
    <col min="8990" max="8990" width="9.7109375" style="806" bestFit="1" customWidth="1"/>
    <col min="8991" max="8991" width="10.5703125" style="806" bestFit="1" customWidth="1"/>
    <col min="8992" max="8992" width="11" style="806" bestFit="1" customWidth="1"/>
    <col min="8993" max="8993" width="9.7109375" style="806" bestFit="1" customWidth="1"/>
    <col min="8994" max="8994" width="10.5703125" style="806" bestFit="1" customWidth="1"/>
    <col min="8995" max="8995" width="11" style="806" bestFit="1" customWidth="1"/>
    <col min="8996" max="8996" width="9.7109375" style="806" bestFit="1" customWidth="1"/>
    <col min="8997" max="8997" width="10.5703125" style="806" bestFit="1" customWidth="1"/>
    <col min="8998" max="8998" width="11" style="806" bestFit="1" customWidth="1"/>
    <col min="8999" max="9000" width="10.5703125" style="806" bestFit="1" customWidth="1"/>
    <col min="9001" max="9001" width="11" style="806" bestFit="1" customWidth="1"/>
    <col min="9002" max="9002" width="9.7109375" style="806" bestFit="1" customWidth="1"/>
    <col min="9003" max="9003" width="10.5703125" style="806" bestFit="1" customWidth="1"/>
    <col min="9004" max="9004" width="13.7109375" style="806" customWidth="1"/>
    <col min="9005" max="9005" width="14.7109375" style="806" customWidth="1"/>
    <col min="9006" max="9006" width="12.85546875" style="806" customWidth="1"/>
    <col min="9007" max="9007" width="11.28515625" style="806" customWidth="1"/>
    <col min="9008" max="9039" width="8" style="806" customWidth="1"/>
    <col min="9040" max="9040" width="12" style="806" bestFit="1" customWidth="1"/>
    <col min="9041" max="9216" width="9.140625" style="806"/>
    <col min="9217" max="9218" width="13.28515625" style="806" customWidth="1"/>
    <col min="9219" max="9220" width="12.140625" style="806" customWidth="1"/>
    <col min="9221" max="9221" width="5.140625" style="806" customWidth="1"/>
    <col min="9222" max="9222" width="8.140625" style="806" customWidth="1"/>
    <col min="9223" max="9223" width="8.5703125" style="806" customWidth="1"/>
    <col min="9224" max="9224" width="11" style="806" bestFit="1" customWidth="1"/>
    <col min="9225" max="9225" width="11.140625" style="806" bestFit="1" customWidth="1"/>
    <col min="9226" max="9226" width="10.5703125" style="806" bestFit="1" customWidth="1"/>
    <col min="9227" max="9227" width="11" style="806" bestFit="1" customWidth="1"/>
    <col min="9228" max="9228" width="9.7109375" style="806" bestFit="1" customWidth="1"/>
    <col min="9229" max="9229" width="10.85546875" style="806" bestFit="1" customWidth="1"/>
    <col min="9230" max="9230" width="11" style="806" bestFit="1" customWidth="1"/>
    <col min="9231" max="9231" width="9.7109375" style="806" bestFit="1" customWidth="1"/>
    <col min="9232" max="9232" width="10.5703125" style="806" bestFit="1" customWidth="1"/>
    <col min="9233" max="9233" width="11" style="806" bestFit="1" customWidth="1"/>
    <col min="9234" max="9234" width="9.7109375" style="806" bestFit="1" customWidth="1"/>
    <col min="9235" max="9235" width="10.5703125" style="806" bestFit="1" customWidth="1"/>
    <col min="9236" max="9236" width="11" style="806" bestFit="1" customWidth="1"/>
    <col min="9237" max="9237" width="9.7109375" style="806" bestFit="1" customWidth="1"/>
    <col min="9238" max="9238" width="10.5703125" style="806" bestFit="1" customWidth="1"/>
    <col min="9239" max="9239" width="11" style="806" bestFit="1" customWidth="1"/>
    <col min="9240" max="9240" width="9.7109375" style="806" bestFit="1" customWidth="1"/>
    <col min="9241" max="9241" width="10.5703125" style="806" bestFit="1" customWidth="1"/>
    <col min="9242" max="9242" width="11" style="806" bestFit="1" customWidth="1"/>
    <col min="9243" max="9243" width="9.7109375" style="806" bestFit="1" customWidth="1"/>
    <col min="9244" max="9244" width="10.5703125" style="806" bestFit="1" customWidth="1"/>
    <col min="9245" max="9245" width="11" style="806" bestFit="1" customWidth="1"/>
    <col min="9246" max="9246" width="9.7109375" style="806" bestFit="1" customWidth="1"/>
    <col min="9247" max="9247" width="10.5703125" style="806" bestFit="1" customWidth="1"/>
    <col min="9248" max="9248" width="11" style="806" bestFit="1" customWidth="1"/>
    <col min="9249" max="9249" width="9.7109375" style="806" bestFit="1" customWidth="1"/>
    <col min="9250" max="9250" width="10.5703125" style="806" bestFit="1" customWidth="1"/>
    <col min="9251" max="9251" width="11" style="806" bestFit="1" customWidth="1"/>
    <col min="9252" max="9252" width="9.7109375" style="806" bestFit="1" customWidth="1"/>
    <col min="9253" max="9253" width="10.5703125" style="806" bestFit="1" customWidth="1"/>
    <col min="9254" max="9254" width="11" style="806" bestFit="1" customWidth="1"/>
    <col min="9255" max="9256" width="10.5703125" style="806" bestFit="1" customWidth="1"/>
    <col min="9257" max="9257" width="11" style="806" bestFit="1" customWidth="1"/>
    <col min="9258" max="9258" width="9.7109375" style="806" bestFit="1" customWidth="1"/>
    <col min="9259" max="9259" width="10.5703125" style="806" bestFit="1" customWidth="1"/>
    <col min="9260" max="9260" width="13.7109375" style="806" customWidth="1"/>
    <col min="9261" max="9261" width="14.7109375" style="806" customWidth="1"/>
    <col min="9262" max="9262" width="12.85546875" style="806" customWidth="1"/>
    <col min="9263" max="9263" width="11.28515625" style="806" customWidth="1"/>
    <col min="9264" max="9295" width="8" style="806" customWidth="1"/>
    <col min="9296" max="9296" width="12" style="806" bestFit="1" customWidth="1"/>
    <col min="9297" max="9472" width="9.140625" style="806"/>
    <col min="9473" max="9474" width="13.28515625" style="806" customWidth="1"/>
    <col min="9475" max="9476" width="12.140625" style="806" customWidth="1"/>
    <col min="9477" max="9477" width="5.140625" style="806" customWidth="1"/>
    <col min="9478" max="9478" width="8.140625" style="806" customWidth="1"/>
    <col min="9479" max="9479" width="8.5703125" style="806" customWidth="1"/>
    <col min="9480" max="9480" width="11" style="806" bestFit="1" customWidth="1"/>
    <col min="9481" max="9481" width="11.140625" style="806" bestFit="1" customWidth="1"/>
    <col min="9482" max="9482" width="10.5703125" style="806" bestFit="1" customWidth="1"/>
    <col min="9483" max="9483" width="11" style="806" bestFit="1" customWidth="1"/>
    <col min="9484" max="9484" width="9.7109375" style="806" bestFit="1" customWidth="1"/>
    <col min="9485" max="9485" width="10.85546875" style="806" bestFit="1" customWidth="1"/>
    <col min="9486" max="9486" width="11" style="806" bestFit="1" customWidth="1"/>
    <col min="9487" max="9487" width="9.7109375" style="806" bestFit="1" customWidth="1"/>
    <col min="9488" max="9488" width="10.5703125" style="806" bestFit="1" customWidth="1"/>
    <col min="9489" max="9489" width="11" style="806" bestFit="1" customWidth="1"/>
    <col min="9490" max="9490" width="9.7109375" style="806" bestFit="1" customWidth="1"/>
    <col min="9491" max="9491" width="10.5703125" style="806" bestFit="1" customWidth="1"/>
    <col min="9492" max="9492" width="11" style="806" bestFit="1" customWidth="1"/>
    <col min="9493" max="9493" width="9.7109375" style="806" bestFit="1" customWidth="1"/>
    <col min="9494" max="9494" width="10.5703125" style="806" bestFit="1" customWidth="1"/>
    <col min="9495" max="9495" width="11" style="806" bestFit="1" customWidth="1"/>
    <col min="9496" max="9496" width="9.7109375" style="806" bestFit="1" customWidth="1"/>
    <col min="9497" max="9497" width="10.5703125" style="806" bestFit="1" customWidth="1"/>
    <col min="9498" max="9498" width="11" style="806" bestFit="1" customWidth="1"/>
    <col min="9499" max="9499" width="9.7109375" style="806" bestFit="1" customWidth="1"/>
    <col min="9500" max="9500" width="10.5703125" style="806" bestFit="1" customWidth="1"/>
    <col min="9501" max="9501" width="11" style="806" bestFit="1" customWidth="1"/>
    <col min="9502" max="9502" width="9.7109375" style="806" bestFit="1" customWidth="1"/>
    <col min="9503" max="9503" width="10.5703125" style="806" bestFit="1" customWidth="1"/>
    <col min="9504" max="9504" width="11" style="806" bestFit="1" customWidth="1"/>
    <col min="9505" max="9505" width="9.7109375" style="806" bestFit="1" customWidth="1"/>
    <col min="9506" max="9506" width="10.5703125" style="806" bestFit="1" customWidth="1"/>
    <col min="9507" max="9507" width="11" style="806" bestFit="1" customWidth="1"/>
    <col min="9508" max="9508" width="9.7109375" style="806" bestFit="1" customWidth="1"/>
    <col min="9509" max="9509" width="10.5703125" style="806" bestFit="1" customWidth="1"/>
    <col min="9510" max="9510" width="11" style="806" bestFit="1" customWidth="1"/>
    <col min="9511" max="9512" width="10.5703125" style="806" bestFit="1" customWidth="1"/>
    <col min="9513" max="9513" width="11" style="806" bestFit="1" customWidth="1"/>
    <col min="9514" max="9514" width="9.7109375" style="806" bestFit="1" customWidth="1"/>
    <col min="9515" max="9515" width="10.5703125" style="806" bestFit="1" customWidth="1"/>
    <col min="9516" max="9516" width="13.7109375" style="806" customWidth="1"/>
    <col min="9517" max="9517" width="14.7109375" style="806" customWidth="1"/>
    <col min="9518" max="9518" width="12.85546875" style="806" customWidth="1"/>
    <col min="9519" max="9519" width="11.28515625" style="806" customWidth="1"/>
    <col min="9520" max="9551" width="8" style="806" customWidth="1"/>
    <col min="9552" max="9552" width="12" style="806" bestFit="1" customWidth="1"/>
    <col min="9553" max="9728" width="9.140625" style="806"/>
    <col min="9729" max="9730" width="13.28515625" style="806" customWidth="1"/>
    <col min="9731" max="9732" width="12.140625" style="806" customWidth="1"/>
    <col min="9733" max="9733" width="5.140625" style="806" customWidth="1"/>
    <col min="9734" max="9734" width="8.140625" style="806" customWidth="1"/>
    <col min="9735" max="9735" width="8.5703125" style="806" customWidth="1"/>
    <col min="9736" max="9736" width="11" style="806" bestFit="1" customWidth="1"/>
    <col min="9737" max="9737" width="11.140625" style="806" bestFit="1" customWidth="1"/>
    <col min="9738" max="9738" width="10.5703125" style="806" bestFit="1" customWidth="1"/>
    <col min="9739" max="9739" width="11" style="806" bestFit="1" customWidth="1"/>
    <col min="9740" max="9740" width="9.7109375" style="806" bestFit="1" customWidth="1"/>
    <col min="9741" max="9741" width="10.85546875" style="806" bestFit="1" customWidth="1"/>
    <col min="9742" max="9742" width="11" style="806" bestFit="1" customWidth="1"/>
    <col min="9743" max="9743" width="9.7109375" style="806" bestFit="1" customWidth="1"/>
    <col min="9744" max="9744" width="10.5703125" style="806" bestFit="1" customWidth="1"/>
    <col min="9745" max="9745" width="11" style="806" bestFit="1" customWidth="1"/>
    <col min="9746" max="9746" width="9.7109375" style="806" bestFit="1" customWidth="1"/>
    <col min="9747" max="9747" width="10.5703125" style="806" bestFit="1" customWidth="1"/>
    <col min="9748" max="9748" width="11" style="806" bestFit="1" customWidth="1"/>
    <col min="9749" max="9749" width="9.7109375" style="806" bestFit="1" customWidth="1"/>
    <col min="9750" max="9750" width="10.5703125" style="806" bestFit="1" customWidth="1"/>
    <col min="9751" max="9751" width="11" style="806" bestFit="1" customWidth="1"/>
    <col min="9752" max="9752" width="9.7109375" style="806" bestFit="1" customWidth="1"/>
    <col min="9753" max="9753" width="10.5703125" style="806" bestFit="1" customWidth="1"/>
    <col min="9754" max="9754" width="11" style="806" bestFit="1" customWidth="1"/>
    <col min="9755" max="9755" width="9.7109375" style="806" bestFit="1" customWidth="1"/>
    <col min="9756" max="9756" width="10.5703125" style="806" bestFit="1" customWidth="1"/>
    <col min="9757" max="9757" width="11" style="806" bestFit="1" customWidth="1"/>
    <col min="9758" max="9758" width="9.7109375" style="806" bestFit="1" customWidth="1"/>
    <col min="9759" max="9759" width="10.5703125" style="806" bestFit="1" customWidth="1"/>
    <col min="9760" max="9760" width="11" style="806" bestFit="1" customWidth="1"/>
    <col min="9761" max="9761" width="9.7109375" style="806" bestFit="1" customWidth="1"/>
    <col min="9762" max="9762" width="10.5703125" style="806" bestFit="1" customWidth="1"/>
    <col min="9763" max="9763" width="11" style="806" bestFit="1" customWidth="1"/>
    <col min="9764" max="9764" width="9.7109375" style="806" bestFit="1" customWidth="1"/>
    <col min="9765" max="9765" width="10.5703125" style="806" bestFit="1" customWidth="1"/>
    <col min="9766" max="9766" width="11" style="806" bestFit="1" customWidth="1"/>
    <col min="9767" max="9768" width="10.5703125" style="806" bestFit="1" customWidth="1"/>
    <col min="9769" max="9769" width="11" style="806" bestFit="1" customWidth="1"/>
    <col min="9770" max="9770" width="9.7109375" style="806" bestFit="1" customWidth="1"/>
    <col min="9771" max="9771" width="10.5703125" style="806" bestFit="1" customWidth="1"/>
    <col min="9772" max="9772" width="13.7109375" style="806" customWidth="1"/>
    <col min="9773" max="9773" width="14.7109375" style="806" customWidth="1"/>
    <col min="9774" max="9774" width="12.85546875" style="806" customWidth="1"/>
    <col min="9775" max="9775" width="11.28515625" style="806" customWidth="1"/>
    <col min="9776" max="9807" width="8" style="806" customWidth="1"/>
    <col min="9808" max="9808" width="12" style="806" bestFit="1" customWidth="1"/>
    <col min="9809" max="9984" width="9.140625" style="806"/>
    <col min="9985" max="9986" width="13.28515625" style="806" customWidth="1"/>
    <col min="9987" max="9988" width="12.140625" style="806" customWidth="1"/>
    <col min="9989" max="9989" width="5.140625" style="806" customWidth="1"/>
    <col min="9990" max="9990" width="8.140625" style="806" customWidth="1"/>
    <col min="9991" max="9991" width="8.5703125" style="806" customWidth="1"/>
    <col min="9992" max="9992" width="11" style="806" bestFit="1" customWidth="1"/>
    <col min="9993" max="9993" width="11.140625" style="806" bestFit="1" customWidth="1"/>
    <col min="9994" max="9994" width="10.5703125" style="806" bestFit="1" customWidth="1"/>
    <col min="9995" max="9995" width="11" style="806" bestFit="1" customWidth="1"/>
    <col min="9996" max="9996" width="9.7109375" style="806" bestFit="1" customWidth="1"/>
    <col min="9997" max="9997" width="10.85546875" style="806" bestFit="1" customWidth="1"/>
    <col min="9998" max="9998" width="11" style="806" bestFit="1" customWidth="1"/>
    <col min="9999" max="9999" width="9.7109375" style="806" bestFit="1" customWidth="1"/>
    <col min="10000" max="10000" width="10.5703125" style="806" bestFit="1" customWidth="1"/>
    <col min="10001" max="10001" width="11" style="806" bestFit="1" customWidth="1"/>
    <col min="10002" max="10002" width="9.7109375" style="806" bestFit="1" customWidth="1"/>
    <col min="10003" max="10003" width="10.5703125" style="806" bestFit="1" customWidth="1"/>
    <col min="10004" max="10004" width="11" style="806" bestFit="1" customWidth="1"/>
    <col min="10005" max="10005" width="9.7109375" style="806" bestFit="1" customWidth="1"/>
    <col min="10006" max="10006" width="10.5703125" style="806" bestFit="1" customWidth="1"/>
    <col min="10007" max="10007" width="11" style="806" bestFit="1" customWidth="1"/>
    <col min="10008" max="10008" width="9.7109375" style="806" bestFit="1" customWidth="1"/>
    <col min="10009" max="10009" width="10.5703125" style="806" bestFit="1" customWidth="1"/>
    <col min="10010" max="10010" width="11" style="806" bestFit="1" customWidth="1"/>
    <col min="10011" max="10011" width="9.7109375" style="806" bestFit="1" customWidth="1"/>
    <col min="10012" max="10012" width="10.5703125" style="806" bestFit="1" customWidth="1"/>
    <col min="10013" max="10013" width="11" style="806" bestFit="1" customWidth="1"/>
    <col min="10014" max="10014" width="9.7109375" style="806" bestFit="1" customWidth="1"/>
    <col min="10015" max="10015" width="10.5703125" style="806" bestFit="1" customWidth="1"/>
    <col min="10016" max="10016" width="11" style="806" bestFit="1" customWidth="1"/>
    <col min="10017" max="10017" width="9.7109375" style="806" bestFit="1" customWidth="1"/>
    <col min="10018" max="10018" width="10.5703125" style="806" bestFit="1" customWidth="1"/>
    <col min="10019" max="10019" width="11" style="806" bestFit="1" customWidth="1"/>
    <col min="10020" max="10020" width="9.7109375" style="806" bestFit="1" customWidth="1"/>
    <col min="10021" max="10021" width="10.5703125" style="806" bestFit="1" customWidth="1"/>
    <col min="10022" max="10022" width="11" style="806" bestFit="1" customWidth="1"/>
    <col min="10023" max="10024" width="10.5703125" style="806" bestFit="1" customWidth="1"/>
    <col min="10025" max="10025" width="11" style="806" bestFit="1" customWidth="1"/>
    <col min="10026" max="10026" width="9.7109375" style="806" bestFit="1" customWidth="1"/>
    <col min="10027" max="10027" width="10.5703125" style="806" bestFit="1" customWidth="1"/>
    <col min="10028" max="10028" width="13.7109375" style="806" customWidth="1"/>
    <col min="10029" max="10029" width="14.7109375" style="806" customWidth="1"/>
    <col min="10030" max="10030" width="12.85546875" style="806" customWidth="1"/>
    <col min="10031" max="10031" width="11.28515625" style="806" customWidth="1"/>
    <col min="10032" max="10063" width="8" style="806" customWidth="1"/>
    <col min="10064" max="10064" width="12" style="806" bestFit="1" customWidth="1"/>
    <col min="10065" max="10240" width="9.140625" style="806"/>
    <col min="10241" max="10242" width="13.28515625" style="806" customWidth="1"/>
    <col min="10243" max="10244" width="12.140625" style="806" customWidth="1"/>
    <col min="10245" max="10245" width="5.140625" style="806" customWidth="1"/>
    <col min="10246" max="10246" width="8.140625" style="806" customWidth="1"/>
    <col min="10247" max="10247" width="8.5703125" style="806" customWidth="1"/>
    <col min="10248" max="10248" width="11" style="806" bestFit="1" customWidth="1"/>
    <col min="10249" max="10249" width="11.140625" style="806" bestFit="1" customWidth="1"/>
    <col min="10250" max="10250" width="10.5703125" style="806" bestFit="1" customWidth="1"/>
    <col min="10251" max="10251" width="11" style="806" bestFit="1" customWidth="1"/>
    <col min="10252" max="10252" width="9.7109375" style="806" bestFit="1" customWidth="1"/>
    <col min="10253" max="10253" width="10.85546875" style="806" bestFit="1" customWidth="1"/>
    <col min="10254" max="10254" width="11" style="806" bestFit="1" customWidth="1"/>
    <col min="10255" max="10255" width="9.7109375" style="806" bestFit="1" customWidth="1"/>
    <col min="10256" max="10256" width="10.5703125" style="806" bestFit="1" customWidth="1"/>
    <col min="10257" max="10257" width="11" style="806" bestFit="1" customWidth="1"/>
    <col min="10258" max="10258" width="9.7109375" style="806" bestFit="1" customWidth="1"/>
    <col min="10259" max="10259" width="10.5703125" style="806" bestFit="1" customWidth="1"/>
    <col min="10260" max="10260" width="11" style="806" bestFit="1" customWidth="1"/>
    <col min="10261" max="10261" width="9.7109375" style="806" bestFit="1" customWidth="1"/>
    <col min="10262" max="10262" width="10.5703125" style="806" bestFit="1" customWidth="1"/>
    <col min="10263" max="10263" width="11" style="806" bestFit="1" customWidth="1"/>
    <col min="10264" max="10264" width="9.7109375" style="806" bestFit="1" customWidth="1"/>
    <col min="10265" max="10265" width="10.5703125" style="806" bestFit="1" customWidth="1"/>
    <col min="10266" max="10266" width="11" style="806" bestFit="1" customWidth="1"/>
    <col min="10267" max="10267" width="9.7109375" style="806" bestFit="1" customWidth="1"/>
    <col min="10268" max="10268" width="10.5703125" style="806" bestFit="1" customWidth="1"/>
    <col min="10269" max="10269" width="11" style="806" bestFit="1" customWidth="1"/>
    <col min="10270" max="10270" width="9.7109375" style="806" bestFit="1" customWidth="1"/>
    <col min="10271" max="10271" width="10.5703125" style="806" bestFit="1" customWidth="1"/>
    <col min="10272" max="10272" width="11" style="806" bestFit="1" customWidth="1"/>
    <col min="10273" max="10273" width="9.7109375" style="806" bestFit="1" customWidth="1"/>
    <col min="10274" max="10274" width="10.5703125" style="806" bestFit="1" customWidth="1"/>
    <col min="10275" max="10275" width="11" style="806" bestFit="1" customWidth="1"/>
    <col min="10276" max="10276" width="9.7109375" style="806" bestFit="1" customWidth="1"/>
    <col min="10277" max="10277" width="10.5703125" style="806" bestFit="1" customWidth="1"/>
    <col min="10278" max="10278" width="11" style="806" bestFit="1" customWidth="1"/>
    <col min="10279" max="10280" width="10.5703125" style="806" bestFit="1" customWidth="1"/>
    <col min="10281" max="10281" width="11" style="806" bestFit="1" customWidth="1"/>
    <col min="10282" max="10282" width="9.7109375" style="806" bestFit="1" customWidth="1"/>
    <col min="10283" max="10283" width="10.5703125" style="806" bestFit="1" customWidth="1"/>
    <col min="10284" max="10284" width="13.7109375" style="806" customWidth="1"/>
    <col min="10285" max="10285" width="14.7109375" style="806" customWidth="1"/>
    <col min="10286" max="10286" width="12.85546875" style="806" customWidth="1"/>
    <col min="10287" max="10287" width="11.28515625" style="806" customWidth="1"/>
    <col min="10288" max="10319" width="8" style="806" customWidth="1"/>
    <col min="10320" max="10320" width="12" style="806" bestFit="1" customWidth="1"/>
    <col min="10321" max="10496" width="9.140625" style="806"/>
    <col min="10497" max="10498" width="13.28515625" style="806" customWidth="1"/>
    <col min="10499" max="10500" width="12.140625" style="806" customWidth="1"/>
    <col min="10501" max="10501" width="5.140625" style="806" customWidth="1"/>
    <col min="10502" max="10502" width="8.140625" style="806" customWidth="1"/>
    <col min="10503" max="10503" width="8.5703125" style="806" customWidth="1"/>
    <col min="10504" max="10504" width="11" style="806" bestFit="1" customWidth="1"/>
    <col min="10505" max="10505" width="11.140625" style="806" bestFit="1" customWidth="1"/>
    <col min="10506" max="10506" width="10.5703125" style="806" bestFit="1" customWidth="1"/>
    <col min="10507" max="10507" width="11" style="806" bestFit="1" customWidth="1"/>
    <col min="10508" max="10508" width="9.7109375" style="806" bestFit="1" customWidth="1"/>
    <col min="10509" max="10509" width="10.85546875" style="806" bestFit="1" customWidth="1"/>
    <col min="10510" max="10510" width="11" style="806" bestFit="1" customWidth="1"/>
    <col min="10511" max="10511" width="9.7109375" style="806" bestFit="1" customWidth="1"/>
    <col min="10512" max="10512" width="10.5703125" style="806" bestFit="1" customWidth="1"/>
    <col min="10513" max="10513" width="11" style="806" bestFit="1" customWidth="1"/>
    <col min="10514" max="10514" width="9.7109375" style="806" bestFit="1" customWidth="1"/>
    <col min="10515" max="10515" width="10.5703125" style="806" bestFit="1" customWidth="1"/>
    <col min="10516" max="10516" width="11" style="806" bestFit="1" customWidth="1"/>
    <col min="10517" max="10517" width="9.7109375" style="806" bestFit="1" customWidth="1"/>
    <col min="10518" max="10518" width="10.5703125" style="806" bestFit="1" customWidth="1"/>
    <col min="10519" max="10519" width="11" style="806" bestFit="1" customWidth="1"/>
    <col min="10520" max="10520" width="9.7109375" style="806" bestFit="1" customWidth="1"/>
    <col min="10521" max="10521" width="10.5703125" style="806" bestFit="1" customWidth="1"/>
    <col min="10522" max="10522" width="11" style="806" bestFit="1" customWidth="1"/>
    <col min="10523" max="10523" width="9.7109375" style="806" bestFit="1" customWidth="1"/>
    <col min="10524" max="10524" width="10.5703125" style="806" bestFit="1" customWidth="1"/>
    <col min="10525" max="10525" width="11" style="806" bestFit="1" customWidth="1"/>
    <col min="10526" max="10526" width="9.7109375" style="806" bestFit="1" customWidth="1"/>
    <col min="10527" max="10527" width="10.5703125" style="806" bestFit="1" customWidth="1"/>
    <col min="10528" max="10528" width="11" style="806" bestFit="1" customWidth="1"/>
    <col min="10529" max="10529" width="9.7109375" style="806" bestFit="1" customWidth="1"/>
    <col min="10530" max="10530" width="10.5703125" style="806" bestFit="1" customWidth="1"/>
    <col min="10531" max="10531" width="11" style="806" bestFit="1" customWidth="1"/>
    <col min="10532" max="10532" width="9.7109375" style="806" bestFit="1" customWidth="1"/>
    <col min="10533" max="10533" width="10.5703125" style="806" bestFit="1" customWidth="1"/>
    <col min="10534" max="10534" width="11" style="806" bestFit="1" customWidth="1"/>
    <col min="10535" max="10536" width="10.5703125" style="806" bestFit="1" customWidth="1"/>
    <col min="10537" max="10537" width="11" style="806" bestFit="1" customWidth="1"/>
    <col min="10538" max="10538" width="9.7109375" style="806" bestFit="1" customWidth="1"/>
    <col min="10539" max="10539" width="10.5703125" style="806" bestFit="1" customWidth="1"/>
    <col min="10540" max="10540" width="13.7109375" style="806" customWidth="1"/>
    <col min="10541" max="10541" width="14.7109375" style="806" customWidth="1"/>
    <col min="10542" max="10542" width="12.85546875" style="806" customWidth="1"/>
    <col min="10543" max="10543" width="11.28515625" style="806" customWidth="1"/>
    <col min="10544" max="10575" width="8" style="806" customWidth="1"/>
    <col min="10576" max="10576" width="12" style="806" bestFit="1" customWidth="1"/>
    <col min="10577" max="10752" width="9.140625" style="806"/>
    <col min="10753" max="10754" width="13.28515625" style="806" customWidth="1"/>
    <col min="10755" max="10756" width="12.140625" style="806" customWidth="1"/>
    <col min="10757" max="10757" width="5.140625" style="806" customWidth="1"/>
    <col min="10758" max="10758" width="8.140625" style="806" customWidth="1"/>
    <col min="10759" max="10759" width="8.5703125" style="806" customWidth="1"/>
    <col min="10760" max="10760" width="11" style="806" bestFit="1" customWidth="1"/>
    <col min="10761" max="10761" width="11.140625" style="806" bestFit="1" customWidth="1"/>
    <col min="10762" max="10762" width="10.5703125" style="806" bestFit="1" customWidth="1"/>
    <col min="10763" max="10763" width="11" style="806" bestFit="1" customWidth="1"/>
    <col min="10764" max="10764" width="9.7109375" style="806" bestFit="1" customWidth="1"/>
    <col min="10765" max="10765" width="10.85546875" style="806" bestFit="1" customWidth="1"/>
    <col min="10766" max="10766" width="11" style="806" bestFit="1" customWidth="1"/>
    <col min="10767" max="10767" width="9.7109375" style="806" bestFit="1" customWidth="1"/>
    <col min="10768" max="10768" width="10.5703125" style="806" bestFit="1" customWidth="1"/>
    <col min="10769" max="10769" width="11" style="806" bestFit="1" customWidth="1"/>
    <col min="10770" max="10770" width="9.7109375" style="806" bestFit="1" customWidth="1"/>
    <col min="10771" max="10771" width="10.5703125" style="806" bestFit="1" customWidth="1"/>
    <col min="10772" max="10772" width="11" style="806" bestFit="1" customWidth="1"/>
    <col min="10773" max="10773" width="9.7109375" style="806" bestFit="1" customWidth="1"/>
    <col min="10774" max="10774" width="10.5703125" style="806" bestFit="1" customWidth="1"/>
    <col min="10775" max="10775" width="11" style="806" bestFit="1" customWidth="1"/>
    <col min="10776" max="10776" width="9.7109375" style="806" bestFit="1" customWidth="1"/>
    <col min="10777" max="10777" width="10.5703125" style="806" bestFit="1" customWidth="1"/>
    <col min="10778" max="10778" width="11" style="806" bestFit="1" customWidth="1"/>
    <col min="10779" max="10779" width="9.7109375" style="806" bestFit="1" customWidth="1"/>
    <col min="10780" max="10780" width="10.5703125" style="806" bestFit="1" customWidth="1"/>
    <col min="10781" max="10781" width="11" style="806" bestFit="1" customWidth="1"/>
    <col min="10782" max="10782" width="9.7109375" style="806" bestFit="1" customWidth="1"/>
    <col min="10783" max="10783" width="10.5703125" style="806" bestFit="1" customWidth="1"/>
    <col min="10784" max="10784" width="11" style="806" bestFit="1" customWidth="1"/>
    <col min="10785" max="10785" width="9.7109375" style="806" bestFit="1" customWidth="1"/>
    <col min="10786" max="10786" width="10.5703125" style="806" bestFit="1" customWidth="1"/>
    <col min="10787" max="10787" width="11" style="806" bestFit="1" customWidth="1"/>
    <col min="10788" max="10788" width="9.7109375" style="806" bestFit="1" customWidth="1"/>
    <col min="10789" max="10789" width="10.5703125" style="806" bestFit="1" customWidth="1"/>
    <col min="10790" max="10790" width="11" style="806" bestFit="1" customWidth="1"/>
    <col min="10791" max="10792" width="10.5703125" style="806" bestFit="1" customWidth="1"/>
    <col min="10793" max="10793" width="11" style="806" bestFit="1" customWidth="1"/>
    <col min="10794" max="10794" width="9.7109375" style="806" bestFit="1" customWidth="1"/>
    <col min="10795" max="10795" width="10.5703125" style="806" bestFit="1" customWidth="1"/>
    <col min="10796" max="10796" width="13.7109375" style="806" customWidth="1"/>
    <col min="10797" max="10797" width="14.7109375" style="806" customWidth="1"/>
    <col min="10798" max="10798" width="12.85546875" style="806" customWidth="1"/>
    <col min="10799" max="10799" width="11.28515625" style="806" customWidth="1"/>
    <col min="10800" max="10831" width="8" style="806" customWidth="1"/>
    <col min="10832" max="10832" width="12" style="806" bestFit="1" customWidth="1"/>
    <col min="10833" max="11008" width="9.140625" style="806"/>
    <col min="11009" max="11010" width="13.28515625" style="806" customWidth="1"/>
    <col min="11011" max="11012" width="12.140625" style="806" customWidth="1"/>
    <col min="11013" max="11013" width="5.140625" style="806" customWidth="1"/>
    <col min="11014" max="11014" width="8.140625" style="806" customWidth="1"/>
    <col min="11015" max="11015" width="8.5703125" style="806" customWidth="1"/>
    <col min="11016" max="11016" width="11" style="806" bestFit="1" customWidth="1"/>
    <col min="11017" max="11017" width="11.140625" style="806" bestFit="1" customWidth="1"/>
    <col min="11018" max="11018" width="10.5703125" style="806" bestFit="1" customWidth="1"/>
    <col min="11019" max="11019" width="11" style="806" bestFit="1" customWidth="1"/>
    <col min="11020" max="11020" width="9.7109375" style="806" bestFit="1" customWidth="1"/>
    <col min="11021" max="11021" width="10.85546875" style="806" bestFit="1" customWidth="1"/>
    <col min="11022" max="11022" width="11" style="806" bestFit="1" customWidth="1"/>
    <col min="11023" max="11023" width="9.7109375" style="806" bestFit="1" customWidth="1"/>
    <col min="11024" max="11024" width="10.5703125" style="806" bestFit="1" customWidth="1"/>
    <col min="11025" max="11025" width="11" style="806" bestFit="1" customWidth="1"/>
    <col min="11026" max="11026" width="9.7109375" style="806" bestFit="1" customWidth="1"/>
    <col min="11027" max="11027" width="10.5703125" style="806" bestFit="1" customWidth="1"/>
    <col min="11028" max="11028" width="11" style="806" bestFit="1" customWidth="1"/>
    <col min="11029" max="11029" width="9.7109375" style="806" bestFit="1" customWidth="1"/>
    <col min="11030" max="11030" width="10.5703125" style="806" bestFit="1" customWidth="1"/>
    <col min="11031" max="11031" width="11" style="806" bestFit="1" customWidth="1"/>
    <col min="11032" max="11032" width="9.7109375" style="806" bestFit="1" customWidth="1"/>
    <col min="11033" max="11033" width="10.5703125" style="806" bestFit="1" customWidth="1"/>
    <col min="11034" max="11034" width="11" style="806" bestFit="1" customWidth="1"/>
    <col min="11035" max="11035" width="9.7109375" style="806" bestFit="1" customWidth="1"/>
    <col min="11036" max="11036" width="10.5703125" style="806" bestFit="1" customWidth="1"/>
    <col min="11037" max="11037" width="11" style="806" bestFit="1" customWidth="1"/>
    <col min="11038" max="11038" width="9.7109375" style="806" bestFit="1" customWidth="1"/>
    <col min="11039" max="11039" width="10.5703125" style="806" bestFit="1" customWidth="1"/>
    <col min="11040" max="11040" width="11" style="806" bestFit="1" customWidth="1"/>
    <col min="11041" max="11041" width="9.7109375" style="806" bestFit="1" customWidth="1"/>
    <col min="11042" max="11042" width="10.5703125" style="806" bestFit="1" customWidth="1"/>
    <col min="11043" max="11043" width="11" style="806" bestFit="1" customWidth="1"/>
    <col min="11044" max="11044" width="9.7109375" style="806" bestFit="1" customWidth="1"/>
    <col min="11045" max="11045" width="10.5703125" style="806" bestFit="1" customWidth="1"/>
    <col min="11046" max="11046" width="11" style="806" bestFit="1" customWidth="1"/>
    <col min="11047" max="11048" width="10.5703125" style="806" bestFit="1" customWidth="1"/>
    <col min="11049" max="11049" width="11" style="806" bestFit="1" customWidth="1"/>
    <col min="11050" max="11050" width="9.7109375" style="806" bestFit="1" customWidth="1"/>
    <col min="11051" max="11051" width="10.5703125" style="806" bestFit="1" customWidth="1"/>
    <col min="11052" max="11052" width="13.7109375" style="806" customWidth="1"/>
    <col min="11053" max="11053" width="14.7109375" style="806" customWidth="1"/>
    <col min="11054" max="11054" width="12.85546875" style="806" customWidth="1"/>
    <col min="11055" max="11055" width="11.28515625" style="806" customWidth="1"/>
    <col min="11056" max="11087" width="8" style="806" customWidth="1"/>
    <col min="11088" max="11088" width="12" style="806" bestFit="1" customWidth="1"/>
    <col min="11089" max="11264" width="9.140625" style="806"/>
    <col min="11265" max="11266" width="13.28515625" style="806" customWidth="1"/>
    <col min="11267" max="11268" width="12.140625" style="806" customWidth="1"/>
    <col min="11269" max="11269" width="5.140625" style="806" customWidth="1"/>
    <col min="11270" max="11270" width="8.140625" style="806" customWidth="1"/>
    <col min="11271" max="11271" width="8.5703125" style="806" customWidth="1"/>
    <col min="11272" max="11272" width="11" style="806" bestFit="1" customWidth="1"/>
    <col min="11273" max="11273" width="11.140625" style="806" bestFit="1" customWidth="1"/>
    <col min="11274" max="11274" width="10.5703125" style="806" bestFit="1" customWidth="1"/>
    <col min="11275" max="11275" width="11" style="806" bestFit="1" customWidth="1"/>
    <col min="11276" max="11276" width="9.7109375" style="806" bestFit="1" customWidth="1"/>
    <col min="11277" max="11277" width="10.85546875" style="806" bestFit="1" customWidth="1"/>
    <col min="11278" max="11278" width="11" style="806" bestFit="1" customWidth="1"/>
    <col min="11279" max="11279" width="9.7109375" style="806" bestFit="1" customWidth="1"/>
    <col min="11280" max="11280" width="10.5703125" style="806" bestFit="1" customWidth="1"/>
    <col min="11281" max="11281" width="11" style="806" bestFit="1" customWidth="1"/>
    <col min="11282" max="11282" width="9.7109375" style="806" bestFit="1" customWidth="1"/>
    <col min="11283" max="11283" width="10.5703125" style="806" bestFit="1" customWidth="1"/>
    <col min="11284" max="11284" width="11" style="806" bestFit="1" customWidth="1"/>
    <col min="11285" max="11285" width="9.7109375" style="806" bestFit="1" customWidth="1"/>
    <col min="11286" max="11286" width="10.5703125" style="806" bestFit="1" customWidth="1"/>
    <col min="11287" max="11287" width="11" style="806" bestFit="1" customWidth="1"/>
    <col min="11288" max="11288" width="9.7109375" style="806" bestFit="1" customWidth="1"/>
    <col min="11289" max="11289" width="10.5703125" style="806" bestFit="1" customWidth="1"/>
    <col min="11290" max="11290" width="11" style="806" bestFit="1" customWidth="1"/>
    <col min="11291" max="11291" width="9.7109375" style="806" bestFit="1" customWidth="1"/>
    <col min="11292" max="11292" width="10.5703125" style="806" bestFit="1" customWidth="1"/>
    <col min="11293" max="11293" width="11" style="806" bestFit="1" customWidth="1"/>
    <col min="11294" max="11294" width="9.7109375" style="806" bestFit="1" customWidth="1"/>
    <col min="11295" max="11295" width="10.5703125" style="806" bestFit="1" customWidth="1"/>
    <col min="11296" max="11296" width="11" style="806" bestFit="1" customWidth="1"/>
    <col min="11297" max="11297" width="9.7109375" style="806" bestFit="1" customWidth="1"/>
    <col min="11298" max="11298" width="10.5703125" style="806" bestFit="1" customWidth="1"/>
    <col min="11299" max="11299" width="11" style="806" bestFit="1" customWidth="1"/>
    <col min="11300" max="11300" width="9.7109375" style="806" bestFit="1" customWidth="1"/>
    <col min="11301" max="11301" width="10.5703125" style="806" bestFit="1" customWidth="1"/>
    <col min="11302" max="11302" width="11" style="806" bestFit="1" customWidth="1"/>
    <col min="11303" max="11304" width="10.5703125" style="806" bestFit="1" customWidth="1"/>
    <col min="11305" max="11305" width="11" style="806" bestFit="1" customWidth="1"/>
    <col min="11306" max="11306" width="9.7109375" style="806" bestFit="1" customWidth="1"/>
    <col min="11307" max="11307" width="10.5703125" style="806" bestFit="1" customWidth="1"/>
    <col min="11308" max="11308" width="13.7109375" style="806" customWidth="1"/>
    <col min="11309" max="11309" width="14.7109375" style="806" customWidth="1"/>
    <col min="11310" max="11310" width="12.85546875" style="806" customWidth="1"/>
    <col min="11311" max="11311" width="11.28515625" style="806" customWidth="1"/>
    <col min="11312" max="11343" width="8" style="806" customWidth="1"/>
    <col min="11344" max="11344" width="12" style="806" bestFit="1" customWidth="1"/>
    <col min="11345" max="11520" width="9.140625" style="806"/>
    <col min="11521" max="11522" width="13.28515625" style="806" customWidth="1"/>
    <col min="11523" max="11524" width="12.140625" style="806" customWidth="1"/>
    <col min="11525" max="11525" width="5.140625" style="806" customWidth="1"/>
    <col min="11526" max="11526" width="8.140625" style="806" customWidth="1"/>
    <col min="11527" max="11527" width="8.5703125" style="806" customWidth="1"/>
    <col min="11528" max="11528" width="11" style="806" bestFit="1" customWidth="1"/>
    <col min="11529" max="11529" width="11.140625" style="806" bestFit="1" customWidth="1"/>
    <col min="11530" max="11530" width="10.5703125" style="806" bestFit="1" customWidth="1"/>
    <col min="11531" max="11531" width="11" style="806" bestFit="1" customWidth="1"/>
    <col min="11532" max="11532" width="9.7109375" style="806" bestFit="1" customWidth="1"/>
    <col min="11533" max="11533" width="10.85546875" style="806" bestFit="1" customWidth="1"/>
    <col min="11534" max="11534" width="11" style="806" bestFit="1" customWidth="1"/>
    <col min="11535" max="11535" width="9.7109375" style="806" bestFit="1" customWidth="1"/>
    <col min="11536" max="11536" width="10.5703125" style="806" bestFit="1" customWidth="1"/>
    <col min="11537" max="11537" width="11" style="806" bestFit="1" customWidth="1"/>
    <col min="11538" max="11538" width="9.7109375" style="806" bestFit="1" customWidth="1"/>
    <col min="11539" max="11539" width="10.5703125" style="806" bestFit="1" customWidth="1"/>
    <col min="11540" max="11540" width="11" style="806" bestFit="1" customWidth="1"/>
    <col min="11541" max="11541" width="9.7109375" style="806" bestFit="1" customWidth="1"/>
    <col min="11542" max="11542" width="10.5703125" style="806" bestFit="1" customWidth="1"/>
    <col min="11543" max="11543" width="11" style="806" bestFit="1" customWidth="1"/>
    <col min="11544" max="11544" width="9.7109375" style="806" bestFit="1" customWidth="1"/>
    <col min="11545" max="11545" width="10.5703125" style="806" bestFit="1" customWidth="1"/>
    <col min="11546" max="11546" width="11" style="806" bestFit="1" customWidth="1"/>
    <col min="11547" max="11547" width="9.7109375" style="806" bestFit="1" customWidth="1"/>
    <col min="11548" max="11548" width="10.5703125" style="806" bestFit="1" customWidth="1"/>
    <col min="11549" max="11549" width="11" style="806" bestFit="1" customWidth="1"/>
    <col min="11550" max="11550" width="9.7109375" style="806" bestFit="1" customWidth="1"/>
    <col min="11551" max="11551" width="10.5703125" style="806" bestFit="1" customWidth="1"/>
    <col min="11552" max="11552" width="11" style="806" bestFit="1" customWidth="1"/>
    <col min="11553" max="11553" width="9.7109375" style="806" bestFit="1" customWidth="1"/>
    <col min="11554" max="11554" width="10.5703125" style="806" bestFit="1" customWidth="1"/>
    <col min="11555" max="11555" width="11" style="806" bestFit="1" customWidth="1"/>
    <col min="11556" max="11556" width="9.7109375" style="806" bestFit="1" customWidth="1"/>
    <col min="11557" max="11557" width="10.5703125" style="806" bestFit="1" customWidth="1"/>
    <col min="11558" max="11558" width="11" style="806" bestFit="1" customWidth="1"/>
    <col min="11559" max="11560" width="10.5703125" style="806" bestFit="1" customWidth="1"/>
    <col min="11561" max="11561" width="11" style="806" bestFit="1" customWidth="1"/>
    <col min="11562" max="11562" width="9.7109375" style="806" bestFit="1" customWidth="1"/>
    <col min="11563" max="11563" width="10.5703125" style="806" bestFit="1" customWidth="1"/>
    <col min="11564" max="11564" width="13.7109375" style="806" customWidth="1"/>
    <col min="11565" max="11565" width="14.7109375" style="806" customWidth="1"/>
    <col min="11566" max="11566" width="12.85546875" style="806" customWidth="1"/>
    <col min="11567" max="11567" width="11.28515625" style="806" customWidth="1"/>
    <col min="11568" max="11599" width="8" style="806" customWidth="1"/>
    <col min="11600" max="11600" width="12" style="806" bestFit="1" customWidth="1"/>
    <col min="11601" max="11776" width="9.140625" style="806"/>
    <col min="11777" max="11778" width="13.28515625" style="806" customWidth="1"/>
    <col min="11779" max="11780" width="12.140625" style="806" customWidth="1"/>
    <col min="11781" max="11781" width="5.140625" style="806" customWidth="1"/>
    <col min="11782" max="11782" width="8.140625" style="806" customWidth="1"/>
    <col min="11783" max="11783" width="8.5703125" style="806" customWidth="1"/>
    <col min="11784" max="11784" width="11" style="806" bestFit="1" customWidth="1"/>
    <col min="11785" max="11785" width="11.140625" style="806" bestFit="1" customWidth="1"/>
    <col min="11786" max="11786" width="10.5703125" style="806" bestFit="1" customWidth="1"/>
    <col min="11787" max="11787" width="11" style="806" bestFit="1" customWidth="1"/>
    <col min="11788" max="11788" width="9.7109375" style="806" bestFit="1" customWidth="1"/>
    <col min="11789" max="11789" width="10.85546875" style="806" bestFit="1" customWidth="1"/>
    <col min="11790" max="11790" width="11" style="806" bestFit="1" customWidth="1"/>
    <col min="11791" max="11791" width="9.7109375" style="806" bestFit="1" customWidth="1"/>
    <col min="11792" max="11792" width="10.5703125" style="806" bestFit="1" customWidth="1"/>
    <col min="11793" max="11793" width="11" style="806" bestFit="1" customWidth="1"/>
    <col min="11794" max="11794" width="9.7109375" style="806" bestFit="1" customWidth="1"/>
    <col min="11795" max="11795" width="10.5703125" style="806" bestFit="1" customWidth="1"/>
    <col min="11796" max="11796" width="11" style="806" bestFit="1" customWidth="1"/>
    <col min="11797" max="11797" width="9.7109375" style="806" bestFit="1" customWidth="1"/>
    <col min="11798" max="11798" width="10.5703125" style="806" bestFit="1" customWidth="1"/>
    <col min="11799" max="11799" width="11" style="806" bestFit="1" customWidth="1"/>
    <col min="11800" max="11800" width="9.7109375" style="806" bestFit="1" customWidth="1"/>
    <col min="11801" max="11801" width="10.5703125" style="806" bestFit="1" customWidth="1"/>
    <col min="11802" max="11802" width="11" style="806" bestFit="1" customWidth="1"/>
    <col min="11803" max="11803" width="9.7109375" style="806" bestFit="1" customWidth="1"/>
    <col min="11804" max="11804" width="10.5703125" style="806" bestFit="1" customWidth="1"/>
    <col min="11805" max="11805" width="11" style="806" bestFit="1" customWidth="1"/>
    <col min="11806" max="11806" width="9.7109375" style="806" bestFit="1" customWidth="1"/>
    <col min="11807" max="11807" width="10.5703125" style="806" bestFit="1" customWidth="1"/>
    <col min="11808" max="11808" width="11" style="806" bestFit="1" customWidth="1"/>
    <col min="11809" max="11809" width="9.7109375" style="806" bestFit="1" customWidth="1"/>
    <col min="11810" max="11810" width="10.5703125" style="806" bestFit="1" customWidth="1"/>
    <col min="11811" max="11811" width="11" style="806" bestFit="1" customWidth="1"/>
    <col min="11812" max="11812" width="9.7109375" style="806" bestFit="1" customWidth="1"/>
    <col min="11813" max="11813" width="10.5703125" style="806" bestFit="1" customWidth="1"/>
    <col min="11814" max="11814" width="11" style="806" bestFit="1" customWidth="1"/>
    <col min="11815" max="11816" width="10.5703125" style="806" bestFit="1" customWidth="1"/>
    <col min="11817" max="11817" width="11" style="806" bestFit="1" customWidth="1"/>
    <col min="11818" max="11818" width="9.7109375" style="806" bestFit="1" customWidth="1"/>
    <col min="11819" max="11819" width="10.5703125" style="806" bestFit="1" customWidth="1"/>
    <col min="11820" max="11820" width="13.7109375" style="806" customWidth="1"/>
    <col min="11821" max="11821" width="14.7109375" style="806" customWidth="1"/>
    <col min="11822" max="11822" width="12.85546875" style="806" customWidth="1"/>
    <col min="11823" max="11823" width="11.28515625" style="806" customWidth="1"/>
    <col min="11824" max="11855" width="8" style="806" customWidth="1"/>
    <col min="11856" max="11856" width="12" style="806" bestFit="1" customWidth="1"/>
    <col min="11857" max="12032" width="9.140625" style="806"/>
    <col min="12033" max="12034" width="13.28515625" style="806" customWidth="1"/>
    <col min="12035" max="12036" width="12.140625" style="806" customWidth="1"/>
    <col min="12037" max="12037" width="5.140625" style="806" customWidth="1"/>
    <col min="12038" max="12038" width="8.140625" style="806" customWidth="1"/>
    <col min="12039" max="12039" width="8.5703125" style="806" customWidth="1"/>
    <col min="12040" max="12040" width="11" style="806" bestFit="1" customWidth="1"/>
    <col min="12041" max="12041" width="11.140625" style="806" bestFit="1" customWidth="1"/>
    <col min="12042" max="12042" width="10.5703125" style="806" bestFit="1" customWidth="1"/>
    <col min="12043" max="12043" width="11" style="806" bestFit="1" customWidth="1"/>
    <col min="12044" max="12044" width="9.7109375" style="806" bestFit="1" customWidth="1"/>
    <col min="12045" max="12045" width="10.85546875" style="806" bestFit="1" customWidth="1"/>
    <col min="12046" max="12046" width="11" style="806" bestFit="1" customWidth="1"/>
    <col min="12047" max="12047" width="9.7109375" style="806" bestFit="1" customWidth="1"/>
    <col min="12048" max="12048" width="10.5703125" style="806" bestFit="1" customWidth="1"/>
    <col min="12049" max="12049" width="11" style="806" bestFit="1" customWidth="1"/>
    <col min="12050" max="12050" width="9.7109375" style="806" bestFit="1" customWidth="1"/>
    <col min="12051" max="12051" width="10.5703125" style="806" bestFit="1" customWidth="1"/>
    <col min="12052" max="12052" width="11" style="806" bestFit="1" customWidth="1"/>
    <col min="12053" max="12053" width="9.7109375" style="806" bestFit="1" customWidth="1"/>
    <col min="12054" max="12054" width="10.5703125" style="806" bestFit="1" customWidth="1"/>
    <col min="12055" max="12055" width="11" style="806" bestFit="1" customWidth="1"/>
    <col min="12056" max="12056" width="9.7109375" style="806" bestFit="1" customWidth="1"/>
    <col min="12057" max="12057" width="10.5703125" style="806" bestFit="1" customWidth="1"/>
    <col min="12058" max="12058" width="11" style="806" bestFit="1" customWidth="1"/>
    <col min="12059" max="12059" width="9.7109375" style="806" bestFit="1" customWidth="1"/>
    <col min="12060" max="12060" width="10.5703125" style="806" bestFit="1" customWidth="1"/>
    <col min="12061" max="12061" width="11" style="806" bestFit="1" customWidth="1"/>
    <col min="12062" max="12062" width="9.7109375" style="806" bestFit="1" customWidth="1"/>
    <col min="12063" max="12063" width="10.5703125" style="806" bestFit="1" customWidth="1"/>
    <col min="12064" max="12064" width="11" style="806" bestFit="1" customWidth="1"/>
    <col min="12065" max="12065" width="9.7109375" style="806" bestFit="1" customWidth="1"/>
    <col min="12066" max="12066" width="10.5703125" style="806" bestFit="1" customWidth="1"/>
    <col min="12067" max="12067" width="11" style="806" bestFit="1" customWidth="1"/>
    <col min="12068" max="12068" width="9.7109375" style="806" bestFit="1" customWidth="1"/>
    <col min="12069" max="12069" width="10.5703125" style="806" bestFit="1" customWidth="1"/>
    <col min="12070" max="12070" width="11" style="806" bestFit="1" customWidth="1"/>
    <col min="12071" max="12072" width="10.5703125" style="806" bestFit="1" customWidth="1"/>
    <col min="12073" max="12073" width="11" style="806" bestFit="1" customWidth="1"/>
    <col min="12074" max="12074" width="9.7109375" style="806" bestFit="1" customWidth="1"/>
    <col min="12075" max="12075" width="10.5703125" style="806" bestFit="1" customWidth="1"/>
    <col min="12076" max="12076" width="13.7109375" style="806" customWidth="1"/>
    <col min="12077" max="12077" width="14.7109375" style="806" customWidth="1"/>
    <col min="12078" max="12078" width="12.85546875" style="806" customWidth="1"/>
    <col min="12079" max="12079" width="11.28515625" style="806" customWidth="1"/>
    <col min="12080" max="12111" width="8" style="806" customWidth="1"/>
    <col min="12112" max="12112" width="12" style="806" bestFit="1" customWidth="1"/>
    <col min="12113" max="12288" width="9.140625" style="806"/>
    <col min="12289" max="12290" width="13.28515625" style="806" customWidth="1"/>
    <col min="12291" max="12292" width="12.140625" style="806" customWidth="1"/>
    <col min="12293" max="12293" width="5.140625" style="806" customWidth="1"/>
    <col min="12294" max="12294" width="8.140625" style="806" customWidth="1"/>
    <col min="12295" max="12295" width="8.5703125" style="806" customWidth="1"/>
    <col min="12296" max="12296" width="11" style="806" bestFit="1" customWidth="1"/>
    <col min="12297" max="12297" width="11.140625" style="806" bestFit="1" customWidth="1"/>
    <col min="12298" max="12298" width="10.5703125" style="806" bestFit="1" customWidth="1"/>
    <col min="12299" max="12299" width="11" style="806" bestFit="1" customWidth="1"/>
    <col min="12300" max="12300" width="9.7109375" style="806" bestFit="1" customWidth="1"/>
    <col min="12301" max="12301" width="10.85546875" style="806" bestFit="1" customWidth="1"/>
    <col min="12302" max="12302" width="11" style="806" bestFit="1" customWidth="1"/>
    <col min="12303" max="12303" width="9.7109375" style="806" bestFit="1" customWidth="1"/>
    <col min="12304" max="12304" width="10.5703125" style="806" bestFit="1" customWidth="1"/>
    <col min="12305" max="12305" width="11" style="806" bestFit="1" customWidth="1"/>
    <col min="12306" max="12306" width="9.7109375" style="806" bestFit="1" customWidth="1"/>
    <col min="12307" max="12307" width="10.5703125" style="806" bestFit="1" customWidth="1"/>
    <col min="12308" max="12308" width="11" style="806" bestFit="1" customWidth="1"/>
    <col min="12309" max="12309" width="9.7109375" style="806" bestFit="1" customWidth="1"/>
    <col min="12310" max="12310" width="10.5703125" style="806" bestFit="1" customWidth="1"/>
    <col min="12311" max="12311" width="11" style="806" bestFit="1" customWidth="1"/>
    <col min="12312" max="12312" width="9.7109375" style="806" bestFit="1" customWidth="1"/>
    <col min="12313" max="12313" width="10.5703125" style="806" bestFit="1" customWidth="1"/>
    <col min="12314" max="12314" width="11" style="806" bestFit="1" customWidth="1"/>
    <col min="12315" max="12315" width="9.7109375" style="806" bestFit="1" customWidth="1"/>
    <col min="12316" max="12316" width="10.5703125" style="806" bestFit="1" customWidth="1"/>
    <col min="12317" max="12317" width="11" style="806" bestFit="1" customWidth="1"/>
    <col min="12318" max="12318" width="9.7109375" style="806" bestFit="1" customWidth="1"/>
    <col min="12319" max="12319" width="10.5703125" style="806" bestFit="1" customWidth="1"/>
    <col min="12320" max="12320" width="11" style="806" bestFit="1" customWidth="1"/>
    <col min="12321" max="12321" width="9.7109375" style="806" bestFit="1" customWidth="1"/>
    <col min="12322" max="12322" width="10.5703125" style="806" bestFit="1" customWidth="1"/>
    <col min="12323" max="12323" width="11" style="806" bestFit="1" customWidth="1"/>
    <col min="12324" max="12324" width="9.7109375" style="806" bestFit="1" customWidth="1"/>
    <col min="12325" max="12325" width="10.5703125" style="806" bestFit="1" customWidth="1"/>
    <col min="12326" max="12326" width="11" style="806" bestFit="1" customWidth="1"/>
    <col min="12327" max="12328" width="10.5703125" style="806" bestFit="1" customWidth="1"/>
    <col min="12329" max="12329" width="11" style="806" bestFit="1" customWidth="1"/>
    <col min="12330" max="12330" width="9.7109375" style="806" bestFit="1" customWidth="1"/>
    <col min="12331" max="12331" width="10.5703125" style="806" bestFit="1" customWidth="1"/>
    <col min="12332" max="12332" width="13.7109375" style="806" customWidth="1"/>
    <col min="12333" max="12333" width="14.7109375" style="806" customWidth="1"/>
    <col min="12334" max="12334" width="12.85546875" style="806" customWidth="1"/>
    <col min="12335" max="12335" width="11.28515625" style="806" customWidth="1"/>
    <col min="12336" max="12367" width="8" style="806" customWidth="1"/>
    <col min="12368" max="12368" width="12" style="806" bestFit="1" customWidth="1"/>
    <col min="12369" max="12544" width="9.140625" style="806"/>
    <col min="12545" max="12546" width="13.28515625" style="806" customWidth="1"/>
    <col min="12547" max="12548" width="12.140625" style="806" customWidth="1"/>
    <col min="12549" max="12549" width="5.140625" style="806" customWidth="1"/>
    <col min="12550" max="12550" width="8.140625" style="806" customWidth="1"/>
    <col min="12551" max="12551" width="8.5703125" style="806" customWidth="1"/>
    <col min="12552" max="12552" width="11" style="806" bestFit="1" customWidth="1"/>
    <col min="12553" max="12553" width="11.140625" style="806" bestFit="1" customWidth="1"/>
    <col min="12554" max="12554" width="10.5703125" style="806" bestFit="1" customWidth="1"/>
    <col min="12555" max="12555" width="11" style="806" bestFit="1" customWidth="1"/>
    <col min="12556" max="12556" width="9.7109375" style="806" bestFit="1" customWidth="1"/>
    <col min="12557" max="12557" width="10.85546875" style="806" bestFit="1" customWidth="1"/>
    <col min="12558" max="12558" width="11" style="806" bestFit="1" customWidth="1"/>
    <col min="12559" max="12559" width="9.7109375" style="806" bestFit="1" customWidth="1"/>
    <col min="12560" max="12560" width="10.5703125" style="806" bestFit="1" customWidth="1"/>
    <col min="12561" max="12561" width="11" style="806" bestFit="1" customWidth="1"/>
    <col min="12562" max="12562" width="9.7109375" style="806" bestFit="1" customWidth="1"/>
    <col min="12563" max="12563" width="10.5703125" style="806" bestFit="1" customWidth="1"/>
    <col min="12564" max="12564" width="11" style="806" bestFit="1" customWidth="1"/>
    <col min="12565" max="12565" width="9.7109375" style="806" bestFit="1" customWidth="1"/>
    <col min="12566" max="12566" width="10.5703125" style="806" bestFit="1" customWidth="1"/>
    <col min="12567" max="12567" width="11" style="806" bestFit="1" customWidth="1"/>
    <col min="12568" max="12568" width="9.7109375" style="806" bestFit="1" customWidth="1"/>
    <col min="12569" max="12569" width="10.5703125" style="806" bestFit="1" customWidth="1"/>
    <col min="12570" max="12570" width="11" style="806" bestFit="1" customWidth="1"/>
    <col min="12571" max="12571" width="9.7109375" style="806" bestFit="1" customWidth="1"/>
    <col min="12572" max="12572" width="10.5703125" style="806" bestFit="1" customWidth="1"/>
    <col min="12573" max="12573" width="11" style="806" bestFit="1" customWidth="1"/>
    <col min="12574" max="12574" width="9.7109375" style="806" bestFit="1" customWidth="1"/>
    <col min="12575" max="12575" width="10.5703125" style="806" bestFit="1" customWidth="1"/>
    <col min="12576" max="12576" width="11" style="806" bestFit="1" customWidth="1"/>
    <col min="12577" max="12577" width="9.7109375" style="806" bestFit="1" customWidth="1"/>
    <col min="12578" max="12578" width="10.5703125" style="806" bestFit="1" customWidth="1"/>
    <col min="12579" max="12579" width="11" style="806" bestFit="1" customWidth="1"/>
    <col min="12580" max="12580" width="9.7109375" style="806" bestFit="1" customWidth="1"/>
    <col min="12581" max="12581" width="10.5703125" style="806" bestFit="1" customWidth="1"/>
    <col min="12582" max="12582" width="11" style="806" bestFit="1" customWidth="1"/>
    <col min="12583" max="12584" width="10.5703125" style="806" bestFit="1" customWidth="1"/>
    <col min="12585" max="12585" width="11" style="806" bestFit="1" customWidth="1"/>
    <col min="12586" max="12586" width="9.7109375" style="806" bestFit="1" customWidth="1"/>
    <col min="12587" max="12587" width="10.5703125" style="806" bestFit="1" customWidth="1"/>
    <col min="12588" max="12588" width="13.7109375" style="806" customWidth="1"/>
    <col min="12589" max="12589" width="14.7109375" style="806" customWidth="1"/>
    <col min="12590" max="12590" width="12.85546875" style="806" customWidth="1"/>
    <col min="12591" max="12591" width="11.28515625" style="806" customWidth="1"/>
    <col min="12592" max="12623" width="8" style="806" customWidth="1"/>
    <col min="12624" max="12624" width="12" style="806" bestFit="1" customWidth="1"/>
    <col min="12625" max="12800" width="9.140625" style="806"/>
    <col min="12801" max="12802" width="13.28515625" style="806" customWidth="1"/>
    <col min="12803" max="12804" width="12.140625" style="806" customWidth="1"/>
    <col min="12805" max="12805" width="5.140625" style="806" customWidth="1"/>
    <col min="12806" max="12806" width="8.140625" style="806" customWidth="1"/>
    <col min="12807" max="12807" width="8.5703125" style="806" customWidth="1"/>
    <col min="12808" max="12808" width="11" style="806" bestFit="1" customWidth="1"/>
    <col min="12809" max="12809" width="11.140625" style="806" bestFit="1" customWidth="1"/>
    <col min="12810" max="12810" width="10.5703125" style="806" bestFit="1" customWidth="1"/>
    <col min="12811" max="12811" width="11" style="806" bestFit="1" customWidth="1"/>
    <col min="12812" max="12812" width="9.7109375" style="806" bestFit="1" customWidth="1"/>
    <col min="12813" max="12813" width="10.85546875" style="806" bestFit="1" customWidth="1"/>
    <col min="12814" max="12814" width="11" style="806" bestFit="1" customWidth="1"/>
    <col min="12815" max="12815" width="9.7109375" style="806" bestFit="1" customWidth="1"/>
    <col min="12816" max="12816" width="10.5703125" style="806" bestFit="1" customWidth="1"/>
    <col min="12817" max="12817" width="11" style="806" bestFit="1" customWidth="1"/>
    <col min="12818" max="12818" width="9.7109375" style="806" bestFit="1" customWidth="1"/>
    <col min="12819" max="12819" width="10.5703125" style="806" bestFit="1" customWidth="1"/>
    <col min="12820" max="12820" width="11" style="806" bestFit="1" customWidth="1"/>
    <col min="12821" max="12821" width="9.7109375" style="806" bestFit="1" customWidth="1"/>
    <col min="12822" max="12822" width="10.5703125" style="806" bestFit="1" customWidth="1"/>
    <col min="12823" max="12823" width="11" style="806" bestFit="1" customWidth="1"/>
    <col min="12824" max="12824" width="9.7109375" style="806" bestFit="1" customWidth="1"/>
    <col min="12825" max="12825" width="10.5703125" style="806" bestFit="1" customWidth="1"/>
    <col min="12826" max="12826" width="11" style="806" bestFit="1" customWidth="1"/>
    <col min="12827" max="12827" width="9.7109375" style="806" bestFit="1" customWidth="1"/>
    <col min="12828" max="12828" width="10.5703125" style="806" bestFit="1" customWidth="1"/>
    <col min="12829" max="12829" width="11" style="806" bestFit="1" customWidth="1"/>
    <col min="12830" max="12830" width="9.7109375" style="806" bestFit="1" customWidth="1"/>
    <col min="12831" max="12831" width="10.5703125" style="806" bestFit="1" customWidth="1"/>
    <col min="12832" max="12832" width="11" style="806" bestFit="1" customWidth="1"/>
    <col min="12833" max="12833" width="9.7109375" style="806" bestFit="1" customWidth="1"/>
    <col min="12834" max="12834" width="10.5703125" style="806" bestFit="1" customWidth="1"/>
    <col min="12835" max="12835" width="11" style="806" bestFit="1" customWidth="1"/>
    <col min="12836" max="12836" width="9.7109375" style="806" bestFit="1" customWidth="1"/>
    <col min="12837" max="12837" width="10.5703125" style="806" bestFit="1" customWidth="1"/>
    <col min="12838" max="12838" width="11" style="806" bestFit="1" customWidth="1"/>
    <col min="12839" max="12840" width="10.5703125" style="806" bestFit="1" customWidth="1"/>
    <col min="12841" max="12841" width="11" style="806" bestFit="1" customWidth="1"/>
    <col min="12842" max="12842" width="9.7109375" style="806" bestFit="1" customWidth="1"/>
    <col min="12843" max="12843" width="10.5703125" style="806" bestFit="1" customWidth="1"/>
    <col min="12844" max="12844" width="13.7109375" style="806" customWidth="1"/>
    <col min="12845" max="12845" width="14.7109375" style="806" customWidth="1"/>
    <col min="12846" max="12846" width="12.85546875" style="806" customWidth="1"/>
    <col min="12847" max="12847" width="11.28515625" style="806" customWidth="1"/>
    <col min="12848" max="12879" width="8" style="806" customWidth="1"/>
    <col min="12880" max="12880" width="12" style="806" bestFit="1" customWidth="1"/>
    <col min="12881" max="13056" width="9.140625" style="806"/>
    <col min="13057" max="13058" width="13.28515625" style="806" customWidth="1"/>
    <col min="13059" max="13060" width="12.140625" style="806" customWidth="1"/>
    <col min="13061" max="13061" width="5.140625" style="806" customWidth="1"/>
    <col min="13062" max="13062" width="8.140625" style="806" customWidth="1"/>
    <col min="13063" max="13063" width="8.5703125" style="806" customWidth="1"/>
    <col min="13064" max="13064" width="11" style="806" bestFit="1" customWidth="1"/>
    <col min="13065" max="13065" width="11.140625" style="806" bestFit="1" customWidth="1"/>
    <col min="13066" max="13066" width="10.5703125" style="806" bestFit="1" customWidth="1"/>
    <col min="13067" max="13067" width="11" style="806" bestFit="1" customWidth="1"/>
    <col min="13068" max="13068" width="9.7109375" style="806" bestFit="1" customWidth="1"/>
    <col min="13069" max="13069" width="10.85546875" style="806" bestFit="1" customWidth="1"/>
    <col min="13070" max="13070" width="11" style="806" bestFit="1" customWidth="1"/>
    <col min="13071" max="13071" width="9.7109375" style="806" bestFit="1" customWidth="1"/>
    <col min="13072" max="13072" width="10.5703125" style="806" bestFit="1" customWidth="1"/>
    <col min="13073" max="13073" width="11" style="806" bestFit="1" customWidth="1"/>
    <col min="13074" max="13074" width="9.7109375" style="806" bestFit="1" customWidth="1"/>
    <col min="13075" max="13075" width="10.5703125" style="806" bestFit="1" customWidth="1"/>
    <col min="13076" max="13076" width="11" style="806" bestFit="1" customWidth="1"/>
    <col min="13077" max="13077" width="9.7109375" style="806" bestFit="1" customWidth="1"/>
    <col min="13078" max="13078" width="10.5703125" style="806" bestFit="1" customWidth="1"/>
    <col min="13079" max="13079" width="11" style="806" bestFit="1" customWidth="1"/>
    <col min="13080" max="13080" width="9.7109375" style="806" bestFit="1" customWidth="1"/>
    <col min="13081" max="13081" width="10.5703125" style="806" bestFit="1" customWidth="1"/>
    <col min="13082" max="13082" width="11" style="806" bestFit="1" customWidth="1"/>
    <col min="13083" max="13083" width="9.7109375" style="806" bestFit="1" customWidth="1"/>
    <col min="13084" max="13084" width="10.5703125" style="806" bestFit="1" customWidth="1"/>
    <col min="13085" max="13085" width="11" style="806" bestFit="1" customWidth="1"/>
    <col min="13086" max="13086" width="9.7109375" style="806" bestFit="1" customWidth="1"/>
    <col min="13087" max="13087" width="10.5703125" style="806" bestFit="1" customWidth="1"/>
    <col min="13088" max="13088" width="11" style="806" bestFit="1" customWidth="1"/>
    <col min="13089" max="13089" width="9.7109375" style="806" bestFit="1" customWidth="1"/>
    <col min="13090" max="13090" width="10.5703125" style="806" bestFit="1" customWidth="1"/>
    <col min="13091" max="13091" width="11" style="806" bestFit="1" customWidth="1"/>
    <col min="13092" max="13092" width="9.7109375" style="806" bestFit="1" customWidth="1"/>
    <col min="13093" max="13093" width="10.5703125" style="806" bestFit="1" customWidth="1"/>
    <col min="13094" max="13094" width="11" style="806" bestFit="1" customWidth="1"/>
    <col min="13095" max="13096" width="10.5703125" style="806" bestFit="1" customWidth="1"/>
    <col min="13097" max="13097" width="11" style="806" bestFit="1" customWidth="1"/>
    <col min="13098" max="13098" width="9.7109375" style="806" bestFit="1" customWidth="1"/>
    <col min="13099" max="13099" width="10.5703125" style="806" bestFit="1" customWidth="1"/>
    <col min="13100" max="13100" width="13.7109375" style="806" customWidth="1"/>
    <col min="13101" max="13101" width="14.7109375" style="806" customWidth="1"/>
    <col min="13102" max="13102" width="12.85546875" style="806" customWidth="1"/>
    <col min="13103" max="13103" width="11.28515625" style="806" customWidth="1"/>
    <col min="13104" max="13135" width="8" style="806" customWidth="1"/>
    <col min="13136" max="13136" width="12" style="806" bestFit="1" customWidth="1"/>
    <col min="13137" max="13312" width="9.140625" style="806"/>
    <col min="13313" max="13314" width="13.28515625" style="806" customWidth="1"/>
    <col min="13315" max="13316" width="12.140625" style="806" customWidth="1"/>
    <col min="13317" max="13317" width="5.140625" style="806" customWidth="1"/>
    <col min="13318" max="13318" width="8.140625" style="806" customWidth="1"/>
    <col min="13319" max="13319" width="8.5703125" style="806" customWidth="1"/>
    <col min="13320" max="13320" width="11" style="806" bestFit="1" customWidth="1"/>
    <col min="13321" max="13321" width="11.140625" style="806" bestFit="1" customWidth="1"/>
    <col min="13322" max="13322" width="10.5703125" style="806" bestFit="1" customWidth="1"/>
    <col min="13323" max="13323" width="11" style="806" bestFit="1" customWidth="1"/>
    <col min="13324" max="13324" width="9.7109375" style="806" bestFit="1" customWidth="1"/>
    <col min="13325" max="13325" width="10.85546875" style="806" bestFit="1" customWidth="1"/>
    <col min="13326" max="13326" width="11" style="806" bestFit="1" customWidth="1"/>
    <col min="13327" max="13327" width="9.7109375" style="806" bestFit="1" customWidth="1"/>
    <col min="13328" max="13328" width="10.5703125" style="806" bestFit="1" customWidth="1"/>
    <col min="13329" max="13329" width="11" style="806" bestFit="1" customWidth="1"/>
    <col min="13330" max="13330" width="9.7109375" style="806" bestFit="1" customWidth="1"/>
    <col min="13331" max="13331" width="10.5703125" style="806" bestFit="1" customWidth="1"/>
    <col min="13332" max="13332" width="11" style="806" bestFit="1" customWidth="1"/>
    <col min="13333" max="13333" width="9.7109375" style="806" bestFit="1" customWidth="1"/>
    <col min="13334" max="13334" width="10.5703125" style="806" bestFit="1" customWidth="1"/>
    <col min="13335" max="13335" width="11" style="806" bestFit="1" customWidth="1"/>
    <col min="13336" max="13336" width="9.7109375" style="806" bestFit="1" customWidth="1"/>
    <col min="13337" max="13337" width="10.5703125" style="806" bestFit="1" customWidth="1"/>
    <col min="13338" max="13338" width="11" style="806" bestFit="1" customWidth="1"/>
    <col min="13339" max="13339" width="9.7109375" style="806" bestFit="1" customWidth="1"/>
    <col min="13340" max="13340" width="10.5703125" style="806" bestFit="1" customWidth="1"/>
    <col min="13341" max="13341" width="11" style="806" bestFit="1" customWidth="1"/>
    <col min="13342" max="13342" width="9.7109375" style="806" bestFit="1" customWidth="1"/>
    <col min="13343" max="13343" width="10.5703125" style="806" bestFit="1" customWidth="1"/>
    <col min="13344" max="13344" width="11" style="806" bestFit="1" customWidth="1"/>
    <col min="13345" max="13345" width="9.7109375" style="806" bestFit="1" customWidth="1"/>
    <col min="13346" max="13346" width="10.5703125" style="806" bestFit="1" customWidth="1"/>
    <col min="13347" max="13347" width="11" style="806" bestFit="1" customWidth="1"/>
    <col min="13348" max="13348" width="9.7109375" style="806" bestFit="1" customWidth="1"/>
    <col min="13349" max="13349" width="10.5703125" style="806" bestFit="1" customWidth="1"/>
    <col min="13350" max="13350" width="11" style="806" bestFit="1" customWidth="1"/>
    <col min="13351" max="13352" width="10.5703125" style="806" bestFit="1" customWidth="1"/>
    <col min="13353" max="13353" width="11" style="806" bestFit="1" customWidth="1"/>
    <col min="13354" max="13354" width="9.7109375" style="806" bestFit="1" customWidth="1"/>
    <col min="13355" max="13355" width="10.5703125" style="806" bestFit="1" customWidth="1"/>
    <col min="13356" max="13356" width="13.7109375" style="806" customWidth="1"/>
    <col min="13357" max="13357" width="14.7109375" style="806" customWidth="1"/>
    <col min="13358" max="13358" width="12.85546875" style="806" customWidth="1"/>
    <col min="13359" max="13359" width="11.28515625" style="806" customWidth="1"/>
    <col min="13360" max="13391" width="8" style="806" customWidth="1"/>
    <col min="13392" max="13392" width="12" style="806" bestFit="1" customWidth="1"/>
    <col min="13393" max="13568" width="9.140625" style="806"/>
    <col min="13569" max="13570" width="13.28515625" style="806" customWidth="1"/>
    <col min="13571" max="13572" width="12.140625" style="806" customWidth="1"/>
    <col min="13573" max="13573" width="5.140625" style="806" customWidth="1"/>
    <col min="13574" max="13574" width="8.140625" style="806" customWidth="1"/>
    <col min="13575" max="13575" width="8.5703125" style="806" customWidth="1"/>
    <col min="13576" max="13576" width="11" style="806" bestFit="1" customWidth="1"/>
    <col min="13577" max="13577" width="11.140625" style="806" bestFit="1" customWidth="1"/>
    <col min="13578" max="13578" width="10.5703125" style="806" bestFit="1" customWidth="1"/>
    <col min="13579" max="13579" width="11" style="806" bestFit="1" customWidth="1"/>
    <col min="13580" max="13580" width="9.7109375" style="806" bestFit="1" customWidth="1"/>
    <col min="13581" max="13581" width="10.85546875" style="806" bestFit="1" customWidth="1"/>
    <col min="13582" max="13582" width="11" style="806" bestFit="1" customWidth="1"/>
    <col min="13583" max="13583" width="9.7109375" style="806" bestFit="1" customWidth="1"/>
    <col min="13584" max="13584" width="10.5703125" style="806" bestFit="1" customWidth="1"/>
    <col min="13585" max="13585" width="11" style="806" bestFit="1" customWidth="1"/>
    <col min="13586" max="13586" width="9.7109375" style="806" bestFit="1" customWidth="1"/>
    <col min="13587" max="13587" width="10.5703125" style="806" bestFit="1" customWidth="1"/>
    <col min="13588" max="13588" width="11" style="806" bestFit="1" customWidth="1"/>
    <col min="13589" max="13589" width="9.7109375" style="806" bestFit="1" customWidth="1"/>
    <col min="13590" max="13590" width="10.5703125" style="806" bestFit="1" customWidth="1"/>
    <col min="13591" max="13591" width="11" style="806" bestFit="1" customWidth="1"/>
    <col min="13592" max="13592" width="9.7109375" style="806" bestFit="1" customWidth="1"/>
    <col min="13593" max="13593" width="10.5703125" style="806" bestFit="1" customWidth="1"/>
    <col min="13594" max="13594" width="11" style="806" bestFit="1" customWidth="1"/>
    <col min="13595" max="13595" width="9.7109375" style="806" bestFit="1" customWidth="1"/>
    <col min="13596" max="13596" width="10.5703125" style="806" bestFit="1" customWidth="1"/>
    <col min="13597" max="13597" width="11" style="806" bestFit="1" customWidth="1"/>
    <col min="13598" max="13598" width="9.7109375" style="806" bestFit="1" customWidth="1"/>
    <col min="13599" max="13599" width="10.5703125" style="806" bestFit="1" customWidth="1"/>
    <col min="13600" max="13600" width="11" style="806" bestFit="1" customWidth="1"/>
    <col min="13601" max="13601" width="9.7109375" style="806" bestFit="1" customWidth="1"/>
    <col min="13602" max="13602" width="10.5703125" style="806" bestFit="1" customWidth="1"/>
    <col min="13603" max="13603" width="11" style="806" bestFit="1" customWidth="1"/>
    <col min="13604" max="13604" width="9.7109375" style="806" bestFit="1" customWidth="1"/>
    <col min="13605" max="13605" width="10.5703125" style="806" bestFit="1" customWidth="1"/>
    <col min="13606" max="13606" width="11" style="806" bestFit="1" customWidth="1"/>
    <col min="13607" max="13608" width="10.5703125" style="806" bestFit="1" customWidth="1"/>
    <col min="13609" max="13609" width="11" style="806" bestFit="1" customWidth="1"/>
    <col min="13610" max="13610" width="9.7109375" style="806" bestFit="1" customWidth="1"/>
    <col min="13611" max="13611" width="10.5703125" style="806" bestFit="1" customWidth="1"/>
    <col min="13612" max="13612" width="13.7109375" style="806" customWidth="1"/>
    <col min="13613" max="13613" width="14.7109375" style="806" customWidth="1"/>
    <col min="13614" max="13614" width="12.85546875" style="806" customWidth="1"/>
    <col min="13615" max="13615" width="11.28515625" style="806" customWidth="1"/>
    <col min="13616" max="13647" width="8" style="806" customWidth="1"/>
    <col min="13648" max="13648" width="12" style="806" bestFit="1" customWidth="1"/>
    <col min="13649" max="13824" width="9.140625" style="806"/>
    <col min="13825" max="13826" width="13.28515625" style="806" customWidth="1"/>
    <col min="13827" max="13828" width="12.140625" style="806" customWidth="1"/>
    <col min="13829" max="13829" width="5.140625" style="806" customWidth="1"/>
    <col min="13830" max="13830" width="8.140625" style="806" customWidth="1"/>
    <col min="13831" max="13831" width="8.5703125" style="806" customWidth="1"/>
    <col min="13832" max="13832" width="11" style="806" bestFit="1" customWidth="1"/>
    <col min="13833" max="13833" width="11.140625" style="806" bestFit="1" customWidth="1"/>
    <col min="13834" max="13834" width="10.5703125" style="806" bestFit="1" customWidth="1"/>
    <col min="13835" max="13835" width="11" style="806" bestFit="1" customWidth="1"/>
    <col min="13836" max="13836" width="9.7109375" style="806" bestFit="1" customWidth="1"/>
    <col min="13837" max="13837" width="10.85546875" style="806" bestFit="1" customWidth="1"/>
    <col min="13838" max="13838" width="11" style="806" bestFit="1" customWidth="1"/>
    <col min="13839" max="13839" width="9.7109375" style="806" bestFit="1" customWidth="1"/>
    <col min="13840" max="13840" width="10.5703125" style="806" bestFit="1" customWidth="1"/>
    <col min="13841" max="13841" width="11" style="806" bestFit="1" customWidth="1"/>
    <col min="13842" max="13842" width="9.7109375" style="806" bestFit="1" customWidth="1"/>
    <col min="13843" max="13843" width="10.5703125" style="806" bestFit="1" customWidth="1"/>
    <col min="13844" max="13844" width="11" style="806" bestFit="1" customWidth="1"/>
    <col min="13845" max="13845" width="9.7109375" style="806" bestFit="1" customWidth="1"/>
    <col min="13846" max="13846" width="10.5703125" style="806" bestFit="1" customWidth="1"/>
    <col min="13847" max="13847" width="11" style="806" bestFit="1" customWidth="1"/>
    <col min="13848" max="13848" width="9.7109375" style="806" bestFit="1" customWidth="1"/>
    <col min="13849" max="13849" width="10.5703125" style="806" bestFit="1" customWidth="1"/>
    <col min="13850" max="13850" width="11" style="806" bestFit="1" customWidth="1"/>
    <col min="13851" max="13851" width="9.7109375" style="806" bestFit="1" customWidth="1"/>
    <col min="13852" max="13852" width="10.5703125" style="806" bestFit="1" customWidth="1"/>
    <col min="13853" max="13853" width="11" style="806" bestFit="1" customWidth="1"/>
    <col min="13854" max="13854" width="9.7109375" style="806" bestFit="1" customWidth="1"/>
    <col min="13855" max="13855" width="10.5703125" style="806" bestFit="1" customWidth="1"/>
    <col min="13856" max="13856" width="11" style="806" bestFit="1" customWidth="1"/>
    <col min="13857" max="13857" width="9.7109375" style="806" bestFit="1" customWidth="1"/>
    <col min="13858" max="13858" width="10.5703125" style="806" bestFit="1" customWidth="1"/>
    <col min="13859" max="13859" width="11" style="806" bestFit="1" customWidth="1"/>
    <col min="13860" max="13860" width="9.7109375" style="806" bestFit="1" customWidth="1"/>
    <col min="13861" max="13861" width="10.5703125" style="806" bestFit="1" customWidth="1"/>
    <col min="13862" max="13862" width="11" style="806" bestFit="1" customWidth="1"/>
    <col min="13863" max="13864" width="10.5703125" style="806" bestFit="1" customWidth="1"/>
    <col min="13865" max="13865" width="11" style="806" bestFit="1" customWidth="1"/>
    <col min="13866" max="13866" width="9.7109375" style="806" bestFit="1" customWidth="1"/>
    <col min="13867" max="13867" width="10.5703125" style="806" bestFit="1" customWidth="1"/>
    <col min="13868" max="13868" width="13.7109375" style="806" customWidth="1"/>
    <col min="13869" max="13869" width="14.7109375" style="806" customWidth="1"/>
    <col min="13870" max="13870" width="12.85546875" style="806" customWidth="1"/>
    <col min="13871" max="13871" width="11.28515625" style="806" customWidth="1"/>
    <col min="13872" max="13903" width="8" style="806" customWidth="1"/>
    <col min="13904" max="13904" width="12" style="806" bestFit="1" customWidth="1"/>
    <col min="13905" max="14080" width="9.140625" style="806"/>
    <col min="14081" max="14082" width="13.28515625" style="806" customWidth="1"/>
    <col min="14083" max="14084" width="12.140625" style="806" customWidth="1"/>
    <col min="14085" max="14085" width="5.140625" style="806" customWidth="1"/>
    <col min="14086" max="14086" width="8.140625" style="806" customWidth="1"/>
    <col min="14087" max="14087" width="8.5703125" style="806" customWidth="1"/>
    <col min="14088" max="14088" width="11" style="806" bestFit="1" customWidth="1"/>
    <col min="14089" max="14089" width="11.140625" style="806" bestFit="1" customWidth="1"/>
    <col min="14090" max="14090" width="10.5703125" style="806" bestFit="1" customWidth="1"/>
    <col min="14091" max="14091" width="11" style="806" bestFit="1" customWidth="1"/>
    <col min="14092" max="14092" width="9.7109375" style="806" bestFit="1" customWidth="1"/>
    <col min="14093" max="14093" width="10.85546875" style="806" bestFit="1" customWidth="1"/>
    <col min="14094" max="14094" width="11" style="806" bestFit="1" customWidth="1"/>
    <col min="14095" max="14095" width="9.7109375" style="806" bestFit="1" customWidth="1"/>
    <col min="14096" max="14096" width="10.5703125" style="806" bestFit="1" customWidth="1"/>
    <col min="14097" max="14097" width="11" style="806" bestFit="1" customWidth="1"/>
    <col min="14098" max="14098" width="9.7109375" style="806" bestFit="1" customWidth="1"/>
    <col min="14099" max="14099" width="10.5703125" style="806" bestFit="1" customWidth="1"/>
    <col min="14100" max="14100" width="11" style="806" bestFit="1" customWidth="1"/>
    <col min="14101" max="14101" width="9.7109375" style="806" bestFit="1" customWidth="1"/>
    <col min="14102" max="14102" width="10.5703125" style="806" bestFit="1" customWidth="1"/>
    <col min="14103" max="14103" width="11" style="806" bestFit="1" customWidth="1"/>
    <col min="14104" max="14104" width="9.7109375" style="806" bestFit="1" customWidth="1"/>
    <col min="14105" max="14105" width="10.5703125" style="806" bestFit="1" customWidth="1"/>
    <col min="14106" max="14106" width="11" style="806" bestFit="1" customWidth="1"/>
    <col min="14107" max="14107" width="9.7109375" style="806" bestFit="1" customWidth="1"/>
    <col min="14108" max="14108" width="10.5703125" style="806" bestFit="1" customWidth="1"/>
    <col min="14109" max="14109" width="11" style="806" bestFit="1" customWidth="1"/>
    <col min="14110" max="14110" width="9.7109375" style="806" bestFit="1" customWidth="1"/>
    <col min="14111" max="14111" width="10.5703125" style="806" bestFit="1" customWidth="1"/>
    <col min="14112" max="14112" width="11" style="806" bestFit="1" customWidth="1"/>
    <col min="14113" max="14113" width="9.7109375" style="806" bestFit="1" customWidth="1"/>
    <col min="14114" max="14114" width="10.5703125" style="806" bestFit="1" customWidth="1"/>
    <col min="14115" max="14115" width="11" style="806" bestFit="1" customWidth="1"/>
    <col min="14116" max="14116" width="9.7109375" style="806" bestFit="1" customWidth="1"/>
    <col min="14117" max="14117" width="10.5703125" style="806" bestFit="1" customWidth="1"/>
    <col min="14118" max="14118" width="11" style="806" bestFit="1" customWidth="1"/>
    <col min="14119" max="14120" width="10.5703125" style="806" bestFit="1" customWidth="1"/>
    <col min="14121" max="14121" width="11" style="806" bestFit="1" customWidth="1"/>
    <col min="14122" max="14122" width="9.7109375" style="806" bestFit="1" customWidth="1"/>
    <col min="14123" max="14123" width="10.5703125" style="806" bestFit="1" customWidth="1"/>
    <col min="14124" max="14124" width="13.7109375" style="806" customWidth="1"/>
    <col min="14125" max="14125" width="14.7109375" style="806" customWidth="1"/>
    <col min="14126" max="14126" width="12.85546875" style="806" customWidth="1"/>
    <col min="14127" max="14127" width="11.28515625" style="806" customWidth="1"/>
    <col min="14128" max="14159" width="8" style="806" customWidth="1"/>
    <col min="14160" max="14160" width="12" style="806" bestFit="1" customWidth="1"/>
    <col min="14161" max="14336" width="9.140625" style="806"/>
    <col min="14337" max="14338" width="13.28515625" style="806" customWidth="1"/>
    <col min="14339" max="14340" width="12.140625" style="806" customWidth="1"/>
    <col min="14341" max="14341" width="5.140625" style="806" customWidth="1"/>
    <col min="14342" max="14342" width="8.140625" style="806" customWidth="1"/>
    <col min="14343" max="14343" width="8.5703125" style="806" customWidth="1"/>
    <col min="14344" max="14344" width="11" style="806" bestFit="1" customWidth="1"/>
    <col min="14345" max="14345" width="11.140625" style="806" bestFit="1" customWidth="1"/>
    <col min="14346" max="14346" width="10.5703125" style="806" bestFit="1" customWidth="1"/>
    <col min="14347" max="14347" width="11" style="806" bestFit="1" customWidth="1"/>
    <col min="14348" max="14348" width="9.7109375" style="806" bestFit="1" customWidth="1"/>
    <col min="14349" max="14349" width="10.85546875" style="806" bestFit="1" customWidth="1"/>
    <col min="14350" max="14350" width="11" style="806" bestFit="1" customWidth="1"/>
    <col min="14351" max="14351" width="9.7109375" style="806" bestFit="1" customWidth="1"/>
    <col min="14352" max="14352" width="10.5703125" style="806" bestFit="1" customWidth="1"/>
    <col min="14353" max="14353" width="11" style="806" bestFit="1" customWidth="1"/>
    <col min="14354" max="14354" width="9.7109375" style="806" bestFit="1" customWidth="1"/>
    <col min="14355" max="14355" width="10.5703125" style="806" bestFit="1" customWidth="1"/>
    <col min="14356" max="14356" width="11" style="806" bestFit="1" customWidth="1"/>
    <col min="14357" max="14357" width="9.7109375" style="806" bestFit="1" customWidth="1"/>
    <col min="14358" max="14358" width="10.5703125" style="806" bestFit="1" customWidth="1"/>
    <col min="14359" max="14359" width="11" style="806" bestFit="1" customWidth="1"/>
    <col min="14360" max="14360" width="9.7109375" style="806" bestFit="1" customWidth="1"/>
    <col min="14361" max="14361" width="10.5703125" style="806" bestFit="1" customWidth="1"/>
    <col min="14362" max="14362" width="11" style="806" bestFit="1" customWidth="1"/>
    <col min="14363" max="14363" width="9.7109375" style="806" bestFit="1" customWidth="1"/>
    <col min="14364" max="14364" width="10.5703125" style="806" bestFit="1" customWidth="1"/>
    <col min="14365" max="14365" width="11" style="806" bestFit="1" customWidth="1"/>
    <col min="14366" max="14366" width="9.7109375" style="806" bestFit="1" customWidth="1"/>
    <col min="14367" max="14367" width="10.5703125" style="806" bestFit="1" customWidth="1"/>
    <col min="14368" max="14368" width="11" style="806" bestFit="1" customWidth="1"/>
    <col min="14369" max="14369" width="9.7109375" style="806" bestFit="1" customWidth="1"/>
    <col min="14370" max="14370" width="10.5703125" style="806" bestFit="1" customWidth="1"/>
    <col min="14371" max="14371" width="11" style="806" bestFit="1" customWidth="1"/>
    <col min="14372" max="14372" width="9.7109375" style="806" bestFit="1" customWidth="1"/>
    <col min="14373" max="14373" width="10.5703125" style="806" bestFit="1" customWidth="1"/>
    <col min="14374" max="14374" width="11" style="806" bestFit="1" customWidth="1"/>
    <col min="14375" max="14376" width="10.5703125" style="806" bestFit="1" customWidth="1"/>
    <col min="14377" max="14377" width="11" style="806" bestFit="1" customWidth="1"/>
    <col min="14378" max="14378" width="9.7109375" style="806" bestFit="1" customWidth="1"/>
    <col min="14379" max="14379" width="10.5703125" style="806" bestFit="1" customWidth="1"/>
    <col min="14380" max="14380" width="13.7109375" style="806" customWidth="1"/>
    <col min="14381" max="14381" width="14.7109375" style="806" customWidth="1"/>
    <col min="14382" max="14382" width="12.85546875" style="806" customWidth="1"/>
    <col min="14383" max="14383" width="11.28515625" style="806" customWidth="1"/>
    <col min="14384" max="14415" width="8" style="806" customWidth="1"/>
    <col min="14416" max="14416" width="12" style="806" bestFit="1" customWidth="1"/>
    <col min="14417" max="14592" width="9.140625" style="806"/>
    <col min="14593" max="14594" width="13.28515625" style="806" customWidth="1"/>
    <col min="14595" max="14596" width="12.140625" style="806" customWidth="1"/>
    <col min="14597" max="14597" width="5.140625" style="806" customWidth="1"/>
    <col min="14598" max="14598" width="8.140625" style="806" customWidth="1"/>
    <col min="14599" max="14599" width="8.5703125" style="806" customWidth="1"/>
    <col min="14600" max="14600" width="11" style="806" bestFit="1" customWidth="1"/>
    <col min="14601" max="14601" width="11.140625" style="806" bestFit="1" customWidth="1"/>
    <col min="14602" max="14602" width="10.5703125" style="806" bestFit="1" customWidth="1"/>
    <col min="14603" max="14603" width="11" style="806" bestFit="1" customWidth="1"/>
    <col min="14604" max="14604" width="9.7109375" style="806" bestFit="1" customWidth="1"/>
    <col min="14605" max="14605" width="10.85546875" style="806" bestFit="1" customWidth="1"/>
    <col min="14606" max="14606" width="11" style="806" bestFit="1" customWidth="1"/>
    <col min="14607" max="14607" width="9.7109375" style="806" bestFit="1" customWidth="1"/>
    <col min="14608" max="14608" width="10.5703125" style="806" bestFit="1" customWidth="1"/>
    <col min="14609" max="14609" width="11" style="806" bestFit="1" customWidth="1"/>
    <col min="14610" max="14610" width="9.7109375" style="806" bestFit="1" customWidth="1"/>
    <col min="14611" max="14611" width="10.5703125" style="806" bestFit="1" customWidth="1"/>
    <col min="14612" max="14612" width="11" style="806" bestFit="1" customWidth="1"/>
    <col min="14613" max="14613" width="9.7109375" style="806" bestFit="1" customWidth="1"/>
    <col min="14614" max="14614" width="10.5703125" style="806" bestFit="1" customWidth="1"/>
    <col min="14615" max="14615" width="11" style="806" bestFit="1" customWidth="1"/>
    <col min="14616" max="14616" width="9.7109375" style="806" bestFit="1" customWidth="1"/>
    <col min="14617" max="14617" width="10.5703125" style="806" bestFit="1" customWidth="1"/>
    <col min="14618" max="14618" width="11" style="806" bestFit="1" customWidth="1"/>
    <col min="14619" max="14619" width="9.7109375" style="806" bestFit="1" customWidth="1"/>
    <col min="14620" max="14620" width="10.5703125" style="806" bestFit="1" customWidth="1"/>
    <col min="14621" max="14621" width="11" style="806" bestFit="1" customWidth="1"/>
    <col min="14622" max="14622" width="9.7109375" style="806" bestFit="1" customWidth="1"/>
    <col min="14623" max="14623" width="10.5703125" style="806" bestFit="1" customWidth="1"/>
    <col min="14624" max="14624" width="11" style="806" bestFit="1" customWidth="1"/>
    <col min="14625" max="14625" width="9.7109375" style="806" bestFit="1" customWidth="1"/>
    <col min="14626" max="14626" width="10.5703125" style="806" bestFit="1" customWidth="1"/>
    <col min="14627" max="14627" width="11" style="806" bestFit="1" customWidth="1"/>
    <col min="14628" max="14628" width="9.7109375" style="806" bestFit="1" customWidth="1"/>
    <col min="14629" max="14629" width="10.5703125" style="806" bestFit="1" customWidth="1"/>
    <col min="14630" max="14630" width="11" style="806" bestFit="1" customWidth="1"/>
    <col min="14631" max="14632" width="10.5703125" style="806" bestFit="1" customWidth="1"/>
    <col min="14633" max="14633" width="11" style="806" bestFit="1" customWidth="1"/>
    <col min="14634" max="14634" width="9.7109375" style="806" bestFit="1" customWidth="1"/>
    <col min="14635" max="14635" width="10.5703125" style="806" bestFit="1" customWidth="1"/>
    <col min="14636" max="14636" width="13.7109375" style="806" customWidth="1"/>
    <col min="14637" max="14637" width="14.7109375" style="806" customWidth="1"/>
    <col min="14638" max="14638" width="12.85546875" style="806" customWidth="1"/>
    <col min="14639" max="14639" width="11.28515625" style="806" customWidth="1"/>
    <col min="14640" max="14671" width="8" style="806" customWidth="1"/>
    <col min="14672" max="14672" width="12" style="806" bestFit="1" customWidth="1"/>
    <col min="14673" max="14848" width="9.140625" style="806"/>
    <col min="14849" max="14850" width="13.28515625" style="806" customWidth="1"/>
    <col min="14851" max="14852" width="12.140625" style="806" customWidth="1"/>
    <col min="14853" max="14853" width="5.140625" style="806" customWidth="1"/>
    <col min="14854" max="14854" width="8.140625" style="806" customWidth="1"/>
    <col min="14855" max="14855" width="8.5703125" style="806" customWidth="1"/>
    <col min="14856" max="14856" width="11" style="806" bestFit="1" customWidth="1"/>
    <col min="14857" max="14857" width="11.140625" style="806" bestFit="1" customWidth="1"/>
    <col min="14858" max="14858" width="10.5703125" style="806" bestFit="1" customWidth="1"/>
    <col min="14859" max="14859" width="11" style="806" bestFit="1" customWidth="1"/>
    <col min="14860" max="14860" width="9.7109375" style="806" bestFit="1" customWidth="1"/>
    <col min="14861" max="14861" width="10.85546875" style="806" bestFit="1" customWidth="1"/>
    <col min="14862" max="14862" width="11" style="806" bestFit="1" customWidth="1"/>
    <col min="14863" max="14863" width="9.7109375" style="806" bestFit="1" customWidth="1"/>
    <col min="14864" max="14864" width="10.5703125" style="806" bestFit="1" customWidth="1"/>
    <col min="14865" max="14865" width="11" style="806" bestFit="1" customWidth="1"/>
    <col min="14866" max="14866" width="9.7109375" style="806" bestFit="1" customWidth="1"/>
    <col min="14867" max="14867" width="10.5703125" style="806" bestFit="1" customWidth="1"/>
    <col min="14868" max="14868" width="11" style="806" bestFit="1" customWidth="1"/>
    <col min="14869" max="14869" width="9.7109375" style="806" bestFit="1" customWidth="1"/>
    <col min="14870" max="14870" width="10.5703125" style="806" bestFit="1" customWidth="1"/>
    <col min="14871" max="14871" width="11" style="806" bestFit="1" customWidth="1"/>
    <col min="14872" max="14872" width="9.7109375" style="806" bestFit="1" customWidth="1"/>
    <col min="14873" max="14873" width="10.5703125" style="806" bestFit="1" customWidth="1"/>
    <col min="14874" max="14874" width="11" style="806" bestFit="1" customWidth="1"/>
    <col min="14875" max="14875" width="9.7109375" style="806" bestFit="1" customWidth="1"/>
    <col min="14876" max="14876" width="10.5703125" style="806" bestFit="1" customWidth="1"/>
    <col min="14877" max="14877" width="11" style="806" bestFit="1" customWidth="1"/>
    <col min="14878" max="14878" width="9.7109375" style="806" bestFit="1" customWidth="1"/>
    <col min="14879" max="14879" width="10.5703125" style="806" bestFit="1" customWidth="1"/>
    <col min="14880" max="14880" width="11" style="806" bestFit="1" customWidth="1"/>
    <col min="14881" max="14881" width="9.7109375" style="806" bestFit="1" customWidth="1"/>
    <col min="14882" max="14882" width="10.5703125" style="806" bestFit="1" customWidth="1"/>
    <col min="14883" max="14883" width="11" style="806" bestFit="1" customWidth="1"/>
    <col min="14884" max="14884" width="9.7109375" style="806" bestFit="1" customWidth="1"/>
    <col min="14885" max="14885" width="10.5703125" style="806" bestFit="1" customWidth="1"/>
    <col min="14886" max="14886" width="11" style="806" bestFit="1" customWidth="1"/>
    <col min="14887" max="14888" width="10.5703125" style="806" bestFit="1" customWidth="1"/>
    <col min="14889" max="14889" width="11" style="806" bestFit="1" customWidth="1"/>
    <col min="14890" max="14890" width="9.7109375" style="806" bestFit="1" customWidth="1"/>
    <col min="14891" max="14891" width="10.5703125" style="806" bestFit="1" customWidth="1"/>
    <col min="14892" max="14892" width="13.7109375" style="806" customWidth="1"/>
    <col min="14893" max="14893" width="14.7109375" style="806" customWidth="1"/>
    <col min="14894" max="14894" width="12.85546875" style="806" customWidth="1"/>
    <col min="14895" max="14895" width="11.28515625" style="806" customWidth="1"/>
    <col min="14896" max="14927" width="8" style="806" customWidth="1"/>
    <col min="14928" max="14928" width="12" style="806" bestFit="1" customWidth="1"/>
    <col min="14929" max="15104" width="9.140625" style="806"/>
    <col min="15105" max="15106" width="13.28515625" style="806" customWidth="1"/>
    <col min="15107" max="15108" width="12.140625" style="806" customWidth="1"/>
    <col min="15109" max="15109" width="5.140625" style="806" customWidth="1"/>
    <col min="15110" max="15110" width="8.140625" style="806" customWidth="1"/>
    <col min="15111" max="15111" width="8.5703125" style="806" customWidth="1"/>
    <col min="15112" max="15112" width="11" style="806" bestFit="1" customWidth="1"/>
    <col min="15113" max="15113" width="11.140625" style="806" bestFit="1" customWidth="1"/>
    <col min="15114" max="15114" width="10.5703125" style="806" bestFit="1" customWidth="1"/>
    <col min="15115" max="15115" width="11" style="806" bestFit="1" customWidth="1"/>
    <col min="15116" max="15116" width="9.7109375" style="806" bestFit="1" customWidth="1"/>
    <col min="15117" max="15117" width="10.85546875" style="806" bestFit="1" customWidth="1"/>
    <col min="15118" max="15118" width="11" style="806" bestFit="1" customWidth="1"/>
    <col min="15119" max="15119" width="9.7109375" style="806" bestFit="1" customWidth="1"/>
    <col min="15120" max="15120" width="10.5703125" style="806" bestFit="1" customWidth="1"/>
    <col min="15121" max="15121" width="11" style="806" bestFit="1" customWidth="1"/>
    <col min="15122" max="15122" width="9.7109375" style="806" bestFit="1" customWidth="1"/>
    <col min="15123" max="15123" width="10.5703125" style="806" bestFit="1" customWidth="1"/>
    <col min="15124" max="15124" width="11" style="806" bestFit="1" customWidth="1"/>
    <col min="15125" max="15125" width="9.7109375" style="806" bestFit="1" customWidth="1"/>
    <col min="15126" max="15126" width="10.5703125" style="806" bestFit="1" customWidth="1"/>
    <col min="15127" max="15127" width="11" style="806" bestFit="1" customWidth="1"/>
    <col min="15128" max="15128" width="9.7109375" style="806" bestFit="1" customWidth="1"/>
    <col min="15129" max="15129" width="10.5703125" style="806" bestFit="1" customWidth="1"/>
    <col min="15130" max="15130" width="11" style="806" bestFit="1" customWidth="1"/>
    <col min="15131" max="15131" width="9.7109375" style="806" bestFit="1" customWidth="1"/>
    <col min="15132" max="15132" width="10.5703125" style="806" bestFit="1" customWidth="1"/>
    <col min="15133" max="15133" width="11" style="806" bestFit="1" customWidth="1"/>
    <col min="15134" max="15134" width="9.7109375" style="806" bestFit="1" customWidth="1"/>
    <col min="15135" max="15135" width="10.5703125" style="806" bestFit="1" customWidth="1"/>
    <col min="15136" max="15136" width="11" style="806" bestFit="1" customWidth="1"/>
    <col min="15137" max="15137" width="9.7109375" style="806" bestFit="1" customWidth="1"/>
    <col min="15138" max="15138" width="10.5703125" style="806" bestFit="1" customWidth="1"/>
    <col min="15139" max="15139" width="11" style="806" bestFit="1" customWidth="1"/>
    <col min="15140" max="15140" width="9.7109375" style="806" bestFit="1" customWidth="1"/>
    <col min="15141" max="15141" width="10.5703125" style="806" bestFit="1" customWidth="1"/>
    <col min="15142" max="15142" width="11" style="806" bestFit="1" customWidth="1"/>
    <col min="15143" max="15144" width="10.5703125" style="806" bestFit="1" customWidth="1"/>
    <col min="15145" max="15145" width="11" style="806" bestFit="1" customWidth="1"/>
    <col min="15146" max="15146" width="9.7109375" style="806" bestFit="1" customWidth="1"/>
    <col min="15147" max="15147" width="10.5703125" style="806" bestFit="1" customWidth="1"/>
    <col min="15148" max="15148" width="13.7109375" style="806" customWidth="1"/>
    <col min="15149" max="15149" width="14.7109375" style="806" customWidth="1"/>
    <col min="15150" max="15150" width="12.85546875" style="806" customWidth="1"/>
    <col min="15151" max="15151" width="11.28515625" style="806" customWidth="1"/>
    <col min="15152" max="15183" width="8" style="806" customWidth="1"/>
    <col min="15184" max="15184" width="12" style="806" bestFit="1" customWidth="1"/>
    <col min="15185" max="15360" width="9.140625" style="806"/>
    <col min="15361" max="15362" width="13.28515625" style="806" customWidth="1"/>
    <col min="15363" max="15364" width="12.140625" style="806" customWidth="1"/>
    <col min="15365" max="15365" width="5.140625" style="806" customWidth="1"/>
    <col min="15366" max="15366" width="8.140625" style="806" customWidth="1"/>
    <col min="15367" max="15367" width="8.5703125" style="806" customWidth="1"/>
    <col min="15368" max="15368" width="11" style="806" bestFit="1" customWidth="1"/>
    <col min="15369" max="15369" width="11.140625" style="806" bestFit="1" customWidth="1"/>
    <col min="15370" max="15370" width="10.5703125" style="806" bestFit="1" customWidth="1"/>
    <col min="15371" max="15371" width="11" style="806" bestFit="1" customWidth="1"/>
    <col min="15372" max="15372" width="9.7109375" style="806" bestFit="1" customWidth="1"/>
    <col min="15373" max="15373" width="10.85546875" style="806" bestFit="1" customWidth="1"/>
    <col min="15374" max="15374" width="11" style="806" bestFit="1" customWidth="1"/>
    <col min="15375" max="15375" width="9.7109375" style="806" bestFit="1" customWidth="1"/>
    <col min="15376" max="15376" width="10.5703125" style="806" bestFit="1" customWidth="1"/>
    <col min="15377" max="15377" width="11" style="806" bestFit="1" customWidth="1"/>
    <col min="15378" max="15378" width="9.7109375" style="806" bestFit="1" customWidth="1"/>
    <col min="15379" max="15379" width="10.5703125" style="806" bestFit="1" customWidth="1"/>
    <col min="15380" max="15380" width="11" style="806" bestFit="1" customWidth="1"/>
    <col min="15381" max="15381" width="9.7109375" style="806" bestFit="1" customWidth="1"/>
    <col min="15382" max="15382" width="10.5703125" style="806" bestFit="1" customWidth="1"/>
    <col min="15383" max="15383" width="11" style="806" bestFit="1" customWidth="1"/>
    <col min="15384" max="15384" width="9.7109375" style="806" bestFit="1" customWidth="1"/>
    <col min="15385" max="15385" width="10.5703125" style="806" bestFit="1" customWidth="1"/>
    <col min="15386" max="15386" width="11" style="806" bestFit="1" customWidth="1"/>
    <col min="15387" max="15387" width="9.7109375" style="806" bestFit="1" customWidth="1"/>
    <col min="15388" max="15388" width="10.5703125" style="806" bestFit="1" customWidth="1"/>
    <col min="15389" max="15389" width="11" style="806" bestFit="1" customWidth="1"/>
    <col min="15390" max="15390" width="9.7109375" style="806" bestFit="1" customWidth="1"/>
    <col min="15391" max="15391" width="10.5703125" style="806" bestFit="1" customWidth="1"/>
    <col min="15392" max="15392" width="11" style="806" bestFit="1" customWidth="1"/>
    <col min="15393" max="15393" width="9.7109375" style="806" bestFit="1" customWidth="1"/>
    <col min="15394" max="15394" width="10.5703125" style="806" bestFit="1" customWidth="1"/>
    <col min="15395" max="15395" width="11" style="806" bestFit="1" customWidth="1"/>
    <col min="15396" max="15396" width="9.7109375" style="806" bestFit="1" customWidth="1"/>
    <col min="15397" max="15397" width="10.5703125" style="806" bestFit="1" customWidth="1"/>
    <col min="15398" max="15398" width="11" style="806" bestFit="1" customWidth="1"/>
    <col min="15399" max="15400" width="10.5703125" style="806" bestFit="1" customWidth="1"/>
    <col min="15401" max="15401" width="11" style="806" bestFit="1" customWidth="1"/>
    <col min="15402" max="15402" width="9.7109375" style="806" bestFit="1" customWidth="1"/>
    <col min="15403" max="15403" width="10.5703125" style="806" bestFit="1" customWidth="1"/>
    <col min="15404" max="15404" width="13.7109375" style="806" customWidth="1"/>
    <col min="15405" max="15405" width="14.7109375" style="806" customWidth="1"/>
    <col min="15406" max="15406" width="12.85546875" style="806" customWidth="1"/>
    <col min="15407" max="15407" width="11.28515625" style="806" customWidth="1"/>
    <col min="15408" max="15439" width="8" style="806" customWidth="1"/>
    <col min="15440" max="15440" width="12" style="806" bestFit="1" customWidth="1"/>
    <col min="15441" max="15616" width="9.140625" style="806"/>
    <col min="15617" max="15618" width="13.28515625" style="806" customWidth="1"/>
    <col min="15619" max="15620" width="12.140625" style="806" customWidth="1"/>
    <col min="15621" max="15621" width="5.140625" style="806" customWidth="1"/>
    <col min="15622" max="15622" width="8.140625" style="806" customWidth="1"/>
    <col min="15623" max="15623" width="8.5703125" style="806" customWidth="1"/>
    <col min="15624" max="15624" width="11" style="806" bestFit="1" customWidth="1"/>
    <col min="15625" max="15625" width="11.140625" style="806" bestFit="1" customWidth="1"/>
    <col min="15626" max="15626" width="10.5703125" style="806" bestFit="1" customWidth="1"/>
    <col min="15627" max="15627" width="11" style="806" bestFit="1" customWidth="1"/>
    <col min="15628" max="15628" width="9.7109375" style="806" bestFit="1" customWidth="1"/>
    <col min="15629" max="15629" width="10.85546875" style="806" bestFit="1" customWidth="1"/>
    <col min="15630" max="15630" width="11" style="806" bestFit="1" customWidth="1"/>
    <col min="15631" max="15631" width="9.7109375" style="806" bestFit="1" customWidth="1"/>
    <col min="15632" max="15632" width="10.5703125" style="806" bestFit="1" customWidth="1"/>
    <col min="15633" max="15633" width="11" style="806" bestFit="1" customWidth="1"/>
    <col min="15634" max="15634" width="9.7109375" style="806" bestFit="1" customWidth="1"/>
    <col min="15635" max="15635" width="10.5703125" style="806" bestFit="1" customWidth="1"/>
    <col min="15636" max="15636" width="11" style="806" bestFit="1" customWidth="1"/>
    <col min="15637" max="15637" width="9.7109375" style="806" bestFit="1" customWidth="1"/>
    <col min="15638" max="15638" width="10.5703125" style="806" bestFit="1" customWidth="1"/>
    <col min="15639" max="15639" width="11" style="806" bestFit="1" customWidth="1"/>
    <col min="15640" max="15640" width="9.7109375" style="806" bestFit="1" customWidth="1"/>
    <col min="15641" max="15641" width="10.5703125" style="806" bestFit="1" customWidth="1"/>
    <col min="15642" max="15642" width="11" style="806" bestFit="1" customWidth="1"/>
    <col min="15643" max="15643" width="9.7109375" style="806" bestFit="1" customWidth="1"/>
    <col min="15644" max="15644" width="10.5703125" style="806" bestFit="1" customWidth="1"/>
    <col min="15645" max="15645" width="11" style="806" bestFit="1" customWidth="1"/>
    <col min="15646" max="15646" width="9.7109375" style="806" bestFit="1" customWidth="1"/>
    <col min="15647" max="15647" width="10.5703125" style="806" bestFit="1" customWidth="1"/>
    <col min="15648" max="15648" width="11" style="806" bestFit="1" customWidth="1"/>
    <col min="15649" max="15649" width="9.7109375" style="806" bestFit="1" customWidth="1"/>
    <col min="15650" max="15650" width="10.5703125" style="806" bestFit="1" customWidth="1"/>
    <col min="15651" max="15651" width="11" style="806" bestFit="1" customWidth="1"/>
    <col min="15652" max="15652" width="9.7109375" style="806" bestFit="1" customWidth="1"/>
    <col min="15653" max="15653" width="10.5703125" style="806" bestFit="1" customWidth="1"/>
    <col min="15654" max="15654" width="11" style="806" bestFit="1" customWidth="1"/>
    <col min="15655" max="15656" width="10.5703125" style="806" bestFit="1" customWidth="1"/>
    <col min="15657" max="15657" width="11" style="806" bestFit="1" customWidth="1"/>
    <col min="15658" max="15658" width="9.7109375" style="806" bestFit="1" customWidth="1"/>
    <col min="15659" max="15659" width="10.5703125" style="806" bestFit="1" customWidth="1"/>
    <col min="15660" max="15660" width="13.7109375" style="806" customWidth="1"/>
    <col min="15661" max="15661" width="14.7109375" style="806" customWidth="1"/>
    <col min="15662" max="15662" width="12.85546875" style="806" customWidth="1"/>
    <col min="15663" max="15663" width="11.28515625" style="806" customWidth="1"/>
    <col min="15664" max="15695" width="8" style="806" customWidth="1"/>
    <col min="15696" max="15696" width="12" style="806" bestFit="1" customWidth="1"/>
    <col min="15697" max="15872" width="9.140625" style="806"/>
    <col min="15873" max="15874" width="13.28515625" style="806" customWidth="1"/>
    <col min="15875" max="15876" width="12.140625" style="806" customWidth="1"/>
    <col min="15877" max="15877" width="5.140625" style="806" customWidth="1"/>
    <col min="15878" max="15878" width="8.140625" style="806" customWidth="1"/>
    <col min="15879" max="15879" width="8.5703125" style="806" customWidth="1"/>
    <col min="15880" max="15880" width="11" style="806" bestFit="1" customWidth="1"/>
    <col min="15881" max="15881" width="11.140625" style="806" bestFit="1" customWidth="1"/>
    <col min="15882" max="15882" width="10.5703125" style="806" bestFit="1" customWidth="1"/>
    <col min="15883" max="15883" width="11" style="806" bestFit="1" customWidth="1"/>
    <col min="15884" max="15884" width="9.7109375" style="806" bestFit="1" customWidth="1"/>
    <col min="15885" max="15885" width="10.85546875" style="806" bestFit="1" customWidth="1"/>
    <col min="15886" max="15886" width="11" style="806" bestFit="1" customWidth="1"/>
    <col min="15887" max="15887" width="9.7109375" style="806" bestFit="1" customWidth="1"/>
    <col min="15888" max="15888" width="10.5703125" style="806" bestFit="1" customWidth="1"/>
    <col min="15889" max="15889" width="11" style="806" bestFit="1" customWidth="1"/>
    <col min="15890" max="15890" width="9.7109375" style="806" bestFit="1" customWidth="1"/>
    <col min="15891" max="15891" width="10.5703125" style="806" bestFit="1" customWidth="1"/>
    <col min="15892" max="15892" width="11" style="806" bestFit="1" customWidth="1"/>
    <col min="15893" max="15893" width="9.7109375" style="806" bestFit="1" customWidth="1"/>
    <col min="15894" max="15894" width="10.5703125" style="806" bestFit="1" customWidth="1"/>
    <col min="15895" max="15895" width="11" style="806" bestFit="1" customWidth="1"/>
    <col min="15896" max="15896" width="9.7109375" style="806" bestFit="1" customWidth="1"/>
    <col min="15897" max="15897" width="10.5703125" style="806" bestFit="1" customWidth="1"/>
    <col min="15898" max="15898" width="11" style="806" bestFit="1" customWidth="1"/>
    <col min="15899" max="15899" width="9.7109375" style="806" bestFit="1" customWidth="1"/>
    <col min="15900" max="15900" width="10.5703125" style="806" bestFit="1" customWidth="1"/>
    <col min="15901" max="15901" width="11" style="806" bestFit="1" customWidth="1"/>
    <col min="15902" max="15902" width="9.7109375" style="806" bestFit="1" customWidth="1"/>
    <col min="15903" max="15903" width="10.5703125" style="806" bestFit="1" customWidth="1"/>
    <col min="15904" max="15904" width="11" style="806" bestFit="1" customWidth="1"/>
    <col min="15905" max="15905" width="9.7109375" style="806" bestFit="1" customWidth="1"/>
    <col min="15906" max="15906" width="10.5703125" style="806" bestFit="1" customWidth="1"/>
    <col min="15907" max="15907" width="11" style="806" bestFit="1" customWidth="1"/>
    <col min="15908" max="15908" width="9.7109375" style="806" bestFit="1" customWidth="1"/>
    <col min="15909" max="15909" width="10.5703125" style="806" bestFit="1" customWidth="1"/>
    <col min="15910" max="15910" width="11" style="806" bestFit="1" customWidth="1"/>
    <col min="15911" max="15912" width="10.5703125" style="806" bestFit="1" customWidth="1"/>
    <col min="15913" max="15913" width="11" style="806" bestFit="1" customWidth="1"/>
    <col min="15914" max="15914" width="9.7109375" style="806" bestFit="1" customWidth="1"/>
    <col min="15915" max="15915" width="10.5703125" style="806" bestFit="1" customWidth="1"/>
    <col min="15916" max="15916" width="13.7109375" style="806" customWidth="1"/>
    <col min="15917" max="15917" width="14.7109375" style="806" customWidth="1"/>
    <col min="15918" max="15918" width="12.85546875" style="806" customWidth="1"/>
    <col min="15919" max="15919" width="11.28515625" style="806" customWidth="1"/>
    <col min="15920" max="15951" width="8" style="806" customWidth="1"/>
    <col min="15952" max="15952" width="12" style="806" bestFit="1" customWidth="1"/>
    <col min="15953" max="16128" width="9.140625" style="806"/>
    <col min="16129" max="16130" width="13.28515625" style="806" customWidth="1"/>
    <col min="16131" max="16132" width="12.140625" style="806" customWidth="1"/>
    <col min="16133" max="16133" width="5.140625" style="806" customWidth="1"/>
    <col min="16134" max="16134" width="8.140625" style="806" customWidth="1"/>
    <col min="16135" max="16135" width="8.5703125" style="806" customWidth="1"/>
    <col min="16136" max="16136" width="11" style="806" bestFit="1" customWidth="1"/>
    <col min="16137" max="16137" width="11.140625" style="806" bestFit="1" customWidth="1"/>
    <col min="16138" max="16138" width="10.5703125" style="806" bestFit="1" customWidth="1"/>
    <col min="16139" max="16139" width="11" style="806" bestFit="1" customWidth="1"/>
    <col min="16140" max="16140" width="9.7109375" style="806" bestFit="1" customWidth="1"/>
    <col min="16141" max="16141" width="10.85546875" style="806" bestFit="1" customWidth="1"/>
    <col min="16142" max="16142" width="11" style="806" bestFit="1" customWidth="1"/>
    <col min="16143" max="16143" width="9.7109375" style="806" bestFit="1" customWidth="1"/>
    <col min="16144" max="16144" width="10.5703125" style="806" bestFit="1" customWidth="1"/>
    <col min="16145" max="16145" width="11" style="806" bestFit="1" customWidth="1"/>
    <col min="16146" max="16146" width="9.7109375" style="806" bestFit="1" customWidth="1"/>
    <col min="16147" max="16147" width="10.5703125" style="806" bestFit="1" customWidth="1"/>
    <col min="16148" max="16148" width="11" style="806" bestFit="1" customWidth="1"/>
    <col min="16149" max="16149" width="9.7109375" style="806" bestFit="1" customWidth="1"/>
    <col min="16150" max="16150" width="10.5703125" style="806" bestFit="1" customWidth="1"/>
    <col min="16151" max="16151" width="11" style="806" bestFit="1" customWidth="1"/>
    <col min="16152" max="16152" width="9.7109375" style="806" bestFit="1" customWidth="1"/>
    <col min="16153" max="16153" width="10.5703125" style="806" bestFit="1" customWidth="1"/>
    <col min="16154" max="16154" width="11" style="806" bestFit="1" customWidth="1"/>
    <col min="16155" max="16155" width="9.7109375" style="806" bestFit="1" customWidth="1"/>
    <col min="16156" max="16156" width="10.5703125" style="806" bestFit="1" customWidth="1"/>
    <col min="16157" max="16157" width="11" style="806" bestFit="1" customWidth="1"/>
    <col min="16158" max="16158" width="9.7109375" style="806" bestFit="1" customWidth="1"/>
    <col min="16159" max="16159" width="10.5703125" style="806" bestFit="1" customWidth="1"/>
    <col min="16160" max="16160" width="11" style="806" bestFit="1" customWidth="1"/>
    <col min="16161" max="16161" width="9.7109375" style="806" bestFit="1" customWidth="1"/>
    <col min="16162" max="16162" width="10.5703125" style="806" bestFit="1" customWidth="1"/>
    <col min="16163" max="16163" width="11" style="806" bestFit="1" customWidth="1"/>
    <col min="16164" max="16164" width="9.7109375" style="806" bestFit="1" customWidth="1"/>
    <col min="16165" max="16165" width="10.5703125" style="806" bestFit="1" customWidth="1"/>
    <col min="16166" max="16166" width="11" style="806" bestFit="1" customWidth="1"/>
    <col min="16167" max="16168" width="10.5703125" style="806" bestFit="1" customWidth="1"/>
    <col min="16169" max="16169" width="11" style="806" bestFit="1" customWidth="1"/>
    <col min="16170" max="16170" width="9.7109375" style="806" bestFit="1" customWidth="1"/>
    <col min="16171" max="16171" width="10.5703125" style="806" bestFit="1" customWidth="1"/>
    <col min="16172" max="16172" width="13.7109375" style="806" customWidth="1"/>
    <col min="16173" max="16173" width="14.7109375" style="806" customWidth="1"/>
    <col min="16174" max="16174" width="12.85546875" style="806" customWidth="1"/>
    <col min="16175" max="16175" width="11.28515625" style="806" customWidth="1"/>
    <col min="16176" max="16207" width="8" style="806" customWidth="1"/>
    <col min="16208" max="16208" width="12" style="806" bestFit="1" customWidth="1"/>
    <col min="16209" max="16384" width="9.140625" style="806"/>
  </cols>
  <sheetData>
    <row r="1" spans="1:83" s="665" customFormat="1" ht="26.25" customHeight="1" x14ac:dyDescent="0.35">
      <c r="A1" s="1835" t="s">
        <v>295</v>
      </c>
      <c r="B1" s="1835"/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1835"/>
      <c r="W1" s="1835"/>
      <c r="X1" s="1835"/>
      <c r="Y1" s="1835"/>
      <c r="Z1" s="1835"/>
      <c r="AA1" s="1835"/>
      <c r="AB1" s="1835"/>
      <c r="AC1" s="1835"/>
      <c r="AD1" s="1835"/>
      <c r="AE1" s="1835"/>
      <c r="AF1" s="1835"/>
      <c r="AG1" s="1835"/>
      <c r="AH1" s="1835"/>
      <c r="AI1" s="1835"/>
      <c r="AJ1" s="1835"/>
      <c r="AK1" s="1835"/>
      <c r="AL1" s="1835"/>
      <c r="AM1" s="1835"/>
      <c r="AN1" s="1835"/>
      <c r="AO1" s="1835"/>
      <c r="AP1" s="1835"/>
      <c r="AQ1" s="1835"/>
      <c r="BV1" s="666"/>
      <c r="BW1" s="666"/>
      <c r="BX1" s="666"/>
      <c r="BY1" s="667"/>
      <c r="BZ1" s="666"/>
      <c r="CA1" s="666"/>
      <c r="CB1" s="666"/>
      <c r="CC1" s="666"/>
    </row>
    <row r="2" spans="1:83" s="673" customFormat="1" ht="27.75" x14ac:dyDescent="0.4">
      <c r="A2" s="665"/>
      <c r="B2" s="666"/>
      <c r="C2" s="666"/>
      <c r="D2" s="666"/>
      <c r="E2" s="666"/>
      <c r="F2" s="668"/>
      <c r="G2" s="666"/>
      <c r="H2" s="666"/>
      <c r="I2" s="674"/>
      <c r="J2" s="665"/>
      <c r="K2" s="669"/>
      <c r="L2" s="669"/>
      <c r="M2" s="669"/>
      <c r="N2" s="854"/>
      <c r="O2" s="666"/>
      <c r="P2" s="666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70" t="s">
        <v>4</v>
      </c>
      <c r="AN2" s="1836">
        <v>44545</v>
      </c>
      <c r="AO2" s="1836"/>
      <c r="AP2" s="1836"/>
      <c r="AQ2" s="1836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71"/>
      <c r="BW2" s="666"/>
      <c r="BX2" s="1837"/>
      <c r="BY2" s="1837"/>
      <c r="BZ2" s="1837"/>
      <c r="CA2" s="1837"/>
      <c r="CB2" s="672"/>
      <c r="CC2" s="672"/>
    </row>
    <row r="3" spans="1:83" s="673" customFormat="1" ht="17.25" thickBot="1" x14ac:dyDescent="0.3">
      <c r="A3" s="665"/>
      <c r="B3" s="666"/>
      <c r="C3" s="666"/>
      <c r="D3" s="666"/>
      <c r="E3" s="666"/>
      <c r="F3" s="666"/>
      <c r="G3" s="666"/>
      <c r="H3" s="666"/>
      <c r="I3" s="701"/>
      <c r="J3" s="701"/>
      <c r="K3" s="924"/>
      <c r="L3" s="701"/>
      <c r="M3" s="666"/>
      <c r="N3" s="665"/>
      <c r="O3" s="701"/>
      <c r="P3" s="665"/>
      <c r="Q3" s="665"/>
      <c r="R3" s="701"/>
      <c r="S3" s="665"/>
      <c r="T3" s="665"/>
      <c r="U3" s="701"/>
      <c r="V3" s="665"/>
      <c r="W3" s="665"/>
      <c r="X3" s="701"/>
      <c r="Y3" s="665"/>
      <c r="Z3" s="665"/>
      <c r="AA3" s="701"/>
      <c r="AB3" s="665"/>
      <c r="AC3" s="665"/>
      <c r="AD3" s="701"/>
      <c r="AE3" s="665"/>
      <c r="AF3" s="665"/>
      <c r="AG3" s="701"/>
      <c r="AH3" s="665"/>
      <c r="AI3" s="665"/>
      <c r="AJ3" s="701"/>
      <c r="AK3" s="665"/>
      <c r="AL3" s="665"/>
      <c r="AM3" s="701"/>
      <c r="AN3" s="665"/>
      <c r="AO3" s="665"/>
      <c r="AP3" s="701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/>
      <c r="BJ3" s="665"/>
      <c r="BK3" s="665"/>
      <c r="BL3" s="665"/>
      <c r="BM3" s="665"/>
      <c r="BN3" s="665"/>
      <c r="BO3" s="665"/>
      <c r="BP3" s="665"/>
      <c r="BQ3" s="665"/>
      <c r="BR3" s="665"/>
      <c r="BS3" s="665"/>
      <c r="BT3" s="665"/>
      <c r="BU3" s="665"/>
      <c r="BV3" s="666"/>
      <c r="BW3" s="666"/>
      <c r="BX3" s="666"/>
      <c r="BY3" s="666"/>
      <c r="BZ3" s="666"/>
      <c r="CA3" s="666"/>
      <c r="CB3" s="672"/>
      <c r="CC3" s="672"/>
    </row>
    <row r="4" spans="1:83" s="673" customFormat="1" ht="16.5" customHeight="1" thickBot="1" x14ac:dyDescent="0.3">
      <c r="A4" s="1794" t="s">
        <v>5</v>
      </c>
      <c r="B4" s="1795"/>
      <c r="C4" s="1795"/>
      <c r="D4" s="1795"/>
      <c r="E4" s="1795"/>
      <c r="F4" s="1795"/>
      <c r="G4" s="1796"/>
      <c r="H4" s="1779" t="s">
        <v>130</v>
      </c>
      <c r="I4" s="1780"/>
      <c r="J4" s="1781"/>
      <c r="K4" s="1779" t="s">
        <v>131</v>
      </c>
      <c r="L4" s="1780"/>
      <c r="M4" s="1781"/>
      <c r="N4" s="1779" t="s">
        <v>132</v>
      </c>
      <c r="O4" s="1780"/>
      <c r="P4" s="1781"/>
      <c r="Q4" s="1779" t="s">
        <v>133</v>
      </c>
      <c r="R4" s="1780"/>
      <c r="S4" s="1781"/>
      <c r="T4" s="1779" t="s">
        <v>134</v>
      </c>
      <c r="U4" s="1780"/>
      <c r="V4" s="1781"/>
      <c r="W4" s="1779" t="s">
        <v>135</v>
      </c>
      <c r="X4" s="1780"/>
      <c r="Y4" s="1781"/>
      <c r="Z4" s="1779" t="s">
        <v>136</v>
      </c>
      <c r="AA4" s="1780"/>
      <c r="AB4" s="1781"/>
      <c r="AC4" s="1779" t="s">
        <v>137</v>
      </c>
      <c r="AD4" s="1780"/>
      <c r="AE4" s="1781"/>
      <c r="AF4" s="1779" t="s">
        <v>138</v>
      </c>
      <c r="AG4" s="1780"/>
      <c r="AH4" s="1781"/>
      <c r="AI4" s="1779" t="s">
        <v>139</v>
      </c>
      <c r="AJ4" s="1780"/>
      <c r="AK4" s="1781"/>
      <c r="AL4" s="1779" t="s">
        <v>140</v>
      </c>
      <c r="AM4" s="1780"/>
      <c r="AN4" s="1781"/>
      <c r="AO4" s="1779" t="s">
        <v>141</v>
      </c>
      <c r="AP4" s="1780"/>
      <c r="AQ4" s="1781"/>
      <c r="BV4" s="672"/>
      <c r="BW4" s="672"/>
      <c r="BX4" s="672"/>
      <c r="BY4" s="672"/>
      <c r="BZ4" s="672"/>
      <c r="CA4" s="672"/>
      <c r="CB4" s="672"/>
      <c r="CC4" s="672"/>
    </row>
    <row r="5" spans="1:83" s="673" customFormat="1" ht="16.5" customHeight="1" x14ac:dyDescent="0.25">
      <c r="A5" s="1782" t="s">
        <v>142</v>
      </c>
      <c r="B5" s="1783"/>
      <c r="C5" s="1786" t="s">
        <v>143</v>
      </c>
      <c r="D5" s="1788"/>
      <c r="E5" s="1789"/>
      <c r="F5" s="1789"/>
      <c r="G5" s="1790"/>
      <c r="H5" s="675" t="s">
        <v>9</v>
      </c>
      <c r="I5" s="676" t="s">
        <v>10</v>
      </c>
      <c r="J5" s="677" t="s">
        <v>11</v>
      </c>
      <c r="K5" s="675" t="s">
        <v>9</v>
      </c>
      <c r="L5" s="676" t="s">
        <v>10</v>
      </c>
      <c r="M5" s="677" t="s">
        <v>11</v>
      </c>
      <c r="N5" s="675" t="s">
        <v>9</v>
      </c>
      <c r="O5" s="676" t="s">
        <v>10</v>
      </c>
      <c r="P5" s="677" t="s">
        <v>11</v>
      </c>
      <c r="Q5" s="675" t="s">
        <v>9</v>
      </c>
      <c r="R5" s="676" t="s">
        <v>10</v>
      </c>
      <c r="S5" s="677" t="s">
        <v>11</v>
      </c>
      <c r="T5" s="675" t="s">
        <v>9</v>
      </c>
      <c r="U5" s="676" t="s">
        <v>10</v>
      </c>
      <c r="V5" s="677" t="s">
        <v>11</v>
      </c>
      <c r="W5" s="675" t="s">
        <v>9</v>
      </c>
      <c r="X5" s="676" t="s">
        <v>10</v>
      </c>
      <c r="Y5" s="677" t="s">
        <v>11</v>
      </c>
      <c r="Z5" s="675" t="s">
        <v>9</v>
      </c>
      <c r="AA5" s="676" t="s">
        <v>10</v>
      </c>
      <c r="AB5" s="677" t="s">
        <v>11</v>
      </c>
      <c r="AC5" s="675" t="s">
        <v>9</v>
      </c>
      <c r="AD5" s="676" t="s">
        <v>10</v>
      </c>
      <c r="AE5" s="677" t="s">
        <v>11</v>
      </c>
      <c r="AF5" s="675" t="s">
        <v>9</v>
      </c>
      <c r="AG5" s="676" t="s">
        <v>10</v>
      </c>
      <c r="AH5" s="677" t="s">
        <v>11</v>
      </c>
      <c r="AI5" s="675" t="s">
        <v>9</v>
      </c>
      <c r="AJ5" s="676" t="s">
        <v>10</v>
      </c>
      <c r="AK5" s="677" t="s">
        <v>11</v>
      </c>
      <c r="AL5" s="675" t="s">
        <v>9</v>
      </c>
      <c r="AM5" s="676" t="s">
        <v>10</v>
      </c>
      <c r="AN5" s="677" t="s">
        <v>11</v>
      </c>
      <c r="AO5" s="675" t="s">
        <v>9</v>
      </c>
      <c r="AP5" s="676" t="s">
        <v>10</v>
      </c>
      <c r="AQ5" s="677" t="s">
        <v>11</v>
      </c>
      <c r="BV5" s="672"/>
      <c r="BW5" s="672"/>
      <c r="BX5" s="672"/>
      <c r="BY5" s="672"/>
      <c r="BZ5" s="672"/>
      <c r="CA5" s="672"/>
      <c r="CB5" s="672"/>
      <c r="CC5" s="672"/>
    </row>
    <row r="6" spans="1:83" s="673" customFormat="1" ht="16.5" customHeight="1" thickBot="1" x14ac:dyDescent="0.3">
      <c r="A6" s="1784"/>
      <c r="B6" s="1785"/>
      <c r="C6" s="1787"/>
      <c r="D6" s="1791"/>
      <c r="E6" s="1792"/>
      <c r="F6" s="1792"/>
      <c r="G6" s="1793"/>
      <c r="H6" s="681" t="s">
        <v>14</v>
      </c>
      <c r="I6" s="682" t="s">
        <v>15</v>
      </c>
      <c r="J6" s="683" t="s">
        <v>69</v>
      </c>
      <c r="K6" s="681" t="s">
        <v>14</v>
      </c>
      <c r="L6" s="682" t="s">
        <v>15</v>
      </c>
      <c r="M6" s="683" t="s">
        <v>69</v>
      </c>
      <c r="N6" s="681" t="s">
        <v>14</v>
      </c>
      <c r="O6" s="682" t="s">
        <v>15</v>
      </c>
      <c r="P6" s="683" t="s">
        <v>69</v>
      </c>
      <c r="Q6" s="681" t="s">
        <v>14</v>
      </c>
      <c r="R6" s="682" t="s">
        <v>15</v>
      </c>
      <c r="S6" s="683" t="s">
        <v>69</v>
      </c>
      <c r="T6" s="681" t="s">
        <v>14</v>
      </c>
      <c r="U6" s="682" t="s">
        <v>15</v>
      </c>
      <c r="V6" s="683" t="s">
        <v>69</v>
      </c>
      <c r="W6" s="681" t="s">
        <v>14</v>
      </c>
      <c r="X6" s="682" t="s">
        <v>15</v>
      </c>
      <c r="Y6" s="683" t="s">
        <v>69</v>
      </c>
      <c r="Z6" s="681" t="s">
        <v>14</v>
      </c>
      <c r="AA6" s="682" t="s">
        <v>15</v>
      </c>
      <c r="AB6" s="683" t="s">
        <v>69</v>
      </c>
      <c r="AC6" s="681" t="s">
        <v>14</v>
      </c>
      <c r="AD6" s="682" t="s">
        <v>15</v>
      </c>
      <c r="AE6" s="683" t="s">
        <v>69</v>
      </c>
      <c r="AF6" s="681" t="s">
        <v>14</v>
      </c>
      <c r="AG6" s="682" t="s">
        <v>15</v>
      </c>
      <c r="AH6" s="683" t="s">
        <v>69</v>
      </c>
      <c r="AI6" s="681" t="s">
        <v>14</v>
      </c>
      <c r="AJ6" s="682" t="s">
        <v>15</v>
      </c>
      <c r="AK6" s="683" t="s">
        <v>69</v>
      </c>
      <c r="AL6" s="681" t="s">
        <v>14</v>
      </c>
      <c r="AM6" s="682" t="s">
        <v>15</v>
      </c>
      <c r="AN6" s="683" t="s">
        <v>69</v>
      </c>
      <c r="AO6" s="681" t="s">
        <v>14</v>
      </c>
      <c r="AP6" s="682" t="s">
        <v>15</v>
      </c>
      <c r="AQ6" s="683" t="s">
        <v>69</v>
      </c>
      <c r="BV6" s="672"/>
      <c r="BW6" s="672"/>
      <c r="BX6" s="672"/>
      <c r="BY6" s="672"/>
      <c r="BZ6" s="672"/>
      <c r="CA6" s="672"/>
      <c r="CB6" s="672"/>
      <c r="CC6" s="672"/>
    </row>
    <row r="7" spans="1:83" s="665" customFormat="1" ht="16.5" customHeight="1" x14ac:dyDescent="0.25">
      <c r="A7" s="1765" t="s">
        <v>20</v>
      </c>
      <c r="B7" s="1726"/>
      <c r="C7" s="1692">
        <v>16</v>
      </c>
      <c r="D7" s="1767" t="s">
        <v>18</v>
      </c>
      <c r="E7" s="1768"/>
      <c r="F7" s="1735" t="s">
        <v>212</v>
      </c>
      <c r="G7" s="1736"/>
      <c r="H7" s="855">
        <v>0</v>
      </c>
      <c r="I7" s="845">
        <v>0</v>
      </c>
      <c r="J7" s="846">
        <v>0</v>
      </c>
      <c r="K7" s="855">
        <v>0</v>
      </c>
      <c r="L7" s="845">
        <v>0</v>
      </c>
      <c r="M7" s="846">
        <v>0</v>
      </c>
      <c r="N7" s="855">
        <v>0</v>
      </c>
      <c r="O7" s="845">
        <v>0</v>
      </c>
      <c r="P7" s="846">
        <v>0</v>
      </c>
      <c r="Q7" s="855">
        <v>0</v>
      </c>
      <c r="R7" s="845">
        <v>0</v>
      </c>
      <c r="S7" s="846">
        <v>0</v>
      </c>
      <c r="T7" s="855">
        <v>0</v>
      </c>
      <c r="U7" s="845">
        <v>0</v>
      </c>
      <c r="V7" s="846">
        <v>0</v>
      </c>
      <c r="W7" s="855">
        <v>0</v>
      </c>
      <c r="X7" s="845">
        <v>0</v>
      </c>
      <c r="Y7" s="846">
        <v>0</v>
      </c>
      <c r="Z7" s="855">
        <v>0</v>
      </c>
      <c r="AA7" s="845">
        <v>0</v>
      </c>
      <c r="AB7" s="846">
        <v>0</v>
      </c>
      <c r="AC7" s="855">
        <v>0</v>
      </c>
      <c r="AD7" s="845">
        <v>0</v>
      </c>
      <c r="AE7" s="846">
        <v>0</v>
      </c>
      <c r="AF7" s="855">
        <v>0</v>
      </c>
      <c r="AG7" s="845">
        <v>0</v>
      </c>
      <c r="AH7" s="846">
        <v>0</v>
      </c>
      <c r="AI7" s="855">
        <v>0</v>
      </c>
      <c r="AJ7" s="845">
        <v>0</v>
      </c>
      <c r="AK7" s="846">
        <v>0</v>
      </c>
      <c r="AL7" s="855">
        <v>0</v>
      </c>
      <c r="AM7" s="845">
        <v>0</v>
      </c>
      <c r="AN7" s="846">
        <v>0</v>
      </c>
      <c r="AO7" s="855">
        <v>0</v>
      </c>
      <c r="AP7" s="845">
        <v>0</v>
      </c>
      <c r="AQ7" s="846">
        <v>0</v>
      </c>
      <c r="AR7" s="685"/>
      <c r="AS7" s="685"/>
      <c r="CB7" s="685"/>
      <c r="CC7" s="685"/>
      <c r="CD7" s="685"/>
      <c r="CE7" s="685"/>
    </row>
    <row r="8" spans="1:83" s="665" customFormat="1" ht="16.5" customHeight="1" x14ac:dyDescent="0.25">
      <c r="A8" s="1766"/>
      <c r="B8" s="1729"/>
      <c r="C8" s="1693"/>
      <c r="D8" s="1769"/>
      <c r="E8" s="1770"/>
      <c r="F8" s="1737" t="s">
        <v>144</v>
      </c>
      <c r="G8" s="1738"/>
      <c r="H8" s="925">
        <f>SQRT(I8^2+J8^2)*1000/(1.73*H12)</f>
        <v>11.717400119232831</v>
      </c>
      <c r="I8" s="926">
        <f>I32</f>
        <v>0.71343999999999996</v>
      </c>
      <c r="J8" s="927">
        <f>J32</f>
        <v>0.13286000000000001</v>
      </c>
      <c r="K8" s="925">
        <f>SQRT(L8^2+M8^2)*1000/(1.73*K12)</f>
        <v>11.612434868448741</v>
      </c>
      <c r="L8" s="926">
        <f>L32</f>
        <v>0.70713999999999999</v>
      </c>
      <c r="M8" s="927">
        <f>M32</f>
        <v>0.13117999999999999</v>
      </c>
      <c r="N8" s="925">
        <f>SQRT(O8^2+P8^2)*1000/(1.73*N12)</f>
        <v>11.649543804850856</v>
      </c>
      <c r="O8" s="926">
        <f>O32</f>
        <v>0.70811999999999997</v>
      </c>
      <c r="P8" s="927">
        <f>P32</f>
        <v>0.13832</v>
      </c>
      <c r="Q8" s="925">
        <f>SQRT(R8^2+S8^2)*1000/(1.73*Q12)</f>
        <v>11.220134925550653</v>
      </c>
      <c r="R8" s="926">
        <f>R32</f>
        <v>0.68235999999999997</v>
      </c>
      <c r="S8" s="927">
        <f>S32</f>
        <v>0.13145999999999999</v>
      </c>
      <c r="T8" s="925">
        <f>SQRT(U8^2+V8^2)*1000/(1.73*T12)</f>
        <v>10.993826750722562</v>
      </c>
      <c r="U8" s="926">
        <f>U32</f>
        <v>0.66891999999999996</v>
      </c>
      <c r="V8" s="927">
        <f>V32</f>
        <v>0.12712000000000001</v>
      </c>
      <c r="W8" s="925">
        <f>SQRT(X8^2+Y8^2)*1000/(1.73*W12)</f>
        <v>11.987925844657919</v>
      </c>
      <c r="X8" s="926">
        <f>X32</f>
        <v>0.73219999999999996</v>
      </c>
      <c r="Y8" s="927">
        <f>Y32</f>
        <v>0.13496</v>
      </c>
      <c r="Z8" s="925">
        <f>SQRT(AA8^2+AB8^2)*1000/(1.73*Z12)</f>
        <v>12.206638099442367</v>
      </c>
      <c r="AA8" s="926">
        <f>AA32</f>
        <v>0.74424000000000001</v>
      </c>
      <c r="AB8" s="927">
        <f>AB32</f>
        <v>0.13286000000000001</v>
      </c>
      <c r="AC8" s="925">
        <f>SQRT(AD8^2+AE8^2)*1000/(1.73*AC12)</f>
        <v>12.926940133599462</v>
      </c>
      <c r="AD8" s="926">
        <f>AD32</f>
        <v>0.78903999999999996</v>
      </c>
      <c r="AE8" s="927">
        <f>AE32</f>
        <v>0.13566</v>
      </c>
      <c r="AF8" s="925">
        <f>SQRT(AG8^2+AH8^2)*1000/(1.73*AF12)</f>
        <v>12.967120225724612</v>
      </c>
      <c r="AG8" s="926">
        <f>AG32</f>
        <v>0.78735999999999995</v>
      </c>
      <c r="AH8" s="927">
        <f>AH32</f>
        <v>0.14643999999999999</v>
      </c>
      <c r="AI8" s="925">
        <f>SQRT(AJ8^2+AK8^2)*1000/(1.73*AI12)</f>
        <v>11.519098543542626</v>
      </c>
      <c r="AJ8" s="926">
        <f>AJ32</f>
        <v>0.70545999999999998</v>
      </c>
      <c r="AK8" s="927">
        <f>AK32</f>
        <v>9.1980000000000006E-2</v>
      </c>
      <c r="AL8" s="925">
        <f>SQRT(AM8^2+AN8^2)*1000/(1.73*AL12)</f>
        <v>11.770565258976729</v>
      </c>
      <c r="AM8" s="926">
        <f>AM32</f>
        <v>0.72365999999999997</v>
      </c>
      <c r="AN8" s="927">
        <f>AN32</f>
        <v>8.8059999999999999E-2</v>
      </c>
      <c r="AO8" s="925">
        <f>SQRT(AP8^2+AQ8^2)*1000/(1.73*AO12)</f>
        <v>11.83310337563862</v>
      </c>
      <c r="AP8" s="926">
        <f>AP32</f>
        <v>0.72687999999999997</v>
      </c>
      <c r="AQ8" s="927">
        <f>AQ32</f>
        <v>9.3520000000000006E-2</v>
      </c>
      <c r="AR8" s="685"/>
      <c r="AS8" s="685"/>
      <c r="AV8" s="685"/>
      <c r="CB8" s="685"/>
      <c r="CC8" s="685"/>
      <c r="CD8" s="685"/>
      <c r="CE8" s="685"/>
    </row>
    <row r="9" spans="1:83" s="665" customFormat="1" ht="16.5" customHeight="1" thickBot="1" x14ac:dyDescent="0.3">
      <c r="A9" s="1727"/>
      <c r="B9" s="1729"/>
      <c r="C9" s="1693"/>
      <c r="D9" s="1771"/>
      <c r="E9" s="1772"/>
      <c r="F9" s="1739" t="s">
        <v>109</v>
      </c>
      <c r="G9" s="1740"/>
      <c r="H9" s="1005">
        <f>SQRT(I9^2+J9^2)*1000/(1.73*H13)</f>
        <v>433.43108765283444</v>
      </c>
      <c r="I9" s="814">
        <f>I54+I52</f>
        <v>7.7133000000000003</v>
      </c>
      <c r="J9" s="815">
        <f>J54+J52</f>
        <v>1.1482000000000001</v>
      </c>
      <c r="K9" s="1005">
        <f>SQRT(L9^2+M9^2)*1000/(1.73*K13)</f>
        <v>423.76654826270237</v>
      </c>
      <c r="L9" s="814">
        <f>L54+L52</f>
        <v>7.5397999999999996</v>
      </c>
      <c r="M9" s="815">
        <f>M54+M52</f>
        <v>1.1326999999999998</v>
      </c>
      <c r="N9" s="1005">
        <f>SQRT(O9^2+P9^2)*1000/(1.73*N13)</f>
        <v>418.13840586003897</v>
      </c>
      <c r="O9" s="814">
        <f>O54+O52</f>
        <v>7.4393999999999991</v>
      </c>
      <c r="P9" s="815">
        <f>P54+P52</f>
        <v>1.1194000000000002</v>
      </c>
      <c r="Q9" s="1005">
        <f>SQRT(R9^2+S9^2)*1000/(1.73*Q13)</f>
        <v>421.59640027019202</v>
      </c>
      <c r="R9" s="814">
        <f>R54+R52</f>
        <v>7.4997999999999996</v>
      </c>
      <c r="S9" s="815">
        <f>S54+S52</f>
        <v>1.1360999999999999</v>
      </c>
      <c r="T9" s="1005">
        <f>SQRT(U9^2+V9^2)*1000/(1.73*T13)</f>
        <v>421.12532669338884</v>
      </c>
      <c r="U9" s="814">
        <f>U54+U52</f>
        <v>7.4909999999999997</v>
      </c>
      <c r="V9" s="815">
        <f>V54+V52</f>
        <v>1.1376000000000002</v>
      </c>
      <c r="W9" s="1005">
        <f>SQRT(X9^2+Y9^2)*1000/(1.73*W13)</f>
        <v>428.05449438749133</v>
      </c>
      <c r="X9" s="814">
        <f>X54+X52</f>
        <v>7.6874000000000002</v>
      </c>
      <c r="Y9" s="815">
        <f>Y54+Y52</f>
        <v>1.1678999999999999</v>
      </c>
      <c r="Z9" s="1005">
        <f>SQRT(AA9^2+AB9^2)*1000/(1.73*Z13)</f>
        <v>451.98247834172059</v>
      </c>
      <c r="AA9" s="814">
        <f>AA54+AA52</f>
        <v>8.0510000000000002</v>
      </c>
      <c r="AB9" s="815">
        <f>AB54+AB52</f>
        <v>1.1454</v>
      </c>
      <c r="AC9" s="1005">
        <f>SQRT(AD9^2+AE9^2)*1000/(1.73*AC13)</f>
        <v>474.80296968055632</v>
      </c>
      <c r="AD9" s="814">
        <f>AD54+AD52</f>
        <v>8.4611000000000001</v>
      </c>
      <c r="AE9" s="815">
        <f>AE54+AE52</f>
        <v>1.1776</v>
      </c>
      <c r="AF9" s="1005">
        <f>SQRT(AG9^2+AH9^2)*1000/(1.73*AF13)</f>
        <v>478.43615326819963</v>
      </c>
      <c r="AG9" s="814">
        <f>AG54+AG52</f>
        <v>8.5268999999999995</v>
      </c>
      <c r="AH9" s="815">
        <f>AH54+AH52</f>
        <v>1.179</v>
      </c>
      <c r="AI9" s="1005">
        <f>SQRT(AJ9^2+AK9^2)*1000/(1.73*AI13)</f>
        <v>473.93476332191756</v>
      </c>
      <c r="AJ9" s="814">
        <f>AJ54+AJ52</f>
        <v>8.4657</v>
      </c>
      <c r="AK9" s="815">
        <f>AK54+AK52</f>
        <v>1.0208999999999999</v>
      </c>
      <c r="AL9" s="1005">
        <f>SQRT(AM9^2+AN9^2)*1000/(1.73*AL13)</f>
        <v>472.45186541963261</v>
      </c>
      <c r="AM9" s="814">
        <f>AM54+AM52</f>
        <v>8.4375000000000018</v>
      </c>
      <c r="AN9" s="815">
        <f>AN54+AN52</f>
        <v>1.0318000000000001</v>
      </c>
      <c r="AO9" s="1005">
        <f>SQRT(AP9^2+AQ9^2)*1000/(1.73*AO13)</f>
        <v>461.30600737798176</v>
      </c>
      <c r="AP9" s="814">
        <f>AP54+AP52</f>
        <v>8.2371999999999996</v>
      </c>
      <c r="AQ9" s="815">
        <f>AQ54+AQ52</f>
        <v>1.0176000000000001</v>
      </c>
      <c r="AR9" s="685"/>
      <c r="AS9" s="685"/>
      <c r="CB9" s="685"/>
      <c r="CC9" s="685"/>
      <c r="CD9" s="685"/>
      <c r="CE9" s="685"/>
    </row>
    <row r="10" spans="1:83" s="665" customFormat="1" ht="16.5" customHeight="1" thickBot="1" x14ac:dyDescent="0.3">
      <c r="A10" s="1727"/>
      <c r="B10" s="1729"/>
      <c r="C10" s="1693"/>
      <c r="D10" s="1744" t="s">
        <v>21</v>
      </c>
      <c r="E10" s="1745"/>
      <c r="F10" s="1777"/>
      <c r="G10" s="1778"/>
      <c r="H10" s="1774">
        <v>5</v>
      </c>
      <c r="I10" s="1775"/>
      <c r="J10" s="1776"/>
      <c r="K10" s="1774">
        <v>5</v>
      </c>
      <c r="L10" s="1775"/>
      <c r="M10" s="1776"/>
      <c r="N10" s="1774">
        <v>5</v>
      </c>
      <c r="O10" s="1775"/>
      <c r="P10" s="1776"/>
      <c r="Q10" s="1774">
        <v>5</v>
      </c>
      <c r="R10" s="1775"/>
      <c r="S10" s="1776"/>
      <c r="T10" s="1774">
        <v>5</v>
      </c>
      <c r="U10" s="1775"/>
      <c r="V10" s="1776"/>
      <c r="W10" s="1774">
        <v>5</v>
      </c>
      <c r="X10" s="1775"/>
      <c r="Y10" s="1776"/>
      <c r="Z10" s="1774">
        <v>5</v>
      </c>
      <c r="AA10" s="1775"/>
      <c r="AB10" s="1776"/>
      <c r="AC10" s="1774">
        <v>5</v>
      </c>
      <c r="AD10" s="1775"/>
      <c r="AE10" s="1776"/>
      <c r="AF10" s="1774">
        <v>5</v>
      </c>
      <c r="AG10" s="1775"/>
      <c r="AH10" s="1776"/>
      <c r="AI10" s="1774">
        <v>5</v>
      </c>
      <c r="AJ10" s="1775"/>
      <c r="AK10" s="1776"/>
      <c r="AL10" s="1774">
        <v>5</v>
      </c>
      <c r="AM10" s="1775"/>
      <c r="AN10" s="1776"/>
      <c r="AO10" s="1774">
        <v>5</v>
      </c>
      <c r="AP10" s="1775"/>
      <c r="AQ10" s="1776"/>
    </row>
    <row r="11" spans="1:83" s="665" customFormat="1" ht="16.5" customHeight="1" x14ac:dyDescent="0.25">
      <c r="A11" s="1727"/>
      <c r="B11" s="1729"/>
      <c r="C11" s="1693"/>
      <c r="D11" s="1724" t="s">
        <v>22</v>
      </c>
      <c r="E11" s="1725"/>
      <c r="F11" s="1707" t="s">
        <v>212</v>
      </c>
      <c r="G11" s="1709"/>
      <c r="H11" s="1832">
        <v>122</v>
      </c>
      <c r="I11" s="1833"/>
      <c r="J11" s="1834"/>
      <c r="K11" s="1832">
        <v>122</v>
      </c>
      <c r="L11" s="1833"/>
      <c r="M11" s="1834"/>
      <c r="N11" s="1832">
        <v>122</v>
      </c>
      <c r="O11" s="1833"/>
      <c r="P11" s="1834"/>
      <c r="Q11" s="1832">
        <v>122</v>
      </c>
      <c r="R11" s="1833"/>
      <c r="S11" s="1834"/>
      <c r="T11" s="1832">
        <v>122</v>
      </c>
      <c r="U11" s="1833"/>
      <c r="V11" s="1834"/>
      <c r="W11" s="1832">
        <v>122</v>
      </c>
      <c r="X11" s="1833"/>
      <c r="Y11" s="1834"/>
      <c r="Z11" s="1832">
        <v>122</v>
      </c>
      <c r="AA11" s="1833"/>
      <c r="AB11" s="1834"/>
      <c r="AC11" s="1832">
        <v>121</v>
      </c>
      <c r="AD11" s="1833"/>
      <c r="AE11" s="1834"/>
      <c r="AF11" s="1832">
        <v>121</v>
      </c>
      <c r="AG11" s="1833"/>
      <c r="AH11" s="1834"/>
      <c r="AI11" s="1832">
        <v>121</v>
      </c>
      <c r="AJ11" s="1833"/>
      <c r="AK11" s="1834"/>
      <c r="AL11" s="1832">
        <v>121</v>
      </c>
      <c r="AM11" s="1833"/>
      <c r="AN11" s="1834"/>
      <c r="AO11" s="1832">
        <v>121</v>
      </c>
      <c r="AP11" s="1833"/>
      <c r="AQ11" s="1834"/>
    </row>
    <row r="12" spans="1:83" s="665" customFormat="1" ht="16.5" customHeight="1" x14ac:dyDescent="0.25">
      <c r="A12" s="1727"/>
      <c r="B12" s="1729"/>
      <c r="C12" s="1693"/>
      <c r="D12" s="1727"/>
      <c r="E12" s="1728"/>
      <c r="F12" s="1860" t="s">
        <v>144</v>
      </c>
      <c r="G12" s="1861"/>
      <c r="H12" s="1864">
        <v>35.799999999999997</v>
      </c>
      <c r="I12" s="1865"/>
      <c r="J12" s="1866"/>
      <c r="K12" s="1864">
        <v>35.799999999999997</v>
      </c>
      <c r="L12" s="1865"/>
      <c r="M12" s="1866"/>
      <c r="N12" s="1864">
        <v>35.799999999999997</v>
      </c>
      <c r="O12" s="1865"/>
      <c r="P12" s="1866"/>
      <c r="Q12" s="1864">
        <v>35.799999999999997</v>
      </c>
      <c r="R12" s="1865"/>
      <c r="S12" s="1866"/>
      <c r="T12" s="1864">
        <v>35.799999999999997</v>
      </c>
      <c r="U12" s="1865"/>
      <c r="V12" s="1866"/>
      <c r="W12" s="1864">
        <v>35.9</v>
      </c>
      <c r="X12" s="1865"/>
      <c r="Y12" s="1866"/>
      <c r="Z12" s="1864">
        <v>35.799999999999997</v>
      </c>
      <c r="AA12" s="1865"/>
      <c r="AB12" s="1866"/>
      <c r="AC12" s="1864">
        <v>35.799999999999997</v>
      </c>
      <c r="AD12" s="1865"/>
      <c r="AE12" s="1866"/>
      <c r="AF12" s="1864">
        <v>35.700000000000003</v>
      </c>
      <c r="AG12" s="1865"/>
      <c r="AH12" s="1866"/>
      <c r="AI12" s="1864">
        <v>35.700000000000003</v>
      </c>
      <c r="AJ12" s="1865"/>
      <c r="AK12" s="1866"/>
      <c r="AL12" s="1864">
        <v>35.799999999999997</v>
      </c>
      <c r="AM12" s="1865"/>
      <c r="AN12" s="1866"/>
      <c r="AO12" s="1864">
        <v>35.799999999999997</v>
      </c>
      <c r="AP12" s="1865"/>
      <c r="AQ12" s="1866"/>
    </row>
    <row r="13" spans="1:83" s="665" customFormat="1" ht="16.5" customHeight="1" thickBot="1" x14ac:dyDescent="0.3">
      <c r="A13" s="1727"/>
      <c r="B13" s="1729"/>
      <c r="C13" s="1693"/>
      <c r="D13" s="1730"/>
      <c r="E13" s="1731"/>
      <c r="F13" s="1862" t="s">
        <v>109</v>
      </c>
      <c r="G13" s="1863"/>
      <c r="H13" s="1829">
        <v>10.4</v>
      </c>
      <c r="I13" s="1830"/>
      <c r="J13" s="1831"/>
      <c r="K13" s="1829">
        <v>10.4</v>
      </c>
      <c r="L13" s="1830"/>
      <c r="M13" s="1831"/>
      <c r="N13" s="1829">
        <v>10.4</v>
      </c>
      <c r="O13" s="1830"/>
      <c r="P13" s="1831"/>
      <c r="Q13" s="1829">
        <v>10.4</v>
      </c>
      <c r="R13" s="1830"/>
      <c r="S13" s="1831"/>
      <c r="T13" s="1829">
        <v>10.4</v>
      </c>
      <c r="U13" s="1830"/>
      <c r="V13" s="1831"/>
      <c r="W13" s="1829">
        <v>10.5</v>
      </c>
      <c r="X13" s="1830"/>
      <c r="Y13" s="1831"/>
      <c r="Z13" s="1829">
        <v>10.4</v>
      </c>
      <c r="AA13" s="1830"/>
      <c r="AB13" s="1831"/>
      <c r="AC13" s="1829">
        <v>10.4</v>
      </c>
      <c r="AD13" s="1830"/>
      <c r="AE13" s="1831"/>
      <c r="AF13" s="1829">
        <v>10.4</v>
      </c>
      <c r="AG13" s="1830"/>
      <c r="AH13" s="1831"/>
      <c r="AI13" s="1829">
        <v>10.4</v>
      </c>
      <c r="AJ13" s="1830"/>
      <c r="AK13" s="1831"/>
      <c r="AL13" s="1829">
        <v>10.4</v>
      </c>
      <c r="AM13" s="1830"/>
      <c r="AN13" s="1831"/>
      <c r="AO13" s="1829">
        <v>10.4</v>
      </c>
      <c r="AP13" s="1830"/>
      <c r="AQ13" s="1831"/>
    </row>
    <row r="14" spans="1:83" s="665" customFormat="1" ht="16.5" customHeight="1" thickBot="1" x14ac:dyDescent="0.3">
      <c r="A14" s="1730"/>
      <c r="B14" s="1732"/>
      <c r="C14" s="1694"/>
      <c r="D14" s="1744" t="s">
        <v>23</v>
      </c>
      <c r="E14" s="1745"/>
      <c r="F14" s="1714"/>
      <c r="G14" s="1773"/>
      <c r="H14" s="1762" t="s">
        <v>128</v>
      </c>
      <c r="I14" s="1763"/>
      <c r="J14" s="1764"/>
      <c r="K14" s="1762">
        <v>122</v>
      </c>
      <c r="L14" s="1763"/>
      <c r="M14" s="1764"/>
      <c r="N14" s="1762" t="s">
        <v>128</v>
      </c>
      <c r="O14" s="1763"/>
      <c r="P14" s="1764"/>
      <c r="Q14" s="1762" t="s">
        <v>128</v>
      </c>
      <c r="R14" s="1763"/>
      <c r="S14" s="1764"/>
      <c r="T14" s="1762" t="s">
        <v>128</v>
      </c>
      <c r="U14" s="1763"/>
      <c r="V14" s="1764"/>
      <c r="W14" s="1762" t="s">
        <v>128</v>
      </c>
      <c r="X14" s="1763"/>
      <c r="Y14" s="1764"/>
      <c r="Z14" s="1762" t="s">
        <v>128</v>
      </c>
      <c r="AA14" s="1763"/>
      <c r="AB14" s="1764"/>
      <c r="AC14" s="1762" t="s">
        <v>128</v>
      </c>
      <c r="AD14" s="1763"/>
      <c r="AE14" s="1764"/>
      <c r="AF14" s="1762" t="s">
        <v>128</v>
      </c>
      <c r="AG14" s="1763"/>
      <c r="AH14" s="1764"/>
      <c r="AI14" s="1762" t="s">
        <v>128</v>
      </c>
      <c r="AJ14" s="1763"/>
      <c r="AK14" s="1764"/>
      <c r="AL14" s="1762" t="s">
        <v>128</v>
      </c>
      <c r="AM14" s="1763"/>
      <c r="AN14" s="1764"/>
      <c r="AO14" s="1762" t="s">
        <v>128</v>
      </c>
      <c r="AP14" s="1763"/>
      <c r="AQ14" s="1764"/>
    </row>
    <row r="15" spans="1:83" s="665" customFormat="1" ht="16.5" customHeight="1" x14ac:dyDescent="0.25">
      <c r="A15" s="1765" t="s">
        <v>24</v>
      </c>
      <c r="B15" s="1726"/>
      <c r="C15" s="1692">
        <v>16</v>
      </c>
      <c r="D15" s="1767" t="s">
        <v>18</v>
      </c>
      <c r="E15" s="1768"/>
      <c r="F15" s="1735" t="s">
        <v>212</v>
      </c>
      <c r="G15" s="1826"/>
      <c r="H15" s="855">
        <f>SQRT(I15^2+J15^2)*1000/(1.73*H19)</f>
        <v>0</v>
      </c>
      <c r="I15" s="845">
        <v>0</v>
      </c>
      <c r="J15" s="846">
        <v>0</v>
      </c>
      <c r="K15" s="855">
        <f>SQRT(L15^2+M15^2)*1000/(1.73*K19)</f>
        <v>0</v>
      </c>
      <c r="L15" s="845">
        <v>0</v>
      </c>
      <c r="M15" s="846">
        <v>0</v>
      </c>
      <c r="N15" s="855">
        <f>SQRT(O15^2+P15^2)*1000/(1.73*N19)</f>
        <v>0</v>
      </c>
      <c r="O15" s="845">
        <v>0</v>
      </c>
      <c r="P15" s="846">
        <v>0</v>
      </c>
      <c r="Q15" s="855">
        <f>SQRT(R15^2+S15^2)*1000/(1.73*Q19)</f>
        <v>0</v>
      </c>
      <c r="R15" s="845">
        <v>0</v>
      </c>
      <c r="S15" s="846">
        <v>0</v>
      </c>
      <c r="T15" s="855">
        <f>SQRT(U15^2+V15^2)*1000/(1.73*T19)</f>
        <v>0</v>
      </c>
      <c r="U15" s="845">
        <v>0</v>
      </c>
      <c r="V15" s="846">
        <v>0</v>
      </c>
      <c r="W15" s="855">
        <f>SQRT(X15^2+Y15^2)*1000/(1.73*W19)</f>
        <v>0</v>
      </c>
      <c r="X15" s="845">
        <v>0</v>
      </c>
      <c r="Y15" s="846">
        <v>0</v>
      </c>
      <c r="Z15" s="855">
        <f>SQRT(AA15^2+AB15^2)*1000/(1.73*Z19)</f>
        <v>0</v>
      </c>
      <c r="AA15" s="845">
        <v>0</v>
      </c>
      <c r="AB15" s="846">
        <v>0</v>
      </c>
      <c r="AC15" s="855">
        <f>SQRT(AD15^2+AE15^2)*1000/(1.73*AC19)</f>
        <v>0</v>
      </c>
      <c r="AD15" s="845">
        <v>0</v>
      </c>
      <c r="AE15" s="846">
        <v>0</v>
      </c>
      <c r="AF15" s="855">
        <f>SQRT(AG15^2+AH15^2)*1000/(1.73*AF19)</f>
        <v>0</v>
      </c>
      <c r="AG15" s="845">
        <v>0</v>
      </c>
      <c r="AH15" s="846">
        <v>0</v>
      </c>
      <c r="AI15" s="855">
        <f>SQRT(AJ15^2+AK15^2)*1000/(1.73*AI19)</f>
        <v>0</v>
      </c>
      <c r="AJ15" s="845">
        <v>0</v>
      </c>
      <c r="AK15" s="846">
        <v>0</v>
      </c>
      <c r="AL15" s="855">
        <f>SQRT(AM15^2+AN15^2)*1000/(1.73*AL19)</f>
        <v>0</v>
      </c>
      <c r="AM15" s="845">
        <v>0</v>
      </c>
      <c r="AN15" s="846">
        <v>0</v>
      </c>
      <c r="AO15" s="855">
        <f>SQRT(AP15^2+AQ15^2)*1000/(1.73*AO19)</f>
        <v>0</v>
      </c>
      <c r="AP15" s="845">
        <v>0</v>
      </c>
      <c r="AQ15" s="846">
        <v>0</v>
      </c>
      <c r="AR15" s="685"/>
      <c r="CB15" s="685"/>
      <c r="CC15" s="685"/>
    </row>
    <row r="16" spans="1:83" s="665" customFormat="1" ht="16.5" customHeight="1" x14ac:dyDescent="0.25">
      <c r="A16" s="1766"/>
      <c r="B16" s="1729"/>
      <c r="C16" s="1693"/>
      <c r="D16" s="1769"/>
      <c r="E16" s="1770"/>
      <c r="F16" s="1737" t="s">
        <v>144</v>
      </c>
      <c r="G16" s="1867"/>
      <c r="H16" s="1009">
        <f>SQRT(I16^2+J16^2)*1000/(1.73*H20)</f>
        <v>21.533296904206246</v>
      </c>
      <c r="I16" s="931">
        <f>I33</f>
        <v>1.31656</v>
      </c>
      <c r="J16" s="932">
        <f>J33</f>
        <v>0.18801999999999999</v>
      </c>
      <c r="K16" s="1009">
        <f>SQRT(L16^2+M16^2)*1000/(1.73*K20)</f>
        <v>21.311459482881077</v>
      </c>
      <c r="L16" s="931">
        <f>L33</f>
        <v>1.30298</v>
      </c>
      <c r="M16" s="932">
        <f>M33</f>
        <v>0.1862</v>
      </c>
      <c r="N16" s="1009">
        <f>SQRT(O16^2+P16^2)*1000/(1.73*N20)</f>
        <v>21.416928495081404</v>
      </c>
      <c r="O16" s="931">
        <f>O33</f>
        <v>1.30942</v>
      </c>
      <c r="P16" s="932">
        <f>P33</f>
        <v>0.18718000000000001</v>
      </c>
      <c r="Q16" s="1009">
        <f>SQRT(R16^2+S16^2)*1000/(1.73*Q20)</f>
        <v>21.424635325527721</v>
      </c>
      <c r="R16" s="931">
        <f>R33</f>
        <v>1.3097000000000001</v>
      </c>
      <c r="S16" s="932">
        <f>S33</f>
        <v>0.18858</v>
      </c>
      <c r="T16" s="1009">
        <f>SQRT(U16^2+V16^2)*1000/(1.73*T20)</f>
        <v>21.5124726971844</v>
      </c>
      <c r="U16" s="931">
        <f>U33</f>
        <v>1.31908</v>
      </c>
      <c r="V16" s="932">
        <f>V33</f>
        <v>0.18759999999999999</v>
      </c>
      <c r="W16" s="1009">
        <f>SQRT(X16^2+Y16^2)*1000/(1.73*W20)</f>
        <v>21.774387990205138</v>
      </c>
      <c r="X16" s="931">
        <f>X33</f>
        <v>1.3355999999999999</v>
      </c>
      <c r="Y16" s="932">
        <f>Y33</f>
        <v>0.18662000000000001</v>
      </c>
      <c r="Z16" s="1009">
        <f>SQRT(AA16^2+AB16^2)*1000/(1.73*Z20)</f>
        <v>22.718866710031989</v>
      </c>
      <c r="AA16" s="931">
        <f>AA33</f>
        <v>1.3902000000000001</v>
      </c>
      <c r="AB16" s="932">
        <f>AB33</f>
        <v>0.19012000000000001</v>
      </c>
      <c r="AC16" s="1009">
        <f>SQRT(AD16^2+AE16^2)*1000/(1.73*AC20)</f>
        <v>23.284477034077621</v>
      </c>
      <c r="AD16" s="931">
        <f>AD33</f>
        <v>1.4373800000000001</v>
      </c>
      <c r="AE16" s="932">
        <f>AE33</f>
        <v>0.19208</v>
      </c>
      <c r="AF16" s="1009">
        <f>SQRT(AG16^2+AH16^2)*1000/(1.73*AF20)</f>
        <v>23.478374055275868</v>
      </c>
      <c r="AG16" s="931">
        <f>AG33</f>
        <v>1.4330400000000001</v>
      </c>
      <c r="AH16" s="932">
        <f>AH33</f>
        <v>0.19306000000000001</v>
      </c>
      <c r="AI16" s="1009">
        <f>SQRT(AJ16^2+AK16^2)*1000/(1.73*AI20)</f>
        <v>22.271220203430687</v>
      </c>
      <c r="AJ16" s="931">
        <f>AJ33</f>
        <v>1.3573</v>
      </c>
      <c r="AK16" s="932">
        <f>AK33</f>
        <v>0.19782</v>
      </c>
      <c r="AL16" s="1009">
        <f>SQRT(AM16^2+AN16^2)*1000/(1.73*AL20)</f>
        <v>21.315835290796926</v>
      </c>
      <c r="AM16" s="931">
        <f>AM33</f>
        <v>1.3024199999999999</v>
      </c>
      <c r="AN16" s="932">
        <f>AN33</f>
        <v>0.19194</v>
      </c>
      <c r="AO16" s="1009">
        <f>SQRT(AP16^2+AQ16^2)*1000/(1.73*AO20)</f>
        <v>20.917198505198282</v>
      </c>
      <c r="AP16" s="931">
        <f>AP33</f>
        <v>1.2777799999999999</v>
      </c>
      <c r="AQ16" s="932">
        <f>AQ33</f>
        <v>0.19026000000000001</v>
      </c>
      <c r="AR16" s="685"/>
      <c r="CB16" s="685"/>
      <c r="CC16" s="685"/>
    </row>
    <row r="17" spans="1:81" s="665" customFormat="1" ht="16.5" customHeight="1" thickBot="1" x14ac:dyDescent="0.3">
      <c r="A17" s="1727"/>
      <c r="B17" s="1729"/>
      <c r="C17" s="1693"/>
      <c r="D17" s="1771"/>
      <c r="E17" s="1772"/>
      <c r="F17" s="1739" t="s">
        <v>109</v>
      </c>
      <c r="G17" s="1827"/>
      <c r="H17" s="1005">
        <f>SQRT(I17^2+J17^2)*1000/(1.73*H21)</f>
        <v>431.16978835076094</v>
      </c>
      <c r="I17" s="814">
        <f>I55+I53</f>
        <v>7.673</v>
      </c>
      <c r="J17" s="933">
        <f>J55+J53</f>
        <v>1.1425999999999998</v>
      </c>
      <c r="K17" s="1005">
        <f>SQRT(L17^2+M17^2)*1000/(1.73*K21)</f>
        <v>423.19518910476978</v>
      </c>
      <c r="L17" s="814">
        <f>L55+L53</f>
        <v>7.5301999999999998</v>
      </c>
      <c r="M17" s="933">
        <f>M55+M53</f>
        <v>1.1274</v>
      </c>
      <c r="N17" s="1005">
        <f>SQRT(O17^2+P17^2)*1000/(1.73*N21)</f>
        <v>419.8744173682353</v>
      </c>
      <c r="O17" s="814">
        <f>O55+O53</f>
        <v>7.4686000000000003</v>
      </c>
      <c r="P17" s="933">
        <f>P55+P53</f>
        <v>1.1351999999999998</v>
      </c>
      <c r="Q17" s="1005">
        <f>SQRT(R17^2+S17^2)*1000/(1.73*Q21)</f>
        <v>420.61607162799618</v>
      </c>
      <c r="R17" s="814">
        <f>R55+R53</f>
        <v>7.4824000000000011</v>
      </c>
      <c r="S17" s="933">
        <f>S55+S53</f>
        <v>1.1332</v>
      </c>
      <c r="T17" s="1005">
        <f>SQRT(U17^2+V17^2)*1000/(1.73*T21)</f>
        <v>424.65835264596137</v>
      </c>
      <c r="U17" s="814">
        <f>U55+U53</f>
        <v>7.5557999999999996</v>
      </c>
      <c r="V17" s="933">
        <f>V55+V53</f>
        <v>1.1342000000000001</v>
      </c>
      <c r="W17" s="1005">
        <f>SQRT(X17^2+Y17^2)*1000/(1.73*W21)</f>
        <v>433.63366370988848</v>
      </c>
      <c r="X17" s="814">
        <f>X55+X53</f>
        <v>7.7160000000000011</v>
      </c>
      <c r="Y17" s="933">
        <f>Y55+Y53</f>
        <v>1.1548</v>
      </c>
      <c r="Z17" s="1005">
        <f>SQRT(AA17^2+AB17^2)*1000/(1.73*Z21)</f>
        <v>453.26679112982259</v>
      </c>
      <c r="AA17" s="814">
        <f>AA55+AA53</f>
        <v>8.0736000000000008</v>
      </c>
      <c r="AB17" s="933">
        <f>AB55+AB53</f>
        <v>1.1506000000000001</v>
      </c>
      <c r="AC17" s="1005">
        <f>SQRT(AD17^2+AE17^2)*1000/(1.73*AC21)</f>
        <v>490.10256931653265</v>
      </c>
      <c r="AD17" s="814">
        <f>AD55+AD53</f>
        <v>8.3996000000000013</v>
      </c>
      <c r="AE17" s="933">
        <f>AE55+AE53</f>
        <v>1.1560000000000001</v>
      </c>
      <c r="AF17" s="1005">
        <f>SQRT(AG17^2+AH17^2)*1000/(1.73*AF21)</f>
        <v>454.66535875829214</v>
      </c>
      <c r="AG17" s="814">
        <f>AG55+AG53</f>
        <v>8.1020000000000003</v>
      </c>
      <c r="AH17" s="933">
        <f>AH55+AH53</f>
        <v>1.1294</v>
      </c>
      <c r="AI17" s="1005">
        <f>SQRT(AJ17^2+AK17^2)*1000/(1.73*AI21)</f>
        <v>443.66270883057138</v>
      </c>
      <c r="AJ17" s="814">
        <f>AJ55+AJ53</f>
        <v>7.9206000000000012</v>
      </c>
      <c r="AK17" s="933">
        <f>AK55+AK53</f>
        <v>0.99119999999999997</v>
      </c>
      <c r="AL17" s="1005">
        <f>SQRT(AM17^2+AN17^2)*1000/(1.73*AL21)</f>
        <v>443.66411309965321</v>
      </c>
      <c r="AM17" s="814">
        <f>AM55+AM53</f>
        <v>7.9203999999999999</v>
      </c>
      <c r="AN17" s="933">
        <f>AN55+AN53</f>
        <v>0.9930000000000001</v>
      </c>
      <c r="AO17" s="1005">
        <f>SQRT(AP17^2+AQ17^2)*1000/(1.73*AO21)</f>
        <v>437.73095799352018</v>
      </c>
      <c r="AP17" s="814">
        <f>AP55+AP53</f>
        <v>7.8125999999999998</v>
      </c>
      <c r="AQ17" s="933">
        <f>AQ55+AQ53</f>
        <v>0.99460000000000004</v>
      </c>
      <c r="AR17" s="685"/>
      <c r="CB17" s="685"/>
      <c r="CC17" s="685"/>
    </row>
    <row r="18" spans="1:81" s="665" customFormat="1" ht="16.5" customHeight="1" thickBot="1" x14ac:dyDescent="0.3">
      <c r="A18" s="1727"/>
      <c r="B18" s="1729"/>
      <c r="C18" s="1693"/>
      <c r="D18" s="1744" t="s">
        <v>21</v>
      </c>
      <c r="E18" s="1745"/>
      <c r="F18" s="1745"/>
      <c r="G18" s="1746"/>
      <c r="H18" s="1774">
        <v>5</v>
      </c>
      <c r="I18" s="1775"/>
      <c r="J18" s="1776"/>
      <c r="K18" s="1774">
        <v>5</v>
      </c>
      <c r="L18" s="1775"/>
      <c r="M18" s="1776"/>
      <c r="N18" s="1774">
        <v>5</v>
      </c>
      <c r="O18" s="1775"/>
      <c r="P18" s="1776"/>
      <c r="Q18" s="1774">
        <v>5</v>
      </c>
      <c r="R18" s="1775"/>
      <c r="S18" s="1776"/>
      <c r="T18" s="1774">
        <v>5</v>
      </c>
      <c r="U18" s="1775"/>
      <c r="V18" s="1776"/>
      <c r="W18" s="1774">
        <v>5</v>
      </c>
      <c r="X18" s="1775"/>
      <c r="Y18" s="1776"/>
      <c r="Z18" s="1774">
        <v>5</v>
      </c>
      <c r="AA18" s="1775"/>
      <c r="AB18" s="1776"/>
      <c r="AC18" s="1774">
        <v>5</v>
      </c>
      <c r="AD18" s="1775"/>
      <c r="AE18" s="1776"/>
      <c r="AF18" s="1774">
        <v>5</v>
      </c>
      <c r="AG18" s="1775"/>
      <c r="AH18" s="1776"/>
      <c r="AI18" s="1774">
        <v>5</v>
      </c>
      <c r="AJ18" s="1775"/>
      <c r="AK18" s="1776"/>
      <c r="AL18" s="1774">
        <v>5</v>
      </c>
      <c r="AM18" s="1775"/>
      <c r="AN18" s="1776"/>
      <c r="AO18" s="1774">
        <v>5</v>
      </c>
      <c r="AP18" s="1775"/>
      <c r="AQ18" s="1776"/>
    </row>
    <row r="19" spans="1:81" s="665" customFormat="1" ht="16.5" customHeight="1" x14ac:dyDescent="0.25">
      <c r="A19" s="1727"/>
      <c r="B19" s="1729"/>
      <c r="C19" s="1693"/>
      <c r="D19" s="1724" t="s">
        <v>22</v>
      </c>
      <c r="E19" s="1725"/>
      <c r="F19" s="1707" t="s">
        <v>212</v>
      </c>
      <c r="G19" s="1709"/>
      <c r="H19" s="1832">
        <v>122</v>
      </c>
      <c r="I19" s="1833"/>
      <c r="J19" s="1834"/>
      <c r="K19" s="1832">
        <v>122</v>
      </c>
      <c r="L19" s="1833"/>
      <c r="M19" s="1834"/>
      <c r="N19" s="1832">
        <v>122</v>
      </c>
      <c r="O19" s="1833"/>
      <c r="P19" s="1834"/>
      <c r="Q19" s="1832">
        <v>122</v>
      </c>
      <c r="R19" s="1833"/>
      <c r="S19" s="1834"/>
      <c r="T19" s="1832">
        <v>122</v>
      </c>
      <c r="U19" s="1833"/>
      <c r="V19" s="1834"/>
      <c r="W19" s="1832">
        <v>122</v>
      </c>
      <c r="X19" s="1833"/>
      <c r="Y19" s="1834"/>
      <c r="Z19" s="1832">
        <v>122</v>
      </c>
      <c r="AA19" s="1833"/>
      <c r="AB19" s="1834"/>
      <c r="AC19" s="1832">
        <v>122</v>
      </c>
      <c r="AD19" s="1833"/>
      <c r="AE19" s="1834"/>
      <c r="AF19" s="1832">
        <v>122</v>
      </c>
      <c r="AG19" s="1833"/>
      <c r="AH19" s="1834"/>
      <c r="AI19" s="1832">
        <v>121</v>
      </c>
      <c r="AJ19" s="1833"/>
      <c r="AK19" s="1834"/>
      <c r="AL19" s="1832">
        <v>122</v>
      </c>
      <c r="AM19" s="1833"/>
      <c r="AN19" s="1834"/>
      <c r="AO19" s="1832">
        <v>122</v>
      </c>
      <c r="AP19" s="1833"/>
      <c r="AQ19" s="1834"/>
    </row>
    <row r="20" spans="1:81" s="665" customFormat="1" ht="16.5" customHeight="1" x14ac:dyDescent="0.25">
      <c r="A20" s="1727"/>
      <c r="B20" s="1729"/>
      <c r="C20" s="1693"/>
      <c r="D20" s="1727"/>
      <c r="E20" s="1728"/>
      <c r="F20" s="1860" t="s">
        <v>144</v>
      </c>
      <c r="G20" s="1861"/>
      <c r="H20" s="1864">
        <v>35.700000000000003</v>
      </c>
      <c r="I20" s="1865"/>
      <c r="J20" s="1866"/>
      <c r="K20" s="1864">
        <v>35.700000000000003</v>
      </c>
      <c r="L20" s="1865"/>
      <c r="M20" s="1866"/>
      <c r="N20" s="1864">
        <v>35.700000000000003</v>
      </c>
      <c r="O20" s="1865"/>
      <c r="P20" s="1866"/>
      <c r="Q20" s="1864">
        <v>35.700000000000003</v>
      </c>
      <c r="R20" s="1865"/>
      <c r="S20" s="1866"/>
      <c r="T20" s="1864">
        <v>35.799999999999997</v>
      </c>
      <c r="U20" s="1865"/>
      <c r="V20" s="1866"/>
      <c r="W20" s="1864">
        <v>35.799999999999997</v>
      </c>
      <c r="X20" s="1865"/>
      <c r="Y20" s="1866"/>
      <c r="Z20" s="1864">
        <v>35.700000000000003</v>
      </c>
      <c r="AA20" s="1865"/>
      <c r="AB20" s="1866"/>
      <c r="AC20" s="1864">
        <v>36</v>
      </c>
      <c r="AD20" s="1865"/>
      <c r="AE20" s="1866"/>
      <c r="AF20" s="1864">
        <v>35.6</v>
      </c>
      <c r="AG20" s="1865"/>
      <c r="AH20" s="1866"/>
      <c r="AI20" s="1864">
        <v>35.6</v>
      </c>
      <c r="AJ20" s="1865"/>
      <c r="AK20" s="1866"/>
      <c r="AL20" s="1864">
        <v>35.700000000000003</v>
      </c>
      <c r="AM20" s="1865"/>
      <c r="AN20" s="1866"/>
      <c r="AO20" s="1864">
        <v>35.700000000000003</v>
      </c>
      <c r="AP20" s="1865"/>
      <c r="AQ20" s="1866"/>
    </row>
    <row r="21" spans="1:81" s="665" customFormat="1" ht="16.5" customHeight="1" thickBot="1" x14ac:dyDescent="0.3">
      <c r="A21" s="1727"/>
      <c r="B21" s="1729"/>
      <c r="C21" s="1693"/>
      <c r="D21" s="1730"/>
      <c r="E21" s="1731"/>
      <c r="F21" s="1862" t="s">
        <v>109</v>
      </c>
      <c r="G21" s="1863"/>
      <c r="H21" s="1829">
        <v>10.4</v>
      </c>
      <c r="I21" s="1830"/>
      <c r="J21" s="1831"/>
      <c r="K21" s="1829">
        <v>10.4</v>
      </c>
      <c r="L21" s="1830"/>
      <c r="M21" s="1831"/>
      <c r="N21" s="1829">
        <v>10.4</v>
      </c>
      <c r="O21" s="1830"/>
      <c r="P21" s="1831"/>
      <c r="Q21" s="1829">
        <v>10.4</v>
      </c>
      <c r="R21" s="1830"/>
      <c r="S21" s="1831"/>
      <c r="T21" s="1829">
        <v>10.4</v>
      </c>
      <c r="U21" s="1830"/>
      <c r="V21" s="1831"/>
      <c r="W21" s="1829">
        <v>10.4</v>
      </c>
      <c r="X21" s="1830"/>
      <c r="Y21" s="1831"/>
      <c r="Z21" s="1829">
        <v>10.4</v>
      </c>
      <c r="AA21" s="1830"/>
      <c r="AB21" s="1831"/>
      <c r="AC21" s="1829">
        <v>10</v>
      </c>
      <c r="AD21" s="1830"/>
      <c r="AE21" s="1831"/>
      <c r="AF21" s="1829">
        <v>10.4</v>
      </c>
      <c r="AG21" s="1830"/>
      <c r="AH21" s="1831"/>
      <c r="AI21" s="1829">
        <v>10.4</v>
      </c>
      <c r="AJ21" s="1830"/>
      <c r="AK21" s="1831"/>
      <c r="AL21" s="1829">
        <v>10.4</v>
      </c>
      <c r="AM21" s="1830"/>
      <c r="AN21" s="1831"/>
      <c r="AO21" s="1829">
        <v>10.4</v>
      </c>
      <c r="AP21" s="1830"/>
      <c r="AQ21" s="1831"/>
    </row>
    <row r="22" spans="1:81" s="665" customFormat="1" ht="16.5" customHeight="1" thickBot="1" x14ac:dyDescent="0.3">
      <c r="A22" s="1730"/>
      <c r="B22" s="1732"/>
      <c r="C22" s="1694"/>
      <c r="D22" s="1744" t="s">
        <v>23</v>
      </c>
      <c r="E22" s="1745"/>
      <c r="F22" s="1745"/>
      <c r="G22" s="1746"/>
      <c r="H22" s="1721" t="s">
        <v>128</v>
      </c>
      <c r="I22" s="1722"/>
      <c r="J22" s="1723"/>
      <c r="K22" s="1721" t="s">
        <v>128</v>
      </c>
      <c r="L22" s="1722"/>
      <c r="M22" s="1723"/>
      <c r="N22" s="1721"/>
      <c r="O22" s="1722"/>
      <c r="P22" s="1723"/>
      <c r="Q22" s="1721" t="s">
        <v>128</v>
      </c>
      <c r="R22" s="1722"/>
      <c r="S22" s="1723"/>
      <c r="T22" s="1721" t="s">
        <v>128</v>
      </c>
      <c r="U22" s="1722"/>
      <c r="V22" s="1723"/>
      <c r="W22" s="1721" t="s">
        <v>128</v>
      </c>
      <c r="X22" s="1722"/>
      <c r="Y22" s="1723"/>
      <c r="Z22" s="1721" t="s">
        <v>128</v>
      </c>
      <c r="AA22" s="1722"/>
      <c r="AB22" s="1723"/>
      <c r="AC22" s="1721" t="s">
        <v>128</v>
      </c>
      <c r="AD22" s="1722"/>
      <c r="AE22" s="1723"/>
      <c r="AF22" s="1721" t="s">
        <v>128</v>
      </c>
      <c r="AG22" s="1722"/>
      <c r="AH22" s="1723"/>
      <c r="AI22" s="1721"/>
      <c r="AJ22" s="1722"/>
      <c r="AK22" s="1723"/>
      <c r="AL22" s="1721" t="s">
        <v>128</v>
      </c>
      <c r="AM22" s="1722"/>
      <c r="AN22" s="1723"/>
      <c r="AO22" s="1721" t="s">
        <v>128</v>
      </c>
      <c r="AP22" s="1722"/>
      <c r="AQ22" s="1723"/>
    </row>
    <row r="23" spans="1:81" s="665" customFormat="1" ht="16.5" customHeight="1" x14ac:dyDescent="0.25">
      <c r="A23" s="1724" t="s">
        <v>146</v>
      </c>
      <c r="B23" s="1725"/>
      <c r="C23" s="1726"/>
      <c r="D23" s="1699"/>
      <c r="E23" s="1701"/>
      <c r="F23" s="1707" t="s">
        <v>212</v>
      </c>
      <c r="G23" s="1709"/>
      <c r="H23" s="934">
        <f>H15+H7</f>
        <v>0</v>
      </c>
      <c r="I23" s="845">
        <f>I15+I7</f>
        <v>0</v>
      </c>
      <c r="J23" s="846">
        <f>J15+J7</f>
        <v>0</v>
      </c>
      <c r="K23" s="855">
        <f t="shared" ref="K23:AQ25" si="0">K15+K7</f>
        <v>0</v>
      </c>
      <c r="L23" s="845">
        <f t="shared" si="0"/>
        <v>0</v>
      </c>
      <c r="M23" s="846">
        <f t="shared" si="0"/>
        <v>0</v>
      </c>
      <c r="N23" s="855">
        <f t="shared" si="0"/>
        <v>0</v>
      </c>
      <c r="O23" s="845">
        <f t="shared" si="0"/>
        <v>0</v>
      </c>
      <c r="P23" s="846">
        <f t="shared" si="0"/>
        <v>0</v>
      </c>
      <c r="Q23" s="855">
        <f t="shared" si="0"/>
        <v>0</v>
      </c>
      <c r="R23" s="845">
        <f t="shared" si="0"/>
        <v>0</v>
      </c>
      <c r="S23" s="846">
        <f t="shared" si="0"/>
        <v>0</v>
      </c>
      <c r="T23" s="855">
        <f t="shared" si="0"/>
        <v>0</v>
      </c>
      <c r="U23" s="845">
        <f t="shared" si="0"/>
        <v>0</v>
      </c>
      <c r="V23" s="846">
        <f t="shared" si="0"/>
        <v>0</v>
      </c>
      <c r="W23" s="855">
        <f t="shared" si="0"/>
        <v>0</v>
      </c>
      <c r="X23" s="845">
        <f t="shared" si="0"/>
        <v>0</v>
      </c>
      <c r="Y23" s="846">
        <f t="shared" si="0"/>
        <v>0</v>
      </c>
      <c r="Z23" s="855">
        <f t="shared" si="0"/>
        <v>0</v>
      </c>
      <c r="AA23" s="845">
        <f t="shared" si="0"/>
        <v>0</v>
      </c>
      <c r="AB23" s="846">
        <f t="shared" si="0"/>
        <v>0</v>
      </c>
      <c r="AC23" s="855">
        <f t="shared" si="0"/>
        <v>0</v>
      </c>
      <c r="AD23" s="845">
        <f t="shared" si="0"/>
        <v>0</v>
      </c>
      <c r="AE23" s="846">
        <f t="shared" si="0"/>
        <v>0</v>
      </c>
      <c r="AF23" s="855">
        <f t="shared" si="0"/>
        <v>0</v>
      </c>
      <c r="AG23" s="845">
        <f t="shared" si="0"/>
        <v>0</v>
      </c>
      <c r="AH23" s="846">
        <f t="shared" si="0"/>
        <v>0</v>
      </c>
      <c r="AI23" s="855">
        <f t="shared" si="0"/>
        <v>0</v>
      </c>
      <c r="AJ23" s="845">
        <f t="shared" si="0"/>
        <v>0</v>
      </c>
      <c r="AK23" s="846">
        <f t="shared" si="0"/>
        <v>0</v>
      </c>
      <c r="AL23" s="855">
        <f t="shared" si="0"/>
        <v>0</v>
      </c>
      <c r="AM23" s="845">
        <f t="shared" si="0"/>
        <v>0</v>
      </c>
      <c r="AN23" s="846">
        <f t="shared" si="0"/>
        <v>0</v>
      </c>
      <c r="AO23" s="855">
        <f t="shared" si="0"/>
        <v>0</v>
      </c>
      <c r="AP23" s="845">
        <f t="shared" si="0"/>
        <v>0</v>
      </c>
      <c r="AQ23" s="846">
        <f t="shared" si="0"/>
        <v>0</v>
      </c>
    </row>
    <row r="24" spans="1:81" s="665" customFormat="1" ht="16.5" customHeight="1" x14ac:dyDescent="0.25">
      <c r="A24" s="1727"/>
      <c r="B24" s="1728"/>
      <c r="C24" s="1729"/>
      <c r="D24" s="1733"/>
      <c r="E24" s="1734"/>
      <c r="F24" s="1860" t="s">
        <v>144</v>
      </c>
      <c r="G24" s="1861"/>
      <c r="H24" s="1009">
        <f t="shared" ref="H24:J25" si="1">H16+H8</f>
        <v>33.250697023439074</v>
      </c>
      <c r="I24" s="931">
        <f>I16+I8</f>
        <v>2.0299999999999998</v>
      </c>
      <c r="J24" s="932">
        <f t="shared" si="1"/>
        <v>0.32088</v>
      </c>
      <c r="K24" s="1009">
        <f t="shared" si="0"/>
        <v>32.923894351329821</v>
      </c>
      <c r="L24" s="931">
        <f t="shared" si="0"/>
        <v>2.0101200000000001</v>
      </c>
      <c r="M24" s="932">
        <f t="shared" si="0"/>
        <v>0.31738</v>
      </c>
      <c r="N24" s="1009">
        <f t="shared" si="0"/>
        <v>33.066472299932258</v>
      </c>
      <c r="O24" s="931">
        <f t="shared" si="0"/>
        <v>2.0175399999999999</v>
      </c>
      <c r="P24" s="932">
        <f t="shared" si="0"/>
        <v>0.32550000000000001</v>
      </c>
      <c r="Q24" s="1009">
        <f t="shared" si="0"/>
        <v>32.64477025107837</v>
      </c>
      <c r="R24" s="931">
        <f t="shared" si="0"/>
        <v>1.9920599999999999</v>
      </c>
      <c r="S24" s="932">
        <f t="shared" si="0"/>
        <v>0.32003999999999999</v>
      </c>
      <c r="T24" s="1009">
        <f t="shared" si="0"/>
        <v>32.506299447906962</v>
      </c>
      <c r="U24" s="931">
        <f t="shared" si="0"/>
        <v>1.988</v>
      </c>
      <c r="V24" s="932">
        <f t="shared" si="0"/>
        <v>0.31472</v>
      </c>
      <c r="W24" s="1009">
        <f t="shared" si="0"/>
        <v>33.762313834863058</v>
      </c>
      <c r="X24" s="931">
        <f t="shared" si="0"/>
        <v>2.0678000000000001</v>
      </c>
      <c r="Y24" s="932">
        <f t="shared" si="0"/>
        <v>0.32157999999999998</v>
      </c>
      <c r="Z24" s="1009">
        <f t="shared" si="0"/>
        <v>34.925504809474354</v>
      </c>
      <c r="AA24" s="931">
        <f t="shared" si="0"/>
        <v>2.1344400000000001</v>
      </c>
      <c r="AB24" s="932">
        <f t="shared" si="0"/>
        <v>0.32298000000000004</v>
      </c>
      <c r="AC24" s="1009">
        <f>AC16+AC8</f>
        <v>36.211417167677084</v>
      </c>
      <c r="AD24" s="931">
        <f>AD16+AD8</f>
        <v>2.2264200000000001</v>
      </c>
      <c r="AE24" s="932">
        <f t="shared" si="0"/>
        <v>0.32774000000000003</v>
      </c>
      <c r="AF24" s="1009">
        <f t="shared" si="0"/>
        <v>36.445494281000478</v>
      </c>
      <c r="AG24" s="931">
        <f t="shared" si="0"/>
        <v>2.2204000000000002</v>
      </c>
      <c r="AH24" s="932">
        <f t="shared" si="0"/>
        <v>0.33950000000000002</v>
      </c>
      <c r="AI24" s="1009">
        <f t="shared" si="0"/>
        <v>33.790318746973313</v>
      </c>
      <c r="AJ24" s="931">
        <f t="shared" si="0"/>
        <v>2.0627599999999999</v>
      </c>
      <c r="AK24" s="932">
        <f t="shared" si="0"/>
        <v>0.2898</v>
      </c>
      <c r="AL24" s="1009">
        <f t="shared" si="0"/>
        <v>33.086400549773657</v>
      </c>
      <c r="AM24" s="931">
        <f t="shared" si="0"/>
        <v>2.0260799999999999</v>
      </c>
      <c r="AN24" s="932">
        <f t="shared" si="0"/>
        <v>0.28000000000000003</v>
      </c>
      <c r="AO24" s="1009">
        <f t="shared" si="0"/>
        <v>32.750301880836901</v>
      </c>
      <c r="AP24" s="931">
        <f t="shared" si="0"/>
        <v>2.0046599999999999</v>
      </c>
      <c r="AQ24" s="932">
        <f t="shared" si="0"/>
        <v>0.28378000000000003</v>
      </c>
      <c r="AR24" s="674"/>
    </row>
    <row r="25" spans="1:81" s="665" customFormat="1" ht="16.5" customHeight="1" thickBot="1" x14ac:dyDescent="0.3">
      <c r="A25" s="1730"/>
      <c r="B25" s="1731"/>
      <c r="C25" s="1732"/>
      <c r="D25" s="1702"/>
      <c r="E25" s="1704"/>
      <c r="F25" s="1862" t="s">
        <v>109</v>
      </c>
      <c r="G25" s="1863"/>
      <c r="H25" s="1005">
        <f t="shared" si="1"/>
        <v>864.60087600359543</v>
      </c>
      <c r="I25" s="688">
        <f>I17+I9</f>
        <v>15.3863</v>
      </c>
      <c r="J25" s="689">
        <f t="shared" si="1"/>
        <v>2.2907999999999999</v>
      </c>
      <c r="K25" s="1005">
        <f t="shared" si="0"/>
        <v>846.9617373674721</v>
      </c>
      <c r="L25" s="688">
        <f t="shared" si="0"/>
        <v>15.07</v>
      </c>
      <c r="M25" s="689">
        <f t="shared" si="0"/>
        <v>2.2600999999999996</v>
      </c>
      <c r="N25" s="1005">
        <f t="shared" si="0"/>
        <v>838.01282322827433</v>
      </c>
      <c r="O25" s="688">
        <f t="shared" si="0"/>
        <v>14.907999999999999</v>
      </c>
      <c r="P25" s="689">
        <f t="shared" si="0"/>
        <v>2.2545999999999999</v>
      </c>
      <c r="Q25" s="1005">
        <f t="shared" si="0"/>
        <v>842.21247189818814</v>
      </c>
      <c r="R25" s="688">
        <f t="shared" si="0"/>
        <v>14.982200000000001</v>
      </c>
      <c r="S25" s="689">
        <f t="shared" si="0"/>
        <v>2.2692999999999999</v>
      </c>
      <c r="T25" s="1005">
        <f t="shared" si="0"/>
        <v>845.78367933935021</v>
      </c>
      <c r="U25" s="688">
        <f t="shared" si="0"/>
        <v>15.046799999999999</v>
      </c>
      <c r="V25" s="689">
        <f t="shared" si="0"/>
        <v>2.2718000000000003</v>
      </c>
      <c r="W25" s="1005">
        <f t="shared" si="0"/>
        <v>861.68815809737976</v>
      </c>
      <c r="X25" s="688">
        <f t="shared" si="0"/>
        <v>15.403400000000001</v>
      </c>
      <c r="Y25" s="689">
        <f t="shared" si="0"/>
        <v>2.3227000000000002</v>
      </c>
      <c r="Z25" s="1005">
        <f t="shared" si="0"/>
        <v>905.24926947154313</v>
      </c>
      <c r="AA25" s="688">
        <f t="shared" si="0"/>
        <v>16.124600000000001</v>
      </c>
      <c r="AB25" s="689">
        <f t="shared" si="0"/>
        <v>2.2960000000000003</v>
      </c>
      <c r="AC25" s="1005">
        <f t="shared" si="0"/>
        <v>964.90553899708902</v>
      </c>
      <c r="AD25" s="688">
        <f>AD17+AD9</f>
        <v>16.860700000000001</v>
      </c>
      <c r="AE25" s="689">
        <f t="shared" si="0"/>
        <v>2.3336000000000001</v>
      </c>
      <c r="AF25" s="1005">
        <f t="shared" si="0"/>
        <v>933.10151202649172</v>
      </c>
      <c r="AG25" s="688">
        <f t="shared" si="0"/>
        <v>16.628900000000002</v>
      </c>
      <c r="AH25" s="689">
        <f t="shared" si="0"/>
        <v>2.3083999999999998</v>
      </c>
      <c r="AI25" s="1005">
        <f t="shared" si="0"/>
        <v>917.59747215248899</v>
      </c>
      <c r="AJ25" s="688">
        <f t="shared" si="0"/>
        <v>16.386300000000002</v>
      </c>
      <c r="AK25" s="689">
        <f t="shared" si="0"/>
        <v>2.0120999999999998</v>
      </c>
      <c r="AL25" s="1005">
        <f t="shared" si="0"/>
        <v>916.11597851928582</v>
      </c>
      <c r="AM25" s="688">
        <f t="shared" si="0"/>
        <v>16.357900000000001</v>
      </c>
      <c r="AN25" s="689">
        <f t="shared" si="0"/>
        <v>2.0247999999999999</v>
      </c>
      <c r="AO25" s="1005">
        <f t="shared" si="0"/>
        <v>899.03696537150199</v>
      </c>
      <c r="AP25" s="688">
        <f t="shared" si="0"/>
        <v>16.049799999999998</v>
      </c>
      <c r="AQ25" s="689">
        <f t="shared" si="0"/>
        <v>2.0122</v>
      </c>
      <c r="AR25" s="674"/>
    </row>
    <row r="26" spans="1:81" s="665" customFormat="1" ht="16.5" customHeight="1" x14ac:dyDescent="0.25">
      <c r="A26" s="690" t="s">
        <v>126</v>
      </c>
      <c r="B26" s="918">
        <v>0</v>
      </c>
      <c r="C26" s="692"/>
      <c r="D26" s="690" t="s">
        <v>127</v>
      </c>
      <c r="E26" s="1718">
        <v>0</v>
      </c>
      <c r="F26" s="1718"/>
      <c r="G26" s="935"/>
      <c r="H26" s="666"/>
      <c r="I26" s="666"/>
      <c r="J26" s="666"/>
      <c r="K26" s="666"/>
      <c r="L26" s="666"/>
      <c r="M26" s="666"/>
      <c r="N26" s="666"/>
      <c r="O26" s="666"/>
      <c r="P26" s="666"/>
      <c r="Q26" s="666"/>
      <c r="R26" s="666"/>
      <c r="S26" s="666"/>
      <c r="T26" s="666"/>
      <c r="U26" s="666"/>
      <c r="V26" s="666"/>
      <c r="W26" s="666"/>
      <c r="X26" s="666"/>
      <c r="Y26" s="666"/>
      <c r="Z26" s="666"/>
      <c r="AA26" s="666"/>
      <c r="AB26" s="666"/>
      <c r="AC26" s="666"/>
      <c r="AD26" s="666"/>
      <c r="AE26" s="666"/>
      <c r="AF26" s="666"/>
      <c r="AG26" s="666"/>
      <c r="AH26" s="666"/>
      <c r="AI26" s="666"/>
      <c r="AJ26" s="666"/>
      <c r="AK26" s="666"/>
      <c r="AL26" s="666"/>
      <c r="AM26" s="666"/>
      <c r="AN26" s="666"/>
      <c r="AO26" s="666"/>
      <c r="AP26" s="666"/>
      <c r="AQ26" s="693"/>
      <c r="AR26" s="674"/>
    </row>
    <row r="27" spans="1:81" s="665" customFormat="1" ht="16.5" customHeight="1" x14ac:dyDescent="0.25">
      <c r="A27" s="785" t="s">
        <v>71</v>
      </c>
      <c r="B27" s="936">
        <f>(I24+L24+O24+R24+U24+X24+AA24+AD24+AG24+AJ24+AM24+AP24+I94+L94+O94+R94+U94+X94+AA94+AD94+AG94+AJ94+AM94+AP94)/SQRT((I24+L24+O24+R24+U24+X24+AA24+AD24+AG24+AJ24+AM24+AP24+I94+L94+O94+R94+U94+X94+AA94+AD94+AG94+AJ94+AM94+AP94)^2+(J24+M24+P24+S24+V24+Y24+AB24+AE24+AH24+AK24+AN24+J94+M94+P94+S94+V94+Y94+AB94+AE94+AH94+AK94+AN94+AQ94+AQ24)^2)</f>
        <v>0.98879666721773063</v>
      </c>
      <c r="C27" s="937"/>
      <c r="D27" s="785" t="s">
        <v>72</v>
      </c>
      <c r="E27" s="1719">
        <f>(J24+M24+P24+S24+V24+Y24+AB24+AE24+AH24+AK24+AN24+J94+M94+P94+S94+V94+Y94+AB94+AE94+AH94+AK94+AN94+AQ94+AQ24)/(I24+L24+O24+R24+U24+X24+AA24+AD24+AG24+AJ24+AM24+AP24+I94+L94+O94+R94+U94+X94+AA94+AD94+AG94+AJ94+AM94+AP94)</f>
        <v>0.1509599752707623</v>
      </c>
      <c r="F27" s="1719"/>
      <c r="G27" s="693"/>
      <c r="H27" s="666"/>
      <c r="I27" s="666"/>
      <c r="J27" s="694"/>
      <c r="K27" s="694"/>
      <c r="L27" s="694"/>
      <c r="M27" s="694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  <c r="AB27" s="666"/>
      <c r="AC27" s="666"/>
      <c r="AD27" s="666"/>
      <c r="AE27" s="666"/>
      <c r="AF27" s="666"/>
      <c r="AG27" s="666"/>
      <c r="AH27" s="666"/>
      <c r="AI27" s="666"/>
      <c r="AJ27" s="666"/>
      <c r="AK27" s="666"/>
      <c r="AL27" s="666"/>
      <c r="AM27" s="666"/>
      <c r="AN27" s="666"/>
      <c r="AO27" s="666"/>
      <c r="AP27" s="666"/>
      <c r="AQ27" s="693"/>
    </row>
    <row r="28" spans="1:81" s="665" customFormat="1" ht="16.5" customHeight="1" thickBot="1" x14ac:dyDescent="0.3">
      <c r="A28" s="830" t="s">
        <v>26</v>
      </c>
      <c r="B28" s="695">
        <f>(I25+L25+O25+R25+U25+X25+AA25+AD25+AG25+AJ25+AM25+AP25+I95+L95+O95+R95+U95+X95+AA95+AD95+AG95+AJ95+AM95+AP95)/SQRT((I25+L25+O25+R25+U25+X25+AA25+AD25+AG25+AJ25+AM25+AP25+I95+L95+O95+R95+U95+X95+AA95+AD95+AG95+AJ95+AM95+AP95)^2+(J25+M25+P25+S25+V25+Y25+AB25+AE25+AH25+AK25+AN25+J95+M95+P95+S95+V95+Y95+AB95+AE95+AH95+AK95+AN95+AQ95+AQ25)^2)</f>
        <v>0.99075022746175645</v>
      </c>
      <c r="C28" s="696"/>
      <c r="D28" s="830" t="s">
        <v>27</v>
      </c>
      <c r="E28" s="1720">
        <f>(J25+M25+P25+S25+V25+Y25+AB25+AE25+AH25+AK25+AN25+J95+M95+P95+S95+V95+Y95+AB95+AE95+AH95+AK95+AN95+AQ95+AQ25)/(I25+L25+O25+R25+U25+X25+AA25+AD25+AG25+AJ25+AM25+AP25+I95+L95+O95+R95+U95+X95+AA95+AD95+AG95+AJ95+AM95+AP95)</f>
        <v>0.1369650413181189</v>
      </c>
      <c r="F28" s="1720"/>
      <c r="G28" s="697"/>
      <c r="H28" s="698"/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698"/>
      <c r="V28" s="698"/>
      <c r="W28" s="698"/>
      <c r="X28" s="698"/>
      <c r="Y28" s="698"/>
      <c r="Z28" s="698"/>
      <c r="AA28" s="698"/>
      <c r="AB28" s="698"/>
      <c r="AC28" s="698"/>
      <c r="AD28" s="698"/>
      <c r="AE28" s="698"/>
      <c r="AF28" s="698"/>
      <c r="AG28" s="698"/>
      <c r="AH28" s="698"/>
      <c r="AI28" s="698"/>
      <c r="AJ28" s="698"/>
      <c r="AK28" s="698"/>
      <c r="AL28" s="698"/>
      <c r="AM28" s="698"/>
      <c r="AN28" s="698"/>
      <c r="AO28" s="698"/>
      <c r="AP28" s="698"/>
      <c r="AQ28" s="697"/>
      <c r="AR28" s="674"/>
      <c r="AS28" s="674"/>
      <c r="AT28" s="674"/>
      <c r="AU28" s="674"/>
    </row>
    <row r="29" spans="1:81" s="665" customFormat="1" ht="16.5" customHeight="1" thickBot="1" x14ac:dyDescent="0.3">
      <c r="A29" s="699"/>
      <c r="B29" s="700"/>
      <c r="C29" s="700"/>
      <c r="D29" s="701"/>
      <c r="E29" s="702"/>
      <c r="F29" s="701"/>
      <c r="G29" s="702"/>
      <c r="H29" s="703"/>
      <c r="I29" s="701"/>
      <c r="J29" s="701"/>
      <c r="K29" s="703"/>
      <c r="L29" s="701"/>
      <c r="M29" s="701"/>
      <c r="N29" s="703"/>
      <c r="O29" s="701"/>
      <c r="P29" s="701"/>
      <c r="Q29" s="703"/>
      <c r="R29" s="701"/>
      <c r="S29" s="701"/>
      <c r="T29" s="703"/>
      <c r="U29" s="701"/>
      <c r="V29" s="701"/>
      <c r="W29" s="703"/>
      <c r="X29" s="701"/>
      <c r="Y29" s="701"/>
      <c r="Z29" s="703"/>
      <c r="AA29" s="701"/>
      <c r="AB29" s="701"/>
      <c r="AC29" s="703"/>
      <c r="AD29" s="701"/>
      <c r="AE29" s="701"/>
      <c r="AF29" s="703"/>
      <c r="AG29" s="701"/>
      <c r="AH29" s="701"/>
      <c r="AI29" s="703"/>
      <c r="AJ29" s="701"/>
      <c r="AK29" s="701"/>
      <c r="AL29" s="703"/>
      <c r="AM29" s="701"/>
      <c r="AN29" s="701"/>
      <c r="AO29" s="703"/>
      <c r="AP29" s="701"/>
      <c r="AQ29" s="701"/>
      <c r="AR29" s="674"/>
      <c r="AS29" s="674"/>
      <c r="AT29" s="674"/>
      <c r="AU29" s="674"/>
    </row>
    <row r="30" spans="1:81" s="665" customFormat="1" ht="16.5" customHeight="1" x14ac:dyDescent="0.25">
      <c r="A30" s="1681" t="s">
        <v>28</v>
      </c>
      <c r="B30" s="1682"/>
      <c r="C30" s="1682"/>
      <c r="D30" s="1715" t="s">
        <v>29</v>
      </c>
      <c r="E30" s="1716"/>
      <c r="F30" s="1716" t="s">
        <v>30</v>
      </c>
      <c r="G30" s="1717"/>
      <c r="H30" s="1810" t="s">
        <v>130</v>
      </c>
      <c r="I30" s="1811"/>
      <c r="J30" s="1812"/>
      <c r="K30" s="1810" t="s">
        <v>131</v>
      </c>
      <c r="L30" s="1811"/>
      <c r="M30" s="1812"/>
      <c r="N30" s="1810" t="s">
        <v>132</v>
      </c>
      <c r="O30" s="1811"/>
      <c r="P30" s="1812"/>
      <c r="Q30" s="1810" t="s">
        <v>133</v>
      </c>
      <c r="R30" s="1811"/>
      <c r="S30" s="1812"/>
      <c r="T30" s="1810" t="s">
        <v>134</v>
      </c>
      <c r="U30" s="1811"/>
      <c r="V30" s="1812"/>
      <c r="W30" s="1810" t="s">
        <v>135</v>
      </c>
      <c r="X30" s="1811"/>
      <c r="Y30" s="1812"/>
      <c r="Z30" s="1810" t="s">
        <v>136</v>
      </c>
      <c r="AA30" s="1811"/>
      <c r="AB30" s="1812"/>
      <c r="AC30" s="1810" t="s">
        <v>137</v>
      </c>
      <c r="AD30" s="1811"/>
      <c r="AE30" s="1812"/>
      <c r="AF30" s="1810" t="s">
        <v>138</v>
      </c>
      <c r="AG30" s="1811"/>
      <c r="AH30" s="1812"/>
      <c r="AI30" s="1810" t="s">
        <v>139</v>
      </c>
      <c r="AJ30" s="1811"/>
      <c r="AK30" s="1812"/>
      <c r="AL30" s="1810" t="s">
        <v>140</v>
      </c>
      <c r="AM30" s="1811"/>
      <c r="AN30" s="1812"/>
      <c r="AO30" s="1810" t="s">
        <v>141</v>
      </c>
      <c r="AP30" s="1811"/>
      <c r="AQ30" s="1812"/>
      <c r="AR30" s="674"/>
      <c r="AS30" s="674"/>
      <c r="AT30" s="674"/>
      <c r="AU30" s="674"/>
    </row>
    <row r="31" spans="1:81" s="665" customFormat="1" ht="16.5" customHeight="1" thickBot="1" x14ac:dyDescent="0.3">
      <c r="A31" s="1705" t="s">
        <v>73</v>
      </c>
      <c r="B31" s="1706"/>
      <c r="C31" s="1706"/>
      <c r="D31" s="938" t="s">
        <v>32</v>
      </c>
      <c r="E31" s="939" t="s">
        <v>33</v>
      </c>
      <c r="F31" s="940" t="s">
        <v>32</v>
      </c>
      <c r="G31" s="941" t="s">
        <v>33</v>
      </c>
      <c r="H31" s="1813"/>
      <c r="I31" s="1814"/>
      <c r="J31" s="1815"/>
      <c r="K31" s="1813"/>
      <c r="L31" s="1814"/>
      <c r="M31" s="1815"/>
      <c r="N31" s="1813"/>
      <c r="O31" s="1814"/>
      <c r="P31" s="1815"/>
      <c r="Q31" s="1813"/>
      <c r="R31" s="1814"/>
      <c r="S31" s="1815"/>
      <c r="T31" s="1813"/>
      <c r="U31" s="1814"/>
      <c r="V31" s="1815"/>
      <c r="W31" s="1813"/>
      <c r="X31" s="1814"/>
      <c r="Y31" s="1815"/>
      <c r="Z31" s="1813"/>
      <c r="AA31" s="1814"/>
      <c r="AB31" s="1815"/>
      <c r="AC31" s="1813"/>
      <c r="AD31" s="1814"/>
      <c r="AE31" s="1815"/>
      <c r="AF31" s="1813"/>
      <c r="AG31" s="1814"/>
      <c r="AH31" s="1815"/>
      <c r="AI31" s="1813"/>
      <c r="AJ31" s="1814"/>
      <c r="AK31" s="1815"/>
      <c r="AL31" s="1813"/>
      <c r="AM31" s="1814"/>
      <c r="AN31" s="1815"/>
      <c r="AO31" s="1813"/>
      <c r="AP31" s="1814"/>
      <c r="AQ31" s="1815"/>
      <c r="AR31" s="674"/>
      <c r="AS31" s="674"/>
      <c r="AT31" s="674"/>
      <c r="AU31" s="674"/>
    </row>
    <row r="32" spans="1:81" s="665" customFormat="1" ht="16.5" customHeight="1" x14ac:dyDescent="0.25">
      <c r="A32" s="929" t="s">
        <v>296</v>
      </c>
      <c r="B32" s="715" t="s">
        <v>297</v>
      </c>
      <c r="C32" s="942"/>
      <c r="D32" s="943"/>
      <c r="E32" s="944"/>
      <c r="F32" s="945"/>
      <c r="G32" s="946"/>
      <c r="H32" s="714">
        <f>SQRT(I32^2+J32^2)*1000/(1.73*H12)</f>
        <v>11.717400119232831</v>
      </c>
      <c r="I32" s="749">
        <v>0.71343999999999996</v>
      </c>
      <c r="J32" s="750">
        <v>0.13286000000000001</v>
      </c>
      <c r="K32" s="714">
        <f>SQRT(L32^2+M32^2)*1000/(1.73*K12)</f>
        <v>11.612434868448741</v>
      </c>
      <c r="L32" s="749">
        <v>0.70713999999999999</v>
      </c>
      <c r="M32" s="750">
        <v>0.13117999999999999</v>
      </c>
      <c r="N32" s="714">
        <f>SQRT(O32^2+P32^2)*1000/(1.73*N12)</f>
        <v>11.649543804850856</v>
      </c>
      <c r="O32" s="749">
        <v>0.70811999999999997</v>
      </c>
      <c r="P32" s="750">
        <v>0.13832</v>
      </c>
      <c r="Q32" s="714">
        <f>SQRT(R32^2+S32^2)*1000/(1.73*Q12)</f>
        <v>11.220134925550653</v>
      </c>
      <c r="R32" s="749">
        <v>0.68235999999999997</v>
      </c>
      <c r="S32" s="750">
        <v>0.13145999999999999</v>
      </c>
      <c r="T32" s="714">
        <f>SQRT(U32^2+V32^2)*1000/(1.73*T12)</f>
        <v>10.993826750722562</v>
      </c>
      <c r="U32" s="749">
        <v>0.66891999999999996</v>
      </c>
      <c r="V32" s="750">
        <v>0.12712000000000001</v>
      </c>
      <c r="W32" s="714">
        <f>SQRT(X32^2+Y32^2)*1000/(1.73*W12)</f>
        <v>11.987925844657919</v>
      </c>
      <c r="X32" s="749">
        <v>0.73219999999999996</v>
      </c>
      <c r="Y32" s="750">
        <v>0.13496</v>
      </c>
      <c r="Z32" s="714">
        <f>SQRT(AA32^2+AB32^2)*1000/(1.73*Z12)</f>
        <v>12.206638099442367</v>
      </c>
      <c r="AA32" s="749">
        <v>0.74424000000000001</v>
      </c>
      <c r="AB32" s="750">
        <v>0.13286000000000001</v>
      </c>
      <c r="AC32" s="714">
        <f>SQRT(AD32^2+AE32^2)*1000/(1.73*AC20)</f>
        <v>12.855123799523909</v>
      </c>
      <c r="AD32" s="749">
        <v>0.78903999999999996</v>
      </c>
      <c r="AE32" s="750">
        <v>0.13566</v>
      </c>
      <c r="AF32" s="714">
        <f>SQRT(AG32^2+AH32^2)*1000/(1.73*AF20)</f>
        <v>13.003544720740692</v>
      </c>
      <c r="AG32" s="749">
        <v>0.78735999999999995</v>
      </c>
      <c r="AH32" s="750">
        <v>0.14643999999999999</v>
      </c>
      <c r="AI32" s="714">
        <f>SQRT(AJ32^2+AK32^2)*1000/(1.73*AI20)</f>
        <v>11.551455561923364</v>
      </c>
      <c r="AJ32" s="749">
        <v>0.70545999999999998</v>
      </c>
      <c r="AK32" s="750">
        <v>9.1980000000000006E-2</v>
      </c>
      <c r="AL32" s="714">
        <f>SQRT(AM32^2+AN32^2)*1000/(1.73*AL20)</f>
        <v>11.803536030010276</v>
      </c>
      <c r="AM32" s="749">
        <v>0.72365999999999997</v>
      </c>
      <c r="AN32" s="750">
        <v>8.8059999999999999E-2</v>
      </c>
      <c r="AO32" s="714">
        <f>SQRT(AP32^2+AQ32^2)*1000/(1.73*AO20)</f>
        <v>11.866249323469541</v>
      </c>
      <c r="AP32" s="749">
        <v>0.72687999999999997</v>
      </c>
      <c r="AQ32" s="750">
        <v>9.3520000000000006E-2</v>
      </c>
      <c r="AR32" s="674">
        <f>SUM(AP32,AM32,AJ32,AG32,AD32,AA32,X32,U32,R32,O32,L32,I32)</f>
        <v>8.6888199999999998</v>
      </c>
      <c r="AS32" s="674">
        <f>SUM(AQ32,AN32,AK32,AH32,AE32,AB32,Y32,V32,S32,P32,M32,J32)</f>
        <v>1.4844200000000001</v>
      </c>
      <c r="AT32" s="674"/>
      <c r="AU32" s="674"/>
    </row>
    <row r="33" spans="1:45" s="665" customFormat="1" ht="16.5" customHeight="1" thickBot="1" x14ac:dyDescent="0.3">
      <c r="A33" s="929" t="s">
        <v>296</v>
      </c>
      <c r="B33" s="715" t="s">
        <v>298</v>
      </c>
      <c r="C33" s="942"/>
      <c r="D33" s="947"/>
      <c r="E33" s="743"/>
      <c r="F33" s="948"/>
      <c r="G33" s="949"/>
      <c r="H33" s="746">
        <f>SQRT(I33^2+J33^2)*1000/(1.73*H20)</f>
        <v>21.533296904206246</v>
      </c>
      <c r="I33" s="747">
        <v>1.31656</v>
      </c>
      <c r="J33" s="748">
        <v>0.18801999999999999</v>
      </c>
      <c r="K33" s="746">
        <f>SQRT(L33^2+M33^2)*1000/(1.73*K20)</f>
        <v>21.311459482881077</v>
      </c>
      <c r="L33" s="747">
        <v>1.30298</v>
      </c>
      <c r="M33" s="748">
        <v>0.1862</v>
      </c>
      <c r="N33" s="746">
        <f>SQRT(O33^2+P33^2)*1000/(1.73*N20)</f>
        <v>21.416928495081404</v>
      </c>
      <c r="O33" s="747">
        <v>1.30942</v>
      </c>
      <c r="P33" s="748">
        <v>0.18718000000000001</v>
      </c>
      <c r="Q33" s="746">
        <f>SQRT(R33^2+S33^2)*1000/(1.73*Q20)</f>
        <v>21.424635325527721</v>
      </c>
      <c r="R33" s="747">
        <v>1.3097000000000001</v>
      </c>
      <c r="S33" s="748">
        <v>0.18858</v>
      </c>
      <c r="T33" s="746">
        <f>SQRT(U33^2+V33^2)*1000/(1.73*T13)</f>
        <v>74.052550246077061</v>
      </c>
      <c r="U33" s="747">
        <v>1.31908</v>
      </c>
      <c r="V33" s="748">
        <v>0.18759999999999999</v>
      </c>
      <c r="W33" s="746">
        <f>SQRT(X33^2+Y33^2)*1000/(1.73*W20)</f>
        <v>21.774387990205138</v>
      </c>
      <c r="X33" s="747">
        <v>1.3355999999999999</v>
      </c>
      <c r="Y33" s="748">
        <v>0.18662000000000001</v>
      </c>
      <c r="Z33" s="746">
        <f>SQRT(AA33^2+AB33^2)*1000/(1.73*Z20)</f>
        <v>22.718866710031989</v>
      </c>
      <c r="AA33" s="747">
        <v>1.3902000000000001</v>
      </c>
      <c r="AB33" s="748">
        <v>0.19012000000000001</v>
      </c>
      <c r="AC33" s="746">
        <f>SQRT(AD33^2+AE33^2)*1000/(1.73*AC20)</f>
        <v>23.284477034077621</v>
      </c>
      <c r="AD33" s="747">
        <v>1.4373800000000001</v>
      </c>
      <c r="AE33" s="748">
        <v>0.19208</v>
      </c>
      <c r="AF33" s="746">
        <f>SQRT(AG33^2+AH33^2)*1000/(1.73*AF20)</f>
        <v>23.478374055275868</v>
      </c>
      <c r="AG33" s="747">
        <v>1.4330400000000001</v>
      </c>
      <c r="AH33" s="748">
        <v>0.19306000000000001</v>
      </c>
      <c r="AI33" s="746">
        <f>SQRT(AJ33^2+AK33^2)*1000/(1.73*AI20)</f>
        <v>22.271220203430687</v>
      </c>
      <c r="AJ33" s="747">
        <v>1.3573</v>
      </c>
      <c r="AK33" s="748">
        <v>0.19782</v>
      </c>
      <c r="AL33" s="746">
        <f>SQRT(AM33^2+AN33^2)*1000/(1.73*AL20)</f>
        <v>21.315835290796926</v>
      </c>
      <c r="AM33" s="747">
        <v>1.3024199999999999</v>
      </c>
      <c r="AN33" s="748">
        <v>0.19194</v>
      </c>
      <c r="AO33" s="746">
        <f>SQRT(AP33^2+AQ33^2)*1000/(1.73*AO20)</f>
        <v>20.917198505198282</v>
      </c>
      <c r="AP33" s="747">
        <v>1.2777799999999999</v>
      </c>
      <c r="AQ33" s="748">
        <v>0.19026000000000001</v>
      </c>
      <c r="AR33" s="674">
        <f>SUM(AP33,AM33,AJ33,AG33,AD33,AA33,X33,U33,R33,O33,L33,I33)</f>
        <v>16.091459999999998</v>
      </c>
      <c r="AS33" s="674">
        <f>SUM(AQ33,AN33,AK33,AH33,AE33,AB33,Y33,V33,S33,P33,M33,J33)</f>
        <v>2.27948</v>
      </c>
    </row>
    <row r="34" spans="1:45" s="665" customFormat="1" ht="16.5" customHeight="1" x14ac:dyDescent="0.25">
      <c r="A34" s="1707" t="s">
        <v>80</v>
      </c>
      <c r="B34" s="1708"/>
      <c r="C34" s="1708"/>
      <c r="D34" s="1858"/>
      <c r="E34" s="1858"/>
      <c r="F34" s="1858"/>
      <c r="G34" s="1859"/>
      <c r="H34" s="714">
        <f>H32</f>
        <v>11.717400119232831</v>
      </c>
      <c r="I34" s="749">
        <f>I32</f>
        <v>0.71343999999999996</v>
      </c>
      <c r="J34" s="950">
        <f t="shared" ref="J34:AQ35" si="2">J32</f>
        <v>0.13286000000000001</v>
      </c>
      <c r="K34" s="714">
        <f t="shared" si="2"/>
        <v>11.612434868448741</v>
      </c>
      <c r="L34" s="749">
        <f t="shared" si="2"/>
        <v>0.70713999999999999</v>
      </c>
      <c r="M34" s="950">
        <f t="shared" si="2"/>
        <v>0.13117999999999999</v>
      </c>
      <c r="N34" s="714">
        <f t="shared" si="2"/>
        <v>11.649543804850856</v>
      </c>
      <c r="O34" s="749">
        <f t="shared" si="2"/>
        <v>0.70811999999999997</v>
      </c>
      <c r="P34" s="950">
        <f t="shared" si="2"/>
        <v>0.13832</v>
      </c>
      <c r="Q34" s="714">
        <f t="shared" si="2"/>
        <v>11.220134925550653</v>
      </c>
      <c r="R34" s="749">
        <f t="shared" si="2"/>
        <v>0.68235999999999997</v>
      </c>
      <c r="S34" s="950">
        <f t="shared" si="2"/>
        <v>0.13145999999999999</v>
      </c>
      <c r="T34" s="714">
        <f t="shared" si="2"/>
        <v>10.993826750722562</v>
      </c>
      <c r="U34" s="749">
        <f t="shared" si="2"/>
        <v>0.66891999999999996</v>
      </c>
      <c r="V34" s="950">
        <f t="shared" si="2"/>
        <v>0.12712000000000001</v>
      </c>
      <c r="W34" s="714">
        <f t="shared" si="2"/>
        <v>11.987925844657919</v>
      </c>
      <c r="X34" s="749">
        <f t="shared" si="2"/>
        <v>0.73219999999999996</v>
      </c>
      <c r="Y34" s="950">
        <f t="shared" si="2"/>
        <v>0.13496</v>
      </c>
      <c r="Z34" s="714">
        <f t="shared" si="2"/>
        <v>12.206638099442367</v>
      </c>
      <c r="AA34" s="749">
        <f t="shared" si="2"/>
        <v>0.74424000000000001</v>
      </c>
      <c r="AB34" s="950">
        <f t="shared" si="2"/>
        <v>0.13286000000000001</v>
      </c>
      <c r="AC34" s="714">
        <f t="shared" si="2"/>
        <v>12.855123799523909</v>
      </c>
      <c r="AD34" s="749">
        <f t="shared" si="2"/>
        <v>0.78903999999999996</v>
      </c>
      <c r="AE34" s="950">
        <f t="shared" si="2"/>
        <v>0.13566</v>
      </c>
      <c r="AF34" s="714">
        <f t="shared" si="2"/>
        <v>13.003544720740692</v>
      </c>
      <c r="AG34" s="749">
        <f t="shared" si="2"/>
        <v>0.78735999999999995</v>
      </c>
      <c r="AH34" s="950">
        <f t="shared" si="2"/>
        <v>0.14643999999999999</v>
      </c>
      <c r="AI34" s="714">
        <f t="shared" si="2"/>
        <v>11.551455561923364</v>
      </c>
      <c r="AJ34" s="749">
        <f t="shared" si="2"/>
        <v>0.70545999999999998</v>
      </c>
      <c r="AK34" s="950">
        <f t="shared" si="2"/>
        <v>9.1980000000000006E-2</v>
      </c>
      <c r="AL34" s="714">
        <f t="shared" si="2"/>
        <v>11.803536030010276</v>
      </c>
      <c r="AM34" s="749">
        <f t="shared" si="2"/>
        <v>0.72365999999999997</v>
      </c>
      <c r="AN34" s="950">
        <f t="shared" si="2"/>
        <v>8.8059999999999999E-2</v>
      </c>
      <c r="AO34" s="714">
        <f t="shared" si="2"/>
        <v>11.866249323469541</v>
      </c>
      <c r="AP34" s="749">
        <f t="shared" si="2"/>
        <v>0.72687999999999997</v>
      </c>
      <c r="AQ34" s="950">
        <f t="shared" si="2"/>
        <v>9.3520000000000006E-2</v>
      </c>
      <c r="AR34" s="674"/>
      <c r="AS34" s="674"/>
    </row>
    <row r="35" spans="1:45" s="665" customFormat="1" ht="16.5" customHeight="1" thickBot="1" x14ac:dyDescent="0.3">
      <c r="A35" s="1710" t="s">
        <v>81</v>
      </c>
      <c r="B35" s="1711"/>
      <c r="C35" s="1711"/>
      <c r="D35" s="1711"/>
      <c r="E35" s="1711"/>
      <c r="F35" s="1711"/>
      <c r="G35" s="1809"/>
      <c r="H35" s="746">
        <f>H33</f>
        <v>21.533296904206246</v>
      </c>
      <c r="I35" s="747">
        <f>I33</f>
        <v>1.31656</v>
      </c>
      <c r="J35" s="951">
        <f t="shared" si="2"/>
        <v>0.18801999999999999</v>
      </c>
      <c r="K35" s="746">
        <f t="shared" si="2"/>
        <v>21.311459482881077</v>
      </c>
      <c r="L35" s="747">
        <f t="shared" si="2"/>
        <v>1.30298</v>
      </c>
      <c r="M35" s="951">
        <f t="shared" si="2"/>
        <v>0.1862</v>
      </c>
      <c r="N35" s="746">
        <f t="shared" si="2"/>
        <v>21.416928495081404</v>
      </c>
      <c r="O35" s="747">
        <f t="shared" si="2"/>
        <v>1.30942</v>
      </c>
      <c r="P35" s="951">
        <f t="shared" si="2"/>
        <v>0.18718000000000001</v>
      </c>
      <c r="Q35" s="746">
        <f t="shared" si="2"/>
        <v>21.424635325527721</v>
      </c>
      <c r="R35" s="747">
        <f t="shared" si="2"/>
        <v>1.3097000000000001</v>
      </c>
      <c r="S35" s="951">
        <f t="shared" si="2"/>
        <v>0.18858</v>
      </c>
      <c r="T35" s="746">
        <f t="shared" si="2"/>
        <v>74.052550246077061</v>
      </c>
      <c r="U35" s="747">
        <f t="shared" si="2"/>
        <v>1.31908</v>
      </c>
      <c r="V35" s="951">
        <f t="shared" si="2"/>
        <v>0.18759999999999999</v>
      </c>
      <c r="W35" s="746">
        <f t="shared" si="2"/>
        <v>21.774387990205138</v>
      </c>
      <c r="X35" s="747">
        <f t="shared" si="2"/>
        <v>1.3355999999999999</v>
      </c>
      <c r="Y35" s="951">
        <f t="shared" si="2"/>
        <v>0.18662000000000001</v>
      </c>
      <c r="Z35" s="746">
        <f t="shared" si="2"/>
        <v>22.718866710031989</v>
      </c>
      <c r="AA35" s="747">
        <f t="shared" si="2"/>
        <v>1.3902000000000001</v>
      </c>
      <c r="AB35" s="951">
        <f t="shared" si="2"/>
        <v>0.19012000000000001</v>
      </c>
      <c r="AC35" s="746">
        <f t="shared" si="2"/>
        <v>23.284477034077621</v>
      </c>
      <c r="AD35" s="747">
        <f t="shared" si="2"/>
        <v>1.4373800000000001</v>
      </c>
      <c r="AE35" s="951">
        <f t="shared" si="2"/>
        <v>0.19208</v>
      </c>
      <c r="AF35" s="746">
        <f t="shared" si="2"/>
        <v>23.478374055275868</v>
      </c>
      <c r="AG35" s="747">
        <f t="shared" si="2"/>
        <v>1.4330400000000001</v>
      </c>
      <c r="AH35" s="951">
        <f t="shared" si="2"/>
        <v>0.19306000000000001</v>
      </c>
      <c r="AI35" s="746">
        <f t="shared" si="2"/>
        <v>22.271220203430687</v>
      </c>
      <c r="AJ35" s="747">
        <f t="shared" si="2"/>
        <v>1.3573</v>
      </c>
      <c r="AK35" s="951">
        <f t="shared" si="2"/>
        <v>0.19782</v>
      </c>
      <c r="AL35" s="746">
        <f t="shared" si="2"/>
        <v>21.315835290796926</v>
      </c>
      <c r="AM35" s="747">
        <f t="shared" si="2"/>
        <v>1.3024199999999999</v>
      </c>
      <c r="AN35" s="951">
        <f t="shared" si="2"/>
        <v>0.19194</v>
      </c>
      <c r="AO35" s="746">
        <f t="shared" si="2"/>
        <v>20.917198505198282</v>
      </c>
      <c r="AP35" s="747">
        <f t="shared" si="2"/>
        <v>1.2777799999999999</v>
      </c>
      <c r="AQ35" s="951">
        <f t="shared" si="2"/>
        <v>0.19026000000000001</v>
      </c>
      <c r="AR35" s="674"/>
      <c r="AS35" s="674"/>
    </row>
    <row r="36" spans="1:45" s="665" customFormat="1" ht="16.5" customHeight="1" thickBot="1" x14ac:dyDescent="0.3">
      <c r="A36" s="1713" t="s">
        <v>82</v>
      </c>
      <c r="B36" s="1714"/>
      <c r="C36" s="1714"/>
      <c r="D36" s="1714"/>
      <c r="E36" s="1714"/>
      <c r="F36" s="1714"/>
      <c r="G36" s="1714"/>
      <c r="H36" s="751">
        <f t="shared" ref="H36:AQ36" si="3">H34+H35</f>
        <v>33.250697023439074</v>
      </c>
      <c r="I36" s="752">
        <f t="shared" si="3"/>
        <v>2.0299999999999998</v>
      </c>
      <c r="J36" s="753">
        <f t="shared" si="3"/>
        <v>0.32088</v>
      </c>
      <c r="K36" s="751">
        <f t="shared" si="3"/>
        <v>32.923894351329821</v>
      </c>
      <c r="L36" s="752">
        <f t="shared" si="3"/>
        <v>2.0101200000000001</v>
      </c>
      <c r="M36" s="753">
        <f t="shared" si="3"/>
        <v>0.31738</v>
      </c>
      <c r="N36" s="751">
        <f t="shared" si="3"/>
        <v>33.066472299932258</v>
      </c>
      <c r="O36" s="752">
        <f t="shared" si="3"/>
        <v>2.0175399999999999</v>
      </c>
      <c r="P36" s="952">
        <f t="shared" si="3"/>
        <v>0.32550000000000001</v>
      </c>
      <c r="Q36" s="751">
        <f t="shared" si="3"/>
        <v>32.64477025107837</v>
      </c>
      <c r="R36" s="752">
        <f t="shared" si="3"/>
        <v>1.9920599999999999</v>
      </c>
      <c r="S36" s="952">
        <f t="shared" si="3"/>
        <v>0.32003999999999999</v>
      </c>
      <c r="T36" s="751">
        <f t="shared" si="3"/>
        <v>85.046376996799623</v>
      </c>
      <c r="U36" s="752">
        <f t="shared" si="3"/>
        <v>1.988</v>
      </c>
      <c r="V36" s="952">
        <f t="shared" si="3"/>
        <v>0.31472</v>
      </c>
      <c r="W36" s="751">
        <f t="shared" si="3"/>
        <v>33.762313834863058</v>
      </c>
      <c r="X36" s="752">
        <f t="shared" si="3"/>
        <v>2.0678000000000001</v>
      </c>
      <c r="Y36" s="952">
        <f t="shared" si="3"/>
        <v>0.32157999999999998</v>
      </c>
      <c r="Z36" s="751">
        <f t="shared" si="3"/>
        <v>34.925504809474354</v>
      </c>
      <c r="AA36" s="752">
        <f t="shared" si="3"/>
        <v>2.1344400000000001</v>
      </c>
      <c r="AB36" s="952">
        <f t="shared" si="3"/>
        <v>0.32298000000000004</v>
      </c>
      <c r="AC36" s="751">
        <f t="shared" si="3"/>
        <v>36.139600833601534</v>
      </c>
      <c r="AD36" s="752">
        <f t="shared" si="3"/>
        <v>2.2264200000000001</v>
      </c>
      <c r="AE36" s="952">
        <f t="shared" si="3"/>
        <v>0.32774000000000003</v>
      </c>
      <c r="AF36" s="751">
        <f t="shared" si="3"/>
        <v>36.481918776016556</v>
      </c>
      <c r="AG36" s="752">
        <f t="shared" si="3"/>
        <v>2.2204000000000002</v>
      </c>
      <c r="AH36" s="952">
        <f t="shared" si="3"/>
        <v>0.33950000000000002</v>
      </c>
      <c r="AI36" s="751">
        <f t="shared" si="3"/>
        <v>33.822675765354049</v>
      </c>
      <c r="AJ36" s="752">
        <f t="shared" si="3"/>
        <v>2.0627599999999999</v>
      </c>
      <c r="AK36" s="952">
        <f t="shared" si="3"/>
        <v>0.2898</v>
      </c>
      <c r="AL36" s="751">
        <f t="shared" si="3"/>
        <v>33.119371320807204</v>
      </c>
      <c r="AM36" s="752">
        <f t="shared" si="3"/>
        <v>2.0260799999999999</v>
      </c>
      <c r="AN36" s="952">
        <f t="shared" si="3"/>
        <v>0.28000000000000003</v>
      </c>
      <c r="AO36" s="751">
        <f t="shared" si="3"/>
        <v>32.783447828667825</v>
      </c>
      <c r="AP36" s="752">
        <f t="shared" si="3"/>
        <v>2.0046599999999999</v>
      </c>
      <c r="AQ36" s="952">
        <f t="shared" si="3"/>
        <v>0.28378000000000003</v>
      </c>
      <c r="AR36" s="674"/>
      <c r="AS36" s="674"/>
    </row>
    <row r="37" spans="1:45" s="665" customFormat="1" ht="16.5" customHeight="1" thickBot="1" x14ac:dyDescent="0.3">
      <c r="A37" s="854"/>
      <c r="B37" s="953"/>
      <c r="C37" s="953"/>
      <c r="D37" s="954"/>
      <c r="E37" s="702"/>
      <c r="F37" s="954"/>
      <c r="G37" s="954"/>
      <c r="H37" s="955"/>
      <c r="I37" s="956"/>
      <c r="J37" s="956"/>
      <c r="K37" s="956"/>
      <c r="L37" s="956"/>
      <c r="M37" s="956"/>
      <c r="N37" s="955"/>
      <c r="O37" s="956"/>
      <c r="P37" s="956"/>
      <c r="Q37" s="955"/>
      <c r="R37" s="956"/>
      <c r="S37" s="956"/>
      <c r="T37" s="955"/>
      <c r="U37" s="956"/>
      <c r="V37" s="956"/>
      <c r="W37" s="955"/>
      <c r="X37" s="956"/>
      <c r="Y37" s="956"/>
      <c r="Z37" s="955"/>
      <c r="AA37" s="956"/>
      <c r="AB37" s="956"/>
      <c r="AC37" s="955"/>
      <c r="AD37" s="956"/>
      <c r="AE37" s="956"/>
      <c r="AF37" s="955"/>
      <c r="AG37" s="956"/>
      <c r="AH37" s="956"/>
      <c r="AI37" s="955"/>
      <c r="AJ37" s="956"/>
      <c r="AK37" s="956"/>
      <c r="AL37" s="955"/>
      <c r="AM37" s="956"/>
      <c r="AN37" s="956"/>
      <c r="AO37" s="955"/>
      <c r="AP37" s="956"/>
      <c r="AQ37" s="956"/>
      <c r="AR37" s="674"/>
      <c r="AS37" s="674"/>
    </row>
    <row r="38" spans="1:45" s="665" customFormat="1" ht="16.5" customHeight="1" x14ac:dyDescent="0.25">
      <c r="A38" s="1681" t="s">
        <v>28</v>
      </c>
      <c r="B38" s="1682"/>
      <c r="C38" s="1682"/>
      <c r="D38" s="1715" t="s">
        <v>29</v>
      </c>
      <c r="E38" s="1716"/>
      <c r="F38" s="1716" t="s">
        <v>30</v>
      </c>
      <c r="G38" s="1717"/>
      <c r="H38" s="1810" t="s">
        <v>130</v>
      </c>
      <c r="I38" s="1811"/>
      <c r="J38" s="1812"/>
      <c r="K38" s="1810" t="s">
        <v>131</v>
      </c>
      <c r="L38" s="1811"/>
      <c r="M38" s="1812"/>
      <c r="N38" s="1810" t="s">
        <v>132</v>
      </c>
      <c r="O38" s="1811"/>
      <c r="P38" s="1812"/>
      <c r="Q38" s="1810" t="s">
        <v>133</v>
      </c>
      <c r="R38" s="1811"/>
      <c r="S38" s="1812"/>
      <c r="T38" s="1810" t="s">
        <v>134</v>
      </c>
      <c r="U38" s="1811"/>
      <c r="V38" s="1812"/>
      <c r="W38" s="1810" t="s">
        <v>135</v>
      </c>
      <c r="X38" s="1811"/>
      <c r="Y38" s="1812"/>
      <c r="Z38" s="1810" t="s">
        <v>136</v>
      </c>
      <c r="AA38" s="1811"/>
      <c r="AB38" s="1812"/>
      <c r="AC38" s="1810" t="s">
        <v>137</v>
      </c>
      <c r="AD38" s="1811"/>
      <c r="AE38" s="1812"/>
      <c r="AF38" s="1810" t="s">
        <v>138</v>
      </c>
      <c r="AG38" s="1811"/>
      <c r="AH38" s="1812"/>
      <c r="AI38" s="1810" t="s">
        <v>139</v>
      </c>
      <c r="AJ38" s="1811"/>
      <c r="AK38" s="1812"/>
      <c r="AL38" s="1810" t="s">
        <v>140</v>
      </c>
      <c r="AM38" s="1811"/>
      <c r="AN38" s="1812"/>
      <c r="AO38" s="1810" t="s">
        <v>141</v>
      </c>
      <c r="AP38" s="1811"/>
      <c r="AQ38" s="1812"/>
      <c r="AR38" s="674"/>
      <c r="AS38" s="674"/>
    </row>
    <row r="39" spans="1:45" s="665" customFormat="1" ht="16.5" customHeight="1" thickBot="1" x14ac:dyDescent="0.3">
      <c r="A39" s="1705" t="s">
        <v>31</v>
      </c>
      <c r="B39" s="1706"/>
      <c r="C39" s="1706"/>
      <c r="D39" s="704" t="s">
        <v>32</v>
      </c>
      <c r="E39" s="705" t="s">
        <v>33</v>
      </c>
      <c r="F39" s="706" t="s">
        <v>32</v>
      </c>
      <c r="G39" s="707" t="s">
        <v>33</v>
      </c>
      <c r="H39" s="1813"/>
      <c r="I39" s="1814"/>
      <c r="J39" s="1815"/>
      <c r="K39" s="1813"/>
      <c r="L39" s="1814"/>
      <c r="M39" s="1815"/>
      <c r="N39" s="1813"/>
      <c r="O39" s="1814"/>
      <c r="P39" s="1815"/>
      <c r="Q39" s="1813"/>
      <c r="R39" s="1814"/>
      <c r="S39" s="1815"/>
      <c r="T39" s="1813"/>
      <c r="U39" s="1814"/>
      <c r="V39" s="1815"/>
      <c r="W39" s="1813"/>
      <c r="X39" s="1814"/>
      <c r="Y39" s="1815"/>
      <c r="Z39" s="1813"/>
      <c r="AA39" s="1814"/>
      <c r="AB39" s="1815"/>
      <c r="AC39" s="1813"/>
      <c r="AD39" s="1814"/>
      <c r="AE39" s="1815"/>
      <c r="AF39" s="1813"/>
      <c r="AG39" s="1814"/>
      <c r="AH39" s="1815"/>
      <c r="AI39" s="1813"/>
      <c r="AJ39" s="1814"/>
      <c r="AK39" s="1815"/>
      <c r="AL39" s="1813"/>
      <c r="AM39" s="1814"/>
      <c r="AN39" s="1815"/>
      <c r="AO39" s="1813"/>
      <c r="AP39" s="1814"/>
      <c r="AQ39" s="1815"/>
      <c r="AR39" s="674"/>
      <c r="AS39" s="674"/>
    </row>
    <row r="40" spans="1:45" s="665" customFormat="1" ht="16.5" customHeight="1" x14ac:dyDescent="0.25">
      <c r="A40" s="828" t="s">
        <v>299</v>
      </c>
      <c r="B40" s="708" t="s">
        <v>300</v>
      </c>
      <c r="C40" s="709"/>
      <c r="D40" s="710"/>
      <c r="E40" s="711"/>
      <c r="F40" s="712"/>
      <c r="G40" s="713"/>
      <c r="H40" s="957">
        <f>SQRT(I40^2+J40^2)*1000/(1.73*H13)</f>
        <v>116.26505734398688</v>
      </c>
      <c r="I40" s="1010">
        <v>2.0728</v>
      </c>
      <c r="J40" s="1011">
        <v>0.28160000000000002</v>
      </c>
      <c r="K40" s="957">
        <f>SQRT(L40^2+M40^2)*1000/(1.73*K13)</f>
        <v>113.28206673767961</v>
      </c>
      <c r="L40" s="1010">
        <v>2.0184000000000002</v>
      </c>
      <c r="M40" s="1011">
        <v>0.28320000000000001</v>
      </c>
      <c r="N40" s="957">
        <f>SQRT(O40^2+P40^2)*1000/(1.73*N13)</f>
        <v>111.76024080770017</v>
      </c>
      <c r="O40" s="1010">
        <v>1.9912000000000001</v>
      </c>
      <c r="P40" s="1011">
        <v>0.28000000000000003</v>
      </c>
      <c r="Q40" s="957">
        <f>SQRT(R40^2+S40^2)*1000/(1.73*Q13)</f>
        <v>111.12486756097222</v>
      </c>
      <c r="R40" s="1010">
        <v>1.9792000000000001</v>
      </c>
      <c r="S40" s="1011">
        <v>0.28320000000000001</v>
      </c>
      <c r="T40" s="957">
        <f>SQRT(U40^2+V40^2)*1000/(1.73*T13)</f>
        <v>112.48331658510462</v>
      </c>
      <c r="U40" s="1010">
        <v>2.004</v>
      </c>
      <c r="V40" s="1011">
        <v>0.28239999999999998</v>
      </c>
      <c r="W40" s="957">
        <f>SQRT(X40^2+Y40^2)*1000/(1.73*W13)</f>
        <v>112.27215000524369</v>
      </c>
      <c r="X40" s="1010">
        <v>2.02</v>
      </c>
      <c r="Y40" s="1011">
        <v>0.28079999999999999</v>
      </c>
      <c r="Z40" s="957">
        <f>SQRT(AA40^2+AB40^2)*1000/(1.73*Z13)</f>
        <v>117.06222241970409</v>
      </c>
      <c r="AA40" s="1010">
        <v>2.0863999999999998</v>
      </c>
      <c r="AB40" s="1011">
        <v>0.28799999999999998</v>
      </c>
      <c r="AC40" s="957">
        <f>SQRT(AD40^2+AE40^2)*1000/(1.73*AC21)</f>
        <v>131.56640681642909</v>
      </c>
      <c r="AD40" s="1010">
        <v>2.2576000000000001</v>
      </c>
      <c r="AE40" s="1011">
        <v>0.28960000000000002</v>
      </c>
      <c r="AF40" s="957">
        <f>SQRT(AG40^2+AH40^2)*1000/(1.73*AF21)</f>
        <v>129.15848580688899</v>
      </c>
      <c r="AG40" s="1010">
        <v>2.3064</v>
      </c>
      <c r="AH40" s="1011">
        <v>0.28399999999999997</v>
      </c>
      <c r="AI40" s="957">
        <f>SQRT(AJ40^2+AK40^2)*1000/(1.73*AI21)</f>
        <v>128.04988926435681</v>
      </c>
      <c r="AJ40" s="1010">
        <v>2.2904</v>
      </c>
      <c r="AK40" s="1011">
        <v>0.24879999999999999</v>
      </c>
      <c r="AL40" s="957">
        <f>SQRT(AM40^2+AN40^2)*1000/(1.73*AL21)</f>
        <v>130.46092890186674</v>
      </c>
      <c r="AM40" s="1010">
        <v>2.3336000000000001</v>
      </c>
      <c r="AN40" s="1011">
        <v>0.25280000000000002</v>
      </c>
      <c r="AO40" s="957">
        <f>SQRT(AP40^2+AQ40^2)*1000/(1.73*AO21)</f>
        <v>128.76676004816616</v>
      </c>
      <c r="AP40" s="1010">
        <v>2.3031999999999999</v>
      </c>
      <c r="AQ40" s="1011">
        <v>0.25040000000000001</v>
      </c>
      <c r="AR40" s="674">
        <f t="shared" ref="AR40:AS51" si="4">SUM(AP40,AM40,AJ40,AG40,AD40,AA40,X40,U40,R40,O40,L40,I40)</f>
        <v>25.663199999999996</v>
      </c>
      <c r="AS40" s="674">
        <f t="shared" si="4"/>
        <v>3.3048000000000002</v>
      </c>
    </row>
    <row r="41" spans="1:45" s="665" customFormat="1" ht="16.5" customHeight="1" x14ac:dyDescent="0.25">
      <c r="A41" s="929" t="s">
        <v>301</v>
      </c>
      <c r="B41" s="715" t="s">
        <v>302</v>
      </c>
      <c r="C41" s="716"/>
      <c r="D41" s="717"/>
      <c r="E41" s="718"/>
      <c r="F41" s="719"/>
      <c r="G41" s="720"/>
      <c r="H41" s="958">
        <f>SQRT(I41^2+J41^2)*1000/(1.73*H13)</f>
        <v>102.19461354888854</v>
      </c>
      <c r="I41" s="1012">
        <v>1.8275999999999999</v>
      </c>
      <c r="J41" s="1013">
        <v>0.2016</v>
      </c>
      <c r="K41" s="958">
        <f>SQRT(L41^2+M41^2)*1000/(1.73*K13)</f>
        <v>99.911360990165008</v>
      </c>
      <c r="L41" s="1012">
        <v>1.7867999999999999</v>
      </c>
      <c r="M41" s="1013">
        <v>0.1968</v>
      </c>
      <c r="N41" s="958">
        <f>SQRT(O41^2+P41^2)*1000/(1.73*N13)</f>
        <v>99.576233098153253</v>
      </c>
      <c r="O41" s="1012">
        <v>1.7807999999999999</v>
      </c>
      <c r="P41" s="1013">
        <v>0.19620000000000001</v>
      </c>
      <c r="Q41" s="958">
        <f>SQRT(R41^2+S41^2)*1000/(1.73*Q13)</f>
        <v>99.830328857949794</v>
      </c>
      <c r="R41" s="1012">
        <v>1.7849999999999999</v>
      </c>
      <c r="S41" s="1013">
        <v>0.19980000000000001</v>
      </c>
      <c r="T41" s="958">
        <f>SQRT(U41^2+V41^2)*1000/(1.73*T13)</f>
        <v>99.119540623410586</v>
      </c>
      <c r="U41" s="1012">
        <v>1.7724</v>
      </c>
      <c r="V41" s="1013">
        <v>0.19739999999999999</v>
      </c>
      <c r="W41" s="958">
        <f>SQRT(X41^2+Y41^2)*1000/(1.73*W13)</f>
        <v>100.07598095635593</v>
      </c>
      <c r="X41" s="1012">
        <v>1.8066</v>
      </c>
      <c r="Y41" s="1013">
        <v>0.20219999999999999</v>
      </c>
      <c r="Z41" s="958">
        <f>SQRT(AA41^2+AB41^2)*1000/(1.73*Z13)</f>
        <v>104.56732821501402</v>
      </c>
      <c r="AA41" s="1012">
        <v>1.8708</v>
      </c>
      <c r="AB41" s="1013">
        <v>0.19919999999999999</v>
      </c>
      <c r="AC41" s="958">
        <f>SQRT(AD41^2+AE41^2)*1000/(1.73*AC21)</f>
        <v>110.85036551600952</v>
      </c>
      <c r="AD41" s="1012">
        <v>1.9074</v>
      </c>
      <c r="AE41" s="1013">
        <v>0.1986</v>
      </c>
      <c r="AF41" s="958">
        <f>SQRT(AG41^2+AH41^2)*1000/(1.73*AF21)</f>
        <v>105.04975751934489</v>
      </c>
      <c r="AG41" s="1012">
        <v>1.8804000000000001</v>
      </c>
      <c r="AH41" s="1013">
        <v>0.1908</v>
      </c>
      <c r="AI41" s="958">
        <f>SQRT(AJ41^2+AK41^2)*1000/(1.73*AI21)</f>
        <v>102.05608754432379</v>
      </c>
      <c r="AJ41" s="1012">
        <v>1.8293999999999999</v>
      </c>
      <c r="AK41" s="1013">
        <v>0.1578</v>
      </c>
      <c r="AL41" s="958">
        <f>SQRT(AM41^2+AN41^2)*1000/(1.73*AL21)</f>
        <v>99.547034823884772</v>
      </c>
      <c r="AM41" s="1012">
        <v>1.7844</v>
      </c>
      <c r="AN41" s="1013">
        <v>0.1542</v>
      </c>
      <c r="AO41" s="958">
        <f>SQRT(AP41^2+AQ41^2)*1000/(1.73*AO21)</f>
        <v>98.453586152628489</v>
      </c>
      <c r="AP41" s="1012">
        <v>1.7645999999999999</v>
      </c>
      <c r="AQ41" s="1013">
        <v>0.15479999999999999</v>
      </c>
      <c r="AR41" s="674">
        <f t="shared" si="4"/>
        <v>21.796199999999995</v>
      </c>
      <c r="AS41" s="674">
        <f t="shared" si="4"/>
        <v>2.2493999999999996</v>
      </c>
    </row>
    <row r="42" spans="1:45" s="665" customFormat="1" ht="16.5" customHeight="1" x14ac:dyDescent="0.25">
      <c r="A42" s="929" t="s">
        <v>303</v>
      </c>
      <c r="B42" s="715" t="s">
        <v>304</v>
      </c>
      <c r="C42" s="716"/>
      <c r="D42" s="717"/>
      <c r="E42" s="718"/>
      <c r="F42" s="719"/>
      <c r="G42" s="720"/>
      <c r="H42" s="958">
        <f>SQRT(I42^2+J42^2)*1000/(1.73*H13)</f>
        <v>1.2295805283221786</v>
      </c>
      <c r="I42" s="1012">
        <v>1.7899999999999999E-2</v>
      </c>
      <c r="J42" s="1013">
        <v>1.2999999999999999E-2</v>
      </c>
      <c r="K42" s="958">
        <f>SQRT(L42^2+M42^2)*1000/(1.73*K13)</f>
        <v>1.2283739972680787</v>
      </c>
      <c r="L42" s="1012">
        <v>1.78E-2</v>
      </c>
      <c r="M42" s="1013">
        <v>1.3100000000000001E-2</v>
      </c>
      <c r="N42" s="958">
        <f>SQRT(O42^2+P42^2)*1000/(1.73*N13)</f>
        <v>1.2316765733306698</v>
      </c>
      <c r="O42" s="1012">
        <v>1.78E-2</v>
      </c>
      <c r="P42" s="1013">
        <v>1.32E-2</v>
      </c>
      <c r="Q42" s="958">
        <f>SQRT(R42^2+S42^2)*1000/(1.73*Q13)</f>
        <v>1.2194389646420478</v>
      </c>
      <c r="R42" s="1012">
        <v>1.7600000000000001E-2</v>
      </c>
      <c r="S42" s="1013">
        <v>1.3100000000000001E-2</v>
      </c>
      <c r="T42" s="958">
        <f>SQRT(U42^2+V42^2)*1000/(1.73*T13)</f>
        <v>1.2962002533750432</v>
      </c>
      <c r="U42" s="1012">
        <v>1.8800000000000001E-2</v>
      </c>
      <c r="V42" s="1013">
        <v>1.38E-2</v>
      </c>
      <c r="W42" s="958">
        <f>SQRT(X42^2+Y42^2)*1000/(1.73*W13)</f>
        <v>1.3964390998143223</v>
      </c>
      <c r="X42" s="1012">
        <v>2.1600000000000001E-2</v>
      </c>
      <c r="Y42" s="1013">
        <v>1.3299999999999999E-2</v>
      </c>
      <c r="Z42" s="958">
        <f>SQRT(AA42^2+AB42^2)*1000/(1.73*Z13)</f>
        <v>1.6256061531761301</v>
      </c>
      <c r="AA42" s="1012">
        <v>2.6200000000000001E-2</v>
      </c>
      <c r="AB42" s="1013">
        <v>1.2999999999999999E-2</v>
      </c>
      <c r="AC42" s="958">
        <f>SQRT(AD42^2+AE42^2)*1000/(1.73*AC21)</f>
        <v>2.5407566888835795</v>
      </c>
      <c r="AD42" s="1012">
        <v>3.7699999999999997E-2</v>
      </c>
      <c r="AE42" s="1013">
        <v>2.2599999999999999E-2</v>
      </c>
      <c r="AF42" s="958">
        <f>SQRT(AG42^2+AH42^2)*1000/(1.73*AF21)</f>
        <v>2.5040802993173741</v>
      </c>
      <c r="AG42" s="1012">
        <v>3.85E-2</v>
      </c>
      <c r="AH42" s="1013">
        <v>2.3400000000000001E-2</v>
      </c>
      <c r="AI42" s="958">
        <f>SQRT(AJ42^2+AK42^2)*1000/(1.73*AI21)</f>
        <v>1.7226831727379177</v>
      </c>
      <c r="AJ42" s="1012">
        <v>2.7900000000000001E-2</v>
      </c>
      <c r="AK42" s="1013">
        <v>1.35E-2</v>
      </c>
      <c r="AL42" s="958">
        <f>SQRT(AM42^2+AN42^2)*1000/(1.73*AL21)</f>
        <v>1.6456356086094326</v>
      </c>
      <c r="AM42" s="1012">
        <v>2.63E-2</v>
      </c>
      <c r="AN42" s="1013">
        <v>1.3599999999999999E-2</v>
      </c>
      <c r="AO42" s="958">
        <f>SQRT(AP42^2+AQ42^2)*1000/(1.73*AO21)</f>
        <v>1.5042856095705668</v>
      </c>
      <c r="AP42" s="1012">
        <v>2.3400000000000001E-2</v>
      </c>
      <c r="AQ42" s="1013">
        <v>1.3599999999999999E-2</v>
      </c>
      <c r="AR42" s="674">
        <f t="shared" si="4"/>
        <v>0.29149999999999998</v>
      </c>
      <c r="AS42" s="674">
        <f t="shared" si="4"/>
        <v>0.1792</v>
      </c>
    </row>
    <row r="43" spans="1:45" s="665" customFormat="1" ht="16.5" customHeight="1" x14ac:dyDescent="0.25">
      <c r="A43" s="929" t="s">
        <v>305</v>
      </c>
      <c r="B43" s="715" t="s">
        <v>306</v>
      </c>
      <c r="C43" s="716"/>
      <c r="D43" s="717"/>
      <c r="E43" s="718"/>
      <c r="F43" s="719"/>
      <c r="G43" s="720"/>
      <c r="H43" s="958">
        <f>SQRT(I43^2+J43^2)*1000/(1.73*H13)</f>
        <v>52.728043616098091</v>
      </c>
      <c r="I43" s="1012">
        <v>0.93440000000000001</v>
      </c>
      <c r="J43" s="1013">
        <v>0.16400000000000001</v>
      </c>
      <c r="K43" s="958">
        <f>SQRT(L43^2+M43^2)*1000/(1.73*K13)</f>
        <v>53.632173813206549</v>
      </c>
      <c r="L43" s="1012">
        <v>0.95</v>
      </c>
      <c r="M43" s="1013">
        <v>0.16919999999999999</v>
      </c>
      <c r="N43" s="958">
        <f>SQRT(O43^2+P43^2)*1000/(1.73*N13)</f>
        <v>54.419325038362004</v>
      </c>
      <c r="O43" s="1012">
        <v>0.96479999999999999</v>
      </c>
      <c r="P43" s="1013">
        <v>0.1668</v>
      </c>
      <c r="Q43" s="958">
        <f>SQRT(R43^2+S43^2)*1000/(1.73*Q13)</f>
        <v>55.842122113567449</v>
      </c>
      <c r="R43" s="1012">
        <v>0.98960000000000004</v>
      </c>
      <c r="S43" s="1013">
        <v>0.1736</v>
      </c>
      <c r="T43" s="958">
        <f>SQRT(U43^2+V43^2)*1000/(1.73*T13)</f>
        <v>55.175068179553676</v>
      </c>
      <c r="U43" s="1012">
        <v>0.9788</v>
      </c>
      <c r="V43" s="1013">
        <v>0.1656</v>
      </c>
      <c r="W43" s="958">
        <f>SQRT(X43^2+Y43^2)*1000/(1.73*W13)</f>
        <v>56.634787622505122</v>
      </c>
      <c r="X43" s="1012">
        <v>1.0124</v>
      </c>
      <c r="Y43" s="1013">
        <v>0.18279999999999999</v>
      </c>
      <c r="Z43" s="958">
        <f>SQRT(AA43^2+AB43^2)*1000/(1.73*Z13)</f>
        <v>60.072529135044348</v>
      </c>
      <c r="AA43" s="1012">
        <v>1.0660000000000001</v>
      </c>
      <c r="AB43" s="1013">
        <v>0.1784</v>
      </c>
      <c r="AC43" s="958">
        <f>SQRT(AD43^2+AE43^2)*1000/(1.73*AC21)</f>
        <v>62.213844636859683</v>
      </c>
      <c r="AD43" s="1012">
        <v>1.0608</v>
      </c>
      <c r="AE43" s="1013">
        <v>0.182</v>
      </c>
      <c r="AF43" s="958">
        <f>SQRT(AG43^2+AH43^2)*1000/(1.73*AF21)</f>
        <v>58.52216357018613</v>
      </c>
      <c r="AG43" s="1012">
        <v>1.0367999999999999</v>
      </c>
      <c r="AH43" s="1013">
        <v>0.18360000000000001</v>
      </c>
      <c r="AI43" s="958">
        <f>SQRT(AJ43^2+AK43^2)*1000/(1.73*AI21)</f>
        <v>57.628103005655113</v>
      </c>
      <c r="AJ43" s="1012">
        <v>1.0264</v>
      </c>
      <c r="AK43" s="1013">
        <v>0.14680000000000001</v>
      </c>
      <c r="AL43" s="958">
        <f>SQRT(AM43^2+AN43^2)*1000/(1.73*AL21)</f>
        <v>56.62517110514397</v>
      </c>
      <c r="AM43" s="1012">
        <v>1.0084</v>
      </c>
      <c r="AN43" s="1013">
        <v>0.1452</v>
      </c>
      <c r="AO43" s="958">
        <f>SQRT(AP43^2+AQ43^2)*1000/(1.73*AO21)</f>
        <v>54.732394744548721</v>
      </c>
      <c r="AP43" s="1012">
        <v>0.9748</v>
      </c>
      <c r="AQ43" s="1013">
        <v>0.1396</v>
      </c>
      <c r="AR43" s="674">
        <f t="shared" si="4"/>
        <v>12.0032</v>
      </c>
      <c r="AS43" s="674">
        <f t="shared" si="4"/>
        <v>1.9975999999999998</v>
      </c>
    </row>
    <row r="44" spans="1:45" s="665" customFormat="1" ht="16.5" customHeight="1" x14ac:dyDescent="0.25">
      <c r="A44" s="929" t="s">
        <v>307</v>
      </c>
      <c r="B44" s="715" t="s">
        <v>308</v>
      </c>
      <c r="C44" s="716"/>
      <c r="D44" s="717"/>
      <c r="E44" s="718"/>
      <c r="F44" s="719"/>
      <c r="G44" s="720"/>
      <c r="H44" s="958">
        <f>SQRT(I44^2+J44^2)*1000/(1.73*H13)</f>
        <v>107.66571446469365</v>
      </c>
      <c r="I44" s="1012">
        <v>1.9019999999999999</v>
      </c>
      <c r="J44" s="1013">
        <v>0.36720000000000003</v>
      </c>
      <c r="K44" s="958">
        <f>SQRT(L44^2+M44^2)*1000/(1.73*K13)</f>
        <v>104.41132037908963</v>
      </c>
      <c r="L44" s="1012">
        <v>1.8455999999999999</v>
      </c>
      <c r="M44" s="1013">
        <v>0.35039999999999999</v>
      </c>
      <c r="N44" s="958">
        <f>SQRT(O44^2+P44^2)*1000/(1.73*N13)</f>
        <v>101.47882390273229</v>
      </c>
      <c r="O44" s="1012">
        <v>1.7927999999999999</v>
      </c>
      <c r="P44" s="1013">
        <v>0.34560000000000002</v>
      </c>
      <c r="Q44" s="958">
        <f>SQRT(R44^2+S44^2)*1000/(1.73*Q13)</f>
        <v>103.11657120565491</v>
      </c>
      <c r="R44" s="1012">
        <v>1.8228</v>
      </c>
      <c r="S44" s="1013">
        <v>0.34560000000000002</v>
      </c>
      <c r="T44" s="958">
        <f>SQRT(U44^2+V44^2)*1000/(1.73*T13)</f>
        <v>104.25032145704344</v>
      </c>
      <c r="U44" s="1012">
        <v>1.8408</v>
      </c>
      <c r="V44" s="1013">
        <v>0.36</v>
      </c>
      <c r="W44" s="958">
        <f>SQRT(X44^2+Y44^2)*1000/(1.73*W13)</f>
        <v>108.8958982493857</v>
      </c>
      <c r="X44" s="1012">
        <v>1.9428000000000001</v>
      </c>
      <c r="Y44" s="1013">
        <v>0.372</v>
      </c>
      <c r="Z44" s="958">
        <f>SQRT(AA44^2+AB44^2)*1000/(1.73*Z13)</f>
        <v>114.2668183750332</v>
      </c>
      <c r="AA44" s="1012">
        <v>2.0255999999999998</v>
      </c>
      <c r="AB44" s="1013">
        <v>0.35160000000000002</v>
      </c>
      <c r="AC44" s="958">
        <f>SQRT(AD44^2+AE44^2)*1000/(1.73*AC21)</f>
        <v>127.83257995824245</v>
      </c>
      <c r="AD44" s="1012">
        <v>2.1804000000000001</v>
      </c>
      <c r="AE44" s="1013">
        <v>0.36959999999999998</v>
      </c>
      <c r="AF44" s="958">
        <f>SQRT(AG44^2+AH44^2)*1000/(1.73*AF21)</f>
        <v>127.86310506173136</v>
      </c>
      <c r="AG44" s="1012">
        <v>2.2667999999999999</v>
      </c>
      <c r="AH44" s="1013">
        <v>0.39240000000000003</v>
      </c>
      <c r="AI44" s="958">
        <f>SQRT(AJ44^2+AK44^2)*1000/(1.73*AI21)</f>
        <v>130.38720811858829</v>
      </c>
      <c r="AJ44" s="1012">
        <v>2.3172000000000001</v>
      </c>
      <c r="AK44" s="1013">
        <v>0.36599999999999999</v>
      </c>
      <c r="AL44" s="958">
        <f>SQRT(AM44^2+AN44^2)*1000/(1.73*AL21)</f>
        <v>130.12101278909944</v>
      </c>
      <c r="AM44" s="1012">
        <v>2.3111999999999999</v>
      </c>
      <c r="AN44" s="1013">
        <v>0.37319999999999998</v>
      </c>
      <c r="AO44" s="958">
        <f>SQRT(AP44^2+AQ44^2)*1000/(1.73*AO21)</f>
        <v>123.92427369753644</v>
      </c>
      <c r="AP44" s="1012">
        <v>2.1996000000000002</v>
      </c>
      <c r="AQ44" s="1013">
        <v>0.36480000000000001</v>
      </c>
      <c r="AR44" s="674">
        <f t="shared" si="4"/>
        <v>24.447600000000001</v>
      </c>
      <c r="AS44" s="674">
        <f t="shared" si="4"/>
        <v>4.3584000000000005</v>
      </c>
    </row>
    <row r="45" spans="1:45" s="665" customFormat="1" ht="16.5" customHeight="1" x14ac:dyDescent="0.25">
      <c r="A45" s="929" t="s">
        <v>309</v>
      </c>
      <c r="B45" s="715" t="s">
        <v>310</v>
      </c>
      <c r="C45" s="716"/>
      <c r="D45" s="717"/>
      <c r="E45" s="718"/>
      <c r="F45" s="719"/>
      <c r="G45" s="720"/>
      <c r="H45" s="958">
        <f>SQRT(I45^2+J45^2)*1000/(1.73*H13)</f>
        <v>53.20435391825913</v>
      </c>
      <c r="I45" s="1012">
        <v>0.9496</v>
      </c>
      <c r="J45" s="1013">
        <v>0.1208</v>
      </c>
      <c r="K45" s="958">
        <f>SQRT(L45^2+M45^2)*1000/(1.73*K13)</f>
        <v>51.037936632544188</v>
      </c>
      <c r="L45" s="1012">
        <v>0.91039999999999999</v>
      </c>
      <c r="M45" s="1013">
        <v>0.12</v>
      </c>
      <c r="N45" s="958">
        <f>SQRT(O45^2+P45^2)*1000/(1.73*N13)</f>
        <v>49.345433827918789</v>
      </c>
      <c r="O45" s="1012">
        <v>0.88</v>
      </c>
      <c r="P45" s="1013">
        <v>0.1176</v>
      </c>
      <c r="Q45" s="958">
        <f>SQRT(R45^2+S45^2)*1000/(1.73*Q13)</f>
        <v>49.457410961396363</v>
      </c>
      <c r="R45" s="1012">
        <v>0.88160000000000005</v>
      </c>
      <c r="S45" s="1013">
        <v>0.1208</v>
      </c>
      <c r="T45" s="958">
        <f>SQRT(U45^2+V45^2)*1000/(1.73*T13)</f>
        <v>48.514198445864388</v>
      </c>
      <c r="U45" s="1012">
        <v>0.86480000000000001</v>
      </c>
      <c r="V45" s="1013">
        <v>0.11840000000000001</v>
      </c>
      <c r="W45" s="958">
        <f>SQRT(X45^2+Y45^2)*1000/(1.73*W13)</f>
        <v>48.695037277415516</v>
      </c>
      <c r="X45" s="1012">
        <v>0.87680000000000002</v>
      </c>
      <c r="Y45" s="1013">
        <v>0.1168</v>
      </c>
      <c r="Z45" s="958">
        <f>SQRT(AA45^2+AB45^2)*1000/(1.73*Z13)</f>
        <v>53.828141177526845</v>
      </c>
      <c r="AA45" s="1012">
        <v>0.96160000000000001</v>
      </c>
      <c r="AB45" s="1013">
        <v>0.1152</v>
      </c>
      <c r="AC45" s="958">
        <f>SQRT(AD45^2+AE45^2)*1000/(1.73*AC21)</f>
        <v>58.553287014717391</v>
      </c>
      <c r="AD45" s="1012">
        <v>1.0064</v>
      </c>
      <c r="AE45" s="1013">
        <v>0.1152</v>
      </c>
      <c r="AF45" s="958">
        <f>SQRT(AG45^2+AH45^2)*1000/(1.73*AF21)</f>
        <v>55.177141951777358</v>
      </c>
      <c r="AG45" s="1012">
        <v>0.98719999999999997</v>
      </c>
      <c r="AH45" s="1013">
        <v>0.1048</v>
      </c>
      <c r="AI45" s="958">
        <f>SQRT(AJ45^2+AK45^2)*1000/(1.73*AI21)</f>
        <v>53.713589403478146</v>
      </c>
      <c r="AJ45" s="1012">
        <v>0.96240000000000003</v>
      </c>
      <c r="AK45" s="1013">
        <v>8.7999999999999995E-2</v>
      </c>
      <c r="AL45" s="958">
        <f>SQRT(AM45^2+AN45^2)*1000/(1.73*AL21)</f>
        <v>53.694280372734298</v>
      </c>
      <c r="AM45" s="1012">
        <v>0.96160000000000001</v>
      </c>
      <c r="AN45" s="1013">
        <v>9.2799999999999994E-2</v>
      </c>
      <c r="AO45" s="958">
        <f>SQRT(AP45^2+AQ45^2)*1000/(1.73*AO21)</f>
        <v>53.525892624904145</v>
      </c>
      <c r="AP45" s="1012">
        <v>0.95840000000000003</v>
      </c>
      <c r="AQ45" s="1013">
        <v>9.4399999999999998E-2</v>
      </c>
      <c r="AR45" s="674">
        <f t="shared" si="4"/>
        <v>11.200800000000001</v>
      </c>
      <c r="AS45" s="674">
        <f t="shared" si="4"/>
        <v>1.3247999999999998</v>
      </c>
    </row>
    <row r="46" spans="1:45" s="665" customFormat="1" ht="16.5" customHeight="1" x14ac:dyDescent="0.25">
      <c r="A46" s="929" t="s">
        <v>311</v>
      </c>
      <c r="B46" s="715" t="s">
        <v>312</v>
      </c>
      <c r="C46" s="716"/>
      <c r="D46" s="717"/>
      <c r="E46" s="718"/>
      <c r="F46" s="719"/>
      <c r="G46" s="720"/>
      <c r="H46" s="958">
        <f>SQRT(I46^2+J46^2)*1000/(1.73*H21)</f>
        <v>41.66225691791</v>
      </c>
      <c r="I46" s="1012">
        <v>0.74039999999999995</v>
      </c>
      <c r="J46" s="1013">
        <v>0.11700000000000001</v>
      </c>
      <c r="K46" s="958">
        <f>SQRT(L46^2+M46^2)*1000/(1.73*K21)</f>
        <v>41.086672502793256</v>
      </c>
      <c r="L46" s="1012">
        <v>0.73019999999999996</v>
      </c>
      <c r="M46" s="1013">
        <v>0.1152</v>
      </c>
      <c r="N46" s="958">
        <f>SQRT(O46^2+P46^2)*1000/(1.73*N21)</f>
        <v>39.846188898405437</v>
      </c>
      <c r="O46" s="1012">
        <v>0.70740000000000003</v>
      </c>
      <c r="P46" s="1013">
        <v>0.1164</v>
      </c>
      <c r="Q46" s="958">
        <f>SQRT(R46^2+S46^2)*1000/(1.73*Q21)</f>
        <v>39.281422663429545</v>
      </c>
      <c r="R46" s="1012">
        <v>0.69720000000000004</v>
      </c>
      <c r="S46" s="1013">
        <v>0.1158</v>
      </c>
      <c r="T46" s="958">
        <f>SQRT(U46^2+V46^2)*1000/(1.73*T21)</f>
        <v>40.175282003911995</v>
      </c>
      <c r="U46" s="1012">
        <v>0.71340000000000003</v>
      </c>
      <c r="V46" s="1013">
        <v>0.1164</v>
      </c>
      <c r="W46" s="958">
        <f>SQRT(X46^2+Y46^2)*1000/(1.73*W21)</f>
        <v>40.674373991539909</v>
      </c>
      <c r="X46" s="1012">
        <v>0.72240000000000004</v>
      </c>
      <c r="Y46" s="1013">
        <v>0.11700000000000001</v>
      </c>
      <c r="Z46" s="958">
        <f>SQRT(AA46^2+AB46^2)*1000/(1.73*Z21)</f>
        <v>41.613807261325292</v>
      </c>
      <c r="AA46" s="1012">
        <v>0.73980000000000001</v>
      </c>
      <c r="AB46" s="1013">
        <v>0.1152</v>
      </c>
      <c r="AC46" s="958">
        <f>SQRT(AD46^2+AE46^2)*1000/(1.73*AC21)</f>
        <v>42.326421355175711</v>
      </c>
      <c r="AD46" s="1012">
        <v>0.72360000000000002</v>
      </c>
      <c r="AE46" s="1013">
        <v>0.11219999999999999</v>
      </c>
      <c r="AF46" s="958">
        <f>SQRT(AG46^2+AH46^2)*1000/(1.73*AF21)</f>
        <v>41.350219246143133</v>
      </c>
      <c r="AG46" s="1012">
        <v>0.73499999999999999</v>
      </c>
      <c r="AH46" s="1013">
        <v>0.1152</v>
      </c>
      <c r="AI46" s="958">
        <f>SQRT(AJ46^2+AK46^2)*1000/(1.73*AI21)</f>
        <v>38.710643737986885</v>
      </c>
      <c r="AJ46" s="1012">
        <v>0.69</v>
      </c>
      <c r="AK46" s="1013">
        <v>9.4799999999999995E-2</v>
      </c>
      <c r="AL46" s="958">
        <f>SQRT(AM46^2+AN46^2)*1000/(1.73*AL21)</f>
        <v>38.191369083643259</v>
      </c>
      <c r="AM46" s="1012">
        <v>0.6804</v>
      </c>
      <c r="AN46" s="1013">
        <v>9.6000000000000002E-2</v>
      </c>
      <c r="AO46" s="958">
        <f>SQRT(AP46^2+AQ46^2)*1000/(1.73*AO21)</f>
        <v>37.86590090567617</v>
      </c>
      <c r="AP46" s="1012">
        <v>0.6744</v>
      </c>
      <c r="AQ46" s="1013">
        <v>9.6600000000000005E-2</v>
      </c>
      <c r="AR46" s="674">
        <f t="shared" si="4"/>
        <v>8.5541999999999998</v>
      </c>
      <c r="AS46" s="674">
        <f t="shared" si="4"/>
        <v>1.3277999999999999</v>
      </c>
    </row>
    <row r="47" spans="1:45" s="665" customFormat="1" ht="16.5" customHeight="1" x14ac:dyDescent="0.25">
      <c r="A47" s="929" t="s">
        <v>313</v>
      </c>
      <c r="B47" s="715" t="s">
        <v>314</v>
      </c>
      <c r="C47" s="716"/>
      <c r="D47" s="717"/>
      <c r="E47" s="718"/>
      <c r="F47" s="719"/>
      <c r="G47" s="720"/>
      <c r="H47" s="958">
        <f>SQRT(I47^2+J47^2)*1000/(1.73*H21)</f>
        <v>67.384536454060125</v>
      </c>
      <c r="I47" s="1012">
        <v>1.1983999999999999</v>
      </c>
      <c r="J47" s="1013">
        <v>0.18360000000000001</v>
      </c>
      <c r="K47" s="958">
        <f>SQRT(L47^2+M47^2)*1000/(1.73*K21)</f>
        <v>67.611027749173502</v>
      </c>
      <c r="L47" s="1012">
        <v>1.2023999999999999</v>
      </c>
      <c r="M47" s="1013">
        <v>0.18440000000000001</v>
      </c>
      <c r="N47" s="958">
        <f>SQRT(O47^2+P47^2)*1000/(1.73*N21)</f>
        <v>67.198641877749452</v>
      </c>
      <c r="O47" s="1012">
        <v>1.1952</v>
      </c>
      <c r="P47" s="1013">
        <v>0.18240000000000001</v>
      </c>
      <c r="Q47" s="958">
        <f>SQRT(R47^2+S47^2)*1000/(1.73*Q21)</f>
        <v>66.85377883321776</v>
      </c>
      <c r="R47" s="1012">
        <v>1.1888000000000001</v>
      </c>
      <c r="S47" s="1013">
        <v>0.1832</v>
      </c>
      <c r="T47" s="958">
        <f>SQRT(U47^2+V47^2)*1000/(1.73*T21)</f>
        <v>67.886683505894283</v>
      </c>
      <c r="U47" s="1012">
        <v>1.2076</v>
      </c>
      <c r="V47" s="1013">
        <v>0.1832</v>
      </c>
      <c r="W47" s="958">
        <f>SQRT(X47^2+Y47^2)*1000/(1.73*W21)</f>
        <v>70.031551940654822</v>
      </c>
      <c r="X47" s="1012">
        <v>1.2456</v>
      </c>
      <c r="Y47" s="1013">
        <v>0.19</v>
      </c>
      <c r="Z47" s="958">
        <f>SQRT(AA47^2+AB47^2)*1000/(1.73*Z21)</f>
        <v>71.551684887171177</v>
      </c>
      <c r="AA47" s="1012">
        <v>1.2732000000000001</v>
      </c>
      <c r="AB47" s="1013">
        <v>0.19040000000000001</v>
      </c>
      <c r="AC47" s="958">
        <f>SQRT(AD47^2+AE47^2)*1000/(1.73*AC21)</f>
        <v>75.350845215587768</v>
      </c>
      <c r="AD47" s="1012">
        <v>1.29</v>
      </c>
      <c r="AE47" s="1013">
        <v>0.18759999999999999</v>
      </c>
      <c r="AF47" s="958">
        <f>SQRT(AG47^2+AH47^2)*1000/(1.73*AF21)</f>
        <v>69.268515677115957</v>
      </c>
      <c r="AG47" s="1012">
        <v>1.2327999999999999</v>
      </c>
      <c r="AH47" s="1013">
        <v>0.18279999999999999</v>
      </c>
      <c r="AI47" s="958">
        <f>SQRT(AJ47^2+AK47^2)*1000/(1.73*AI21)</f>
        <v>67.891270227526633</v>
      </c>
      <c r="AJ47" s="1012">
        <v>1.2116</v>
      </c>
      <c r="AK47" s="1013">
        <v>0.1552</v>
      </c>
      <c r="AL47" s="958">
        <f>SQRT(AM47^2+AN47^2)*1000/(1.73*AL21)</f>
        <v>67.510577122351989</v>
      </c>
      <c r="AM47" s="1012">
        <v>1.2056</v>
      </c>
      <c r="AN47" s="1013">
        <v>0.14799999999999999</v>
      </c>
      <c r="AO47" s="958">
        <f>SQRT(AP47^2+AQ47^2)*1000/(1.73*AO21)</f>
        <v>66.280562840519892</v>
      </c>
      <c r="AP47" s="1012">
        <v>1.1832</v>
      </c>
      <c r="AQ47" s="1013">
        <v>0.14879999999999999</v>
      </c>
      <c r="AR47" s="674">
        <f t="shared" si="4"/>
        <v>14.634399999999999</v>
      </c>
      <c r="AS47" s="674">
        <f t="shared" si="4"/>
        <v>2.1196000000000002</v>
      </c>
    </row>
    <row r="48" spans="1:45" s="665" customFormat="1" ht="16.5" customHeight="1" x14ac:dyDescent="0.25">
      <c r="A48" s="929" t="s">
        <v>315</v>
      </c>
      <c r="B48" s="715" t="s">
        <v>316</v>
      </c>
      <c r="C48" s="716"/>
      <c r="D48" s="717"/>
      <c r="E48" s="718"/>
      <c r="F48" s="719"/>
      <c r="G48" s="720"/>
      <c r="H48" s="958">
        <f>SQRT(I48^2+J48^2)*1000/(1.73*H21)</f>
        <v>10.93900809261231</v>
      </c>
      <c r="I48" s="1012">
        <v>0.1968</v>
      </c>
      <c r="J48" s="1013">
        <v>2.3999999999999998E-3</v>
      </c>
      <c r="K48" s="958">
        <f>SQRT(L48^2+M48^2)*1000/(1.73*K21)</f>
        <v>11.406287719701037</v>
      </c>
      <c r="L48" s="1012">
        <v>0.20519999999999999</v>
      </c>
      <c r="M48" s="1013">
        <v>3.0000000000000001E-3</v>
      </c>
      <c r="N48" s="958">
        <f>SQRT(O48^2+P48^2)*1000/(1.73*N21)</f>
        <v>11.405848966639194</v>
      </c>
      <c r="O48" s="1012">
        <v>0.20519999999999999</v>
      </c>
      <c r="P48" s="1013">
        <v>2.3999999999999998E-3</v>
      </c>
      <c r="Q48" s="958">
        <f>SQRT(R48^2+S48^2)*1000/(1.73*Q21)</f>
        <v>11.639700359534265</v>
      </c>
      <c r="R48" s="1012">
        <v>0.2094</v>
      </c>
      <c r="S48" s="1013">
        <v>3.0000000000000001E-3</v>
      </c>
      <c r="T48" s="958">
        <f>SQRT(U48^2+V48^2)*1000/(1.73*T21)</f>
        <v>11.372160834557603</v>
      </c>
      <c r="U48" s="1012">
        <v>0.2046</v>
      </c>
      <c r="V48" s="1013">
        <v>1.8E-3</v>
      </c>
      <c r="W48" s="958">
        <f>SQRT(X48^2+Y48^2)*1000/(1.73*W21)</f>
        <v>11.572242153981474</v>
      </c>
      <c r="X48" s="1012">
        <v>0.2082</v>
      </c>
      <c r="Y48" s="1013">
        <v>1.8E-3</v>
      </c>
      <c r="Z48" s="958">
        <f>SQRT(AA48^2+AB48^2)*1000/(1.73*Z21)</f>
        <v>12.40591696012174</v>
      </c>
      <c r="AA48" s="1012">
        <v>0.22320000000000001</v>
      </c>
      <c r="AB48" s="1013">
        <v>1.8E-3</v>
      </c>
      <c r="AC48" s="958">
        <f>SQRT(AD48^2+AE48^2)*1000/(1.73*AC21)</f>
        <v>13.803860336603506</v>
      </c>
      <c r="AD48" s="1012">
        <v>0.23880000000000001</v>
      </c>
      <c r="AE48" s="1013">
        <v>1.8E-3</v>
      </c>
      <c r="AF48" s="958">
        <f>SQRT(AG48^2+AH48^2)*1000/(1.73*AF21)</f>
        <v>11.705629844776238</v>
      </c>
      <c r="AG48" s="1012">
        <v>0.21060000000000001</v>
      </c>
      <c r="AH48" s="1013">
        <v>1.8E-3</v>
      </c>
      <c r="AI48" s="958">
        <f>SQRT(AJ48^2+AK48^2)*1000/(1.73*AI21)</f>
        <v>12.014410383830079</v>
      </c>
      <c r="AJ48" s="1012">
        <v>0.216</v>
      </c>
      <c r="AK48" s="1013">
        <v>8.3999999999999995E-3</v>
      </c>
      <c r="AL48" s="958">
        <f>SQRT(AM48^2+AN48^2)*1000/(1.73*AL21)</f>
        <v>11.940921383313873</v>
      </c>
      <c r="AM48" s="1012">
        <v>0.21479999999999999</v>
      </c>
      <c r="AN48" s="1013">
        <v>4.1999999999999997E-3</v>
      </c>
      <c r="AO48" s="958">
        <f>SQRT(AP48^2+AQ48^2)*1000/(1.73*AO21)</f>
        <v>12.173720933886257</v>
      </c>
      <c r="AP48" s="1012">
        <v>0.219</v>
      </c>
      <c r="AQ48" s="1013">
        <v>3.5999999999999999E-3</v>
      </c>
      <c r="AR48" s="674">
        <f t="shared" si="4"/>
        <v>2.5518000000000001</v>
      </c>
      <c r="AS48" s="674">
        <f t="shared" si="4"/>
        <v>3.5999999999999997E-2</v>
      </c>
    </row>
    <row r="49" spans="1:45" s="665" customFormat="1" ht="16.5" customHeight="1" x14ac:dyDescent="0.25">
      <c r="A49" s="929" t="s">
        <v>317</v>
      </c>
      <c r="B49" s="715" t="s">
        <v>318</v>
      </c>
      <c r="C49" s="716"/>
      <c r="D49" s="717"/>
      <c r="E49" s="718"/>
      <c r="F49" s="719"/>
      <c r="G49" s="720"/>
      <c r="H49" s="958">
        <f>SQRT(I49^2+J49^2)*1000/(1.73*H21)</f>
        <v>132.76838153022416</v>
      </c>
      <c r="I49" s="1012">
        <v>2.3460000000000001</v>
      </c>
      <c r="J49" s="1013">
        <v>0.45</v>
      </c>
      <c r="K49" s="958">
        <f>SQRT(L49^2+M49^2)*1000/(1.73*K21)</f>
        <v>129.23438763389626</v>
      </c>
      <c r="L49" s="1012">
        <v>2.2824</v>
      </c>
      <c r="M49" s="1013">
        <v>0.44400000000000001</v>
      </c>
      <c r="N49" s="958">
        <f>SQRT(O49^2+P49^2)*1000/(1.73*N21)</f>
        <v>128.90588482225928</v>
      </c>
      <c r="O49" s="1012">
        <v>2.2751999999999999</v>
      </c>
      <c r="P49" s="1013">
        <v>0.45</v>
      </c>
      <c r="Q49" s="958">
        <f>SQRT(R49^2+S49^2)*1000/(1.73*Q21)</f>
        <v>128.9725215001755</v>
      </c>
      <c r="R49" s="1012">
        <v>2.2776000000000001</v>
      </c>
      <c r="S49" s="1013">
        <v>0.44400000000000001</v>
      </c>
      <c r="T49" s="958">
        <f>SQRT(U49^2+V49^2)*1000/(1.73*T21)</f>
        <v>130.60951149178408</v>
      </c>
      <c r="U49" s="1012">
        <v>2.3075999999999999</v>
      </c>
      <c r="V49" s="1013">
        <v>0.44400000000000001</v>
      </c>
      <c r="W49" s="958">
        <f>SQRT(X49^2+Y49^2)*1000/(1.73*W21)</f>
        <v>133.18653489216186</v>
      </c>
      <c r="X49" s="1012">
        <v>2.3532000000000002</v>
      </c>
      <c r="Y49" s="1013">
        <v>0.45240000000000002</v>
      </c>
      <c r="Z49" s="958">
        <f>SQRT(AA49^2+AB49^2)*1000/(1.73*Z21)</f>
        <v>139.06786696149308</v>
      </c>
      <c r="AA49" s="1012">
        <v>2.4624000000000001</v>
      </c>
      <c r="AB49" s="1013">
        <v>0.44400000000000001</v>
      </c>
      <c r="AC49" s="958">
        <f>SQRT(AD49^2+AE49^2)*1000/(1.73*AC21)</f>
        <v>151.80631675529659</v>
      </c>
      <c r="AD49" s="1012">
        <v>2.5872000000000002</v>
      </c>
      <c r="AE49" s="1013">
        <v>0.45119999999999999</v>
      </c>
      <c r="AF49" s="958">
        <f>SQRT(AG49^2+AH49^2)*1000/(1.73*AF21)</f>
        <v>142.17715037550985</v>
      </c>
      <c r="AG49" s="1012">
        <v>2.5188000000000001</v>
      </c>
      <c r="AH49" s="1013">
        <v>0.44640000000000002</v>
      </c>
      <c r="AI49" s="958">
        <f>SQRT(AJ49^2+AK49^2)*1000/(1.73*AI21)</f>
        <v>137.87146773553724</v>
      </c>
      <c r="AJ49" s="1012">
        <v>2.4468000000000001</v>
      </c>
      <c r="AK49" s="1013">
        <v>0.40799999999999997</v>
      </c>
      <c r="AL49" s="958">
        <f>SQRT(AM49^2+AN49^2)*1000/(1.73*AL21)</f>
        <v>139.0780385328857</v>
      </c>
      <c r="AM49" s="1012">
        <v>2.4672000000000001</v>
      </c>
      <c r="AN49" s="1013">
        <v>0.41760000000000003</v>
      </c>
      <c r="AO49" s="958">
        <f>SQRT(AP49^2+AQ49^2)*1000/(1.73*AO21)</f>
        <v>137.41388699096007</v>
      </c>
      <c r="AP49" s="1012">
        <v>2.4359999999999999</v>
      </c>
      <c r="AQ49" s="1013">
        <v>0.4224</v>
      </c>
      <c r="AR49" s="674">
        <f t="shared" si="4"/>
        <v>28.760399999999997</v>
      </c>
      <c r="AS49" s="674">
        <f t="shared" si="4"/>
        <v>5.274</v>
      </c>
    </row>
    <row r="50" spans="1:45" s="665" customFormat="1" ht="16.5" customHeight="1" x14ac:dyDescent="0.25">
      <c r="A50" s="929" t="s">
        <v>319</v>
      </c>
      <c r="B50" s="715" t="s">
        <v>320</v>
      </c>
      <c r="C50" s="716"/>
      <c r="D50" s="717"/>
      <c r="E50" s="718"/>
      <c r="F50" s="719"/>
      <c r="G50" s="720"/>
      <c r="H50" s="958">
        <f>SQRT(I50^2+J50^2)*1000/(1.73*H21)</f>
        <v>61.014564177417277</v>
      </c>
      <c r="I50" s="1012">
        <v>1.0871999999999999</v>
      </c>
      <c r="J50" s="1013">
        <v>0.152</v>
      </c>
      <c r="K50" s="958">
        <f>SQRT(L50^2+M50^2)*1000/(1.73*K21)</f>
        <v>59.637226153288289</v>
      </c>
      <c r="L50" s="1012">
        <v>1.0624</v>
      </c>
      <c r="M50" s="1013">
        <v>0.15040000000000001</v>
      </c>
      <c r="N50" s="958">
        <f>SQRT(O50^2+P50^2)*1000/(1.73*N21)</f>
        <v>59.203301766783092</v>
      </c>
      <c r="O50" s="1012">
        <v>1.0544</v>
      </c>
      <c r="P50" s="1013">
        <v>0.1512</v>
      </c>
      <c r="Q50" s="958">
        <f>SQRT(R50^2+S50^2)*1000/(1.73*Q21)</f>
        <v>59.838448020306089</v>
      </c>
      <c r="R50" s="1012">
        <v>1.0656000000000001</v>
      </c>
      <c r="S50" s="1013">
        <v>0.15359999999999999</v>
      </c>
      <c r="T50" s="958">
        <f>SQRT(U50^2+V50^2)*1000/(1.73*T21)</f>
        <v>59.744093832391066</v>
      </c>
      <c r="U50" s="1012">
        <v>1.0640000000000001</v>
      </c>
      <c r="V50" s="1013">
        <v>0.15279999999999999</v>
      </c>
      <c r="W50" s="958">
        <f>SQRT(X50^2+Y50^2)*1000/(1.73*W21)</f>
        <v>61.165247298028376</v>
      </c>
      <c r="X50" s="1012">
        <v>1.0895999999999999</v>
      </c>
      <c r="Y50" s="1013">
        <v>0.15440000000000001</v>
      </c>
      <c r="Z50" s="958">
        <f>SQRT(AA50^2+AB50^2)*1000/(1.73*Z21)</f>
        <v>63.287577894510648</v>
      </c>
      <c r="AA50" s="1012">
        <v>1.1288</v>
      </c>
      <c r="AB50" s="1013">
        <v>0.14960000000000001</v>
      </c>
      <c r="AC50" s="958">
        <f>SQRT(AD50^2+AE50^2)*1000/(1.73*AC21)</f>
        <v>69.56279843608084</v>
      </c>
      <c r="AD50" s="1012">
        <v>1.1943999999999999</v>
      </c>
      <c r="AE50" s="1013">
        <v>0.1472</v>
      </c>
      <c r="AF50" s="958">
        <f>SQRT(AG50^2+AH50^2)*1000/(1.73*AF21)</f>
        <v>67.075961113319067</v>
      </c>
      <c r="AG50" s="1012">
        <v>1.1983999999999999</v>
      </c>
      <c r="AH50" s="1013">
        <v>0.1424</v>
      </c>
      <c r="AI50" s="958">
        <f>SQRT(AJ50^2+AK50^2)*1000/(1.73*AI21)</f>
        <v>67.06419954709277</v>
      </c>
      <c r="AJ50" s="1012">
        <v>1.1992</v>
      </c>
      <c r="AK50" s="1013">
        <v>0.1336</v>
      </c>
      <c r="AL50" s="958">
        <f>SQRT(AM50^2+AN50^2)*1000/(1.73*AL21)</f>
        <v>67.830230530316882</v>
      </c>
      <c r="AM50" s="1012">
        <v>1.2128000000000001</v>
      </c>
      <c r="AN50" s="1013">
        <v>0.13600000000000001</v>
      </c>
      <c r="AO50" s="958">
        <f>SQRT(AP50^2+AQ50^2)*1000/(1.73*AO21)</f>
        <v>66.5098475517743</v>
      </c>
      <c r="AP50" s="1012">
        <v>1.1888000000000001</v>
      </c>
      <c r="AQ50" s="1013">
        <v>0.1368</v>
      </c>
      <c r="AR50" s="674">
        <f t="shared" si="4"/>
        <v>13.545599999999999</v>
      </c>
      <c r="AS50" s="674">
        <f t="shared" si="4"/>
        <v>1.7600000000000002</v>
      </c>
    </row>
    <row r="51" spans="1:45" s="665" customFormat="1" ht="16.5" customHeight="1" thickBot="1" x14ac:dyDescent="0.3">
      <c r="A51" s="959" t="s">
        <v>321</v>
      </c>
      <c r="B51" s="960" t="s">
        <v>322</v>
      </c>
      <c r="C51" s="961"/>
      <c r="D51" s="962"/>
      <c r="E51" s="963"/>
      <c r="F51" s="964"/>
      <c r="G51" s="965"/>
      <c r="H51" s="966">
        <f>SQRT(I51^2+J51^2)*1000/(1.73*H21)</f>
        <v>117.06560861825801</v>
      </c>
      <c r="I51" s="1014">
        <v>2.0928</v>
      </c>
      <c r="J51" s="1015">
        <v>0.23760000000000001</v>
      </c>
      <c r="K51" s="966">
        <f>SQRT(L51^2+M51^2)*1000/(1.73*K21)</f>
        <v>113.79530179181883</v>
      </c>
      <c r="L51" s="1014">
        <v>2.0344000000000002</v>
      </c>
      <c r="M51" s="1015">
        <v>0.23039999999999999</v>
      </c>
      <c r="N51" s="966">
        <f>SQRT(O51^2+P51^2)*1000/(1.73*N21)</f>
        <v>112.83857471513799</v>
      </c>
      <c r="O51" s="1014">
        <v>2.0167999999999999</v>
      </c>
      <c r="P51" s="1015">
        <v>0.23280000000000001</v>
      </c>
      <c r="Q51" s="966">
        <f>SQRT(R51^2+S51^2)*1000/(1.73*Q21)</f>
        <v>112.71117633884664</v>
      </c>
      <c r="R51" s="1014">
        <v>2.0144000000000002</v>
      </c>
      <c r="S51" s="1015">
        <v>0.2336</v>
      </c>
      <c r="T51" s="966">
        <f>SQRT(U51^2+V51^2)*1000/(1.73*T21)</f>
        <v>114.40495122618887</v>
      </c>
      <c r="U51" s="1014">
        <v>2.0448</v>
      </c>
      <c r="V51" s="1015">
        <v>0.23599999999999999</v>
      </c>
      <c r="W51" s="966">
        <f>SQRT(X51^2+Y51^2)*1000/(1.73*W21)</f>
        <v>116.81061815222061</v>
      </c>
      <c r="X51" s="1014">
        <v>2.0880000000000001</v>
      </c>
      <c r="Y51" s="1015">
        <v>0.2392</v>
      </c>
      <c r="Z51" s="966">
        <f>SQRT(AA51^2+AB51^2)*1000/(1.73*Z21)</f>
        <v>124.65165734366315</v>
      </c>
      <c r="AA51" s="1014">
        <v>2.2288000000000001</v>
      </c>
      <c r="AB51" s="1015">
        <v>0.24959999999999999</v>
      </c>
      <c r="AC51" s="966">
        <f>SQRT(AD51^2+AE51^2)*1000/(1.73*AC21)</f>
        <v>136.71073129148371</v>
      </c>
      <c r="AD51" s="1014">
        <v>2.3512</v>
      </c>
      <c r="AE51" s="1015">
        <v>0.25600000000000001</v>
      </c>
      <c r="AF51" s="966">
        <f>SQRT(AG51^2+AH51^2)*1000/(1.73*AF21)</f>
        <v>122.56484874004535</v>
      </c>
      <c r="AG51" s="1014">
        <v>2.1920000000000002</v>
      </c>
      <c r="AH51" s="1015">
        <v>0.24079999999999999</v>
      </c>
      <c r="AI51" s="966">
        <f>SQRT(AJ51^2+AK51^2)*1000/(1.73*AI21)</f>
        <v>119.45983252731943</v>
      </c>
      <c r="AJ51" s="1014">
        <v>2.1408</v>
      </c>
      <c r="AK51" s="1015">
        <v>0.19120000000000001</v>
      </c>
      <c r="AL51" s="966">
        <f>SQRT(AM51^2+AN51^2)*1000/(1.73*AL21)</f>
        <v>118.529815285613</v>
      </c>
      <c r="AM51" s="1014">
        <v>2.1240000000000001</v>
      </c>
      <c r="AN51" s="1015">
        <v>0.19120000000000001</v>
      </c>
      <c r="AO51" s="966">
        <f>SQRT(AP51^2+AQ51^2)*1000/(1.73*AO21)</f>
        <v>116.86740596804806</v>
      </c>
      <c r="AP51" s="1014">
        <v>2.0943999999999998</v>
      </c>
      <c r="AQ51" s="1015">
        <v>0.18640000000000001</v>
      </c>
      <c r="AR51" s="674">
        <f t="shared" si="4"/>
        <v>25.4224</v>
      </c>
      <c r="AS51" s="674">
        <f t="shared" si="4"/>
        <v>2.7248000000000001</v>
      </c>
    </row>
    <row r="52" spans="1:45" s="781" customFormat="1" ht="16.5" customHeight="1" x14ac:dyDescent="0.25">
      <c r="A52" s="828"/>
      <c r="B52" s="731" t="s">
        <v>87</v>
      </c>
      <c r="C52" s="732"/>
      <c r="D52" s="943"/>
      <c r="E52" s="944"/>
      <c r="F52" s="945"/>
      <c r="G52" s="967"/>
      <c r="H52" s="714"/>
      <c r="I52" s="1010">
        <v>8.9999999999999993E-3</v>
      </c>
      <c r="J52" s="1011"/>
      <c r="K52" s="714"/>
      <c r="L52" s="1010">
        <v>1.0800000000000001E-2</v>
      </c>
      <c r="M52" s="1011"/>
      <c r="N52" s="714"/>
      <c r="O52" s="1010">
        <v>1.2E-2</v>
      </c>
      <c r="P52" s="1011"/>
      <c r="Q52" s="714"/>
      <c r="R52" s="1010">
        <v>2.4E-2</v>
      </c>
      <c r="S52" s="1011"/>
      <c r="T52" s="714"/>
      <c r="U52" s="1010">
        <v>1.14E-2</v>
      </c>
      <c r="V52" s="1011"/>
      <c r="W52" s="714"/>
      <c r="X52" s="1010">
        <v>7.1999999999999998E-3</v>
      </c>
      <c r="Y52" s="1011"/>
      <c r="Z52" s="714"/>
      <c r="AA52" s="1010">
        <v>1.44E-2</v>
      </c>
      <c r="AB52" s="1011"/>
      <c r="AC52" s="714"/>
      <c r="AD52" s="1010">
        <v>1.0800000000000001E-2</v>
      </c>
      <c r="AE52" s="1011"/>
      <c r="AF52" s="714"/>
      <c r="AG52" s="1010">
        <v>1.0800000000000001E-2</v>
      </c>
      <c r="AH52" s="1011"/>
      <c r="AI52" s="714"/>
      <c r="AJ52" s="1010">
        <v>1.2E-2</v>
      </c>
      <c r="AK52" s="1011"/>
      <c r="AL52" s="714"/>
      <c r="AM52" s="1010">
        <v>1.2E-2</v>
      </c>
      <c r="AN52" s="1011"/>
      <c r="AO52" s="714"/>
      <c r="AP52" s="1010">
        <v>1.32E-2</v>
      </c>
      <c r="AQ52" s="1011"/>
    </row>
    <row r="53" spans="1:45" s="665" customFormat="1" ht="16.5" customHeight="1" thickBot="1" x14ac:dyDescent="0.3">
      <c r="A53" s="959"/>
      <c r="B53" s="960" t="s">
        <v>88</v>
      </c>
      <c r="C53" s="968"/>
      <c r="D53" s="969"/>
      <c r="E53" s="970"/>
      <c r="F53" s="971"/>
      <c r="G53" s="972"/>
      <c r="H53" s="997"/>
      <c r="I53" s="1014">
        <v>1.14E-2</v>
      </c>
      <c r="J53" s="1016"/>
      <c r="K53" s="997"/>
      <c r="L53" s="1014">
        <v>1.32E-2</v>
      </c>
      <c r="M53" s="1016"/>
      <c r="N53" s="997"/>
      <c r="O53" s="1014">
        <v>1.44E-2</v>
      </c>
      <c r="P53" s="1016"/>
      <c r="Q53" s="997"/>
      <c r="R53" s="1014">
        <v>2.9399999999999999E-2</v>
      </c>
      <c r="S53" s="1016"/>
      <c r="T53" s="997"/>
      <c r="U53" s="1014">
        <v>1.38E-2</v>
      </c>
      <c r="V53" s="1016"/>
      <c r="W53" s="997"/>
      <c r="X53" s="1014">
        <v>8.9999999999999993E-3</v>
      </c>
      <c r="Y53" s="1016"/>
      <c r="Z53" s="997"/>
      <c r="AA53" s="1014">
        <v>1.7399999999999999E-2</v>
      </c>
      <c r="AB53" s="1016"/>
      <c r="AC53" s="997"/>
      <c r="AD53" s="1014">
        <v>1.44E-2</v>
      </c>
      <c r="AE53" s="1016"/>
      <c r="AF53" s="997"/>
      <c r="AG53" s="1014">
        <v>1.44E-2</v>
      </c>
      <c r="AH53" s="1016"/>
      <c r="AI53" s="997"/>
      <c r="AJ53" s="1014">
        <v>1.6199999999999999E-2</v>
      </c>
      <c r="AK53" s="1016"/>
      <c r="AL53" s="997"/>
      <c r="AM53" s="1014">
        <v>1.5599999999999999E-2</v>
      </c>
      <c r="AN53" s="1016"/>
      <c r="AO53" s="997"/>
      <c r="AP53" s="1017">
        <v>1.6799999999999999E-2</v>
      </c>
      <c r="AQ53" s="1016"/>
    </row>
    <row r="54" spans="1:45" s="665" customFormat="1" ht="16.5" customHeight="1" x14ac:dyDescent="0.25">
      <c r="A54" s="1707" t="s">
        <v>50</v>
      </c>
      <c r="B54" s="1708"/>
      <c r="C54" s="1708"/>
      <c r="D54" s="1708"/>
      <c r="E54" s="1708"/>
      <c r="F54" s="1708"/>
      <c r="G54" s="1709"/>
      <c r="H54" s="714">
        <f t="shared" ref="H54:AQ54" si="5">H40+H41+H42+H43+H44+H45</f>
        <v>433.28736342024843</v>
      </c>
      <c r="I54" s="749">
        <f t="shared" si="5"/>
        <v>7.7042999999999999</v>
      </c>
      <c r="J54" s="750">
        <f t="shared" si="5"/>
        <v>1.1482000000000001</v>
      </c>
      <c r="K54" s="714">
        <f t="shared" si="5"/>
        <v>423.50323254995305</v>
      </c>
      <c r="L54" s="749">
        <f t="shared" si="5"/>
        <v>7.5289999999999999</v>
      </c>
      <c r="M54" s="750">
        <f t="shared" si="5"/>
        <v>1.1326999999999998</v>
      </c>
      <c r="N54" s="714">
        <f t="shared" si="5"/>
        <v>417.81173324819719</v>
      </c>
      <c r="O54" s="749">
        <f t="shared" si="5"/>
        <v>7.4273999999999996</v>
      </c>
      <c r="P54" s="750">
        <f t="shared" si="5"/>
        <v>1.1194000000000002</v>
      </c>
      <c r="Q54" s="714">
        <f t="shared" si="5"/>
        <v>420.59073966418276</v>
      </c>
      <c r="R54" s="749">
        <f t="shared" si="5"/>
        <v>7.4757999999999996</v>
      </c>
      <c r="S54" s="750">
        <f t="shared" si="5"/>
        <v>1.1360999999999999</v>
      </c>
      <c r="T54" s="714">
        <f t="shared" si="5"/>
        <v>420.83864554435183</v>
      </c>
      <c r="U54" s="749">
        <f t="shared" si="5"/>
        <v>7.4795999999999996</v>
      </c>
      <c r="V54" s="750">
        <f t="shared" si="5"/>
        <v>1.1376000000000002</v>
      </c>
      <c r="W54" s="714">
        <f t="shared" si="5"/>
        <v>427.97029321072029</v>
      </c>
      <c r="X54" s="749">
        <f t="shared" si="5"/>
        <v>7.6802000000000001</v>
      </c>
      <c r="Y54" s="750">
        <f t="shared" si="5"/>
        <v>1.1678999999999999</v>
      </c>
      <c r="Z54" s="714">
        <f t="shared" si="5"/>
        <v>451.42264547549865</v>
      </c>
      <c r="AA54" s="749">
        <f t="shared" si="5"/>
        <v>8.0366</v>
      </c>
      <c r="AB54" s="750">
        <f t="shared" si="5"/>
        <v>1.1454</v>
      </c>
      <c r="AC54" s="714">
        <f t="shared" si="5"/>
        <v>493.55724063114172</v>
      </c>
      <c r="AD54" s="749">
        <f t="shared" si="5"/>
        <v>8.4503000000000004</v>
      </c>
      <c r="AE54" s="750">
        <f t="shared" si="5"/>
        <v>1.1776</v>
      </c>
      <c r="AF54" s="714">
        <f t="shared" si="5"/>
        <v>478.27473420924605</v>
      </c>
      <c r="AG54" s="749">
        <f t="shared" si="5"/>
        <v>8.5160999999999998</v>
      </c>
      <c r="AH54" s="750">
        <f t="shared" si="5"/>
        <v>1.179</v>
      </c>
      <c r="AI54" s="714">
        <f t="shared" si="5"/>
        <v>473.55756050914005</v>
      </c>
      <c r="AJ54" s="749">
        <f t="shared" si="5"/>
        <v>8.4536999999999995</v>
      </c>
      <c r="AK54" s="750">
        <f t="shared" si="5"/>
        <v>1.0208999999999999</v>
      </c>
      <c r="AL54" s="714">
        <f t="shared" si="5"/>
        <v>472.09406360133863</v>
      </c>
      <c r="AM54" s="749">
        <f t="shared" si="5"/>
        <v>8.4255000000000013</v>
      </c>
      <c r="AN54" s="750">
        <f t="shared" si="5"/>
        <v>1.0318000000000001</v>
      </c>
      <c r="AO54" s="714">
        <f t="shared" si="5"/>
        <v>460.90719287735453</v>
      </c>
      <c r="AP54" s="749">
        <f t="shared" si="5"/>
        <v>8.2240000000000002</v>
      </c>
      <c r="AQ54" s="750">
        <f t="shared" si="5"/>
        <v>1.0176000000000001</v>
      </c>
      <c r="AR54" s="674"/>
    </row>
    <row r="55" spans="1:45" s="665" customFormat="1" ht="16.5" customHeight="1" thickBot="1" x14ac:dyDescent="0.3">
      <c r="A55" s="1710" t="s">
        <v>51</v>
      </c>
      <c r="B55" s="1711"/>
      <c r="C55" s="1711"/>
      <c r="D55" s="1711"/>
      <c r="E55" s="1711"/>
      <c r="F55" s="1711"/>
      <c r="G55" s="1712"/>
      <c r="H55" s="746">
        <f>H50+H49+H48+H47+H46</f>
        <v>313.76874717222387</v>
      </c>
      <c r="I55" s="747">
        <f>I50+I49+I48+I47+I46+I51</f>
        <v>7.6616</v>
      </c>
      <c r="J55" s="748">
        <f>J50+J49+J48+J47+J46+J51</f>
        <v>1.1425999999999998</v>
      </c>
      <c r="K55" s="746">
        <f>K50+K49+K48+K47+K46</f>
        <v>308.97560175885235</v>
      </c>
      <c r="L55" s="747">
        <f>L50+L49+L48+L47+L46+L51</f>
        <v>7.5169999999999995</v>
      </c>
      <c r="M55" s="748">
        <f>M50+M49+M48+M47+M46+M51</f>
        <v>1.1274</v>
      </c>
      <c r="N55" s="746">
        <f>N50+N49+N48+N47+N46</f>
        <v>306.55986633183647</v>
      </c>
      <c r="O55" s="747">
        <f>O50+O49+O48+O47+O46+O51</f>
        <v>7.4542000000000002</v>
      </c>
      <c r="P55" s="748">
        <f>P50+P49+P48+P47+P46+P51</f>
        <v>1.1351999999999998</v>
      </c>
      <c r="Q55" s="746">
        <f>Q50+Q49+Q48+Q47+Q46</f>
        <v>306.58587137666319</v>
      </c>
      <c r="R55" s="747">
        <f>R50+R49+R48+R47+R46+R51</f>
        <v>7.4530000000000012</v>
      </c>
      <c r="S55" s="748">
        <f>S50+S49+S48+S47+S46+S51</f>
        <v>1.1332</v>
      </c>
      <c r="T55" s="746">
        <f>T50+T49+T48+T47+T46</f>
        <v>309.78773166853904</v>
      </c>
      <c r="U55" s="747">
        <f>U50+U49+U48+U47+U46+U51</f>
        <v>7.5419999999999998</v>
      </c>
      <c r="V55" s="748">
        <f>V50+V49+V48+V47+V46+V51</f>
        <v>1.1342000000000001</v>
      </c>
      <c r="W55" s="746">
        <f>W50+W49+W48+W47+W46</f>
        <v>316.62995027636646</v>
      </c>
      <c r="X55" s="747">
        <f>X50+X49+X48+X47+X46+X51</f>
        <v>7.7070000000000007</v>
      </c>
      <c r="Y55" s="748">
        <f>Y50+Y49+Y48+Y47+Y46+Y51</f>
        <v>1.1548</v>
      </c>
      <c r="Z55" s="746">
        <f>Z50+Z49+Z48+Z47+Z46</f>
        <v>327.92685396462196</v>
      </c>
      <c r="AA55" s="747">
        <f>AA50+AA49+AA48+AA47+AA46+AA51</f>
        <v>8.0562000000000005</v>
      </c>
      <c r="AB55" s="748">
        <f>AB50+AB49+AB48+AB47+AB46+AB51</f>
        <v>1.1506000000000001</v>
      </c>
      <c r="AC55" s="746">
        <f>AC50+AC49+AC48+AC47+AC46</f>
        <v>352.85024209874439</v>
      </c>
      <c r="AD55" s="747">
        <f>AD50+AD49+AD48+AD47+AD46+AD51</f>
        <v>8.3852000000000011</v>
      </c>
      <c r="AE55" s="748">
        <f>AE50+AE49+AE48+AE47+AE46+AE51</f>
        <v>1.1560000000000001</v>
      </c>
      <c r="AF55" s="746">
        <f>AF50+AF49+AF48+AF47+AF46</f>
        <v>331.57747625686426</v>
      </c>
      <c r="AG55" s="747">
        <f>AG50+AG49+AG48+AG47+AG46+AG51</f>
        <v>8.0876000000000001</v>
      </c>
      <c r="AH55" s="748">
        <f>AH50+AH49+AH48+AH47+AH46+AH51</f>
        <v>1.1294</v>
      </c>
      <c r="AI55" s="746">
        <f>AI50+AI49+AI48+AI47+AI46</f>
        <v>323.55199163197358</v>
      </c>
      <c r="AJ55" s="747">
        <f>AJ50+AJ49+AJ48+AJ47+AJ46+AJ51</f>
        <v>7.9044000000000008</v>
      </c>
      <c r="AK55" s="748">
        <f>AK50+AK49+AK48+AK47+AK46+AK51</f>
        <v>0.99119999999999997</v>
      </c>
      <c r="AL55" s="746">
        <f>AL50+AL49+AL48+AL47+AL46</f>
        <v>324.55113665251173</v>
      </c>
      <c r="AM55" s="747">
        <f>AM50+AM49+AM48+AM47+AM46+AM51</f>
        <v>7.9047999999999998</v>
      </c>
      <c r="AN55" s="748">
        <f>AN50+AN49+AN48+AN47+AN46+AN51</f>
        <v>0.9930000000000001</v>
      </c>
      <c r="AO55" s="746">
        <f>AO50+AO49+AO48+AO47+AO46</f>
        <v>320.24391922281666</v>
      </c>
      <c r="AP55" s="747">
        <f>AP50+AP49+AP48+AP47+AP46+AP51</f>
        <v>7.7957999999999998</v>
      </c>
      <c r="AQ55" s="748">
        <f>AQ50+AQ49+AQ48+AQ47+AQ46+AQ51</f>
        <v>0.99460000000000004</v>
      </c>
    </row>
    <row r="56" spans="1:45" s="665" customFormat="1" ht="16.5" customHeight="1" thickBot="1" x14ac:dyDescent="0.3">
      <c r="A56" s="1713" t="s">
        <v>52</v>
      </c>
      <c r="B56" s="1714"/>
      <c r="C56" s="1714"/>
      <c r="D56" s="1714"/>
      <c r="E56" s="1714"/>
      <c r="F56" s="1714"/>
      <c r="G56" s="1714"/>
      <c r="H56" s="751">
        <f t="shared" ref="H56:AQ56" si="6">H54+H55</f>
        <v>747.05611059247235</v>
      </c>
      <c r="I56" s="752">
        <f>I54+I55</f>
        <v>15.3659</v>
      </c>
      <c r="J56" s="753">
        <f t="shared" si="6"/>
        <v>2.2907999999999999</v>
      </c>
      <c r="K56" s="751">
        <f t="shared" si="6"/>
        <v>732.4788343088054</v>
      </c>
      <c r="L56" s="752">
        <f t="shared" si="6"/>
        <v>15.045999999999999</v>
      </c>
      <c r="M56" s="753">
        <f t="shared" si="6"/>
        <v>2.2600999999999996</v>
      </c>
      <c r="N56" s="751">
        <f t="shared" si="6"/>
        <v>724.37159958003372</v>
      </c>
      <c r="O56" s="752">
        <f t="shared" si="6"/>
        <v>14.881599999999999</v>
      </c>
      <c r="P56" s="753">
        <f t="shared" si="6"/>
        <v>2.2545999999999999</v>
      </c>
      <c r="Q56" s="751">
        <f t="shared" si="6"/>
        <v>727.17661104084596</v>
      </c>
      <c r="R56" s="752">
        <f t="shared" si="6"/>
        <v>14.928800000000001</v>
      </c>
      <c r="S56" s="753">
        <f t="shared" si="6"/>
        <v>2.2692999999999999</v>
      </c>
      <c r="T56" s="751">
        <f t="shared" si="6"/>
        <v>730.62637721289093</v>
      </c>
      <c r="U56" s="752">
        <f t="shared" si="6"/>
        <v>15.021599999999999</v>
      </c>
      <c r="V56" s="753">
        <f t="shared" si="6"/>
        <v>2.2718000000000003</v>
      </c>
      <c r="W56" s="751">
        <f t="shared" si="6"/>
        <v>744.6002434870868</v>
      </c>
      <c r="X56" s="752">
        <f t="shared" si="6"/>
        <v>15.3872</v>
      </c>
      <c r="Y56" s="753">
        <f t="shared" si="6"/>
        <v>2.3227000000000002</v>
      </c>
      <c r="Z56" s="751">
        <f t="shared" si="6"/>
        <v>779.34949944012055</v>
      </c>
      <c r="AA56" s="752">
        <f t="shared" si="6"/>
        <v>16.0928</v>
      </c>
      <c r="AB56" s="753">
        <f t="shared" si="6"/>
        <v>2.2960000000000003</v>
      </c>
      <c r="AC56" s="751">
        <f>AC54+AC55</f>
        <v>846.40748272988617</v>
      </c>
      <c r="AD56" s="752">
        <f t="shared" si="6"/>
        <v>16.835500000000003</v>
      </c>
      <c r="AE56" s="753">
        <f t="shared" si="6"/>
        <v>2.3336000000000001</v>
      </c>
      <c r="AF56" s="751">
        <f>AF54+AF55</f>
        <v>809.85221046611036</v>
      </c>
      <c r="AG56" s="752">
        <f>AG54+AG55</f>
        <v>16.6037</v>
      </c>
      <c r="AH56" s="753">
        <f>AH54+AH55</f>
        <v>2.3083999999999998</v>
      </c>
      <c r="AI56" s="751">
        <f t="shared" si="6"/>
        <v>797.10955214111368</v>
      </c>
      <c r="AJ56" s="752">
        <f t="shared" si="6"/>
        <v>16.3581</v>
      </c>
      <c r="AK56" s="753">
        <f t="shared" si="6"/>
        <v>2.0120999999999998</v>
      </c>
      <c r="AL56" s="751">
        <f t="shared" si="6"/>
        <v>796.64520025385036</v>
      </c>
      <c r="AM56" s="752">
        <f t="shared" si="6"/>
        <v>16.330300000000001</v>
      </c>
      <c r="AN56" s="753">
        <f t="shared" si="6"/>
        <v>2.0247999999999999</v>
      </c>
      <c r="AO56" s="751">
        <f t="shared" si="6"/>
        <v>781.15111210017119</v>
      </c>
      <c r="AP56" s="752">
        <f>AP54+AP55</f>
        <v>16.0198</v>
      </c>
      <c r="AQ56" s="753">
        <f t="shared" si="6"/>
        <v>2.0122</v>
      </c>
    </row>
    <row r="57" spans="1:45" s="802" customFormat="1" ht="15.75" customHeight="1" x14ac:dyDescent="0.25">
      <c r="B57" s="973"/>
      <c r="C57" s="973"/>
      <c r="D57" s="973"/>
      <c r="E57" s="973"/>
      <c r="F57" s="973"/>
      <c r="T57" s="803"/>
      <c r="U57" s="804"/>
    </row>
    <row r="58" spans="1:45" s="665" customFormat="1" ht="16.5" customHeight="1" thickBot="1" x14ac:dyDescent="0.3">
      <c r="A58" s="755" t="s">
        <v>53</v>
      </c>
      <c r="B58" s="666"/>
      <c r="C58" s="666"/>
      <c r="D58" s="666"/>
      <c r="E58" s="666"/>
      <c r="F58" s="666"/>
      <c r="G58" s="666"/>
      <c r="H58" s="756"/>
      <c r="I58" s="757"/>
      <c r="J58" s="701"/>
      <c r="K58" s="758"/>
      <c r="L58" s="758"/>
      <c r="M58" s="758"/>
      <c r="N58" s="758"/>
      <c r="O58" s="758"/>
      <c r="P58" s="758"/>
      <c r="Q58" s="758"/>
      <c r="R58" s="758"/>
      <c r="S58" s="758"/>
      <c r="T58" s="758"/>
      <c r="U58" s="758"/>
      <c r="V58" s="758"/>
      <c r="W58" s="758"/>
      <c r="X58" s="758"/>
      <c r="Y58" s="758"/>
      <c r="Z58" s="758"/>
      <c r="AA58" s="758"/>
      <c r="AB58" s="758"/>
      <c r="AC58" s="758"/>
      <c r="AD58" s="758"/>
      <c r="AE58" s="758"/>
      <c r="AF58" s="758"/>
      <c r="AG58" s="758"/>
      <c r="AH58" s="758"/>
      <c r="AI58" s="758"/>
      <c r="AJ58" s="758"/>
      <c r="AK58" s="758"/>
      <c r="AL58" s="758"/>
      <c r="AM58" s="758"/>
      <c r="AN58" s="758"/>
      <c r="AO58" s="758"/>
      <c r="AP58" s="758"/>
      <c r="AQ58" s="758"/>
    </row>
    <row r="59" spans="1:45" s="665" customFormat="1" ht="16.5" customHeight="1" x14ac:dyDescent="0.25">
      <c r="A59" s="1692" t="s">
        <v>20</v>
      </c>
      <c r="B59" s="759" t="s">
        <v>54</v>
      </c>
      <c r="C59" s="760"/>
      <c r="D59" s="760" t="s">
        <v>55</v>
      </c>
      <c r="E59" s="760"/>
      <c r="F59" s="760"/>
      <c r="G59" s="761"/>
      <c r="H59" s="762">
        <f>$C$61/1000</f>
        <v>2.3E-2</v>
      </c>
      <c r="I59" s="763" t="s">
        <v>56</v>
      </c>
      <c r="J59" s="764">
        <f>$G$61/1000</f>
        <v>0.158</v>
      </c>
      <c r="K59" s="762">
        <f>$C$61/1000</f>
        <v>2.3E-2</v>
      </c>
      <c r="L59" s="763" t="s">
        <v>56</v>
      </c>
      <c r="M59" s="764">
        <f>$G$61/1000</f>
        <v>0.158</v>
      </c>
      <c r="N59" s="762">
        <f>$C$61/1000</f>
        <v>2.3E-2</v>
      </c>
      <c r="O59" s="763" t="s">
        <v>56</v>
      </c>
      <c r="P59" s="764">
        <f>$G$61/1000</f>
        <v>0.158</v>
      </c>
      <c r="Q59" s="762">
        <f>$C$61/1000</f>
        <v>2.3E-2</v>
      </c>
      <c r="R59" s="763" t="s">
        <v>56</v>
      </c>
      <c r="S59" s="764">
        <f>$G$61/1000</f>
        <v>0.158</v>
      </c>
      <c r="T59" s="762">
        <f>$C$61/1000</f>
        <v>2.3E-2</v>
      </c>
      <c r="U59" s="763" t="s">
        <v>56</v>
      </c>
      <c r="V59" s="764">
        <f>$G$61/1000</f>
        <v>0.158</v>
      </c>
      <c r="W59" s="762">
        <f>$C$61/1000</f>
        <v>2.3E-2</v>
      </c>
      <c r="X59" s="763" t="s">
        <v>56</v>
      </c>
      <c r="Y59" s="764">
        <f>$G$61/1000</f>
        <v>0.158</v>
      </c>
      <c r="Z59" s="762">
        <f>$C$61/1000</f>
        <v>2.3E-2</v>
      </c>
      <c r="AA59" s="763" t="s">
        <v>56</v>
      </c>
      <c r="AB59" s="764">
        <f>$G$61/1000</f>
        <v>0.158</v>
      </c>
      <c r="AC59" s="762">
        <f>$C$61/1000</f>
        <v>2.3E-2</v>
      </c>
      <c r="AD59" s="763" t="s">
        <v>56</v>
      </c>
      <c r="AE59" s="764">
        <f>$G$61/1000</f>
        <v>0.158</v>
      </c>
      <c r="AF59" s="762">
        <f>$C$61/1000</f>
        <v>2.3E-2</v>
      </c>
      <c r="AG59" s="763" t="s">
        <v>56</v>
      </c>
      <c r="AH59" s="764">
        <f>$G$61/1000</f>
        <v>0.158</v>
      </c>
      <c r="AI59" s="762">
        <f>$C$61/1000</f>
        <v>2.3E-2</v>
      </c>
      <c r="AJ59" s="763" t="s">
        <v>56</v>
      </c>
      <c r="AK59" s="764">
        <f>$G$61/1000</f>
        <v>0.158</v>
      </c>
      <c r="AL59" s="762">
        <f>$C$61/1000</f>
        <v>2.3E-2</v>
      </c>
      <c r="AM59" s="763" t="s">
        <v>56</v>
      </c>
      <c r="AN59" s="764">
        <f>$G$61/1000</f>
        <v>0.158</v>
      </c>
      <c r="AO59" s="762">
        <f>$C$61/1000</f>
        <v>2.3E-2</v>
      </c>
      <c r="AP59" s="763" t="s">
        <v>56</v>
      </c>
      <c r="AQ59" s="764">
        <f>$G$61/1000</f>
        <v>0.158</v>
      </c>
      <c r="AR59" s="674"/>
    </row>
    <row r="60" spans="1:45" s="665" customFormat="1" ht="16.5" customHeight="1" thickBot="1" x14ac:dyDescent="0.3">
      <c r="A60" s="1693"/>
      <c r="B60" s="765" t="s">
        <v>57</v>
      </c>
      <c r="C60" s="766"/>
      <c r="D60" s="766" t="s">
        <v>58</v>
      </c>
      <c r="E60" s="766"/>
      <c r="F60" s="766"/>
      <c r="G60" s="767"/>
      <c r="H60" s="768">
        <f>(((I7^2+J7^2)*$C$62/1000)+((I8^2+J8^2)*$G$62/1000)+((I9^2+J9^2)*$J$62/1000))/($C$7*$C$7)</f>
        <v>3.5735689219374998E-2</v>
      </c>
      <c r="I60" s="769" t="s">
        <v>56</v>
      </c>
      <c r="J60" s="770">
        <f>(((I7^2+J7^2)*$M$62)+((I8^2+J8^2)*$P$62)+((I9^2+J9^2)*S62))/(100*$C$7)</f>
        <v>0.23364573987775003</v>
      </c>
      <c r="K60" s="768">
        <f>(((L7^2+M7^2)*$C$62/1000)+((L8^2+M8^2)*$G$62/1000)+((L9^2+M9^2)*$J$62/1000))/($C$7*$C$7)</f>
        <v>3.4162506867578123E-2</v>
      </c>
      <c r="L60" s="769" t="s">
        <v>56</v>
      </c>
      <c r="M60" s="770">
        <f>(((L7^2+M7^2)*$M$62)+((L8^2+M8^2)*$P$62)+((L9^2+M9^2)*V62))/(100*$C$7)</f>
        <v>5.4958362025000007E-3</v>
      </c>
      <c r="N60" s="768">
        <f>(((O7^2+P7^2)*$C$62/1000)+((O8^2+P8^2)*$G$62/1000)+((O9^2+P9^2)*$J$62/1000))/($C$7*$C$7)</f>
        <v>3.3264404788437493E-2</v>
      </c>
      <c r="O60" s="769" t="s">
        <v>56</v>
      </c>
      <c r="P60" s="770">
        <f>(((O7^2+P7^2)*$M$62)+((O8^2+P8^2)*$P$62)+((O9^2+P9^2)*Y62))/(100*$C$7)</f>
        <v>5.5310175409999992E-3</v>
      </c>
      <c r="Q60" s="768">
        <f>(((R7^2+S7^2)*$C$62/1000)+((R8^2+S8^2)*$G$62/1000)+((R9^2+S9^2)*$J$62/1000))/($C$7*$C$7)</f>
        <v>3.3807825517812508E-2</v>
      </c>
      <c r="R60" s="769" t="s">
        <v>56</v>
      </c>
      <c r="S60" s="770">
        <f>(((R7^2+S7^2)*$M$62)+((R8^2+S8^2)*$P$62)+((R9^2+S9^2)*AB62))/(100*$C$7)</f>
        <v>5.1307795752499998E-3</v>
      </c>
      <c r="T60" s="768">
        <f>(((U7^2+V7^2)*$C$62/1000)+((U8^2+V8^2)*$G$62/1000)+((U9^2+V9^2)*$J$62/1000))/($C$7*$C$7)</f>
        <v>3.3728761277499998E-2</v>
      </c>
      <c r="U60" s="769" t="s">
        <v>56</v>
      </c>
      <c r="V60" s="770">
        <f>(((U7^2+V7^2)*$M$62)+((U8^2+V8^2)*$P$62)+((U9^2+V9^2)*AE62))/(100*$C$7)</f>
        <v>4.9258930209999992E-3</v>
      </c>
      <c r="W60" s="768">
        <f>(((X7^2+Y7^2)*$C$62/1000)+((X8^2+Y8^2)*$G$62/1000)+((X9^2+Y9^2)*$J$62/1000))/($C$7*$C$7)</f>
        <v>3.5534112998359374E-2</v>
      </c>
      <c r="X60" s="769" t="s">
        <v>56</v>
      </c>
      <c r="Y60" s="770">
        <f>(((X7^2+Y7^2)*$M$62)+((X8^2+Y8^2)*$P$62)+((X9^2+Y9^2)*AH62))/(100*$C$7)</f>
        <v>5.8897673169999989E-3</v>
      </c>
      <c r="Z60" s="768">
        <f>(((AA7^2+AB7^2)*$C$62/1000)+((AA8^2+AB8^2)*$G$62/1000)+((AA9^2+AB9^2)*$J$62/1000))/($C$7*$C$7)</f>
        <v>3.8859994421328127E-2</v>
      </c>
      <c r="AA60" s="769" t="s">
        <v>56</v>
      </c>
      <c r="AB60" s="770">
        <f>(((AA7^2+AB7^2)*$M$62)+((AA8^2+AB8^2)*$P$62)+((AA9^2+AB9^2)*AK62))/(100*$C$7)</f>
        <v>6.0726651702500004E-3</v>
      </c>
      <c r="AC60" s="768">
        <f>(((AD7^2+AE7^2)*$C$62/1000)+((AD8^2+AE8^2)*$G$62/1000)+((AD9^2+AE9^2)*$J$62/1000))/($C$7*$C$7)</f>
        <v>4.2885127474062507E-2</v>
      </c>
      <c r="AD60" s="769" t="s">
        <v>56</v>
      </c>
      <c r="AE60" s="770">
        <f>(((AD7^2+AE7^2)*$M$62)+((AD8^2+AE8^2)*$P$62)+((AD9^2+AE9^2)*AN62))/(100*$C$7)</f>
        <v>6.8104949202499997E-3</v>
      </c>
      <c r="AF60" s="768">
        <f>(((AG7^2+AH7^2)*$C$62/1000)+((AG8^2+AH8^2)*$G$62/1000)+((AG9^2+AH9^2)*$J$62/1000))/($C$7*$C$7)</f>
        <v>4.3542104350234367E-2</v>
      </c>
      <c r="AG60" s="769" t="s">
        <v>56</v>
      </c>
      <c r="AH60" s="770">
        <f>(((AG7^2+AH7^2)*$M$62)+((AG8^2+AH8^2)*$P$62)+((AG9^2+AH9^2)*AQ62))/(100*$C$7)</f>
        <v>6.8146672089999995E-3</v>
      </c>
      <c r="AI60" s="768">
        <f>(((AJ7^2+AK7^2)*$C$62/1000)+((AJ8^2+AK8^2)*$G$62/1000)+((AJ9^2+AK9^2)*$J$62/1000))/($C$7*$C$7)</f>
        <v>4.2702553521875006E-2</v>
      </c>
      <c r="AJ60" s="769" t="s">
        <v>56</v>
      </c>
      <c r="AK60" s="770">
        <f>(((AJ7^2+AK7^2)*$M$62)+((AJ8^2+AK8^2)*$P$62)+((AJ9^2+AK9^2)*AT62))/(100*$C$7)</f>
        <v>5.3776751524999998E-3</v>
      </c>
      <c r="AL60" s="768">
        <f>(((AM7^2+AN7^2)*$C$62/1000)+((AM8^2+AN8^2)*$G$62/1000)+((AM9^2+AN9^2)*$J$62/1000))/($C$7*$C$7)</f>
        <v>4.2441306802578148E-2</v>
      </c>
      <c r="AM60" s="769" t="s">
        <v>56</v>
      </c>
      <c r="AN60" s="770">
        <f>(((AM7^2+AN7^2)*$M$62)+((AM8^2+AN8^2)*$P$62)+((AM9^2+AN9^2)*AW62))/(100*$C$7)</f>
        <v>5.6465325664999998E-3</v>
      </c>
      <c r="AO60" s="768">
        <f>(((AP7^2+AQ7^2)*$C$62/1000)+((AP8^2+AQ8^2)*$G$62/1000)+((AP9^2+AQ9^2)*$J$62/1000))/($C$7*$C$7)</f>
        <v>4.0468363539999996E-2</v>
      </c>
      <c r="AP60" s="769" t="s">
        <v>56</v>
      </c>
      <c r="AQ60" s="770">
        <f>(((AP7^2+AQ7^2)*$M$62)+((AP8^2+AQ8^2)*$P$62)+((AP9^2+AQ9^2)*AZ62))/(100*$C$7)</f>
        <v>5.7066930759999994E-3</v>
      </c>
      <c r="AR60" s="674"/>
    </row>
    <row r="61" spans="1:45" s="665" customFormat="1" ht="16.5" customHeight="1" x14ac:dyDescent="0.25">
      <c r="A61" s="1693"/>
      <c r="B61" s="771" t="s">
        <v>152</v>
      </c>
      <c r="C61" s="772">
        <v>23</v>
      </c>
      <c r="D61" s="773"/>
      <c r="E61" s="1695" t="s">
        <v>153</v>
      </c>
      <c r="F61" s="1695"/>
      <c r="G61" s="974">
        <v>158</v>
      </c>
      <c r="H61" s="775"/>
      <c r="I61" s="776"/>
      <c r="J61" s="928"/>
      <c r="K61" s="975"/>
      <c r="L61" s="976"/>
      <c r="M61" s="977"/>
      <c r="N61" s="975"/>
      <c r="O61" s="976"/>
      <c r="P61" s="977"/>
      <c r="Q61" s="975"/>
      <c r="R61" s="976"/>
      <c r="S61" s="977"/>
      <c r="T61" s="1699"/>
      <c r="U61" s="1700"/>
      <c r="V61" s="1701"/>
      <c r="W61" s="1699"/>
      <c r="X61" s="1700"/>
      <c r="Y61" s="1701"/>
      <c r="Z61" s="1699"/>
      <c r="AA61" s="1700"/>
      <c r="AB61" s="1701"/>
      <c r="AC61" s="1699"/>
      <c r="AD61" s="1700"/>
      <c r="AE61" s="1701"/>
      <c r="AF61" s="1699"/>
      <c r="AG61" s="1700"/>
      <c r="AH61" s="1701"/>
      <c r="AI61" s="1699"/>
      <c r="AJ61" s="1700"/>
      <c r="AK61" s="1701"/>
      <c r="AL61" s="1699"/>
      <c r="AM61" s="1700"/>
      <c r="AN61" s="1701"/>
      <c r="AO61" s="1699"/>
      <c r="AP61" s="1700"/>
      <c r="AQ61" s="1701"/>
    </row>
    <row r="62" spans="1:45" s="665" customFormat="1" ht="16.5" customHeight="1" thickBot="1" x14ac:dyDescent="0.3">
      <c r="A62" s="1693"/>
      <c r="B62" s="832" t="s">
        <v>91</v>
      </c>
      <c r="C62" s="831">
        <v>50</v>
      </c>
      <c r="D62" s="698"/>
      <c r="E62" s="777"/>
      <c r="F62" s="777" t="s">
        <v>92</v>
      </c>
      <c r="G62" s="921">
        <v>50</v>
      </c>
      <c r="H62" s="1690" t="s">
        <v>61</v>
      </c>
      <c r="I62" s="1691"/>
      <c r="J62" s="930">
        <v>150</v>
      </c>
      <c r="K62" s="1690" t="s">
        <v>93</v>
      </c>
      <c r="L62" s="1691"/>
      <c r="M62" s="930">
        <v>10.5</v>
      </c>
      <c r="N62" s="1690" t="s">
        <v>94</v>
      </c>
      <c r="O62" s="1691"/>
      <c r="P62" s="930">
        <v>17</v>
      </c>
      <c r="Q62" s="1690" t="s">
        <v>62</v>
      </c>
      <c r="R62" s="1691"/>
      <c r="S62" s="930">
        <v>6</v>
      </c>
      <c r="T62" s="1702"/>
      <c r="U62" s="1703"/>
      <c r="V62" s="1704"/>
      <c r="W62" s="1702"/>
      <c r="X62" s="1703"/>
      <c r="Y62" s="1704"/>
      <c r="Z62" s="1702"/>
      <c r="AA62" s="1703"/>
      <c r="AB62" s="1704"/>
      <c r="AC62" s="1702"/>
      <c r="AD62" s="1703"/>
      <c r="AE62" s="1704"/>
      <c r="AF62" s="1702"/>
      <c r="AG62" s="1703"/>
      <c r="AH62" s="1704"/>
      <c r="AI62" s="1702"/>
      <c r="AJ62" s="1703"/>
      <c r="AK62" s="1704"/>
      <c r="AL62" s="1702"/>
      <c r="AM62" s="1703"/>
      <c r="AN62" s="1704"/>
      <c r="AO62" s="1702"/>
      <c r="AP62" s="1703"/>
      <c r="AQ62" s="1704"/>
    </row>
    <row r="63" spans="1:45" s="665" customFormat="1" ht="16.5" customHeight="1" thickBot="1" x14ac:dyDescent="0.3">
      <c r="A63" s="1694"/>
      <c r="B63" s="1696" t="s">
        <v>63</v>
      </c>
      <c r="C63" s="1697"/>
      <c r="D63" s="1697"/>
      <c r="E63" s="1697"/>
      <c r="F63" s="1697"/>
      <c r="G63" s="1698"/>
      <c r="H63" s="778">
        <f>H59+H60+I8+I9</f>
        <v>8.4854756892193759</v>
      </c>
      <c r="I63" s="779" t="s">
        <v>56</v>
      </c>
      <c r="J63" s="780">
        <f>J59+J60+J8+J9</f>
        <v>1.6727057398777503</v>
      </c>
      <c r="K63" s="778">
        <f>K59+K60+L8+L9</f>
        <v>8.3041025068675776</v>
      </c>
      <c r="L63" s="779" t="s">
        <v>56</v>
      </c>
      <c r="M63" s="780">
        <f>M59+M60+M8+M9</f>
        <v>1.4273758362024997</v>
      </c>
      <c r="N63" s="778">
        <f>N59+N60+O8+O9</f>
        <v>8.2037844047884363</v>
      </c>
      <c r="O63" s="779" t="s">
        <v>56</v>
      </c>
      <c r="P63" s="780">
        <f>P59+P60+P8+P9</f>
        <v>1.421251017541</v>
      </c>
      <c r="Q63" s="778">
        <f>Q59+Q60+R8+R9</f>
        <v>8.2389678255178111</v>
      </c>
      <c r="R63" s="779" t="s">
        <v>56</v>
      </c>
      <c r="S63" s="780">
        <f>S59+S60+S8+S9</f>
        <v>1.4306907795752499</v>
      </c>
      <c r="T63" s="778">
        <f>T59+T60+U8+U9</f>
        <v>8.216648761277499</v>
      </c>
      <c r="U63" s="779" t="s">
        <v>56</v>
      </c>
      <c r="V63" s="780">
        <f>V59+V60+V8+V9</f>
        <v>1.4276458930210003</v>
      </c>
      <c r="W63" s="778">
        <f>W59+W60+X8+X9</f>
        <v>8.4781341129983598</v>
      </c>
      <c r="X63" s="779" t="s">
        <v>56</v>
      </c>
      <c r="Y63" s="780">
        <f>Y59+Y60+Y8+Y9</f>
        <v>1.4667497673169998</v>
      </c>
      <c r="Z63" s="778">
        <f>Z59+Z60+AA8+AA9</f>
        <v>8.8570999944213291</v>
      </c>
      <c r="AA63" s="779" t="s">
        <v>56</v>
      </c>
      <c r="AB63" s="780">
        <f>AB59+AB60+AB8+AB9</f>
        <v>1.4423326651702499</v>
      </c>
      <c r="AC63" s="778">
        <f>AC59+AC60+AD8+AD9</f>
        <v>9.3160251274740631</v>
      </c>
      <c r="AD63" s="779" t="s">
        <v>56</v>
      </c>
      <c r="AE63" s="780">
        <f>AE59+AE60+AE8+AE9</f>
        <v>1.4780704949202499</v>
      </c>
      <c r="AF63" s="778">
        <f>AF59+AF60+AG8+AG9</f>
        <v>9.3808021043502343</v>
      </c>
      <c r="AG63" s="779" t="s">
        <v>56</v>
      </c>
      <c r="AH63" s="780">
        <f>AH59+AH60+AH8+AH9</f>
        <v>1.490254667209</v>
      </c>
      <c r="AI63" s="778">
        <f>AI59+AI60+AJ8+AJ9</f>
        <v>9.2368625535218758</v>
      </c>
      <c r="AJ63" s="779" t="s">
        <v>56</v>
      </c>
      <c r="AK63" s="780">
        <f>AK59+AK60+AK8+AK9</f>
        <v>1.2762576751524999</v>
      </c>
      <c r="AL63" s="778">
        <f>AL59+AL60+AM8+AM9</f>
        <v>9.2266013068025803</v>
      </c>
      <c r="AM63" s="779" t="s">
        <v>56</v>
      </c>
      <c r="AN63" s="780">
        <f>AN59+AN60+AN8+AN9</f>
        <v>1.2835065325665</v>
      </c>
      <c r="AO63" s="778">
        <f>AO59+AO60+AP8+AP9</f>
        <v>9.0275483635399993</v>
      </c>
      <c r="AP63" s="779" t="s">
        <v>56</v>
      </c>
      <c r="AQ63" s="780">
        <f>AQ59+AQ60+AQ8+AQ9</f>
        <v>1.2748266930760002</v>
      </c>
    </row>
    <row r="64" spans="1:45" s="665" customFormat="1" ht="16.5" customHeight="1" x14ac:dyDescent="0.25">
      <c r="A64" s="1692" t="s">
        <v>24</v>
      </c>
      <c r="B64" s="759" t="s">
        <v>54</v>
      </c>
      <c r="C64" s="760"/>
      <c r="D64" s="760" t="s">
        <v>55</v>
      </c>
      <c r="E64" s="760"/>
      <c r="F64" s="760"/>
      <c r="G64" s="760"/>
      <c r="H64" s="762">
        <f>$C$66/1000</f>
        <v>2.3E-2</v>
      </c>
      <c r="I64" s="763" t="s">
        <v>56</v>
      </c>
      <c r="J64" s="764">
        <f>$G$66/1000</f>
        <v>0.158</v>
      </c>
      <c r="K64" s="762">
        <f>$C$66/1000</f>
        <v>2.3E-2</v>
      </c>
      <c r="L64" s="763" t="s">
        <v>56</v>
      </c>
      <c r="M64" s="764">
        <f>$G$66/1000</f>
        <v>0.158</v>
      </c>
      <c r="N64" s="762">
        <f>$C$66/1000</f>
        <v>2.3E-2</v>
      </c>
      <c r="O64" s="763" t="s">
        <v>56</v>
      </c>
      <c r="P64" s="764">
        <f>$G$66/1000</f>
        <v>0.158</v>
      </c>
      <c r="Q64" s="762">
        <f>$C$66/1000</f>
        <v>2.3E-2</v>
      </c>
      <c r="R64" s="763" t="s">
        <v>56</v>
      </c>
      <c r="S64" s="764">
        <f>$G$66/1000</f>
        <v>0.158</v>
      </c>
      <c r="T64" s="762">
        <f>$C$66/1000</f>
        <v>2.3E-2</v>
      </c>
      <c r="U64" s="763" t="s">
        <v>56</v>
      </c>
      <c r="V64" s="764">
        <f>$G$66/1000</f>
        <v>0.158</v>
      </c>
      <c r="W64" s="762">
        <f>$C$66/1000</f>
        <v>2.3E-2</v>
      </c>
      <c r="X64" s="763" t="s">
        <v>56</v>
      </c>
      <c r="Y64" s="764">
        <f>$G$66/1000</f>
        <v>0.158</v>
      </c>
      <c r="Z64" s="762">
        <f>$C$66/1000</f>
        <v>2.3E-2</v>
      </c>
      <c r="AA64" s="763" t="s">
        <v>56</v>
      </c>
      <c r="AB64" s="764">
        <f>$G$66/1000</f>
        <v>0.158</v>
      </c>
      <c r="AC64" s="762">
        <f>$C$66/1000</f>
        <v>2.3E-2</v>
      </c>
      <c r="AD64" s="763" t="s">
        <v>56</v>
      </c>
      <c r="AE64" s="764">
        <f>$G$66/1000</f>
        <v>0.158</v>
      </c>
      <c r="AF64" s="762">
        <f>$C$66/1000</f>
        <v>2.3E-2</v>
      </c>
      <c r="AG64" s="763" t="s">
        <v>56</v>
      </c>
      <c r="AH64" s="764">
        <f>$G$66/1000</f>
        <v>0.158</v>
      </c>
      <c r="AI64" s="762">
        <f>$C$66/1000</f>
        <v>2.3E-2</v>
      </c>
      <c r="AJ64" s="763" t="s">
        <v>56</v>
      </c>
      <c r="AK64" s="764">
        <f>$G$66/1000</f>
        <v>0.158</v>
      </c>
      <c r="AL64" s="762">
        <f>$C$66/1000</f>
        <v>2.3E-2</v>
      </c>
      <c r="AM64" s="763" t="s">
        <v>56</v>
      </c>
      <c r="AN64" s="764">
        <f>$G$66/1000</f>
        <v>0.158</v>
      </c>
      <c r="AO64" s="762">
        <f>$C$66/1000</f>
        <v>2.3E-2</v>
      </c>
      <c r="AP64" s="763" t="s">
        <v>56</v>
      </c>
      <c r="AQ64" s="764">
        <f>$G$66/1000</f>
        <v>0.158</v>
      </c>
      <c r="AR64" s="674"/>
    </row>
    <row r="65" spans="1:81" s="665" customFormat="1" ht="16.5" customHeight="1" thickBot="1" x14ac:dyDescent="0.3">
      <c r="A65" s="1693"/>
      <c r="B65" s="765" t="s">
        <v>57</v>
      </c>
      <c r="C65" s="766"/>
      <c r="D65" s="766" t="s">
        <v>58</v>
      </c>
      <c r="E65" s="766"/>
      <c r="F65" s="766"/>
      <c r="G65" s="781"/>
      <c r="H65" s="768">
        <f>(((I15^2+J15^2)*$C$67/1000)+((I16^2+J16^2)*$G$67/1000)+((I17^2+J17^2)*$J$67/1000))/($C$15*$C$15)</f>
        <v>3.5607436139453122E-2</v>
      </c>
      <c r="I65" s="769" t="s">
        <v>56</v>
      </c>
      <c r="J65" s="770">
        <f>(((I15^2+J15^2)*$M$67)+((I16^2+J16^2)*$P$67)+((I17^2+J17^2)*S67))/(100*$C$7)</f>
        <v>0.24446898273624998</v>
      </c>
      <c r="K65" s="768">
        <f>(((L15^2+M15^2)*$C$67/1000)+((L16^2+M16^2)*$G$67/1000)+((L17^2+M17^2)*$J$67/1000))/($C$15*$C$15)</f>
        <v>3.4308057757890621E-2</v>
      </c>
      <c r="L65" s="769" t="s">
        <v>56</v>
      </c>
      <c r="M65" s="770">
        <f>(((L15^2+M15^2)*$M$67)+((L16^2+M16^2)*$P$67)+((L17^2+M17^2)*V67))/(100*$C$7)</f>
        <v>1.8407040279250001E-2</v>
      </c>
      <c r="N65" s="768">
        <f>(((O15^2+P15^2)*$C$67/1000)+((O16^2+P16^2)*$G$67/1000)+((O17^2+P17^2)*$J$67/1000))/($C$15*$C$15)</f>
        <v>3.3780392986093755E-2</v>
      </c>
      <c r="O65" s="769" t="s">
        <v>56</v>
      </c>
      <c r="P65" s="770">
        <f>(((O15^2+P15^2)*$M$67)+((O16^2+P16^2)*$P$67)+((O17^2+P17^2)*Y67))/(100*$C$7)</f>
        <v>1.8589681568500001E-2</v>
      </c>
      <c r="Q65" s="768">
        <f>(((R15^2+S15^2)*$C$67/1000)+((R16^2+S16^2)*$G$67/1000)+((R17^2+S17^2)*$J$67/1000))/($C$15*$C$15)</f>
        <v>3.3898873536406256E-2</v>
      </c>
      <c r="R65" s="769" t="s">
        <v>56</v>
      </c>
      <c r="S65" s="770">
        <f>(((R15^2+S15^2)*$M$67)+((R16^2+S16^2)*$P$67)+((R17^2+S17^2)*AB67))/(100*$C$7)</f>
        <v>1.8603062880499999E-2</v>
      </c>
      <c r="T65" s="768">
        <f>(((U15^2+V15^2)*$C$67/1000)+((U16^2+V16^2)*$G$67/1000)+((U17^2+V17^2)*$J$67/1000))/($C$15*$C$15)</f>
        <v>3.4551706180937489E-2</v>
      </c>
      <c r="U65" s="769" t="s">
        <v>56</v>
      </c>
      <c r="V65" s="770">
        <f>(((U15^2+V15^2)*$M$67)+((U16^2+V16^2)*$P$67)+((U17^2+V17^2)*AE67))/(100*$C$7)</f>
        <v>1.8861136693000002E-2</v>
      </c>
      <c r="W65" s="768">
        <f>(((X15^2+Y15^2)*$C$67/1000)+((X16^2+Y16^2)*$G$67/1000)+((X17^2+Y17^2)*$J$67/1000))/($C$15*$C$15)</f>
        <v>3.6021349903203131E-2</v>
      </c>
      <c r="X65" s="769" t="s">
        <v>56</v>
      </c>
      <c r="Y65" s="770">
        <f>(((X15^2+Y15^2)*$M$67)+((X16^2+Y16^2)*$P$67)+((X17^2+Y17^2)*AH67))/(100*$C$7)</f>
        <v>1.9323202834249997E-2</v>
      </c>
      <c r="Z65" s="768">
        <f>(((AA15^2+AB15^2)*$C$67/1000)+((AA16^2+AB16^2)*$G$67/1000)+((AA17^2+AB17^2)*$J$67/1000))/($C$15*$C$15)</f>
        <v>3.9353416721562513E-2</v>
      </c>
      <c r="AA65" s="769" t="s">
        <v>56</v>
      </c>
      <c r="AB65" s="770">
        <f>(((AA15^2+AB15^2)*$M$67)+((AA16^2+AB16^2)*$P$67)+((AA17^2+AB17^2)*AK67))/(100*$C$7)</f>
        <v>2.0918517578000007E-2</v>
      </c>
      <c r="AC65" s="768">
        <f>(((AD15^2+AE15^2)*$C$67/1000)+((AD16^2+AE16^2)*$G$67/1000)+((AD17^2+AE17^2)*$J$67/1000))/($C$15*$C$15)</f>
        <v>4.2533555560703137E-2</v>
      </c>
      <c r="AD65" s="769" t="s">
        <v>56</v>
      </c>
      <c r="AE65" s="770">
        <f>(((AD15^2+AE15^2)*$M$67)+((AD16^2+AE16^2)*$P$67)+((AD17^2+AE17^2)*AN67))/(100*$C$7)</f>
        <v>2.2343907402250004E-2</v>
      </c>
      <c r="AF65" s="768">
        <f>(((AG15^2+AH15^2)*$C$67/1000)+((AG16^2+AH16^2)*$G$67/1000)+((AG17^2+AH17^2)*$J$67/1000))/($C$15*$C$15)</f>
        <v>3.961810954789062E-2</v>
      </c>
      <c r="AG65" s="769" t="s">
        <v>56</v>
      </c>
      <c r="AH65" s="770">
        <f>(((AG15^2+AH15^2)*$M$67)+((AG16^2+AH16^2)*$P$67)+((AG17^2+AH17^2)*AQ67))/(100*$C$7)</f>
        <v>2.221555543025E-2</v>
      </c>
      <c r="AI65" s="768">
        <f>(((AJ15^2+AK15^2)*$C$67/1000)+((AJ16^2+AK16^2)*$G$67/1000)+((AJ17^2+AK17^2)*$J$67/1000))/($C$15*$C$15)</f>
        <v>3.7702449500468756E-2</v>
      </c>
      <c r="AJ65" s="769" t="s">
        <v>56</v>
      </c>
      <c r="AK65" s="770">
        <f>(((AJ15^2+AK15^2)*$M$67)+((AJ16^2+AK16^2)*$P$67)+((AJ17^2+AK17^2)*AT67))/(100*$C$7)</f>
        <v>1.9989832950499997E-2</v>
      </c>
      <c r="AL65" s="768">
        <f>(((AM15^2+AN15^2)*$C$67/1000)+((AM16^2+AN16^2)*$G$67/1000)+((AM17^2+AN17^2)*$J$67/1000))/($C$15*$C$15)</f>
        <v>3.7673729355468741E-2</v>
      </c>
      <c r="AM65" s="769" t="s">
        <v>56</v>
      </c>
      <c r="AN65" s="770">
        <f>(((AM15^2+AN15^2)*$M$67)+((AM16^2+AN16^2)*$P$67)+((AM17^2+AN17^2)*AW67))/(100*$C$7)</f>
        <v>1.8414599962499997E-2</v>
      </c>
      <c r="AO65" s="768">
        <f>(((AP15^2+AQ15^2)*$C$67/1000)+((AP16^2+AQ16^2)*$G$67/1000)+((AP17^2+AQ17^2)*$J$67/1000))/($C$15*$C$15)</f>
        <v>3.6669289913281243E-2</v>
      </c>
      <c r="AP65" s="769" t="s">
        <v>56</v>
      </c>
      <c r="AQ65" s="770">
        <f>(((AP15^2+AQ15^2)*$M$67)+((AP16^2+AQ16^2)*$P$67)+((AP17^2+AQ17^2)*AZ67))/(100*$C$7)</f>
        <v>1.7732281332499999E-2</v>
      </c>
      <c r="AR65" s="674"/>
    </row>
    <row r="66" spans="1:81" s="665" customFormat="1" ht="16.5" customHeight="1" x14ac:dyDescent="0.25">
      <c r="A66" s="1693"/>
      <c r="B66" s="771" t="s">
        <v>152</v>
      </c>
      <c r="C66" s="772">
        <v>23</v>
      </c>
      <c r="D66" s="773"/>
      <c r="E66" s="1695" t="s">
        <v>153</v>
      </c>
      <c r="F66" s="1695"/>
      <c r="G66" s="974">
        <v>158</v>
      </c>
      <c r="H66" s="775"/>
      <c r="I66" s="776"/>
      <c r="J66" s="928"/>
      <c r="K66" s="975"/>
      <c r="L66" s="976"/>
      <c r="M66" s="977"/>
      <c r="N66" s="975"/>
      <c r="O66" s="976"/>
      <c r="P66" s="977"/>
      <c r="Q66" s="975"/>
      <c r="R66" s="976"/>
      <c r="S66" s="977"/>
      <c r="T66" s="1684"/>
      <c r="U66" s="1685"/>
      <c r="V66" s="1686"/>
      <c r="W66" s="1684"/>
      <c r="X66" s="1685"/>
      <c r="Y66" s="1686"/>
      <c r="Z66" s="1684"/>
      <c r="AA66" s="1685"/>
      <c r="AB66" s="1686"/>
      <c r="AC66" s="1684"/>
      <c r="AD66" s="1685"/>
      <c r="AE66" s="1686"/>
      <c r="AF66" s="1684"/>
      <c r="AG66" s="1685"/>
      <c r="AH66" s="1686"/>
      <c r="AI66" s="1684"/>
      <c r="AJ66" s="1685"/>
      <c r="AK66" s="1686"/>
      <c r="AL66" s="1684"/>
      <c r="AM66" s="1685"/>
      <c r="AN66" s="1686"/>
      <c r="AO66" s="1684"/>
      <c r="AP66" s="1685"/>
      <c r="AQ66" s="1686"/>
      <c r="AR66" s="674"/>
    </row>
    <row r="67" spans="1:81" s="665" customFormat="1" ht="16.5" customHeight="1" thickBot="1" x14ac:dyDescent="0.3">
      <c r="A67" s="1693"/>
      <c r="B67" s="832" t="s">
        <v>91</v>
      </c>
      <c r="C67" s="831">
        <v>50</v>
      </c>
      <c r="D67" s="698"/>
      <c r="E67" s="777"/>
      <c r="F67" s="777" t="s">
        <v>92</v>
      </c>
      <c r="G67" s="921">
        <v>50</v>
      </c>
      <c r="H67" s="1690" t="s">
        <v>61</v>
      </c>
      <c r="I67" s="1691"/>
      <c r="J67" s="930">
        <v>150</v>
      </c>
      <c r="K67" s="1690" t="s">
        <v>93</v>
      </c>
      <c r="L67" s="1691"/>
      <c r="M67" s="930">
        <v>10.5</v>
      </c>
      <c r="N67" s="1690" t="s">
        <v>94</v>
      </c>
      <c r="O67" s="1691"/>
      <c r="P67" s="930">
        <v>17</v>
      </c>
      <c r="Q67" s="1690" t="s">
        <v>62</v>
      </c>
      <c r="R67" s="1691"/>
      <c r="S67" s="930">
        <v>6</v>
      </c>
      <c r="T67" s="1687"/>
      <c r="U67" s="1688"/>
      <c r="V67" s="1689"/>
      <c r="W67" s="1687"/>
      <c r="X67" s="1688"/>
      <c r="Y67" s="1689"/>
      <c r="Z67" s="1687"/>
      <c r="AA67" s="1688"/>
      <c r="AB67" s="1689"/>
      <c r="AC67" s="1687"/>
      <c r="AD67" s="1688"/>
      <c r="AE67" s="1689"/>
      <c r="AF67" s="1687"/>
      <c r="AG67" s="1688"/>
      <c r="AH67" s="1689"/>
      <c r="AI67" s="1687"/>
      <c r="AJ67" s="1688"/>
      <c r="AK67" s="1689"/>
      <c r="AL67" s="1687"/>
      <c r="AM67" s="1688"/>
      <c r="AN67" s="1689"/>
      <c r="AO67" s="1687"/>
      <c r="AP67" s="1688"/>
      <c r="AQ67" s="1689"/>
    </row>
    <row r="68" spans="1:81" s="790" customFormat="1" ht="16.5" customHeight="1" thickBot="1" x14ac:dyDescent="0.3">
      <c r="A68" s="1694"/>
      <c r="B68" s="1696" t="s">
        <v>63</v>
      </c>
      <c r="C68" s="1697"/>
      <c r="D68" s="1697"/>
      <c r="E68" s="1697"/>
      <c r="F68" s="1697"/>
      <c r="G68" s="1698"/>
      <c r="H68" s="787">
        <f>H64+H65+I16+I17</f>
        <v>9.0481674361394528</v>
      </c>
      <c r="I68" s="788" t="s">
        <v>56</v>
      </c>
      <c r="J68" s="789">
        <f>J64+J65+J16+J17</f>
        <v>1.7330889827362497</v>
      </c>
      <c r="K68" s="787">
        <f>K64+K65+L16+L17</f>
        <v>8.8904880577578904</v>
      </c>
      <c r="L68" s="788" t="s">
        <v>56</v>
      </c>
      <c r="M68" s="789">
        <f>M64+M65+M16+M17</f>
        <v>1.49000704027925</v>
      </c>
      <c r="N68" s="787">
        <f>N64+N65+O16+O17</f>
        <v>8.8348003929860948</v>
      </c>
      <c r="O68" s="788" t="s">
        <v>56</v>
      </c>
      <c r="P68" s="789">
        <f>P64+P65+P16+P17</f>
        <v>1.4989696815684996</v>
      </c>
      <c r="Q68" s="787">
        <f>Q64+Q65+R16+R17</f>
        <v>8.8489988735364076</v>
      </c>
      <c r="R68" s="788" t="s">
        <v>56</v>
      </c>
      <c r="S68" s="789">
        <f>S64+S65+S16+S17</f>
        <v>1.4983830628804999</v>
      </c>
      <c r="T68" s="787">
        <f>T64+T65+U16+U17</f>
        <v>8.9324317061809371</v>
      </c>
      <c r="U68" s="788" t="s">
        <v>56</v>
      </c>
      <c r="V68" s="789">
        <f>V64+V65+V16+V17</f>
        <v>1.4986611366930001</v>
      </c>
      <c r="W68" s="787">
        <f>W64+W65+X16+X17</f>
        <v>9.1106213499032034</v>
      </c>
      <c r="X68" s="788" t="s">
        <v>56</v>
      </c>
      <c r="Y68" s="789">
        <f>Y64+Y65+Y16+Y17</f>
        <v>1.51874320283425</v>
      </c>
      <c r="Z68" s="787">
        <f>Z64+Z65+AA16+AA17</f>
        <v>9.5261534167215629</v>
      </c>
      <c r="AA68" s="788" t="s">
        <v>56</v>
      </c>
      <c r="AB68" s="789">
        <f>AB64+AB65+AB16+AB17</f>
        <v>1.5196385175780001</v>
      </c>
      <c r="AC68" s="787">
        <f>AC64+AC65+AD16+AD17</f>
        <v>9.902513555560704</v>
      </c>
      <c r="AD68" s="788" t="s">
        <v>56</v>
      </c>
      <c r="AE68" s="789">
        <f>AE64+AE65+AE16+AE17</f>
        <v>1.5284239074022501</v>
      </c>
      <c r="AF68" s="787">
        <f>AF64+AF65+AG16+AG17</f>
        <v>9.5976581095478917</v>
      </c>
      <c r="AG68" s="788" t="s">
        <v>56</v>
      </c>
      <c r="AH68" s="789">
        <f>AH64+AH65+AH16+AH17</f>
        <v>1.50267555543025</v>
      </c>
      <c r="AI68" s="787">
        <f>AI64+AI65+AJ16+AJ17</f>
        <v>9.3386024495004705</v>
      </c>
      <c r="AJ68" s="788" t="s">
        <v>56</v>
      </c>
      <c r="AK68" s="789">
        <f>AK64+AK65+AK16+AK17</f>
        <v>1.3670098329505</v>
      </c>
      <c r="AL68" s="787">
        <f>AL64+AL65+AM16+AM17</f>
        <v>9.2834937293554685</v>
      </c>
      <c r="AM68" s="788" t="s">
        <v>56</v>
      </c>
      <c r="AN68" s="789">
        <f>AN64+AN65+AN16+AN17</f>
        <v>1.3613545999625001</v>
      </c>
      <c r="AO68" s="787">
        <f>AO64+AO65+AP16+AP17</f>
        <v>9.1500492899132801</v>
      </c>
      <c r="AP68" s="788" t="s">
        <v>56</v>
      </c>
      <c r="AQ68" s="789">
        <f>AQ64+AQ65+AQ16+AQ17</f>
        <v>1.3605922813325</v>
      </c>
      <c r="CC68" s="791"/>
    </row>
    <row r="69" spans="1:81" s="665" customFormat="1" ht="16.5" customHeight="1" x14ac:dyDescent="0.25">
      <c r="A69" s="1681" t="s">
        <v>64</v>
      </c>
      <c r="B69" s="1682"/>
      <c r="C69" s="1682"/>
      <c r="D69" s="1682"/>
      <c r="E69" s="1682"/>
      <c r="F69" s="1682"/>
      <c r="G69" s="1683"/>
      <c r="H69" s="792"/>
      <c r="I69" s="793"/>
      <c r="J69" s="928"/>
      <c r="K69" s="792"/>
      <c r="L69" s="793"/>
      <c r="M69" s="928"/>
      <c r="N69" s="792"/>
      <c r="O69" s="793"/>
      <c r="P69" s="928"/>
      <c r="Q69" s="792"/>
      <c r="R69" s="793"/>
      <c r="S69" s="928"/>
      <c r="T69" s="792"/>
      <c r="U69" s="793"/>
      <c r="V69" s="928"/>
      <c r="W69" s="792"/>
      <c r="X69" s="793"/>
      <c r="Y69" s="928"/>
      <c r="Z69" s="792"/>
      <c r="AA69" s="793"/>
      <c r="AB69" s="928"/>
      <c r="AC69" s="792"/>
      <c r="AD69" s="793"/>
      <c r="AE69" s="928"/>
      <c r="AF69" s="792"/>
      <c r="AG69" s="793"/>
      <c r="AH69" s="928"/>
      <c r="AI69" s="792"/>
      <c r="AJ69" s="793"/>
      <c r="AK69" s="928"/>
      <c r="AL69" s="792"/>
      <c r="AM69" s="793"/>
      <c r="AN69" s="928"/>
      <c r="AO69" s="792"/>
      <c r="AP69" s="793"/>
      <c r="AQ69" s="928"/>
    </row>
    <row r="70" spans="1:81" s="665" customFormat="1" ht="16.5" customHeight="1" thickBot="1" x14ac:dyDescent="0.3">
      <c r="A70" s="794" t="s">
        <v>65</v>
      </c>
      <c r="B70" s="795"/>
      <c r="C70" s="796"/>
      <c r="D70" s="795"/>
      <c r="E70" s="698"/>
      <c r="F70" s="795" t="s">
        <v>66</v>
      </c>
      <c r="G70" s="697"/>
      <c r="H70" s="797">
        <f>SUM(H63,H68)</f>
        <v>17.533643125358829</v>
      </c>
      <c r="I70" s="798" t="s">
        <v>56</v>
      </c>
      <c r="J70" s="799">
        <f>SUM(J63,J68)</f>
        <v>3.405794722614</v>
      </c>
      <c r="K70" s="797">
        <f>SUM(K63,K68)</f>
        <v>17.194590564625468</v>
      </c>
      <c r="L70" s="798" t="s">
        <v>56</v>
      </c>
      <c r="M70" s="799">
        <f>SUM(M63,M68)</f>
        <v>2.9173828764817498</v>
      </c>
      <c r="N70" s="797">
        <f>SUM(N63,N68)</f>
        <v>17.038584797774533</v>
      </c>
      <c r="O70" s="798" t="s">
        <v>56</v>
      </c>
      <c r="P70" s="799">
        <f>SUM(P63,P68)</f>
        <v>2.9202206991094997</v>
      </c>
      <c r="Q70" s="797">
        <f>SUM(Q63,Q68)</f>
        <v>17.08796669905422</v>
      </c>
      <c r="R70" s="798" t="s">
        <v>56</v>
      </c>
      <c r="S70" s="799">
        <f>SUM(S63,S68)</f>
        <v>2.9290738424557499</v>
      </c>
      <c r="T70" s="797">
        <f>SUM(T63,T68)</f>
        <v>17.149080467458436</v>
      </c>
      <c r="U70" s="798" t="s">
        <v>56</v>
      </c>
      <c r="V70" s="799">
        <f>SUM(V63,V68)</f>
        <v>2.9263070297140006</v>
      </c>
      <c r="W70" s="797">
        <f>SUM(W63,W68)</f>
        <v>17.588755462901563</v>
      </c>
      <c r="X70" s="798" t="s">
        <v>56</v>
      </c>
      <c r="Y70" s="799">
        <f>SUM(Y63,Y68)</f>
        <v>2.9854929701512498</v>
      </c>
      <c r="Z70" s="797">
        <f>SUM(Z63,Z68)</f>
        <v>18.383253411142892</v>
      </c>
      <c r="AA70" s="798" t="s">
        <v>56</v>
      </c>
      <c r="AB70" s="799">
        <f>SUM(AB63,AB68)</f>
        <v>2.96197118274825</v>
      </c>
      <c r="AC70" s="797">
        <f>SUM(AC63,AC68)</f>
        <v>19.218538683034765</v>
      </c>
      <c r="AD70" s="798" t="s">
        <v>56</v>
      </c>
      <c r="AE70" s="799">
        <f>SUM(AE63,AE68)</f>
        <v>3.0064944023224998</v>
      </c>
      <c r="AF70" s="797">
        <f>SUM(AF63,AF68)</f>
        <v>18.978460213898124</v>
      </c>
      <c r="AG70" s="798" t="s">
        <v>56</v>
      </c>
      <c r="AH70" s="799">
        <f>SUM(AH63,AH68)</f>
        <v>2.99293022263925</v>
      </c>
      <c r="AI70" s="797">
        <f>SUM(AI63,AI68)</f>
        <v>18.575465003022344</v>
      </c>
      <c r="AJ70" s="798" t="s">
        <v>56</v>
      </c>
      <c r="AK70" s="799">
        <f>SUM(AK63,AK68)</f>
        <v>2.6432675081029999</v>
      </c>
      <c r="AL70" s="797">
        <f>SUM(AL63,AL68)</f>
        <v>18.510095036158049</v>
      </c>
      <c r="AM70" s="798" t="s">
        <v>56</v>
      </c>
      <c r="AN70" s="799">
        <f>SUM(AN63,AN68)</f>
        <v>2.6448611325289999</v>
      </c>
      <c r="AO70" s="797">
        <f>SUM(AO63,AO68)</f>
        <v>18.177597653453279</v>
      </c>
      <c r="AP70" s="798" t="s">
        <v>56</v>
      </c>
      <c r="AQ70" s="799">
        <f>SUM(AQ63,AQ68)</f>
        <v>2.6354189744085001</v>
      </c>
    </row>
    <row r="71" spans="1:81" s="665" customFormat="1" ht="16.5" customHeight="1" x14ac:dyDescent="0.25">
      <c r="A71" s="800" t="s">
        <v>67</v>
      </c>
      <c r="B71" s="790"/>
      <c r="C71" s="790"/>
      <c r="D71" s="790"/>
      <c r="E71" s="790"/>
      <c r="F71" s="790"/>
      <c r="G71" s="790"/>
      <c r="H71" s="790"/>
      <c r="I71" s="801">
        <f>J70/H70</f>
        <v>0.19424341525967381</v>
      </c>
      <c r="J71" s="790"/>
      <c r="K71" s="790"/>
      <c r="L71" s="801">
        <f>M70/K70</f>
        <v>0.16966864465407502</v>
      </c>
      <c r="M71" s="790"/>
      <c r="N71" s="790"/>
      <c r="O71" s="801">
        <f>P70/N70</f>
        <v>0.17138868830766504</v>
      </c>
      <c r="P71" s="790"/>
      <c r="Q71" s="790"/>
      <c r="R71" s="801">
        <f>S70/Q70</f>
        <v>0.17141149055597513</v>
      </c>
      <c r="S71" s="790"/>
      <c r="T71" s="790"/>
      <c r="U71" s="801">
        <f>V70/T70</f>
        <v>0.17063929668222563</v>
      </c>
      <c r="V71" s="790"/>
      <c r="W71" s="790"/>
      <c r="X71" s="801">
        <f>Y70/W70</f>
        <v>0.16973872747553351</v>
      </c>
      <c r="Y71" s="790"/>
      <c r="Z71" s="790"/>
      <c r="AA71" s="801">
        <f>AB70/Z70</f>
        <v>0.1611233396234896</v>
      </c>
      <c r="AB71" s="790"/>
      <c r="AC71" s="790"/>
      <c r="AD71" s="801">
        <f>AE70/AC70</f>
        <v>0.15643720117890617</v>
      </c>
      <c r="AE71" s="790"/>
      <c r="AF71" s="790"/>
      <c r="AG71" s="801">
        <f>AH70/AF70</f>
        <v>0.15770142513708757</v>
      </c>
      <c r="AH71" s="790"/>
      <c r="AI71" s="790"/>
      <c r="AJ71" s="801">
        <f>AK70/AI70</f>
        <v>0.14229886076461201</v>
      </c>
      <c r="AK71" s="790"/>
      <c r="AL71" s="790"/>
      <c r="AM71" s="801">
        <f>AN70/AL70</f>
        <v>0.14288749611293011</v>
      </c>
      <c r="AN71" s="790"/>
      <c r="AO71" s="790"/>
      <c r="AP71" s="801">
        <f>AQ70/AO70</f>
        <v>0.14498169805776495</v>
      </c>
      <c r="AQ71" s="790"/>
    </row>
    <row r="72" spans="1:81" s="802" customFormat="1" ht="16.5" customHeight="1" x14ac:dyDescent="0.25">
      <c r="A72" s="800" t="s">
        <v>619</v>
      </c>
      <c r="B72" s="800"/>
      <c r="C72" s="800"/>
      <c r="D72" s="800"/>
      <c r="E72" s="800"/>
      <c r="F72" s="800"/>
      <c r="T72" s="803"/>
      <c r="U72" s="804"/>
    </row>
    <row r="73" spans="1:81" s="802" customFormat="1" ht="16.5" customHeight="1" thickBot="1" x14ac:dyDescent="0.3">
      <c r="A73" s="800"/>
      <c r="B73" s="800"/>
      <c r="C73" s="800"/>
      <c r="D73" s="800"/>
      <c r="E73" s="800"/>
      <c r="F73" s="800"/>
      <c r="T73" s="803"/>
      <c r="U73" s="804"/>
    </row>
    <row r="74" spans="1:81" s="546" customFormat="1" ht="17.25" thickBot="1" x14ac:dyDescent="0.3">
      <c r="A74" s="1794" t="s">
        <v>5</v>
      </c>
      <c r="B74" s="1795"/>
      <c r="C74" s="1795"/>
      <c r="D74" s="1795"/>
      <c r="E74" s="1795"/>
      <c r="F74" s="1795"/>
      <c r="G74" s="1796"/>
      <c r="H74" s="1779" t="s">
        <v>154</v>
      </c>
      <c r="I74" s="1780"/>
      <c r="J74" s="1781"/>
      <c r="K74" s="1779" t="s">
        <v>155</v>
      </c>
      <c r="L74" s="1780"/>
      <c r="M74" s="1781"/>
      <c r="N74" s="1779" t="s">
        <v>156</v>
      </c>
      <c r="O74" s="1780"/>
      <c r="P74" s="1781"/>
      <c r="Q74" s="1779" t="s">
        <v>157</v>
      </c>
      <c r="R74" s="1780"/>
      <c r="S74" s="1781"/>
      <c r="T74" s="1779" t="s">
        <v>158</v>
      </c>
      <c r="U74" s="1780"/>
      <c r="V74" s="1781"/>
      <c r="W74" s="1779" t="s">
        <v>159</v>
      </c>
      <c r="X74" s="1780"/>
      <c r="Y74" s="1781"/>
      <c r="Z74" s="1779" t="s">
        <v>160</v>
      </c>
      <c r="AA74" s="1780"/>
      <c r="AB74" s="1781"/>
      <c r="AC74" s="1779" t="s">
        <v>161</v>
      </c>
      <c r="AD74" s="1780"/>
      <c r="AE74" s="1781"/>
      <c r="AF74" s="1779" t="s">
        <v>162</v>
      </c>
      <c r="AG74" s="1780"/>
      <c r="AH74" s="1781"/>
      <c r="AI74" s="1779" t="s">
        <v>163</v>
      </c>
      <c r="AJ74" s="1780"/>
      <c r="AK74" s="1781"/>
      <c r="AL74" s="1779" t="s">
        <v>164</v>
      </c>
      <c r="AM74" s="1780"/>
      <c r="AN74" s="1781"/>
      <c r="AO74" s="1779" t="s">
        <v>165</v>
      </c>
      <c r="AP74" s="1780"/>
      <c r="AQ74" s="1781"/>
      <c r="AS74" s="549"/>
      <c r="AV74" s="549"/>
      <c r="AY74" s="549"/>
      <c r="BB74" s="549"/>
      <c r="BE74" s="549"/>
      <c r="BH74" s="549"/>
      <c r="BK74" s="549"/>
      <c r="BN74" s="549"/>
      <c r="BQ74" s="549"/>
      <c r="BT74" s="549"/>
      <c r="BW74" s="549"/>
      <c r="BZ74" s="549"/>
    </row>
    <row r="75" spans="1:81" s="546" customFormat="1" ht="16.5" customHeight="1" x14ac:dyDescent="0.25">
      <c r="A75" s="1782" t="s">
        <v>142</v>
      </c>
      <c r="B75" s="1854"/>
      <c r="C75" s="1786" t="s">
        <v>143</v>
      </c>
      <c r="D75" s="1788"/>
      <c r="E75" s="1789"/>
      <c r="F75" s="1789"/>
      <c r="G75" s="1790"/>
      <c r="H75" s="675" t="s">
        <v>9</v>
      </c>
      <c r="I75" s="676" t="s">
        <v>10</v>
      </c>
      <c r="J75" s="677" t="s">
        <v>11</v>
      </c>
      <c r="K75" s="675" t="s">
        <v>9</v>
      </c>
      <c r="L75" s="676" t="s">
        <v>10</v>
      </c>
      <c r="M75" s="677" t="s">
        <v>11</v>
      </c>
      <c r="N75" s="675" t="s">
        <v>9</v>
      </c>
      <c r="O75" s="676" t="s">
        <v>10</v>
      </c>
      <c r="P75" s="677" t="s">
        <v>11</v>
      </c>
      <c r="Q75" s="675" t="s">
        <v>9</v>
      </c>
      <c r="R75" s="676" t="s">
        <v>10</v>
      </c>
      <c r="S75" s="677" t="s">
        <v>11</v>
      </c>
      <c r="T75" s="675" t="s">
        <v>9</v>
      </c>
      <c r="U75" s="676" t="s">
        <v>10</v>
      </c>
      <c r="V75" s="677" t="s">
        <v>11</v>
      </c>
      <c r="W75" s="675" t="s">
        <v>9</v>
      </c>
      <c r="X75" s="676" t="s">
        <v>10</v>
      </c>
      <c r="Y75" s="677" t="s">
        <v>11</v>
      </c>
      <c r="Z75" s="675" t="s">
        <v>9</v>
      </c>
      <c r="AA75" s="676" t="s">
        <v>10</v>
      </c>
      <c r="AB75" s="677" t="s">
        <v>11</v>
      </c>
      <c r="AC75" s="675" t="s">
        <v>9</v>
      </c>
      <c r="AD75" s="676" t="s">
        <v>10</v>
      </c>
      <c r="AE75" s="677" t="s">
        <v>11</v>
      </c>
      <c r="AF75" s="675" t="s">
        <v>9</v>
      </c>
      <c r="AG75" s="676" t="s">
        <v>10</v>
      </c>
      <c r="AH75" s="677" t="s">
        <v>11</v>
      </c>
      <c r="AI75" s="675" t="s">
        <v>9</v>
      </c>
      <c r="AJ75" s="676" t="s">
        <v>10</v>
      </c>
      <c r="AK75" s="677" t="s">
        <v>11</v>
      </c>
      <c r="AL75" s="675" t="s">
        <v>9</v>
      </c>
      <c r="AM75" s="676" t="s">
        <v>10</v>
      </c>
      <c r="AN75" s="677" t="s">
        <v>11</v>
      </c>
      <c r="AO75" s="675" t="s">
        <v>9</v>
      </c>
      <c r="AP75" s="676" t="s">
        <v>10</v>
      </c>
      <c r="AQ75" s="677" t="s">
        <v>11</v>
      </c>
    </row>
    <row r="76" spans="1:81" s="546" customFormat="1" ht="17.25" thickBot="1" x14ac:dyDescent="0.3">
      <c r="A76" s="1855"/>
      <c r="B76" s="1856"/>
      <c r="C76" s="1857"/>
      <c r="D76" s="1791"/>
      <c r="E76" s="1792"/>
      <c r="F76" s="1792"/>
      <c r="G76" s="1793"/>
      <c r="H76" s="681" t="s">
        <v>14</v>
      </c>
      <c r="I76" s="682" t="s">
        <v>15</v>
      </c>
      <c r="J76" s="683" t="s">
        <v>69</v>
      </c>
      <c r="K76" s="681" t="s">
        <v>14</v>
      </c>
      <c r="L76" s="682" t="s">
        <v>15</v>
      </c>
      <c r="M76" s="683" t="s">
        <v>69</v>
      </c>
      <c r="N76" s="681" t="s">
        <v>14</v>
      </c>
      <c r="O76" s="682" t="s">
        <v>15</v>
      </c>
      <c r="P76" s="683" t="s">
        <v>69</v>
      </c>
      <c r="Q76" s="681" t="s">
        <v>14</v>
      </c>
      <c r="R76" s="682" t="s">
        <v>15</v>
      </c>
      <c r="S76" s="683" t="s">
        <v>69</v>
      </c>
      <c r="T76" s="681" t="s">
        <v>14</v>
      </c>
      <c r="U76" s="682" t="s">
        <v>15</v>
      </c>
      <c r="V76" s="683" t="s">
        <v>69</v>
      </c>
      <c r="W76" s="681" t="s">
        <v>14</v>
      </c>
      <c r="X76" s="682" t="s">
        <v>15</v>
      </c>
      <c r="Y76" s="683" t="s">
        <v>69</v>
      </c>
      <c r="Z76" s="681" t="s">
        <v>14</v>
      </c>
      <c r="AA76" s="682" t="s">
        <v>15</v>
      </c>
      <c r="AB76" s="683" t="s">
        <v>69</v>
      </c>
      <c r="AC76" s="681" t="s">
        <v>14</v>
      </c>
      <c r="AD76" s="682" t="s">
        <v>15</v>
      </c>
      <c r="AE76" s="683" t="s">
        <v>69</v>
      </c>
      <c r="AF76" s="681" t="s">
        <v>14</v>
      </c>
      <c r="AG76" s="682" t="s">
        <v>15</v>
      </c>
      <c r="AH76" s="683" t="s">
        <v>69</v>
      </c>
      <c r="AI76" s="681" t="s">
        <v>14</v>
      </c>
      <c r="AJ76" s="682" t="s">
        <v>15</v>
      </c>
      <c r="AK76" s="683" t="s">
        <v>69</v>
      </c>
      <c r="AL76" s="681" t="s">
        <v>14</v>
      </c>
      <c r="AM76" s="682" t="s">
        <v>15</v>
      </c>
      <c r="AN76" s="683" t="s">
        <v>69</v>
      </c>
      <c r="AO76" s="681" t="s">
        <v>14</v>
      </c>
      <c r="AP76" s="682" t="s">
        <v>15</v>
      </c>
      <c r="AQ76" s="683" t="s">
        <v>69</v>
      </c>
      <c r="BN76" s="277"/>
      <c r="BO76" s="277"/>
      <c r="BP76" s="806">
        <v>0</v>
      </c>
      <c r="BQ76" s="806"/>
      <c r="BR76" s="806"/>
      <c r="BS76" s="806"/>
      <c r="BT76" s="806"/>
      <c r="BU76" s="806"/>
      <c r="BV76" s="806"/>
      <c r="BW76" s="806"/>
      <c r="BX76" s="806"/>
      <c r="BY76" s="806"/>
      <c r="BZ76" s="806"/>
    </row>
    <row r="77" spans="1:81" ht="16.5" x14ac:dyDescent="0.25">
      <c r="A77" s="1765" t="s">
        <v>20</v>
      </c>
      <c r="B77" s="1850"/>
      <c r="C77" s="1692">
        <v>16</v>
      </c>
      <c r="D77" s="1767" t="s">
        <v>18</v>
      </c>
      <c r="E77" s="1768"/>
      <c r="F77" s="1735" t="s">
        <v>212</v>
      </c>
      <c r="G77" s="1736"/>
      <c r="H77" s="855">
        <v>0</v>
      </c>
      <c r="I77" s="845">
        <v>0</v>
      </c>
      <c r="J77" s="846">
        <v>0</v>
      </c>
      <c r="K77" s="855">
        <v>0</v>
      </c>
      <c r="L77" s="845">
        <v>0</v>
      </c>
      <c r="M77" s="846">
        <v>0</v>
      </c>
      <c r="N77" s="855">
        <v>0</v>
      </c>
      <c r="O77" s="845">
        <v>0</v>
      </c>
      <c r="P77" s="846">
        <v>0</v>
      </c>
      <c r="Q77" s="855">
        <v>0</v>
      </c>
      <c r="R77" s="845">
        <v>0</v>
      </c>
      <c r="S77" s="846">
        <v>0</v>
      </c>
      <c r="T77" s="855">
        <v>0</v>
      </c>
      <c r="U77" s="845">
        <v>0</v>
      </c>
      <c r="V77" s="846">
        <v>0</v>
      </c>
      <c r="W77" s="855">
        <v>0</v>
      </c>
      <c r="X77" s="845">
        <v>0</v>
      </c>
      <c r="Y77" s="846">
        <v>0</v>
      </c>
      <c r="Z77" s="855">
        <v>0</v>
      </c>
      <c r="AA77" s="845">
        <v>0</v>
      </c>
      <c r="AB77" s="846">
        <v>0</v>
      </c>
      <c r="AC77" s="855">
        <v>0</v>
      </c>
      <c r="AD77" s="845">
        <v>0</v>
      </c>
      <c r="AE77" s="846">
        <v>0</v>
      </c>
      <c r="AF77" s="855">
        <v>0</v>
      </c>
      <c r="AG77" s="845">
        <v>0</v>
      </c>
      <c r="AH77" s="846">
        <v>0</v>
      </c>
      <c r="AI77" s="855">
        <v>0</v>
      </c>
      <c r="AJ77" s="845">
        <v>0</v>
      </c>
      <c r="AK77" s="846">
        <v>0</v>
      </c>
      <c r="AL77" s="855">
        <v>0</v>
      </c>
      <c r="AM77" s="845">
        <v>0</v>
      </c>
      <c r="AN77" s="846">
        <v>0</v>
      </c>
      <c r="AO77" s="855">
        <v>0</v>
      </c>
      <c r="AP77" s="845">
        <v>0</v>
      </c>
      <c r="AQ77" s="846">
        <v>0</v>
      </c>
      <c r="AR77" s="908"/>
      <c r="BN77" s="277"/>
      <c r="BO77" s="277"/>
    </row>
    <row r="78" spans="1:81" ht="16.5" x14ac:dyDescent="0.25">
      <c r="A78" s="1766"/>
      <c r="B78" s="1851"/>
      <c r="C78" s="1693"/>
      <c r="D78" s="1769"/>
      <c r="E78" s="1770"/>
      <c r="F78" s="1737" t="s">
        <v>144</v>
      </c>
      <c r="G78" s="1738"/>
      <c r="H78" s="925">
        <f>SQRT(I78^2+J78^2)*1000/(1.73*H82)</f>
        <v>11.608601027996968</v>
      </c>
      <c r="I78" s="926">
        <f>I102</f>
        <v>0.71511999999999998</v>
      </c>
      <c r="J78" s="927">
        <f>J102</f>
        <v>9.1700000000000004E-2</v>
      </c>
      <c r="K78" s="925">
        <f>SQRT(L78^2+M78^2)*1000/(1.73*K82)</f>
        <v>11.475575076370452</v>
      </c>
      <c r="L78" s="926">
        <f>L102</f>
        <v>0.70504</v>
      </c>
      <c r="M78" s="927">
        <f>M102</f>
        <v>8.974E-2</v>
      </c>
      <c r="N78" s="925">
        <f>SQRT(O78^2+P78^2)*1000/(1.73*N82)</f>
        <v>10.298285567653329</v>
      </c>
      <c r="O78" s="926">
        <f>O102</f>
        <v>0.63266</v>
      </c>
      <c r="P78" s="927">
        <f>P102</f>
        <v>8.0920000000000006E-2</v>
      </c>
      <c r="Q78" s="925">
        <f>SQRT(R78^2+S78^2)*1000/(1.73*Q82)</f>
        <v>11.064233463233968</v>
      </c>
      <c r="R78" s="926">
        <f>R102</f>
        <v>0.67998000000000003</v>
      </c>
      <c r="S78" s="927">
        <f>S102</f>
        <v>8.4839999999999999E-2</v>
      </c>
      <c r="T78" s="925">
        <f>SQRT(U78^2+V78^2)*1000/(1.73*T82)</f>
        <v>12.608106017952844</v>
      </c>
      <c r="U78" s="926">
        <f>U102</f>
        <v>0.75824000000000003</v>
      </c>
      <c r="V78" s="927">
        <f>V102</f>
        <v>0.14588000000000001</v>
      </c>
      <c r="W78" s="925">
        <f>SQRT(X78^2+Y78^2)*1000/(1.73*W82)</f>
        <v>12.517087532215761</v>
      </c>
      <c r="X78" s="926">
        <f>X102</f>
        <v>0.75949999999999995</v>
      </c>
      <c r="Y78" s="927">
        <f>Y102</f>
        <v>0.14419999999999999</v>
      </c>
      <c r="Z78" s="925">
        <f>SQRT(AA78^2+AB78^2)*1000/(1.73*Z82)</f>
        <v>12.402469608772725</v>
      </c>
      <c r="AA78" s="926">
        <f>AA102</f>
        <v>0.75263999999999998</v>
      </c>
      <c r="AB78" s="927">
        <f>AB102</f>
        <v>0.14238000000000001</v>
      </c>
      <c r="AC78" s="925">
        <f>SQRT(AD78^2+AE78^2)*1000/(1.73*AC82)</f>
        <v>11.879063438148403</v>
      </c>
      <c r="AD78" s="926">
        <f>AD102</f>
        <v>0.72072000000000003</v>
      </c>
      <c r="AE78" s="927">
        <f>AE102</f>
        <v>0.13719999999999999</v>
      </c>
      <c r="AF78" s="925">
        <f>SQRT(AG78^2+AH78^2)*1000/(1.73*AF82)</f>
        <v>11.239321924294559</v>
      </c>
      <c r="AG78" s="926">
        <f>AG102</f>
        <v>0.67788000000000004</v>
      </c>
      <c r="AH78" s="927">
        <f>AH102</f>
        <v>0.11942</v>
      </c>
      <c r="AI78" s="925">
        <f>SQRT(AJ78^2+AK78^2)*1000/(1.73*AI82)</f>
        <v>12.186890895978284</v>
      </c>
      <c r="AJ78" s="926">
        <f>AJ102</f>
        <v>0.73541999999999996</v>
      </c>
      <c r="AK78" s="927">
        <f>AK102</f>
        <v>0.12726000000000001</v>
      </c>
      <c r="AL78" s="925">
        <f>SQRT(AM78^2+AN78^2)*1000/(1.73*AL82)</f>
        <v>12.211400243094662</v>
      </c>
      <c r="AM78" s="926">
        <f>AM102</f>
        <v>0.73458000000000001</v>
      </c>
      <c r="AN78" s="927">
        <f>AN102</f>
        <v>0.12852</v>
      </c>
      <c r="AO78" s="925">
        <f>SQRT(AP78^2+AQ78^2)*1000/(1.73*AO82)</f>
        <v>12.215725626001401</v>
      </c>
      <c r="AP78" s="926">
        <f>AP102</f>
        <v>0.73514000000000002</v>
      </c>
      <c r="AQ78" s="927">
        <f>AQ102</f>
        <v>0.12684000000000001</v>
      </c>
      <c r="AR78" s="908"/>
      <c r="BN78" s="277"/>
      <c r="BO78" s="277"/>
    </row>
    <row r="79" spans="1:81" ht="17.25" thickBot="1" x14ac:dyDescent="0.3">
      <c r="A79" s="1766"/>
      <c r="B79" s="1851"/>
      <c r="C79" s="1693"/>
      <c r="D79" s="1771"/>
      <c r="E79" s="1772"/>
      <c r="F79" s="1739" t="s">
        <v>109</v>
      </c>
      <c r="G79" s="1740"/>
      <c r="H79" s="1005">
        <f>SQRT(I79^2+J79^2)*1000/(1.73*H83)</f>
        <v>458.17451165161702</v>
      </c>
      <c r="I79" s="814">
        <f>I124+I122</f>
        <v>8.1817999999999991</v>
      </c>
      <c r="J79" s="815">
        <f>J124+J122</f>
        <v>1.0065</v>
      </c>
      <c r="K79" s="1005">
        <f>SQRT(L79^2+M79^2)*1000/(1.73*K83)</f>
        <v>445.03534647648172</v>
      </c>
      <c r="L79" s="814">
        <f>L124+L122</f>
        <v>7.9457999999999993</v>
      </c>
      <c r="M79" s="815">
        <f>M124+M122</f>
        <v>0.98870000000000013</v>
      </c>
      <c r="N79" s="1005">
        <f>SQRT(O79^2+P79^2)*1000/(1.73*N83)</f>
        <v>445.33116014690358</v>
      </c>
      <c r="O79" s="814">
        <f>O124+O122</f>
        <v>7.9512999999999989</v>
      </c>
      <c r="P79" s="815">
        <f>P124+P122</f>
        <v>0.98760000000000003</v>
      </c>
      <c r="Q79" s="1005">
        <f>SQRT(R79^2+S79^2)*1000/(1.73*Q83)</f>
        <v>452.35433981653188</v>
      </c>
      <c r="R79" s="814">
        <f>R124+R122</f>
        <v>8.0787999999999993</v>
      </c>
      <c r="S79" s="815">
        <f>S124+S122</f>
        <v>0.98609999999999998</v>
      </c>
      <c r="T79" s="1005">
        <f>SQRT(U79^2+V79^2)*1000/(1.73*T83)</f>
        <v>471.77840364585001</v>
      </c>
      <c r="U79" s="814">
        <f>U124+U122</f>
        <v>8.4050999999999991</v>
      </c>
      <c r="V79" s="815">
        <f>V124+V122</f>
        <v>1.1851</v>
      </c>
      <c r="W79" s="1005">
        <f>SQRT(X79^2+Y79^2)*1000/(1.73*W83)</f>
        <v>478.52808241215376</v>
      </c>
      <c r="X79" s="814">
        <f>X124+X122</f>
        <v>8.5239000000000011</v>
      </c>
      <c r="Y79" s="815">
        <f>Y124+Y122</f>
        <v>1.2122999999999999</v>
      </c>
      <c r="Z79" s="1005">
        <f>SQRT(AA79^2+AB79^2)*1000/(1.73*Z83)</f>
        <v>478.15641802773598</v>
      </c>
      <c r="AA79" s="814">
        <f>AA124+AA122</f>
        <v>8.5189999999999984</v>
      </c>
      <c r="AB79" s="815">
        <f>AB124+AB122</f>
        <v>1.1992</v>
      </c>
      <c r="AC79" s="1005">
        <f>SQRT(AD79^2+AE79^2)*1000/(1.73*AC83)</f>
        <v>477.19204772841005</v>
      </c>
      <c r="AD79" s="814">
        <f>AD124+AD122</f>
        <v>8.5007000000000001</v>
      </c>
      <c r="AE79" s="815">
        <f>AE124+AE122</f>
        <v>1.2047000000000001</v>
      </c>
      <c r="AF79" s="1005">
        <f>SQRT(AG79^2+AH79^2)*1000/(1.73*AF83)</f>
        <v>474.7756721854941</v>
      </c>
      <c r="AG79" s="814">
        <f>AG124+AG122</f>
        <v>8.3868000000000009</v>
      </c>
      <c r="AH79" s="815">
        <f>AH124+AH122</f>
        <v>1.1106999999999998</v>
      </c>
      <c r="AI79" s="1005">
        <f>SQRT(AJ79^2+AK79^2)*1000/(1.73*AI83)</f>
        <v>471.61806193198095</v>
      </c>
      <c r="AJ79" s="814">
        <f>AJ124+AJ122</f>
        <v>8.3327999999999989</v>
      </c>
      <c r="AK79" s="815">
        <f>AK124+AK122</f>
        <v>1.0897999999999999</v>
      </c>
      <c r="AL79" s="1005">
        <f>SQRT(AM79^2+AN79^2)*1000/(1.73*AL83)</f>
        <v>460.23149362287012</v>
      </c>
      <c r="AM79" s="814">
        <f>AM124+AM122</f>
        <v>8.1274999999999995</v>
      </c>
      <c r="AN79" s="815">
        <f>AN124+AN122</f>
        <v>1.0945</v>
      </c>
      <c r="AO79" s="1005">
        <f>SQRT(AP79^2+AQ79^2)*1000/(1.73*AO83)</f>
        <v>451.83189424048993</v>
      </c>
      <c r="AP79" s="814">
        <f>AP124+AP122</f>
        <v>7.9763000000000011</v>
      </c>
      <c r="AQ79" s="815">
        <f>AQ124+AQ122</f>
        <v>1.0955999999999999</v>
      </c>
      <c r="AR79" s="908"/>
      <c r="BN79" s="277"/>
      <c r="BO79" s="277"/>
      <c r="BP79" s="806">
        <v>0</v>
      </c>
    </row>
    <row r="80" spans="1:81" ht="17.25" thickBot="1" x14ac:dyDescent="0.3">
      <c r="A80" s="1766"/>
      <c r="B80" s="1851"/>
      <c r="C80" s="1693"/>
      <c r="D80" s="1744" t="s">
        <v>21</v>
      </c>
      <c r="E80" s="1745"/>
      <c r="F80" s="1745"/>
      <c r="G80" s="1746"/>
      <c r="H80" s="1774">
        <v>5</v>
      </c>
      <c r="I80" s="1775"/>
      <c r="J80" s="1776"/>
      <c r="K80" s="1774">
        <v>5</v>
      </c>
      <c r="L80" s="1775"/>
      <c r="M80" s="1776"/>
      <c r="N80" s="1774">
        <v>5</v>
      </c>
      <c r="O80" s="1775"/>
      <c r="P80" s="1776"/>
      <c r="Q80" s="1774">
        <v>5</v>
      </c>
      <c r="R80" s="1775"/>
      <c r="S80" s="1776"/>
      <c r="T80" s="1774">
        <v>5</v>
      </c>
      <c r="U80" s="1775"/>
      <c r="V80" s="1776"/>
      <c r="W80" s="1774">
        <v>5</v>
      </c>
      <c r="X80" s="1775"/>
      <c r="Y80" s="1776"/>
      <c r="Z80" s="1774">
        <v>5</v>
      </c>
      <c r="AA80" s="1775"/>
      <c r="AB80" s="1776"/>
      <c r="AC80" s="1774">
        <v>5</v>
      </c>
      <c r="AD80" s="1775"/>
      <c r="AE80" s="1776"/>
      <c r="AF80" s="1774">
        <v>5</v>
      </c>
      <c r="AG80" s="1775"/>
      <c r="AH80" s="1776"/>
      <c r="AI80" s="1774">
        <v>5</v>
      </c>
      <c r="AJ80" s="1775"/>
      <c r="AK80" s="1776"/>
      <c r="AL80" s="1774">
        <v>5</v>
      </c>
      <c r="AM80" s="1775"/>
      <c r="AN80" s="1776"/>
      <c r="AO80" s="1774">
        <v>5</v>
      </c>
      <c r="AP80" s="1775"/>
      <c r="AQ80" s="1776"/>
      <c r="BN80" s="277"/>
      <c r="BO80" s="277"/>
      <c r="BP80" s="806">
        <v>0</v>
      </c>
    </row>
    <row r="81" spans="1:68" ht="16.5" x14ac:dyDescent="0.25">
      <c r="A81" s="1766"/>
      <c r="B81" s="1851"/>
      <c r="C81" s="1693"/>
      <c r="D81" s="1724" t="s">
        <v>22</v>
      </c>
      <c r="E81" s="1726"/>
      <c r="F81" s="1735" t="s">
        <v>212</v>
      </c>
      <c r="G81" s="1736"/>
      <c r="H81" s="1822">
        <v>121</v>
      </c>
      <c r="I81" s="1823"/>
      <c r="J81" s="1824"/>
      <c r="K81" s="1822">
        <v>121</v>
      </c>
      <c r="L81" s="1823"/>
      <c r="M81" s="1824"/>
      <c r="N81" s="1822">
        <v>121</v>
      </c>
      <c r="O81" s="1823"/>
      <c r="P81" s="1824"/>
      <c r="Q81" s="1822">
        <v>121</v>
      </c>
      <c r="R81" s="1823"/>
      <c r="S81" s="1824"/>
      <c r="T81" s="1822">
        <v>121</v>
      </c>
      <c r="U81" s="1823"/>
      <c r="V81" s="1824"/>
      <c r="W81" s="1822">
        <v>121</v>
      </c>
      <c r="X81" s="1823"/>
      <c r="Y81" s="1824"/>
      <c r="Z81" s="1822">
        <v>121</v>
      </c>
      <c r="AA81" s="1823"/>
      <c r="AB81" s="1824"/>
      <c r="AC81" s="1822">
        <v>121</v>
      </c>
      <c r="AD81" s="1823"/>
      <c r="AE81" s="1824"/>
      <c r="AF81" s="1822">
        <v>120</v>
      </c>
      <c r="AG81" s="1823"/>
      <c r="AH81" s="1824"/>
      <c r="AI81" s="1822">
        <v>120</v>
      </c>
      <c r="AJ81" s="1823"/>
      <c r="AK81" s="1824"/>
      <c r="AL81" s="1822">
        <v>120</v>
      </c>
      <c r="AM81" s="1823"/>
      <c r="AN81" s="1824"/>
      <c r="AO81" s="1822">
        <v>120</v>
      </c>
      <c r="AP81" s="1823"/>
      <c r="AQ81" s="1824"/>
      <c r="BN81" s="277"/>
      <c r="BO81" s="277"/>
      <c r="BP81" s="806">
        <v>0</v>
      </c>
    </row>
    <row r="82" spans="1:68" ht="16.5" x14ac:dyDescent="0.25">
      <c r="A82" s="1766"/>
      <c r="B82" s="1851"/>
      <c r="C82" s="1693"/>
      <c r="D82" s="1727"/>
      <c r="E82" s="1729"/>
      <c r="F82" s="1737" t="s">
        <v>144</v>
      </c>
      <c r="G82" s="1738"/>
      <c r="H82" s="1847">
        <v>35.9</v>
      </c>
      <c r="I82" s="1848"/>
      <c r="J82" s="1849"/>
      <c r="K82" s="1847">
        <v>35.799999999999997</v>
      </c>
      <c r="L82" s="1848"/>
      <c r="M82" s="1849"/>
      <c r="N82" s="1847">
        <v>35.799999999999997</v>
      </c>
      <c r="O82" s="1848"/>
      <c r="P82" s="1849"/>
      <c r="Q82" s="1847">
        <v>35.799999999999997</v>
      </c>
      <c r="R82" s="1848"/>
      <c r="S82" s="1849"/>
      <c r="T82" s="1847">
        <v>35.4</v>
      </c>
      <c r="U82" s="1848"/>
      <c r="V82" s="1849"/>
      <c r="W82" s="1847">
        <v>35.700000000000003</v>
      </c>
      <c r="X82" s="1848"/>
      <c r="Y82" s="1849"/>
      <c r="Z82" s="1847">
        <v>35.700000000000003</v>
      </c>
      <c r="AA82" s="1848"/>
      <c r="AB82" s="1849"/>
      <c r="AC82" s="1847">
        <v>35.700000000000003</v>
      </c>
      <c r="AD82" s="1848"/>
      <c r="AE82" s="1849"/>
      <c r="AF82" s="1847">
        <v>35.4</v>
      </c>
      <c r="AG82" s="1848"/>
      <c r="AH82" s="1849"/>
      <c r="AI82" s="1847">
        <v>35.4</v>
      </c>
      <c r="AJ82" s="1848"/>
      <c r="AK82" s="1849"/>
      <c r="AL82" s="1847">
        <v>35.299999999999997</v>
      </c>
      <c r="AM82" s="1848"/>
      <c r="AN82" s="1849"/>
      <c r="AO82" s="1847">
        <v>35.299999999999997</v>
      </c>
      <c r="AP82" s="1848"/>
      <c r="AQ82" s="1849"/>
      <c r="AX82" s="277"/>
      <c r="AY82" s="277"/>
      <c r="AZ82" s="806">
        <v>0</v>
      </c>
      <c r="BB82" s="277"/>
      <c r="BC82" s="277"/>
      <c r="BN82" s="277"/>
      <c r="BO82" s="277"/>
      <c r="BP82" s="806">
        <v>0</v>
      </c>
    </row>
    <row r="83" spans="1:68" ht="17.25" thickBot="1" x14ac:dyDescent="0.3">
      <c r="A83" s="1766"/>
      <c r="B83" s="1851"/>
      <c r="C83" s="1693"/>
      <c r="D83" s="1730"/>
      <c r="E83" s="1732"/>
      <c r="F83" s="1739" t="s">
        <v>109</v>
      </c>
      <c r="G83" s="1740"/>
      <c r="H83" s="1819">
        <v>10.4</v>
      </c>
      <c r="I83" s="1820"/>
      <c r="J83" s="1821"/>
      <c r="K83" s="1819">
        <v>10.4</v>
      </c>
      <c r="L83" s="1820"/>
      <c r="M83" s="1821"/>
      <c r="N83" s="1819">
        <v>10.4</v>
      </c>
      <c r="O83" s="1820"/>
      <c r="P83" s="1821"/>
      <c r="Q83" s="1819">
        <v>10.4</v>
      </c>
      <c r="R83" s="1820"/>
      <c r="S83" s="1821"/>
      <c r="T83" s="1819">
        <v>10.4</v>
      </c>
      <c r="U83" s="1820"/>
      <c r="V83" s="1821"/>
      <c r="W83" s="1819">
        <v>10.4</v>
      </c>
      <c r="X83" s="1820"/>
      <c r="Y83" s="1821"/>
      <c r="Z83" s="1819">
        <v>10.4</v>
      </c>
      <c r="AA83" s="1820"/>
      <c r="AB83" s="1821"/>
      <c r="AC83" s="1819">
        <v>10.4</v>
      </c>
      <c r="AD83" s="1820"/>
      <c r="AE83" s="1821"/>
      <c r="AF83" s="1819">
        <v>10.3</v>
      </c>
      <c r="AG83" s="1820"/>
      <c r="AH83" s="1821"/>
      <c r="AI83" s="1819">
        <v>10.3</v>
      </c>
      <c r="AJ83" s="1820"/>
      <c r="AK83" s="1821"/>
      <c r="AL83" s="1819">
        <v>10.3</v>
      </c>
      <c r="AM83" s="1820"/>
      <c r="AN83" s="1821"/>
      <c r="AO83" s="1819">
        <v>10.3</v>
      </c>
      <c r="AP83" s="1820"/>
      <c r="AQ83" s="1821"/>
      <c r="AX83" s="277"/>
      <c r="AY83" s="277"/>
      <c r="AZ83" s="806">
        <v>0</v>
      </c>
      <c r="BB83" s="277"/>
      <c r="BC83" s="277"/>
      <c r="BN83" s="277"/>
      <c r="BO83" s="277"/>
      <c r="BP83" s="806">
        <v>0</v>
      </c>
    </row>
    <row r="84" spans="1:68" ht="17.25" thickBot="1" x14ac:dyDescent="0.3">
      <c r="A84" s="1852"/>
      <c r="B84" s="1853"/>
      <c r="C84" s="1694"/>
      <c r="D84" s="1744" t="s">
        <v>23</v>
      </c>
      <c r="E84" s="1745"/>
      <c r="F84" s="1745"/>
      <c r="G84" s="1746"/>
      <c r="H84" s="1721" t="s">
        <v>128</v>
      </c>
      <c r="I84" s="1722"/>
      <c r="J84" s="1723"/>
      <c r="K84" s="1721" t="s">
        <v>128</v>
      </c>
      <c r="L84" s="1722"/>
      <c r="M84" s="1723"/>
      <c r="N84" s="1721" t="s">
        <v>128</v>
      </c>
      <c r="O84" s="1722"/>
      <c r="P84" s="1723"/>
      <c r="Q84" s="1721" t="s">
        <v>128</v>
      </c>
      <c r="R84" s="1722"/>
      <c r="S84" s="1723"/>
      <c r="T84" s="1721" t="s">
        <v>128</v>
      </c>
      <c r="U84" s="1722"/>
      <c r="V84" s="1723"/>
      <c r="W84" s="1721" t="s">
        <v>128</v>
      </c>
      <c r="X84" s="1722"/>
      <c r="Y84" s="1723"/>
      <c r="Z84" s="1721" t="s">
        <v>128</v>
      </c>
      <c r="AA84" s="1722"/>
      <c r="AB84" s="1723"/>
      <c r="AC84" s="1721" t="s">
        <v>128</v>
      </c>
      <c r="AD84" s="1722"/>
      <c r="AE84" s="1723"/>
      <c r="AF84" s="1721" t="s">
        <v>128</v>
      </c>
      <c r="AG84" s="1722"/>
      <c r="AH84" s="1723"/>
      <c r="AI84" s="1721" t="s">
        <v>128</v>
      </c>
      <c r="AJ84" s="1722"/>
      <c r="AK84" s="1723"/>
      <c r="AL84" s="1721" t="s">
        <v>128</v>
      </c>
      <c r="AM84" s="1722"/>
      <c r="AN84" s="1723"/>
      <c r="AO84" s="1721" t="s">
        <v>128</v>
      </c>
      <c r="AP84" s="1722"/>
      <c r="AQ84" s="1723"/>
      <c r="AX84" s="277"/>
      <c r="AY84" s="277"/>
      <c r="AZ84" s="806">
        <v>0</v>
      </c>
      <c r="BB84" s="277"/>
      <c r="BC84" s="277"/>
    </row>
    <row r="85" spans="1:68" ht="16.5" x14ac:dyDescent="0.25">
      <c r="A85" s="1765" t="s">
        <v>24</v>
      </c>
      <c r="B85" s="1850"/>
      <c r="C85" s="1692">
        <v>16</v>
      </c>
      <c r="D85" s="1767" t="s">
        <v>18</v>
      </c>
      <c r="E85" s="1768"/>
      <c r="F85" s="1735" t="s">
        <v>212</v>
      </c>
      <c r="G85" s="1736"/>
      <c r="H85" s="855">
        <f>SQRT(I85^2+J85^2)*1000/(1.73*H89)</f>
        <v>0</v>
      </c>
      <c r="I85" s="845">
        <v>0</v>
      </c>
      <c r="J85" s="846">
        <v>0</v>
      </c>
      <c r="K85" s="855">
        <f>SQRT(L85^2+M85^2)*1000/(1.73*K89)</f>
        <v>0</v>
      </c>
      <c r="L85" s="845">
        <v>0</v>
      </c>
      <c r="M85" s="846">
        <v>0</v>
      </c>
      <c r="N85" s="855">
        <f>SQRT(O85^2+P85^2)*1000/(1.73*N89)</f>
        <v>0</v>
      </c>
      <c r="O85" s="845">
        <v>0</v>
      </c>
      <c r="P85" s="846">
        <v>0</v>
      </c>
      <c r="Q85" s="855">
        <f>SQRT(R85^2+S85^2)*1000/(1.73*Q89)</f>
        <v>0</v>
      </c>
      <c r="R85" s="845">
        <v>0</v>
      </c>
      <c r="S85" s="846">
        <v>0</v>
      </c>
      <c r="T85" s="855">
        <f>SQRT(U85^2+V85^2)*1000/(1.73*T89)</f>
        <v>0</v>
      </c>
      <c r="U85" s="845">
        <v>0</v>
      </c>
      <c r="V85" s="846">
        <v>0</v>
      </c>
      <c r="W85" s="855">
        <f>SQRT(X85^2+Y85^2)*1000/(1.73*W89)</f>
        <v>0</v>
      </c>
      <c r="X85" s="845">
        <v>0</v>
      </c>
      <c r="Y85" s="846">
        <v>0</v>
      </c>
      <c r="Z85" s="855">
        <f>SQRT(AA85^2+AB85^2)*1000/(1.73*Z89)</f>
        <v>0</v>
      </c>
      <c r="AA85" s="845">
        <v>0</v>
      </c>
      <c r="AB85" s="846">
        <v>0</v>
      </c>
      <c r="AC85" s="855">
        <f>SQRT(AD85^2+AE85^2)*1000/(1.73*AC89)</f>
        <v>0</v>
      </c>
      <c r="AD85" s="845">
        <v>0</v>
      </c>
      <c r="AE85" s="846">
        <v>0</v>
      </c>
      <c r="AF85" s="855">
        <f>SQRT(AG85^2+AH85^2)*1000/(1.73*AF89)</f>
        <v>0</v>
      </c>
      <c r="AG85" s="845">
        <v>0</v>
      </c>
      <c r="AH85" s="846">
        <v>0</v>
      </c>
      <c r="AI85" s="855">
        <f>SQRT(AJ85^2+AK85^2)*1000/(1.73*AI89)</f>
        <v>0</v>
      </c>
      <c r="AJ85" s="845">
        <v>0</v>
      </c>
      <c r="AK85" s="846">
        <v>0</v>
      </c>
      <c r="AL85" s="855">
        <f>SQRT(AM85^2+AN85^2)*1000/(1.73*AL89)</f>
        <v>0</v>
      </c>
      <c r="AM85" s="845">
        <v>0</v>
      </c>
      <c r="AN85" s="846">
        <v>0</v>
      </c>
      <c r="AO85" s="855">
        <f>SQRT(AP85^2+AQ85^2)*1000/(1.73*AO89)</f>
        <v>0</v>
      </c>
      <c r="AP85" s="845">
        <v>0</v>
      </c>
      <c r="AQ85" s="846">
        <v>0</v>
      </c>
      <c r="AR85" s="908"/>
      <c r="AX85" s="277"/>
      <c r="AY85" s="277"/>
      <c r="AZ85" s="806">
        <v>0</v>
      </c>
      <c r="BB85" s="277"/>
      <c r="BC85" s="277"/>
    </row>
    <row r="86" spans="1:68" ht="16.5" x14ac:dyDescent="0.25">
      <c r="A86" s="1766"/>
      <c r="B86" s="1851"/>
      <c r="C86" s="1693"/>
      <c r="D86" s="1769"/>
      <c r="E86" s="1770"/>
      <c r="F86" s="1737" t="s">
        <v>144</v>
      </c>
      <c r="G86" s="1738"/>
      <c r="H86" s="1009">
        <f>SQRT(I86^2+J86^2)*1000/(1.73*H90)</f>
        <v>20.511334447939163</v>
      </c>
      <c r="I86" s="931">
        <f>I103</f>
        <v>1.25258</v>
      </c>
      <c r="J86" s="932">
        <f>J103</f>
        <v>0.18928</v>
      </c>
      <c r="K86" s="1009">
        <f>SQRT(L86^2+M86^2)*1000/(1.73*K90)</f>
        <v>20.278313749000098</v>
      </c>
      <c r="L86" s="931">
        <f>L103</f>
        <v>1.2383</v>
      </c>
      <c r="M86" s="932">
        <f>M103</f>
        <v>0.18745999999999999</v>
      </c>
      <c r="N86" s="1009">
        <f>SQRT(O86^2+P86^2)*1000/(1.73*N90)</f>
        <v>20.036460028828639</v>
      </c>
      <c r="O86" s="931">
        <f>O103</f>
        <v>1.2230399999999999</v>
      </c>
      <c r="P86" s="932">
        <f>P103</f>
        <v>0.18844</v>
      </c>
      <c r="Q86" s="1009">
        <f>SQRT(R86^2+S86^2)*1000/(1.73*Q90)</f>
        <v>20.400959359547997</v>
      </c>
      <c r="R86" s="931">
        <f>R103</f>
        <v>1.2464200000000001</v>
      </c>
      <c r="S86" s="932">
        <f>S103</f>
        <v>0.18437999999999999</v>
      </c>
      <c r="T86" s="1009">
        <f>SQRT(U86^2+V86^2)*1000/(1.73*T90)</f>
        <v>21.34544761984122</v>
      </c>
      <c r="U86" s="931">
        <f>U103</f>
        <v>1.30522</v>
      </c>
      <c r="V86" s="932">
        <f>V103</f>
        <v>0.18536</v>
      </c>
      <c r="W86" s="1009">
        <f>SQRT(X86^2+Y86^2)*1000/(1.73*W90)</f>
        <v>21.809519882667555</v>
      </c>
      <c r="X86" s="931">
        <f>X103</f>
        <v>1.33</v>
      </c>
      <c r="Y86" s="932">
        <f>Y103</f>
        <v>0.18787999999999999</v>
      </c>
      <c r="Z86" s="1009">
        <f>SQRT(AA86^2+AB86^2)*1000/(1.73*Z90)</f>
        <v>22.246434765795424</v>
      </c>
      <c r="AA86" s="931">
        <f>AA103</f>
        <v>1.3559000000000001</v>
      </c>
      <c r="AB86" s="932">
        <f>AB103</f>
        <v>0.19683999999999999</v>
      </c>
      <c r="AC86" s="1009">
        <f>SQRT(AD86^2+AE86^2)*1000/(1.73*AC90)</f>
        <v>22.104998563561118</v>
      </c>
      <c r="AD86" s="931">
        <f>AD103</f>
        <v>1.3482000000000001</v>
      </c>
      <c r="AE86" s="932">
        <f>AE103</f>
        <v>0.18914</v>
      </c>
      <c r="AF86" s="1009">
        <f>SQRT(AG86^2+AH86^2)*1000/(1.73*AF90)</f>
        <v>21.48033079488301</v>
      </c>
      <c r="AG86" s="931">
        <f>AG103</f>
        <v>1.3106800000000001</v>
      </c>
      <c r="AH86" s="932">
        <f>AH103</f>
        <v>0.17962</v>
      </c>
      <c r="AI86" s="1009">
        <f>SQRT(AJ86^2+AK86^2)*1000/(1.73*AI90)</f>
        <v>21.540561932900072</v>
      </c>
      <c r="AJ86" s="931">
        <f>AJ103</f>
        <v>1.3043800000000001</v>
      </c>
      <c r="AK86" s="932">
        <f>AK103</f>
        <v>0.17038</v>
      </c>
      <c r="AL86" s="1009">
        <f>SQRT(AM86^2+AN86^2)*1000/(1.73*AL90)</f>
        <v>21.674718544676825</v>
      </c>
      <c r="AM86" s="931">
        <f>AM103</f>
        <v>1.3122199999999999</v>
      </c>
      <c r="AN86" s="932">
        <f>AN103</f>
        <v>0.1736</v>
      </c>
      <c r="AO86" s="1009">
        <f>SQRT(AP86^2+AQ86^2)*1000/(1.73*AO90)</f>
        <v>21.520978807756819</v>
      </c>
      <c r="AP86" s="931">
        <f>AP103</f>
        <v>1.29962</v>
      </c>
      <c r="AQ86" s="932">
        <f>AQ103</f>
        <v>0.16883999999999999</v>
      </c>
      <c r="AR86" s="908"/>
      <c r="AX86" s="277"/>
      <c r="AY86" s="277"/>
      <c r="AZ86" s="806">
        <v>0</v>
      </c>
      <c r="BB86" s="277"/>
      <c r="BC86" s="277"/>
    </row>
    <row r="87" spans="1:68" ht="17.25" thickBot="1" x14ac:dyDescent="0.3">
      <c r="A87" s="1766"/>
      <c r="B87" s="1851"/>
      <c r="C87" s="1693"/>
      <c r="D87" s="1771"/>
      <c r="E87" s="1772"/>
      <c r="F87" s="1739" t="s">
        <v>109</v>
      </c>
      <c r="G87" s="1740"/>
      <c r="H87" s="1005">
        <f>SQRT(I87^2+J87^2)*1000/(1.73*H91)</f>
        <v>437.98661000676867</v>
      </c>
      <c r="I87" s="814">
        <f>I125+I123</f>
        <v>7.8182</v>
      </c>
      <c r="J87" s="933">
        <f>J125+J123</f>
        <v>0.9870000000000001</v>
      </c>
      <c r="K87" s="1005">
        <f>SQRT(L87^2+M87^2)*1000/(1.73*K91)</f>
        <v>431.97786673826744</v>
      </c>
      <c r="L87" s="814">
        <f>L125+L123</f>
        <v>7.7110000000000012</v>
      </c>
      <c r="M87" s="933">
        <f>M125+M123</f>
        <v>0.97300000000000009</v>
      </c>
      <c r="N87" s="1005">
        <f>SQRT(O87^2+P87^2)*1000/(1.73*N91)</f>
        <v>428.0034592309845</v>
      </c>
      <c r="O87" s="814">
        <f>O125+O123</f>
        <v>7.6392000000000007</v>
      </c>
      <c r="P87" s="933">
        <f>P125+P123</f>
        <v>0.9708</v>
      </c>
      <c r="Q87" s="1005">
        <f>SQRT(R87^2+S87^2)*1000/(1.73*Q91)</f>
        <v>433.81438944203575</v>
      </c>
      <c r="R87" s="814">
        <f>R125+R123</f>
        <v>7.7438000000000002</v>
      </c>
      <c r="S87" s="933">
        <f>S125+S123</f>
        <v>0.97700000000000009</v>
      </c>
      <c r="T87" s="1005">
        <f>SQRT(U87^2+V87^2)*1000/(1.73*T91)</f>
        <v>451.91180679327402</v>
      </c>
      <c r="U87" s="814">
        <f>U125+U123</f>
        <v>8.0499999999999989</v>
      </c>
      <c r="V87" s="933">
        <f>V125+V123</f>
        <v>1.1434000000000002</v>
      </c>
      <c r="W87" s="1005">
        <f>SQRT(X87^2+Y87^2)*1000/(1.73*W91)</f>
        <v>459.227887347604</v>
      </c>
      <c r="X87" s="814">
        <f>X125+X123</f>
        <v>8.1836000000000002</v>
      </c>
      <c r="Y87" s="933">
        <f>Y125+Y123</f>
        <v>1.1385999999999998</v>
      </c>
      <c r="Z87" s="1005">
        <f>SQRT(AA87^2+AB87^2)*1000/(1.73*Z91)</f>
        <v>465.68243828958157</v>
      </c>
      <c r="AA87" s="814">
        <f>AA125+AA123</f>
        <v>8.2994000000000003</v>
      </c>
      <c r="AB87" s="933">
        <f>AB125+AB123</f>
        <v>1.149</v>
      </c>
      <c r="AC87" s="1005">
        <f>SQRT(AD87^2+AE87^2)*1000/(1.73*AC91)</f>
        <v>466.58972112196062</v>
      </c>
      <c r="AD87" s="814">
        <f>AD125+AD123</f>
        <v>8.3171999999999997</v>
      </c>
      <c r="AE87" s="933">
        <f>AE125+AE123</f>
        <v>1.1394</v>
      </c>
      <c r="AF87" s="1005">
        <f>SQRT(AG87^2+AH87^2)*1000/(1.73*AF91)</f>
        <v>464.21786238230806</v>
      </c>
      <c r="AG87" s="814">
        <f>AG125+AG123</f>
        <v>8.2797999999999998</v>
      </c>
      <c r="AH87" s="933">
        <f>AH125+AH123</f>
        <v>1.0974000000000002</v>
      </c>
      <c r="AI87" s="1005">
        <f>SQRT(AJ87^2+AK87^2)*1000/(1.73*AI91)</f>
        <v>462.95223291472149</v>
      </c>
      <c r="AJ87" s="814">
        <f>AJ125+AJ123</f>
        <v>8.1780000000000008</v>
      </c>
      <c r="AK87" s="933">
        <f>AK125+AK123</f>
        <v>1.0826</v>
      </c>
      <c r="AL87" s="1005">
        <f>SQRT(AM87^2+AN87^2)*1000/(1.73*AL91)</f>
        <v>449.64403441533142</v>
      </c>
      <c r="AM87" s="814">
        <f>AM125+AM123</f>
        <v>7.9405999999999999</v>
      </c>
      <c r="AN87" s="933">
        <f>AN125+AN123</f>
        <v>1.0688000000000002</v>
      </c>
      <c r="AO87" s="1005">
        <f>SQRT(AP87^2+AQ87^2)*1000/(1.73*AO91)</f>
        <v>445.07007965390261</v>
      </c>
      <c r="AP87" s="814">
        <f>AP125+AP123</f>
        <v>7.8580000000000005</v>
      </c>
      <c r="AQ87" s="933">
        <f>AQ125+AQ123</f>
        <v>1.0714000000000001</v>
      </c>
      <c r="AR87" s="908"/>
      <c r="AX87" s="277"/>
      <c r="AY87" s="277"/>
      <c r="AZ87" s="806">
        <v>0</v>
      </c>
      <c r="BB87" s="277"/>
      <c r="BC87" s="277"/>
    </row>
    <row r="88" spans="1:68" ht="17.25" thickBot="1" x14ac:dyDescent="0.3">
      <c r="A88" s="1766"/>
      <c r="B88" s="1851"/>
      <c r="C88" s="1693"/>
      <c r="D88" s="1744" t="s">
        <v>21</v>
      </c>
      <c r="E88" s="1745"/>
      <c r="F88" s="1745"/>
      <c r="G88" s="1746"/>
      <c r="H88" s="1774">
        <v>5</v>
      </c>
      <c r="I88" s="1775"/>
      <c r="J88" s="1776"/>
      <c r="K88" s="1774">
        <v>5</v>
      </c>
      <c r="L88" s="1775"/>
      <c r="M88" s="1776"/>
      <c r="N88" s="1774">
        <v>5</v>
      </c>
      <c r="O88" s="1775"/>
      <c r="P88" s="1776"/>
      <c r="Q88" s="1774">
        <v>5</v>
      </c>
      <c r="R88" s="1775"/>
      <c r="S88" s="1776"/>
      <c r="T88" s="1774">
        <v>5</v>
      </c>
      <c r="U88" s="1775"/>
      <c r="V88" s="1776"/>
      <c r="W88" s="1774">
        <v>5</v>
      </c>
      <c r="X88" s="1775"/>
      <c r="Y88" s="1776"/>
      <c r="Z88" s="1774">
        <v>5</v>
      </c>
      <c r="AA88" s="1775"/>
      <c r="AB88" s="1776"/>
      <c r="AC88" s="1774">
        <v>5</v>
      </c>
      <c r="AD88" s="1775"/>
      <c r="AE88" s="1776"/>
      <c r="AF88" s="1774">
        <v>5</v>
      </c>
      <c r="AG88" s="1775"/>
      <c r="AH88" s="1776"/>
      <c r="AI88" s="1774">
        <v>5</v>
      </c>
      <c r="AJ88" s="1775"/>
      <c r="AK88" s="1776"/>
      <c r="AL88" s="1774">
        <v>5</v>
      </c>
      <c r="AM88" s="1775"/>
      <c r="AN88" s="1776"/>
      <c r="AO88" s="1774">
        <v>5</v>
      </c>
      <c r="AP88" s="1775"/>
      <c r="AQ88" s="1776"/>
      <c r="AX88" s="277"/>
      <c r="AY88" s="277"/>
      <c r="AZ88" s="806">
        <v>0</v>
      </c>
      <c r="BB88" s="277"/>
      <c r="BC88" s="277"/>
    </row>
    <row r="89" spans="1:68" ht="16.5" x14ac:dyDescent="0.25">
      <c r="A89" s="1766"/>
      <c r="B89" s="1851"/>
      <c r="C89" s="1693"/>
      <c r="D89" s="1724" t="s">
        <v>22</v>
      </c>
      <c r="E89" s="1726"/>
      <c r="F89" s="1735" t="s">
        <v>212</v>
      </c>
      <c r="G89" s="1736"/>
      <c r="H89" s="1822">
        <v>122</v>
      </c>
      <c r="I89" s="1823"/>
      <c r="J89" s="1824"/>
      <c r="K89" s="1822">
        <v>122</v>
      </c>
      <c r="L89" s="1823"/>
      <c r="M89" s="1824"/>
      <c r="N89" s="1822">
        <v>122</v>
      </c>
      <c r="O89" s="1823"/>
      <c r="P89" s="1824"/>
      <c r="Q89" s="1822">
        <v>122</v>
      </c>
      <c r="R89" s="1823"/>
      <c r="S89" s="1824"/>
      <c r="T89" s="1822">
        <v>122</v>
      </c>
      <c r="U89" s="1823"/>
      <c r="V89" s="1824"/>
      <c r="W89" s="1822">
        <v>122</v>
      </c>
      <c r="X89" s="1823"/>
      <c r="Y89" s="1824"/>
      <c r="Z89" s="1822">
        <v>122</v>
      </c>
      <c r="AA89" s="1823"/>
      <c r="AB89" s="1824"/>
      <c r="AC89" s="1822">
        <v>122</v>
      </c>
      <c r="AD89" s="1823"/>
      <c r="AE89" s="1824"/>
      <c r="AF89" s="1822">
        <v>122</v>
      </c>
      <c r="AG89" s="1823"/>
      <c r="AH89" s="1824"/>
      <c r="AI89" s="1822">
        <v>121</v>
      </c>
      <c r="AJ89" s="1823"/>
      <c r="AK89" s="1824"/>
      <c r="AL89" s="1822">
        <v>120</v>
      </c>
      <c r="AM89" s="1823"/>
      <c r="AN89" s="1824"/>
      <c r="AO89" s="1822">
        <v>120</v>
      </c>
      <c r="AP89" s="1823"/>
      <c r="AQ89" s="1824"/>
      <c r="AX89" s="277"/>
      <c r="AY89" s="277"/>
      <c r="AZ89" s="806">
        <v>0</v>
      </c>
      <c r="BB89" s="277"/>
      <c r="BC89" s="277"/>
    </row>
    <row r="90" spans="1:68" ht="16.5" x14ac:dyDescent="0.25">
      <c r="A90" s="1766"/>
      <c r="B90" s="1851"/>
      <c r="C90" s="1693"/>
      <c r="D90" s="1727"/>
      <c r="E90" s="1729"/>
      <c r="F90" s="1737" t="s">
        <v>144</v>
      </c>
      <c r="G90" s="1738"/>
      <c r="H90" s="1847">
        <v>35.700000000000003</v>
      </c>
      <c r="I90" s="1848"/>
      <c r="J90" s="1849"/>
      <c r="K90" s="1847">
        <v>35.700000000000003</v>
      </c>
      <c r="L90" s="1848"/>
      <c r="M90" s="1849"/>
      <c r="N90" s="1847">
        <v>35.700000000000003</v>
      </c>
      <c r="O90" s="1848"/>
      <c r="P90" s="1849"/>
      <c r="Q90" s="1847">
        <v>35.700000000000003</v>
      </c>
      <c r="R90" s="1848"/>
      <c r="S90" s="1849"/>
      <c r="T90" s="1847">
        <v>35.700000000000003</v>
      </c>
      <c r="U90" s="1848"/>
      <c r="V90" s="1849"/>
      <c r="W90" s="1847">
        <v>35.6</v>
      </c>
      <c r="X90" s="1848"/>
      <c r="Y90" s="1849"/>
      <c r="Z90" s="1847">
        <v>35.6</v>
      </c>
      <c r="AA90" s="1848"/>
      <c r="AB90" s="1849"/>
      <c r="AC90" s="1847">
        <v>35.6</v>
      </c>
      <c r="AD90" s="1848"/>
      <c r="AE90" s="1849"/>
      <c r="AF90" s="1847">
        <v>35.6</v>
      </c>
      <c r="AG90" s="1848"/>
      <c r="AH90" s="1849"/>
      <c r="AI90" s="1847">
        <v>35.299999999999997</v>
      </c>
      <c r="AJ90" s="1848"/>
      <c r="AK90" s="1849"/>
      <c r="AL90" s="1847">
        <v>35.299999999999997</v>
      </c>
      <c r="AM90" s="1848"/>
      <c r="AN90" s="1849"/>
      <c r="AO90" s="1847">
        <v>35.200000000000003</v>
      </c>
      <c r="AP90" s="1848"/>
      <c r="AQ90" s="1849"/>
    </row>
    <row r="91" spans="1:68" ht="17.25" thickBot="1" x14ac:dyDescent="0.3">
      <c r="A91" s="1766"/>
      <c r="B91" s="1851"/>
      <c r="C91" s="1693"/>
      <c r="D91" s="1730"/>
      <c r="E91" s="1732"/>
      <c r="F91" s="1739" t="s">
        <v>109</v>
      </c>
      <c r="G91" s="1740"/>
      <c r="H91" s="1819">
        <v>10.4</v>
      </c>
      <c r="I91" s="1820"/>
      <c r="J91" s="1821"/>
      <c r="K91" s="1819">
        <v>10.4</v>
      </c>
      <c r="L91" s="1820"/>
      <c r="M91" s="1821"/>
      <c r="N91" s="1819">
        <v>10.4</v>
      </c>
      <c r="O91" s="1820"/>
      <c r="P91" s="1821"/>
      <c r="Q91" s="1819">
        <v>10.4</v>
      </c>
      <c r="R91" s="1820"/>
      <c r="S91" s="1821"/>
      <c r="T91" s="1819">
        <v>10.4</v>
      </c>
      <c r="U91" s="1820"/>
      <c r="V91" s="1821"/>
      <c r="W91" s="1819">
        <v>10.4</v>
      </c>
      <c r="X91" s="1820"/>
      <c r="Y91" s="1821"/>
      <c r="Z91" s="1819">
        <v>10.4</v>
      </c>
      <c r="AA91" s="1820"/>
      <c r="AB91" s="1821"/>
      <c r="AC91" s="1819">
        <v>10.4</v>
      </c>
      <c r="AD91" s="1820"/>
      <c r="AE91" s="1821"/>
      <c r="AF91" s="1819">
        <v>10.4</v>
      </c>
      <c r="AG91" s="1820"/>
      <c r="AH91" s="1821"/>
      <c r="AI91" s="1819">
        <v>10.3</v>
      </c>
      <c r="AJ91" s="1820"/>
      <c r="AK91" s="1821"/>
      <c r="AL91" s="1819">
        <v>10.3</v>
      </c>
      <c r="AM91" s="1820"/>
      <c r="AN91" s="1821"/>
      <c r="AO91" s="1819">
        <v>10.3</v>
      </c>
      <c r="AP91" s="1820"/>
      <c r="AQ91" s="1821"/>
    </row>
    <row r="92" spans="1:68" ht="17.25" thickBot="1" x14ac:dyDescent="0.3">
      <c r="A92" s="1852"/>
      <c r="B92" s="1853"/>
      <c r="C92" s="1694"/>
      <c r="D92" s="1744" t="s">
        <v>23</v>
      </c>
      <c r="E92" s="1745"/>
      <c r="F92" s="1745"/>
      <c r="G92" s="1746"/>
      <c r="H92" s="1721" t="s">
        <v>128</v>
      </c>
      <c r="I92" s="1722"/>
      <c r="J92" s="1723"/>
      <c r="K92" s="1721" t="s">
        <v>128</v>
      </c>
      <c r="L92" s="1722"/>
      <c r="M92" s="1723"/>
      <c r="N92" s="1721" t="s">
        <v>128</v>
      </c>
      <c r="O92" s="1722"/>
      <c r="P92" s="1723"/>
      <c r="Q92" s="1721" t="s">
        <v>128</v>
      </c>
      <c r="R92" s="1722"/>
      <c r="S92" s="1723"/>
      <c r="T92" s="1721" t="s">
        <v>128</v>
      </c>
      <c r="U92" s="1722"/>
      <c r="V92" s="1723"/>
      <c r="W92" s="1721" t="s">
        <v>128</v>
      </c>
      <c r="X92" s="1722"/>
      <c r="Y92" s="1723"/>
      <c r="Z92" s="1721" t="s">
        <v>128</v>
      </c>
      <c r="AA92" s="1722"/>
      <c r="AB92" s="1723"/>
      <c r="AC92" s="1721" t="s">
        <v>128</v>
      </c>
      <c r="AD92" s="1722"/>
      <c r="AE92" s="1723"/>
      <c r="AF92" s="1721" t="s">
        <v>128</v>
      </c>
      <c r="AG92" s="1722"/>
      <c r="AH92" s="1723"/>
      <c r="AI92" s="1721" t="s">
        <v>128</v>
      </c>
      <c r="AJ92" s="1722"/>
      <c r="AK92" s="1723"/>
      <c r="AL92" s="1721" t="s">
        <v>128</v>
      </c>
      <c r="AM92" s="1722"/>
      <c r="AN92" s="1723"/>
      <c r="AO92" s="1721" t="s">
        <v>128</v>
      </c>
      <c r="AP92" s="1722"/>
      <c r="AQ92" s="1723"/>
    </row>
    <row r="93" spans="1:68" ht="16.5" x14ac:dyDescent="0.25">
      <c r="A93" s="1724" t="s">
        <v>146</v>
      </c>
      <c r="B93" s="1725"/>
      <c r="C93" s="1726"/>
      <c r="D93" s="1699"/>
      <c r="E93" s="1701"/>
      <c r="F93" s="1735" t="s">
        <v>212</v>
      </c>
      <c r="G93" s="1736"/>
      <c r="H93" s="855">
        <f>H85+H77</f>
        <v>0</v>
      </c>
      <c r="I93" s="845">
        <f t="shared" ref="I93:AQ95" si="7">I85+I77</f>
        <v>0</v>
      </c>
      <c r="J93" s="846">
        <f t="shared" si="7"/>
        <v>0</v>
      </c>
      <c r="K93" s="855">
        <f t="shared" si="7"/>
        <v>0</v>
      </c>
      <c r="L93" s="845">
        <f t="shared" si="7"/>
        <v>0</v>
      </c>
      <c r="M93" s="846">
        <f t="shared" si="7"/>
        <v>0</v>
      </c>
      <c r="N93" s="855">
        <f t="shared" si="7"/>
        <v>0</v>
      </c>
      <c r="O93" s="845">
        <f t="shared" si="7"/>
        <v>0</v>
      </c>
      <c r="P93" s="846">
        <f t="shared" si="7"/>
        <v>0</v>
      </c>
      <c r="Q93" s="855">
        <f t="shared" si="7"/>
        <v>0</v>
      </c>
      <c r="R93" s="845">
        <f t="shared" si="7"/>
        <v>0</v>
      </c>
      <c r="S93" s="846">
        <f t="shared" si="7"/>
        <v>0</v>
      </c>
      <c r="T93" s="855">
        <f t="shared" si="7"/>
        <v>0</v>
      </c>
      <c r="U93" s="845">
        <f t="shared" si="7"/>
        <v>0</v>
      </c>
      <c r="V93" s="846">
        <f t="shared" si="7"/>
        <v>0</v>
      </c>
      <c r="W93" s="855">
        <f t="shared" si="7"/>
        <v>0</v>
      </c>
      <c r="X93" s="845">
        <f t="shared" si="7"/>
        <v>0</v>
      </c>
      <c r="Y93" s="846">
        <f t="shared" si="7"/>
        <v>0</v>
      </c>
      <c r="Z93" s="855">
        <f t="shared" si="7"/>
        <v>0</v>
      </c>
      <c r="AA93" s="845">
        <f t="shared" si="7"/>
        <v>0</v>
      </c>
      <c r="AB93" s="846">
        <f t="shared" si="7"/>
        <v>0</v>
      </c>
      <c r="AC93" s="855">
        <f t="shared" si="7"/>
        <v>0</v>
      </c>
      <c r="AD93" s="845">
        <f t="shared" si="7"/>
        <v>0</v>
      </c>
      <c r="AE93" s="846">
        <f t="shared" si="7"/>
        <v>0</v>
      </c>
      <c r="AF93" s="855">
        <f t="shared" si="7"/>
        <v>0</v>
      </c>
      <c r="AG93" s="845">
        <f t="shared" si="7"/>
        <v>0</v>
      </c>
      <c r="AH93" s="846">
        <f t="shared" si="7"/>
        <v>0</v>
      </c>
      <c r="AI93" s="855">
        <f t="shared" si="7"/>
        <v>0</v>
      </c>
      <c r="AJ93" s="845">
        <f t="shared" si="7"/>
        <v>0</v>
      </c>
      <c r="AK93" s="846">
        <f t="shared" si="7"/>
        <v>0</v>
      </c>
      <c r="AL93" s="855">
        <f t="shared" si="7"/>
        <v>0</v>
      </c>
      <c r="AM93" s="845">
        <f t="shared" si="7"/>
        <v>0</v>
      </c>
      <c r="AN93" s="846">
        <f t="shared" si="7"/>
        <v>0</v>
      </c>
      <c r="AO93" s="855">
        <f t="shared" si="7"/>
        <v>0</v>
      </c>
      <c r="AP93" s="845">
        <f t="shared" si="7"/>
        <v>0</v>
      </c>
      <c r="AQ93" s="846">
        <f t="shared" si="7"/>
        <v>0</v>
      </c>
      <c r="AR93" s="908"/>
    </row>
    <row r="94" spans="1:68" ht="16.5" x14ac:dyDescent="0.25">
      <c r="A94" s="1727"/>
      <c r="B94" s="1728"/>
      <c r="C94" s="1729"/>
      <c r="D94" s="1733"/>
      <c r="E94" s="1734"/>
      <c r="F94" s="1737" t="s">
        <v>144</v>
      </c>
      <c r="G94" s="1738"/>
      <c r="H94" s="1009">
        <f>H86+H78</f>
        <v>32.119935475936131</v>
      </c>
      <c r="I94" s="931">
        <f>I86+I78</f>
        <v>1.9677</v>
      </c>
      <c r="J94" s="932">
        <f>J86+J78</f>
        <v>0.28098000000000001</v>
      </c>
      <c r="K94" s="1009">
        <f t="shared" si="7"/>
        <v>31.753888825370552</v>
      </c>
      <c r="L94" s="931">
        <f t="shared" si="7"/>
        <v>1.9433400000000001</v>
      </c>
      <c r="M94" s="932">
        <f t="shared" si="7"/>
        <v>0.2772</v>
      </c>
      <c r="N94" s="1009">
        <f t="shared" si="7"/>
        <v>30.334745596481966</v>
      </c>
      <c r="O94" s="931">
        <f t="shared" si="7"/>
        <v>1.8556999999999999</v>
      </c>
      <c r="P94" s="932">
        <f t="shared" si="7"/>
        <v>0.26935999999999999</v>
      </c>
      <c r="Q94" s="1009">
        <f t="shared" si="7"/>
        <v>31.465192822781965</v>
      </c>
      <c r="R94" s="931">
        <f t="shared" si="7"/>
        <v>1.9264000000000001</v>
      </c>
      <c r="S94" s="932">
        <f t="shared" si="7"/>
        <v>0.26922000000000001</v>
      </c>
      <c r="T94" s="1009">
        <f t="shared" si="7"/>
        <v>33.953553637794066</v>
      </c>
      <c r="U94" s="931">
        <f t="shared" si="7"/>
        <v>2.0634600000000001</v>
      </c>
      <c r="V94" s="932">
        <f t="shared" si="7"/>
        <v>0.33123999999999998</v>
      </c>
      <c r="W94" s="1009">
        <f t="shared" si="7"/>
        <v>34.326607414883313</v>
      </c>
      <c r="X94" s="931">
        <f t="shared" si="7"/>
        <v>2.0895000000000001</v>
      </c>
      <c r="Y94" s="932">
        <f t="shared" si="7"/>
        <v>0.33207999999999999</v>
      </c>
      <c r="Z94" s="1009">
        <f t="shared" si="7"/>
        <v>34.648904374568147</v>
      </c>
      <c r="AA94" s="931">
        <f t="shared" si="7"/>
        <v>2.1085400000000001</v>
      </c>
      <c r="AB94" s="932">
        <f t="shared" si="7"/>
        <v>0.33921999999999997</v>
      </c>
      <c r="AC94" s="1009">
        <f t="shared" si="7"/>
        <v>33.984062001709518</v>
      </c>
      <c r="AD94" s="931">
        <f t="shared" si="7"/>
        <v>2.0689200000000003</v>
      </c>
      <c r="AE94" s="932">
        <f t="shared" si="7"/>
        <v>0.32633999999999996</v>
      </c>
      <c r="AF94" s="1009">
        <f t="shared" si="7"/>
        <v>32.719652719177567</v>
      </c>
      <c r="AG94" s="931">
        <f t="shared" si="7"/>
        <v>1.9885600000000001</v>
      </c>
      <c r="AH94" s="932">
        <f t="shared" si="7"/>
        <v>0.29903999999999997</v>
      </c>
      <c r="AI94" s="1009">
        <f t="shared" si="7"/>
        <v>33.727452828878356</v>
      </c>
      <c r="AJ94" s="931">
        <f t="shared" si="7"/>
        <v>2.0398000000000001</v>
      </c>
      <c r="AK94" s="932">
        <f t="shared" si="7"/>
        <v>0.29764000000000002</v>
      </c>
      <c r="AL94" s="1009">
        <f t="shared" si="7"/>
        <v>33.886118787771487</v>
      </c>
      <c r="AM94" s="931">
        <f t="shared" si="7"/>
        <v>2.0468000000000002</v>
      </c>
      <c r="AN94" s="932">
        <f t="shared" si="7"/>
        <v>0.30212</v>
      </c>
      <c r="AO94" s="1009">
        <f t="shared" si="7"/>
        <v>33.73670443375822</v>
      </c>
      <c r="AP94" s="931">
        <f t="shared" si="7"/>
        <v>2.0347599999999999</v>
      </c>
      <c r="AQ94" s="932">
        <f t="shared" si="7"/>
        <v>0.29568</v>
      </c>
      <c r="AR94" s="674"/>
      <c r="AS94" s="674"/>
    </row>
    <row r="95" spans="1:68" ht="17.25" thickBot="1" x14ac:dyDescent="0.3">
      <c r="A95" s="1730"/>
      <c r="B95" s="1731"/>
      <c r="C95" s="1732"/>
      <c r="D95" s="1702"/>
      <c r="E95" s="1704"/>
      <c r="F95" s="1739" t="s">
        <v>109</v>
      </c>
      <c r="G95" s="1740"/>
      <c r="H95" s="1005">
        <f>H87+H79</f>
        <v>896.1611216583857</v>
      </c>
      <c r="I95" s="688">
        <f>I87+I79</f>
        <v>16</v>
      </c>
      <c r="J95" s="689">
        <f>J87+J79</f>
        <v>1.9935</v>
      </c>
      <c r="K95" s="1005">
        <f t="shared" si="7"/>
        <v>877.01321321474916</v>
      </c>
      <c r="L95" s="688">
        <f t="shared" si="7"/>
        <v>15.6568</v>
      </c>
      <c r="M95" s="689">
        <f t="shared" si="7"/>
        <v>1.9617000000000002</v>
      </c>
      <c r="N95" s="1005">
        <f t="shared" si="7"/>
        <v>873.33461937788809</v>
      </c>
      <c r="O95" s="688">
        <f t="shared" si="7"/>
        <v>15.590499999999999</v>
      </c>
      <c r="P95" s="689">
        <f t="shared" si="7"/>
        <v>1.9584000000000001</v>
      </c>
      <c r="Q95" s="1005">
        <f t="shared" si="7"/>
        <v>886.16872925856762</v>
      </c>
      <c r="R95" s="688">
        <f t="shared" si="7"/>
        <v>15.8226</v>
      </c>
      <c r="S95" s="689">
        <f t="shared" si="7"/>
        <v>1.9631000000000001</v>
      </c>
      <c r="T95" s="1005">
        <f t="shared" si="7"/>
        <v>923.69021043912403</v>
      </c>
      <c r="U95" s="688">
        <f t="shared" si="7"/>
        <v>16.455099999999998</v>
      </c>
      <c r="V95" s="689">
        <f t="shared" si="7"/>
        <v>2.3285</v>
      </c>
      <c r="W95" s="1005">
        <f t="shared" si="7"/>
        <v>937.75596975975782</v>
      </c>
      <c r="X95" s="688">
        <f t="shared" si="7"/>
        <v>16.707500000000003</v>
      </c>
      <c r="Y95" s="689">
        <f t="shared" si="7"/>
        <v>2.3508999999999998</v>
      </c>
      <c r="Z95" s="1005">
        <f t="shared" si="7"/>
        <v>943.83885631731755</v>
      </c>
      <c r="AA95" s="688">
        <f t="shared" si="7"/>
        <v>16.818399999999997</v>
      </c>
      <c r="AB95" s="689">
        <f t="shared" si="7"/>
        <v>2.3482000000000003</v>
      </c>
      <c r="AC95" s="1005">
        <f t="shared" si="7"/>
        <v>943.78176885037067</v>
      </c>
      <c r="AD95" s="688">
        <f t="shared" si="7"/>
        <v>16.817900000000002</v>
      </c>
      <c r="AE95" s="689">
        <f t="shared" si="7"/>
        <v>2.3441000000000001</v>
      </c>
      <c r="AF95" s="1005">
        <f t="shared" si="7"/>
        <v>938.99353456780216</v>
      </c>
      <c r="AG95" s="688">
        <f t="shared" si="7"/>
        <v>16.666600000000003</v>
      </c>
      <c r="AH95" s="689">
        <f t="shared" si="7"/>
        <v>2.2081</v>
      </c>
      <c r="AI95" s="1005">
        <f t="shared" si="7"/>
        <v>934.57029484670238</v>
      </c>
      <c r="AJ95" s="688">
        <f t="shared" si="7"/>
        <v>16.5108</v>
      </c>
      <c r="AK95" s="689">
        <f t="shared" si="7"/>
        <v>2.1723999999999997</v>
      </c>
      <c r="AL95" s="1005">
        <f t="shared" si="7"/>
        <v>909.87552803820154</v>
      </c>
      <c r="AM95" s="688">
        <f t="shared" si="7"/>
        <v>16.068100000000001</v>
      </c>
      <c r="AN95" s="689">
        <f t="shared" si="7"/>
        <v>2.1633000000000004</v>
      </c>
      <c r="AO95" s="1005">
        <f t="shared" si="7"/>
        <v>896.90197389439254</v>
      </c>
      <c r="AP95" s="688">
        <f t="shared" si="7"/>
        <v>15.834300000000002</v>
      </c>
      <c r="AQ95" s="689">
        <f t="shared" si="7"/>
        <v>2.1669999999999998</v>
      </c>
      <c r="AR95" s="674"/>
      <c r="AS95" s="674"/>
    </row>
    <row r="96" spans="1:68" ht="16.5" x14ac:dyDescent="0.25">
      <c r="A96" s="690"/>
      <c r="B96" s="918"/>
      <c r="C96" s="691"/>
      <c r="D96" s="978"/>
      <c r="E96" s="1718"/>
      <c r="F96" s="1718"/>
      <c r="G96" s="776"/>
      <c r="H96" s="666"/>
      <c r="I96" s="666"/>
      <c r="J96" s="666"/>
      <c r="K96" s="666"/>
      <c r="L96" s="666"/>
      <c r="M96" s="666"/>
      <c r="N96" s="666"/>
      <c r="O96" s="666"/>
      <c r="P96" s="666"/>
      <c r="Q96" s="666"/>
      <c r="R96" s="666"/>
      <c r="S96" s="666"/>
      <c r="T96" s="666"/>
      <c r="U96" s="666"/>
      <c r="V96" s="666"/>
      <c r="W96" s="666"/>
      <c r="X96" s="666"/>
      <c r="Y96" s="666"/>
      <c r="Z96" s="666"/>
      <c r="AA96" s="666"/>
      <c r="AB96" s="666"/>
      <c r="AC96" s="666"/>
      <c r="AD96" s="666"/>
      <c r="AE96" s="666"/>
      <c r="AF96" s="666"/>
      <c r="AG96" s="666"/>
      <c r="AH96" s="666"/>
      <c r="AI96" s="666"/>
      <c r="AJ96" s="666"/>
      <c r="AK96" s="666"/>
      <c r="AL96" s="666"/>
      <c r="AM96" s="666"/>
      <c r="AN96" s="666"/>
      <c r="AO96" s="666"/>
      <c r="AP96" s="666"/>
      <c r="AQ96" s="693"/>
      <c r="AR96" s="674"/>
      <c r="AS96" s="674"/>
    </row>
    <row r="97" spans="1:47" ht="16.5" x14ac:dyDescent="0.25">
      <c r="A97" s="785"/>
      <c r="B97" s="936"/>
      <c r="C97" s="936"/>
      <c r="D97" s="854"/>
      <c r="E97" s="1719"/>
      <c r="F97" s="1719"/>
      <c r="G97" s="666"/>
      <c r="H97" s="666"/>
      <c r="I97" s="666"/>
      <c r="J97" s="666"/>
      <c r="K97" s="666"/>
      <c r="L97" s="666"/>
      <c r="M97" s="666"/>
      <c r="N97" s="666"/>
      <c r="O97" s="666"/>
      <c r="P97" s="666"/>
      <c r="Q97" s="666"/>
      <c r="R97" s="666"/>
      <c r="S97" s="666"/>
      <c r="T97" s="666"/>
      <c r="U97" s="666"/>
      <c r="V97" s="666"/>
      <c r="W97" s="666"/>
      <c r="X97" s="666"/>
      <c r="Y97" s="666"/>
      <c r="Z97" s="666"/>
      <c r="AA97" s="666"/>
      <c r="AB97" s="666"/>
      <c r="AC97" s="666"/>
      <c r="AD97" s="666"/>
      <c r="AE97" s="666"/>
      <c r="AF97" s="666"/>
      <c r="AG97" s="666"/>
      <c r="AH97" s="666"/>
      <c r="AI97" s="666"/>
      <c r="AJ97" s="666"/>
      <c r="AK97" s="666"/>
      <c r="AL97" s="666"/>
      <c r="AM97" s="666"/>
      <c r="AN97" s="666"/>
      <c r="AO97" s="666"/>
      <c r="AP97" s="666"/>
      <c r="AQ97" s="693"/>
      <c r="AR97" s="674"/>
      <c r="AS97" s="674"/>
    </row>
    <row r="98" spans="1:47" ht="17.25" thickBot="1" x14ac:dyDescent="0.3">
      <c r="A98" s="830"/>
      <c r="B98" s="695"/>
      <c r="C98" s="695"/>
      <c r="D98" s="831"/>
      <c r="E98" s="1720"/>
      <c r="F98" s="1720"/>
      <c r="G98" s="698"/>
      <c r="H98" s="698"/>
      <c r="I98" s="698"/>
      <c r="J98" s="698"/>
      <c r="K98" s="698"/>
      <c r="L98" s="698"/>
      <c r="M98" s="698"/>
      <c r="N98" s="698"/>
      <c r="O98" s="698"/>
      <c r="P98" s="698"/>
      <c r="Q98" s="698"/>
      <c r="R98" s="698"/>
      <c r="S98" s="698"/>
      <c r="T98" s="698"/>
      <c r="U98" s="698"/>
      <c r="V98" s="698"/>
      <c r="W98" s="698"/>
      <c r="X98" s="698"/>
      <c r="Y98" s="698"/>
      <c r="Z98" s="698"/>
      <c r="AA98" s="698"/>
      <c r="AB98" s="698"/>
      <c r="AC98" s="698"/>
      <c r="AD98" s="698"/>
      <c r="AE98" s="698"/>
      <c r="AF98" s="698"/>
      <c r="AG98" s="698"/>
      <c r="AH98" s="698"/>
      <c r="AI98" s="698"/>
      <c r="AJ98" s="698"/>
      <c r="AK98" s="698"/>
      <c r="AL98" s="698"/>
      <c r="AM98" s="698"/>
      <c r="AN98" s="698"/>
      <c r="AO98" s="698"/>
      <c r="AP98" s="698"/>
      <c r="AQ98" s="697"/>
      <c r="AR98" s="674"/>
      <c r="AS98" s="674"/>
    </row>
    <row r="99" spans="1:47" ht="17.25" thickBot="1" x14ac:dyDescent="0.3">
      <c r="A99" s="699"/>
      <c r="B99" s="700"/>
      <c r="C99" s="700"/>
      <c r="D99" s="701"/>
      <c r="E99" s="702"/>
      <c r="F99" s="701"/>
      <c r="G99" s="702"/>
      <c r="H99" s="703"/>
      <c r="I99" s="701"/>
      <c r="J99" s="701"/>
      <c r="K99" s="703"/>
      <c r="L99" s="701"/>
      <c r="M99" s="701"/>
      <c r="N99" s="703"/>
      <c r="O99" s="701"/>
      <c r="P99" s="701"/>
      <c r="Q99" s="703"/>
      <c r="R99" s="701"/>
      <c r="S99" s="701"/>
      <c r="T99" s="703"/>
      <c r="U99" s="701"/>
      <c r="V99" s="701"/>
      <c r="W99" s="703"/>
      <c r="X99" s="701"/>
      <c r="Y99" s="701"/>
      <c r="Z99" s="703"/>
      <c r="AA99" s="701"/>
      <c r="AB99" s="701"/>
      <c r="AC99" s="703"/>
      <c r="AD99" s="701"/>
      <c r="AE99" s="701"/>
      <c r="AF99" s="703"/>
      <c r="AG99" s="701"/>
      <c r="AH99" s="701"/>
      <c r="AI99" s="703"/>
      <c r="AJ99" s="701"/>
      <c r="AK99" s="701"/>
      <c r="AL99" s="703"/>
      <c r="AM99" s="701"/>
      <c r="AN99" s="701"/>
      <c r="AO99" s="703"/>
      <c r="AP99" s="701"/>
      <c r="AQ99" s="701"/>
      <c r="AR99" s="674"/>
      <c r="AS99" s="674"/>
    </row>
    <row r="100" spans="1:47" ht="16.5" x14ac:dyDescent="0.25">
      <c r="A100" s="1681" t="s">
        <v>28</v>
      </c>
      <c r="B100" s="1682"/>
      <c r="C100" s="1683"/>
      <c r="D100" s="1843" t="s">
        <v>29</v>
      </c>
      <c r="E100" s="1844"/>
      <c r="F100" s="1845" t="s">
        <v>30</v>
      </c>
      <c r="G100" s="1846"/>
      <c r="H100" s="1810" t="s">
        <v>154</v>
      </c>
      <c r="I100" s="1811"/>
      <c r="J100" s="1812"/>
      <c r="K100" s="1810" t="s">
        <v>155</v>
      </c>
      <c r="L100" s="1811"/>
      <c r="M100" s="1812"/>
      <c r="N100" s="1810" t="s">
        <v>156</v>
      </c>
      <c r="O100" s="1811"/>
      <c r="P100" s="1812"/>
      <c r="Q100" s="1810" t="s">
        <v>157</v>
      </c>
      <c r="R100" s="1811"/>
      <c r="S100" s="1812"/>
      <c r="T100" s="1810" t="s">
        <v>158</v>
      </c>
      <c r="U100" s="1811"/>
      <c r="V100" s="1812"/>
      <c r="W100" s="1810" t="s">
        <v>159</v>
      </c>
      <c r="X100" s="1811"/>
      <c r="Y100" s="1812"/>
      <c r="Z100" s="1810" t="s">
        <v>160</v>
      </c>
      <c r="AA100" s="1811"/>
      <c r="AB100" s="1812"/>
      <c r="AC100" s="1810" t="s">
        <v>161</v>
      </c>
      <c r="AD100" s="1811"/>
      <c r="AE100" s="1812"/>
      <c r="AF100" s="1810" t="s">
        <v>162</v>
      </c>
      <c r="AG100" s="1811"/>
      <c r="AH100" s="1812"/>
      <c r="AI100" s="1810" t="s">
        <v>163</v>
      </c>
      <c r="AJ100" s="1811"/>
      <c r="AK100" s="1812"/>
      <c r="AL100" s="1810" t="s">
        <v>164</v>
      </c>
      <c r="AM100" s="1811"/>
      <c r="AN100" s="1812"/>
      <c r="AO100" s="1810" t="s">
        <v>165</v>
      </c>
      <c r="AP100" s="1811"/>
      <c r="AQ100" s="1812"/>
      <c r="AR100" s="674"/>
      <c r="AS100" s="674"/>
    </row>
    <row r="101" spans="1:47" ht="17.25" thickBot="1" x14ac:dyDescent="0.3">
      <c r="A101" s="1705" t="s">
        <v>73</v>
      </c>
      <c r="B101" s="1706"/>
      <c r="C101" s="1839"/>
      <c r="D101" s="938" t="s">
        <v>32</v>
      </c>
      <c r="E101" s="939" t="s">
        <v>33</v>
      </c>
      <c r="F101" s="940" t="s">
        <v>32</v>
      </c>
      <c r="G101" s="941" t="s">
        <v>33</v>
      </c>
      <c r="H101" s="1813"/>
      <c r="I101" s="1814"/>
      <c r="J101" s="1815"/>
      <c r="K101" s="1813"/>
      <c r="L101" s="1814"/>
      <c r="M101" s="1815"/>
      <c r="N101" s="1813"/>
      <c r="O101" s="1814"/>
      <c r="P101" s="1815"/>
      <c r="Q101" s="1813"/>
      <c r="R101" s="1814"/>
      <c r="S101" s="1815"/>
      <c r="T101" s="1813"/>
      <c r="U101" s="1814"/>
      <c r="V101" s="1815"/>
      <c r="W101" s="1813"/>
      <c r="X101" s="1814"/>
      <c r="Y101" s="1815"/>
      <c r="Z101" s="1813"/>
      <c r="AA101" s="1814"/>
      <c r="AB101" s="1815"/>
      <c r="AC101" s="1813"/>
      <c r="AD101" s="1814"/>
      <c r="AE101" s="1815"/>
      <c r="AF101" s="1813"/>
      <c r="AG101" s="1814"/>
      <c r="AH101" s="1815"/>
      <c r="AI101" s="1813"/>
      <c r="AJ101" s="1814"/>
      <c r="AK101" s="1815"/>
      <c r="AL101" s="1813"/>
      <c r="AM101" s="1814"/>
      <c r="AN101" s="1815"/>
      <c r="AO101" s="1813"/>
      <c r="AP101" s="1814"/>
      <c r="AQ101" s="1815"/>
      <c r="AR101" s="674"/>
      <c r="AS101" s="674"/>
    </row>
    <row r="102" spans="1:47" s="665" customFormat="1" ht="16.5" customHeight="1" x14ac:dyDescent="0.25">
      <c r="A102" s="929" t="s">
        <v>296</v>
      </c>
      <c r="B102" s="715" t="s">
        <v>297</v>
      </c>
      <c r="C102" s="942"/>
      <c r="D102" s="943"/>
      <c r="E102" s="944"/>
      <c r="F102" s="945"/>
      <c r="G102" s="946"/>
      <c r="H102" s="714">
        <f>SQRT(I102^2+J102^2)*1000/(1.73*H90)</f>
        <v>11.673635207425521</v>
      </c>
      <c r="I102" s="749">
        <v>0.71511999999999998</v>
      </c>
      <c r="J102" s="750">
        <v>9.1700000000000004E-2</v>
      </c>
      <c r="K102" s="714">
        <f>SQRT(L102^2+M102^2)*1000/(1.73*K90)</f>
        <v>11.50771954437149</v>
      </c>
      <c r="L102" s="749">
        <v>0.70504</v>
      </c>
      <c r="M102" s="750">
        <v>8.974E-2</v>
      </c>
      <c r="N102" s="714">
        <f>SQRT(O102^2+P102^2)*1000/(1.73*N90)</f>
        <v>10.327132305938072</v>
      </c>
      <c r="O102" s="749">
        <v>0.63266</v>
      </c>
      <c r="P102" s="750">
        <v>8.0920000000000006E-2</v>
      </c>
      <c r="Q102" s="714">
        <f>SQRT(R102^2+S102^2)*1000/(1.73*Q90)</f>
        <v>11.09522571383126</v>
      </c>
      <c r="R102" s="749">
        <v>0.67998000000000003</v>
      </c>
      <c r="S102" s="750">
        <v>8.4839999999999999E-2</v>
      </c>
      <c r="T102" s="714">
        <f>SQRT(U102^2+V102^2)*1000/(1.73*T90)</f>
        <v>12.502155547213743</v>
      </c>
      <c r="U102" s="749">
        <v>0.75824000000000003</v>
      </c>
      <c r="V102" s="750">
        <v>0.14588000000000001</v>
      </c>
      <c r="W102" s="714">
        <f>SQRT(X102^2+Y102^2)*1000/(1.73*W90)</f>
        <v>12.552247890452323</v>
      </c>
      <c r="X102" s="749">
        <v>0.75949999999999995</v>
      </c>
      <c r="Y102" s="750">
        <v>0.14419999999999999</v>
      </c>
      <c r="Z102" s="714">
        <f>SQRT(AA102^2+AB102^2)*1000/(1.73*Z90)</f>
        <v>12.437308006550177</v>
      </c>
      <c r="AA102" s="749">
        <v>0.75263999999999998</v>
      </c>
      <c r="AB102" s="750">
        <v>0.14238000000000001</v>
      </c>
      <c r="AC102" s="714">
        <f>SQRT(AD102^2+AE102^2)*1000/(1.73*AC90)</f>
        <v>11.91243159387354</v>
      </c>
      <c r="AD102" s="749">
        <v>0.72072000000000003</v>
      </c>
      <c r="AE102" s="750">
        <v>0.13719999999999999</v>
      </c>
      <c r="AF102" s="714">
        <f>SQRT(AG102^2+AH102^2)*1000/(1.73*AF90)</f>
        <v>11.176179666292905</v>
      </c>
      <c r="AG102" s="749">
        <v>0.67788000000000004</v>
      </c>
      <c r="AH102" s="750">
        <v>0.11942</v>
      </c>
      <c r="AI102" s="714">
        <f>SQRT(AJ102^2+AK102^2)*1000/(1.73*AI90)</f>
        <v>12.221414666221849</v>
      </c>
      <c r="AJ102" s="749">
        <v>0.73541999999999996</v>
      </c>
      <c r="AK102" s="750">
        <v>0.12726000000000001</v>
      </c>
      <c r="AL102" s="714">
        <f>SQRT(AM102^2+AN102^2)*1000/(1.73*AL90)</f>
        <v>12.211400243094662</v>
      </c>
      <c r="AM102" s="749">
        <v>0.73458000000000001</v>
      </c>
      <c r="AN102" s="750">
        <v>0.12852</v>
      </c>
      <c r="AO102" s="714">
        <f>SQRT(AP102^2+AQ102^2)*1000/(1.73*AO90)</f>
        <v>12.250429391984358</v>
      </c>
      <c r="AP102" s="749">
        <v>0.73514000000000002</v>
      </c>
      <c r="AQ102" s="750">
        <v>0.12684000000000001</v>
      </c>
      <c r="AR102" s="674">
        <f>SUM(AP102,AM102,AJ102,AG102,AD102,AA102,X102,U102,R102,O102,L102,I102)</f>
        <v>8.6069200000000006</v>
      </c>
      <c r="AS102" s="674">
        <f>SUM(AQ102,AN102,AK102,AH102,AE102,AB102,Y102,V102,S102,P102,M102,J102)</f>
        <v>1.4188999999999998</v>
      </c>
      <c r="AT102" s="674">
        <f>AR102+AR32</f>
        <v>17.295740000000002</v>
      </c>
      <c r="AU102" s="674">
        <f>AS102+AS32</f>
        <v>2.9033199999999999</v>
      </c>
    </row>
    <row r="103" spans="1:47" s="665" customFormat="1" ht="16.5" customHeight="1" thickBot="1" x14ac:dyDescent="0.3">
      <c r="A103" s="929" t="s">
        <v>296</v>
      </c>
      <c r="B103" s="715" t="s">
        <v>298</v>
      </c>
      <c r="C103" s="942"/>
      <c r="D103" s="947"/>
      <c r="E103" s="743"/>
      <c r="F103" s="948"/>
      <c r="G103" s="949"/>
      <c r="H103" s="746">
        <f>SQRT(I103^2+J103^2)*1000/(1.73*H90)</f>
        <v>20.511334447939163</v>
      </c>
      <c r="I103" s="747">
        <v>1.25258</v>
      </c>
      <c r="J103" s="748">
        <v>0.18928</v>
      </c>
      <c r="K103" s="746">
        <f>SQRT(L103^2+M103^2)*1000/(1.73*K90)</f>
        <v>20.278313749000098</v>
      </c>
      <c r="L103" s="747">
        <v>1.2383</v>
      </c>
      <c r="M103" s="748">
        <v>0.18745999999999999</v>
      </c>
      <c r="N103" s="746">
        <f>SQRT(O103^2+P103^2)*1000/(1.73*N90)</f>
        <v>20.036460028828639</v>
      </c>
      <c r="O103" s="747">
        <v>1.2230399999999999</v>
      </c>
      <c r="P103" s="748">
        <v>0.18844</v>
      </c>
      <c r="Q103" s="746">
        <f>SQRT(R103^2+S103^2)*1000/(1.73*Q90)</f>
        <v>20.400959359547997</v>
      </c>
      <c r="R103" s="747">
        <v>1.2464200000000001</v>
      </c>
      <c r="S103" s="748">
        <v>0.18437999999999999</v>
      </c>
      <c r="T103" s="746">
        <f>SQRT(U103^2+V103^2)*1000/(1.73*T90)</f>
        <v>21.34544761984122</v>
      </c>
      <c r="U103" s="747">
        <v>1.30522</v>
      </c>
      <c r="V103" s="748">
        <v>0.18536</v>
      </c>
      <c r="W103" s="746">
        <f>SQRT(X103^2+Y103^2)*1000/(1.73*W90)</f>
        <v>21.809519882667555</v>
      </c>
      <c r="X103" s="747">
        <v>1.33</v>
      </c>
      <c r="Y103" s="748">
        <v>0.18787999999999999</v>
      </c>
      <c r="Z103" s="746">
        <f>SQRT(AA103^2+AB103^2)*1000/(1.73*Z90)</f>
        <v>22.246434765795424</v>
      </c>
      <c r="AA103" s="747">
        <v>1.3559000000000001</v>
      </c>
      <c r="AB103" s="748">
        <v>0.19683999999999999</v>
      </c>
      <c r="AC103" s="746">
        <f>SQRT(AD103^2+AE103^2)*1000/(1.73*AC90)</f>
        <v>22.104998563561118</v>
      </c>
      <c r="AD103" s="747">
        <v>1.3482000000000001</v>
      </c>
      <c r="AE103" s="748">
        <v>0.18914</v>
      </c>
      <c r="AF103" s="746">
        <f>SQRT(AG103^2+AH103^2)*1000/(1.73*AF90)</f>
        <v>21.48033079488301</v>
      </c>
      <c r="AG103" s="747">
        <v>1.3106800000000001</v>
      </c>
      <c r="AH103" s="748">
        <v>0.17962</v>
      </c>
      <c r="AI103" s="746">
        <f>SQRT(AJ103^2+AK103^2)*1000/(1.73*AI90)</f>
        <v>21.540561932900072</v>
      </c>
      <c r="AJ103" s="747">
        <v>1.3043800000000001</v>
      </c>
      <c r="AK103" s="748">
        <v>0.17038</v>
      </c>
      <c r="AL103" s="746">
        <f>SQRT(AM103^2+AN103^2)*1000/(1.73*AL90)</f>
        <v>21.674718544676825</v>
      </c>
      <c r="AM103" s="747">
        <v>1.3122199999999999</v>
      </c>
      <c r="AN103" s="748">
        <v>0.1736</v>
      </c>
      <c r="AO103" s="746">
        <f>SQRT(AP103^2+AQ103^2)*1000/(1.73*AO90)</f>
        <v>21.520978807756819</v>
      </c>
      <c r="AP103" s="747">
        <v>1.29962</v>
      </c>
      <c r="AQ103" s="748">
        <v>0.16883999999999999</v>
      </c>
      <c r="AR103" s="674">
        <f>SUM(AP103,AM103,AJ103,AG103,AD103,AA103,X103,U103,R103,O103,L103,I103)</f>
        <v>15.526560000000002</v>
      </c>
      <c r="AS103" s="674">
        <f>SUM(AQ103,AN103,AK103,AH103,AE103,AB103,Y103,V103,S103,P103,M103,J103)</f>
        <v>2.2012200000000002</v>
      </c>
      <c r="AT103" s="674">
        <f>AR103+AR33</f>
        <v>31.618020000000001</v>
      </c>
      <c r="AU103" s="674">
        <f>AS103+AS33</f>
        <v>4.4807000000000006</v>
      </c>
    </row>
    <row r="104" spans="1:47" s="665" customFormat="1" ht="16.5" customHeight="1" x14ac:dyDescent="0.25">
      <c r="A104" s="1735" t="s">
        <v>80</v>
      </c>
      <c r="B104" s="1826"/>
      <c r="C104" s="1826"/>
      <c r="D104" s="1826"/>
      <c r="E104" s="1826"/>
      <c r="F104" s="1826"/>
      <c r="G104" s="1736"/>
      <c r="H104" s="714">
        <f>H102</f>
        <v>11.673635207425521</v>
      </c>
      <c r="I104" s="749">
        <f>I102</f>
        <v>0.71511999999999998</v>
      </c>
      <c r="J104" s="950">
        <f t="shared" ref="J104:AQ105" si="8">J102</f>
        <v>9.1700000000000004E-2</v>
      </c>
      <c r="K104" s="714">
        <f t="shared" si="8"/>
        <v>11.50771954437149</v>
      </c>
      <c r="L104" s="749">
        <f t="shared" si="8"/>
        <v>0.70504</v>
      </c>
      <c r="M104" s="950">
        <f t="shared" si="8"/>
        <v>8.974E-2</v>
      </c>
      <c r="N104" s="714">
        <f t="shared" si="8"/>
        <v>10.327132305938072</v>
      </c>
      <c r="O104" s="749">
        <f t="shared" si="8"/>
        <v>0.63266</v>
      </c>
      <c r="P104" s="950">
        <f t="shared" si="8"/>
        <v>8.0920000000000006E-2</v>
      </c>
      <c r="Q104" s="714">
        <f t="shared" si="8"/>
        <v>11.09522571383126</v>
      </c>
      <c r="R104" s="749">
        <f t="shared" si="8"/>
        <v>0.67998000000000003</v>
      </c>
      <c r="S104" s="950">
        <f t="shared" si="8"/>
        <v>8.4839999999999999E-2</v>
      </c>
      <c r="T104" s="714">
        <f t="shared" si="8"/>
        <v>12.502155547213743</v>
      </c>
      <c r="U104" s="749">
        <f t="shared" si="8"/>
        <v>0.75824000000000003</v>
      </c>
      <c r="V104" s="950">
        <f t="shared" si="8"/>
        <v>0.14588000000000001</v>
      </c>
      <c r="W104" s="714">
        <f t="shared" si="8"/>
        <v>12.552247890452323</v>
      </c>
      <c r="X104" s="749">
        <f t="shared" si="8"/>
        <v>0.75949999999999995</v>
      </c>
      <c r="Y104" s="950">
        <f t="shared" si="8"/>
        <v>0.14419999999999999</v>
      </c>
      <c r="Z104" s="714">
        <f t="shared" si="8"/>
        <v>12.437308006550177</v>
      </c>
      <c r="AA104" s="749">
        <f t="shared" si="8"/>
        <v>0.75263999999999998</v>
      </c>
      <c r="AB104" s="950">
        <f t="shared" si="8"/>
        <v>0.14238000000000001</v>
      </c>
      <c r="AC104" s="714">
        <f t="shared" si="8"/>
        <v>11.91243159387354</v>
      </c>
      <c r="AD104" s="749">
        <f t="shared" si="8"/>
        <v>0.72072000000000003</v>
      </c>
      <c r="AE104" s="950">
        <f t="shared" si="8"/>
        <v>0.13719999999999999</v>
      </c>
      <c r="AF104" s="714">
        <f t="shared" si="8"/>
        <v>11.176179666292905</v>
      </c>
      <c r="AG104" s="749">
        <f t="shared" si="8"/>
        <v>0.67788000000000004</v>
      </c>
      <c r="AH104" s="950">
        <f t="shared" si="8"/>
        <v>0.11942</v>
      </c>
      <c r="AI104" s="714">
        <f t="shared" si="8"/>
        <v>12.221414666221849</v>
      </c>
      <c r="AJ104" s="749">
        <f t="shared" si="8"/>
        <v>0.73541999999999996</v>
      </c>
      <c r="AK104" s="950">
        <f t="shared" si="8"/>
        <v>0.12726000000000001</v>
      </c>
      <c r="AL104" s="714">
        <f t="shared" si="8"/>
        <v>12.211400243094662</v>
      </c>
      <c r="AM104" s="749">
        <f t="shared" si="8"/>
        <v>0.73458000000000001</v>
      </c>
      <c r="AN104" s="950">
        <f t="shared" si="8"/>
        <v>0.12852</v>
      </c>
      <c r="AO104" s="714">
        <f t="shared" si="8"/>
        <v>12.250429391984358</v>
      </c>
      <c r="AP104" s="749">
        <f t="shared" si="8"/>
        <v>0.73514000000000002</v>
      </c>
      <c r="AQ104" s="950">
        <f t="shared" si="8"/>
        <v>0.12684000000000001</v>
      </c>
    </row>
    <row r="105" spans="1:47" s="665" customFormat="1" ht="16.5" customHeight="1" thickBot="1" x14ac:dyDescent="0.3">
      <c r="A105" s="1840" t="s">
        <v>81</v>
      </c>
      <c r="B105" s="1841"/>
      <c r="C105" s="1841"/>
      <c r="D105" s="1841"/>
      <c r="E105" s="1841"/>
      <c r="F105" s="1841"/>
      <c r="G105" s="1842"/>
      <c r="H105" s="746">
        <f>H103</f>
        <v>20.511334447939163</v>
      </c>
      <c r="I105" s="747">
        <f>I103</f>
        <v>1.25258</v>
      </c>
      <c r="J105" s="951">
        <f t="shared" si="8"/>
        <v>0.18928</v>
      </c>
      <c r="K105" s="746">
        <f t="shared" si="8"/>
        <v>20.278313749000098</v>
      </c>
      <c r="L105" s="747">
        <f t="shared" si="8"/>
        <v>1.2383</v>
      </c>
      <c r="M105" s="951">
        <f t="shared" si="8"/>
        <v>0.18745999999999999</v>
      </c>
      <c r="N105" s="746">
        <f t="shared" si="8"/>
        <v>20.036460028828639</v>
      </c>
      <c r="O105" s="747">
        <f t="shared" si="8"/>
        <v>1.2230399999999999</v>
      </c>
      <c r="P105" s="951">
        <f t="shared" si="8"/>
        <v>0.18844</v>
      </c>
      <c r="Q105" s="746">
        <f t="shared" si="8"/>
        <v>20.400959359547997</v>
      </c>
      <c r="R105" s="747">
        <f t="shared" si="8"/>
        <v>1.2464200000000001</v>
      </c>
      <c r="S105" s="951">
        <f t="shared" si="8"/>
        <v>0.18437999999999999</v>
      </c>
      <c r="T105" s="746">
        <f t="shared" si="8"/>
        <v>21.34544761984122</v>
      </c>
      <c r="U105" s="747">
        <f t="shared" si="8"/>
        <v>1.30522</v>
      </c>
      <c r="V105" s="951">
        <f t="shared" si="8"/>
        <v>0.18536</v>
      </c>
      <c r="W105" s="746">
        <f t="shared" si="8"/>
        <v>21.809519882667555</v>
      </c>
      <c r="X105" s="747">
        <f t="shared" si="8"/>
        <v>1.33</v>
      </c>
      <c r="Y105" s="951">
        <f t="shared" si="8"/>
        <v>0.18787999999999999</v>
      </c>
      <c r="Z105" s="746">
        <f t="shared" si="8"/>
        <v>22.246434765795424</v>
      </c>
      <c r="AA105" s="747">
        <f t="shared" si="8"/>
        <v>1.3559000000000001</v>
      </c>
      <c r="AB105" s="951">
        <f t="shared" si="8"/>
        <v>0.19683999999999999</v>
      </c>
      <c r="AC105" s="746">
        <f t="shared" si="8"/>
        <v>22.104998563561118</v>
      </c>
      <c r="AD105" s="747">
        <f t="shared" si="8"/>
        <v>1.3482000000000001</v>
      </c>
      <c r="AE105" s="951">
        <f t="shared" si="8"/>
        <v>0.18914</v>
      </c>
      <c r="AF105" s="746">
        <f t="shared" si="8"/>
        <v>21.48033079488301</v>
      </c>
      <c r="AG105" s="747">
        <f t="shared" si="8"/>
        <v>1.3106800000000001</v>
      </c>
      <c r="AH105" s="951">
        <f t="shared" si="8"/>
        <v>0.17962</v>
      </c>
      <c r="AI105" s="746">
        <f t="shared" si="8"/>
        <v>21.540561932900072</v>
      </c>
      <c r="AJ105" s="747">
        <f t="shared" si="8"/>
        <v>1.3043800000000001</v>
      </c>
      <c r="AK105" s="951">
        <f t="shared" si="8"/>
        <v>0.17038</v>
      </c>
      <c r="AL105" s="746">
        <f t="shared" si="8"/>
        <v>21.674718544676825</v>
      </c>
      <c r="AM105" s="747">
        <f t="shared" si="8"/>
        <v>1.3122199999999999</v>
      </c>
      <c r="AN105" s="951">
        <f t="shared" si="8"/>
        <v>0.1736</v>
      </c>
      <c r="AO105" s="746">
        <f t="shared" si="8"/>
        <v>21.520978807756819</v>
      </c>
      <c r="AP105" s="747">
        <f t="shared" si="8"/>
        <v>1.29962</v>
      </c>
      <c r="AQ105" s="951">
        <f t="shared" si="8"/>
        <v>0.16883999999999999</v>
      </c>
    </row>
    <row r="106" spans="1:47" s="665" customFormat="1" ht="16.5" customHeight="1" thickBot="1" x14ac:dyDescent="0.3">
      <c r="A106" s="1744" t="s">
        <v>82</v>
      </c>
      <c r="B106" s="1745"/>
      <c r="C106" s="1745"/>
      <c r="D106" s="1745"/>
      <c r="E106" s="1745"/>
      <c r="F106" s="1745"/>
      <c r="G106" s="1746"/>
      <c r="H106" s="751">
        <f t="shared" ref="H106:AQ106" si="9">H104+H105</f>
        <v>32.184969655364682</v>
      </c>
      <c r="I106" s="752">
        <f>I104+I105</f>
        <v>1.9677</v>
      </c>
      <c r="J106" s="952">
        <f t="shared" si="9"/>
        <v>0.28098000000000001</v>
      </c>
      <c r="K106" s="751">
        <f t="shared" si="9"/>
        <v>31.786033293371588</v>
      </c>
      <c r="L106" s="752">
        <f t="shared" si="9"/>
        <v>1.9433400000000001</v>
      </c>
      <c r="M106" s="952">
        <f t="shared" si="9"/>
        <v>0.2772</v>
      </c>
      <c r="N106" s="751">
        <f t="shared" si="9"/>
        <v>30.363592334766711</v>
      </c>
      <c r="O106" s="752">
        <f t="shared" si="9"/>
        <v>1.8556999999999999</v>
      </c>
      <c r="P106" s="952">
        <f t="shared" si="9"/>
        <v>0.26935999999999999</v>
      </c>
      <c r="Q106" s="751">
        <f t="shared" si="9"/>
        <v>31.496185073379259</v>
      </c>
      <c r="R106" s="752">
        <f t="shared" si="9"/>
        <v>1.9264000000000001</v>
      </c>
      <c r="S106" s="952">
        <f t="shared" si="9"/>
        <v>0.26922000000000001</v>
      </c>
      <c r="T106" s="751">
        <f t="shared" si="9"/>
        <v>33.847603167054963</v>
      </c>
      <c r="U106" s="752">
        <f t="shared" si="9"/>
        <v>2.0634600000000001</v>
      </c>
      <c r="V106" s="952">
        <f t="shared" si="9"/>
        <v>0.33123999999999998</v>
      </c>
      <c r="W106" s="751">
        <f t="shared" si="9"/>
        <v>34.36176777311988</v>
      </c>
      <c r="X106" s="752">
        <f t="shared" si="9"/>
        <v>2.0895000000000001</v>
      </c>
      <c r="Y106" s="952">
        <f t="shared" si="9"/>
        <v>0.33207999999999999</v>
      </c>
      <c r="Z106" s="751">
        <f t="shared" si="9"/>
        <v>34.683742772345603</v>
      </c>
      <c r="AA106" s="752">
        <f t="shared" si="9"/>
        <v>2.1085400000000001</v>
      </c>
      <c r="AB106" s="952">
        <f t="shared" si="9"/>
        <v>0.33921999999999997</v>
      </c>
      <c r="AC106" s="751">
        <f t="shared" si="9"/>
        <v>34.01743015743466</v>
      </c>
      <c r="AD106" s="752">
        <f t="shared" si="9"/>
        <v>2.0689200000000003</v>
      </c>
      <c r="AE106" s="952">
        <f t="shared" si="9"/>
        <v>0.32633999999999996</v>
      </c>
      <c r="AF106" s="751">
        <f t="shared" si="9"/>
        <v>32.656510461175912</v>
      </c>
      <c r="AG106" s="752">
        <f t="shared" si="9"/>
        <v>1.9885600000000001</v>
      </c>
      <c r="AH106" s="952">
        <f t="shared" si="9"/>
        <v>0.29903999999999997</v>
      </c>
      <c r="AI106" s="751">
        <f t="shared" si="9"/>
        <v>33.761976599121923</v>
      </c>
      <c r="AJ106" s="752">
        <f t="shared" si="9"/>
        <v>2.0398000000000001</v>
      </c>
      <c r="AK106" s="952">
        <f t="shared" si="9"/>
        <v>0.29764000000000002</v>
      </c>
      <c r="AL106" s="751">
        <f t="shared" si="9"/>
        <v>33.886118787771487</v>
      </c>
      <c r="AM106" s="752">
        <f t="shared" si="9"/>
        <v>2.0468000000000002</v>
      </c>
      <c r="AN106" s="952">
        <f t="shared" si="9"/>
        <v>0.30212</v>
      </c>
      <c r="AO106" s="751">
        <f t="shared" si="9"/>
        <v>33.771408199741174</v>
      </c>
      <c r="AP106" s="752">
        <f t="shared" si="9"/>
        <v>2.0347599999999999</v>
      </c>
      <c r="AQ106" s="952">
        <f t="shared" si="9"/>
        <v>0.29568</v>
      </c>
    </row>
    <row r="107" spans="1:47" ht="17.25" thickBot="1" x14ac:dyDescent="0.3">
      <c r="A107" s="854"/>
      <c r="B107" s="953"/>
      <c r="C107" s="953"/>
      <c r="D107" s="954"/>
      <c r="E107" s="702"/>
      <c r="F107" s="954"/>
      <c r="G107" s="954"/>
      <c r="H107" s="955"/>
      <c r="I107" s="956"/>
      <c r="J107" s="956"/>
      <c r="K107" s="956"/>
      <c r="L107" s="956"/>
      <c r="M107" s="956"/>
      <c r="N107" s="955"/>
      <c r="O107" s="956"/>
      <c r="P107" s="956"/>
      <c r="Q107" s="955"/>
      <c r="R107" s="956"/>
      <c r="S107" s="956"/>
      <c r="T107" s="955"/>
      <c r="U107" s="956"/>
      <c r="V107" s="956"/>
      <c r="W107" s="955"/>
      <c r="X107" s="956"/>
      <c r="Y107" s="956"/>
      <c r="Z107" s="955"/>
      <c r="AA107" s="956"/>
      <c r="AB107" s="956"/>
      <c r="AC107" s="955"/>
      <c r="AD107" s="956"/>
      <c r="AE107" s="956"/>
      <c r="AF107" s="955"/>
      <c r="AG107" s="956"/>
      <c r="AH107" s="956"/>
      <c r="AI107" s="955"/>
      <c r="AJ107" s="956"/>
      <c r="AK107" s="956"/>
      <c r="AL107" s="955"/>
      <c r="AM107" s="956"/>
      <c r="AN107" s="956"/>
      <c r="AO107" s="955"/>
      <c r="AP107" s="956"/>
      <c r="AQ107" s="956"/>
      <c r="AR107" s="665"/>
    </row>
    <row r="108" spans="1:47" ht="16.5" x14ac:dyDescent="0.25">
      <c r="A108" s="1681" t="s">
        <v>28</v>
      </c>
      <c r="B108" s="1682"/>
      <c r="C108" s="1683"/>
      <c r="D108" s="1843" t="s">
        <v>29</v>
      </c>
      <c r="E108" s="1844"/>
      <c r="F108" s="1845" t="s">
        <v>30</v>
      </c>
      <c r="G108" s="1846"/>
      <c r="H108" s="1810" t="s">
        <v>154</v>
      </c>
      <c r="I108" s="1811"/>
      <c r="J108" s="1812"/>
      <c r="K108" s="1810" t="s">
        <v>155</v>
      </c>
      <c r="L108" s="1811"/>
      <c r="M108" s="1812"/>
      <c r="N108" s="1810" t="s">
        <v>156</v>
      </c>
      <c r="O108" s="1811"/>
      <c r="P108" s="1812"/>
      <c r="Q108" s="1810" t="s">
        <v>157</v>
      </c>
      <c r="R108" s="1811"/>
      <c r="S108" s="1812"/>
      <c r="T108" s="1810" t="s">
        <v>158</v>
      </c>
      <c r="U108" s="1811"/>
      <c r="V108" s="1812"/>
      <c r="W108" s="1810" t="s">
        <v>159</v>
      </c>
      <c r="X108" s="1811"/>
      <c r="Y108" s="1812"/>
      <c r="Z108" s="1810" t="s">
        <v>160</v>
      </c>
      <c r="AA108" s="1811"/>
      <c r="AB108" s="1812"/>
      <c r="AC108" s="1810" t="s">
        <v>161</v>
      </c>
      <c r="AD108" s="1811"/>
      <c r="AE108" s="1812"/>
      <c r="AF108" s="1810" t="s">
        <v>162</v>
      </c>
      <c r="AG108" s="1811"/>
      <c r="AH108" s="1812"/>
      <c r="AI108" s="1810" t="s">
        <v>163</v>
      </c>
      <c r="AJ108" s="1811"/>
      <c r="AK108" s="1812"/>
      <c r="AL108" s="1810" t="s">
        <v>164</v>
      </c>
      <c r="AM108" s="1811"/>
      <c r="AN108" s="1812"/>
      <c r="AO108" s="1810" t="s">
        <v>165</v>
      </c>
      <c r="AP108" s="1811"/>
      <c r="AQ108" s="1812"/>
      <c r="AR108" s="665"/>
    </row>
    <row r="109" spans="1:47" ht="17.25" thickBot="1" x14ac:dyDescent="0.3">
      <c r="A109" s="1705" t="s">
        <v>31</v>
      </c>
      <c r="B109" s="1706"/>
      <c r="C109" s="1839"/>
      <c r="D109" s="704" t="s">
        <v>32</v>
      </c>
      <c r="E109" s="705" t="s">
        <v>33</v>
      </c>
      <c r="F109" s="706" t="s">
        <v>32</v>
      </c>
      <c r="G109" s="707" t="s">
        <v>33</v>
      </c>
      <c r="H109" s="1813"/>
      <c r="I109" s="1814"/>
      <c r="J109" s="1815"/>
      <c r="K109" s="1813"/>
      <c r="L109" s="1814"/>
      <c r="M109" s="1815"/>
      <c r="N109" s="1813"/>
      <c r="O109" s="1814"/>
      <c r="P109" s="1815"/>
      <c r="Q109" s="1813"/>
      <c r="R109" s="1814"/>
      <c r="S109" s="1815"/>
      <c r="T109" s="1813"/>
      <c r="U109" s="1814"/>
      <c r="V109" s="1815"/>
      <c r="W109" s="1813"/>
      <c r="X109" s="1814"/>
      <c r="Y109" s="1815"/>
      <c r="Z109" s="1813"/>
      <c r="AA109" s="1814"/>
      <c r="AB109" s="1815"/>
      <c r="AC109" s="1813"/>
      <c r="AD109" s="1814"/>
      <c r="AE109" s="1815"/>
      <c r="AF109" s="1813"/>
      <c r="AG109" s="1814"/>
      <c r="AH109" s="1815"/>
      <c r="AI109" s="1813"/>
      <c r="AJ109" s="1814"/>
      <c r="AK109" s="1815"/>
      <c r="AL109" s="1813"/>
      <c r="AM109" s="1814"/>
      <c r="AN109" s="1815"/>
      <c r="AO109" s="1813"/>
      <c r="AP109" s="1814"/>
      <c r="AQ109" s="1815"/>
      <c r="AR109" s="665"/>
    </row>
    <row r="110" spans="1:47" s="665" customFormat="1" ht="16.5" customHeight="1" x14ac:dyDescent="0.25">
      <c r="A110" s="828" t="s">
        <v>299</v>
      </c>
      <c r="B110" s="708" t="s">
        <v>300</v>
      </c>
      <c r="C110" s="709"/>
      <c r="D110" s="943"/>
      <c r="E110" s="944"/>
      <c r="F110" s="945"/>
      <c r="G110" s="967"/>
      <c r="H110" s="957">
        <f>SQRT(I110^2+J110^2)*1000/(1.73*H91)</f>
        <v>127.88400460180132</v>
      </c>
      <c r="I110" s="1010">
        <v>2.2879999999999998</v>
      </c>
      <c r="J110" s="1011">
        <v>0.2432</v>
      </c>
      <c r="K110" s="957">
        <f>SQRT(L110^2+M110^2)*1000/(1.73*K91)</f>
        <v>123.66506212085116</v>
      </c>
      <c r="L110" s="1010">
        <v>2.2120000000000002</v>
      </c>
      <c r="M110" s="1011">
        <v>0.24</v>
      </c>
      <c r="N110" s="957">
        <f>SQRT(O110^2+P110^2)*1000/(1.73*N91)</f>
        <v>123.44373626259114</v>
      </c>
      <c r="O110" s="1010">
        <v>2.2071999999999998</v>
      </c>
      <c r="P110" s="1011">
        <v>0.2472</v>
      </c>
      <c r="Q110" s="957">
        <f>SQRT(R110^2+S110^2)*1000/(1.73*Q91)</f>
        <v>126.36540470588344</v>
      </c>
      <c r="R110" s="1010">
        <v>2.2599999999999998</v>
      </c>
      <c r="S110" s="1011">
        <v>0.248</v>
      </c>
      <c r="T110" s="957">
        <f>SQRT(U110^2+V110^2)*1000/(1.73*T91)</f>
        <v>127.13999239482847</v>
      </c>
      <c r="U110" s="1010">
        <v>2.2704</v>
      </c>
      <c r="V110" s="1011">
        <v>0.2792</v>
      </c>
      <c r="W110" s="957">
        <f>SQRT(X110^2+Y110^2)*1000/(1.73*W91)</f>
        <v>130.58116963822999</v>
      </c>
      <c r="X110" s="1010">
        <v>2.3311999999999999</v>
      </c>
      <c r="Y110" s="1011">
        <v>0.29199999999999998</v>
      </c>
      <c r="Z110" s="957">
        <f>SQRT(AA110^2+AB110^2)*1000/(1.73*Z91)</f>
        <v>134.16598844496579</v>
      </c>
      <c r="AA110" s="1010">
        <v>2.3952</v>
      </c>
      <c r="AB110" s="1011">
        <v>0.3</v>
      </c>
      <c r="AC110" s="957">
        <f>SQRT(AD110^2+AE110^2)*1000/(1.73*AC91)</f>
        <v>133.39985158989913</v>
      </c>
      <c r="AD110" s="1010">
        <v>2.3807999999999998</v>
      </c>
      <c r="AE110" s="1011">
        <v>0.30399999999999999</v>
      </c>
      <c r="AF110" s="957">
        <f>SQRT(AG110^2+AH110^2)*1000/(1.73*AF91)</f>
        <v>130.45458660390068</v>
      </c>
      <c r="AG110" s="1010">
        <v>2.3296000000000001</v>
      </c>
      <c r="AH110" s="1011">
        <v>0.28639999999999999</v>
      </c>
      <c r="AI110" s="957">
        <f>SQRT(AJ110^2+AK110^2)*1000/(1.73*AI91)</f>
        <v>129.74408745933718</v>
      </c>
      <c r="AJ110" s="1010">
        <v>2.2944</v>
      </c>
      <c r="AK110" s="1011">
        <v>0.28399999999999997</v>
      </c>
      <c r="AL110" s="957">
        <f>SQRT(AM110^2+AN110^2)*1000/(1.73*AL91)</f>
        <v>124.98948558526769</v>
      </c>
      <c r="AM110" s="1010">
        <v>2.2088000000000001</v>
      </c>
      <c r="AN110" s="1011">
        <v>0.28560000000000002</v>
      </c>
      <c r="AO110" s="957">
        <f>SQRT(AP110^2+AQ110^2)*1000/(1.73*AO91)</f>
        <v>122.02795826441123</v>
      </c>
      <c r="AP110" s="1010">
        <v>2.1560000000000001</v>
      </c>
      <c r="AQ110" s="1011">
        <v>0.28239999999999998</v>
      </c>
      <c r="AR110" s="674">
        <f t="shared" ref="AR110:AS121" si="10">SUM(AP110,AM110,AJ110,AG110,AD110,AA110,X110,U110,R110,O110,L110,I110)</f>
        <v>27.333599999999997</v>
      </c>
      <c r="AS110" s="674">
        <f t="shared" si="10"/>
        <v>3.2919999999999998</v>
      </c>
      <c r="AT110" s="674">
        <f>AR110+AR40</f>
        <v>52.996799999999993</v>
      </c>
      <c r="AU110" s="674">
        <f t="shared" ref="AU110:AU121" si="11">AS110+AS40</f>
        <v>6.5968</v>
      </c>
    </row>
    <row r="111" spans="1:47" s="665" customFormat="1" ht="16.5" customHeight="1" x14ac:dyDescent="0.25">
      <c r="A111" s="929" t="s">
        <v>301</v>
      </c>
      <c r="B111" s="715" t="s">
        <v>302</v>
      </c>
      <c r="C111" s="716"/>
      <c r="D111" s="717"/>
      <c r="E111" s="718"/>
      <c r="F111" s="719"/>
      <c r="G111" s="720"/>
      <c r="H111" s="958">
        <f>SQRT(I111^2+J111^2)*1000/(1.73*H91)</f>
        <v>96.681241132186273</v>
      </c>
      <c r="I111" s="1012">
        <v>1.7327999999999999</v>
      </c>
      <c r="J111" s="1013">
        <v>0.15240000000000001</v>
      </c>
      <c r="K111" s="958">
        <f>SQRT(L111^2+M111^2)*1000/(1.73*K91)</f>
        <v>94.972418245562196</v>
      </c>
      <c r="L111" s="1012">
        <v>1.7021999999999999</v>
      </c>
      <c r="M111" s="1013">
        <v>0.14940000000000001</v>
      </c>
      <c r="N111" s="958">
        <f>SQRT(O111^2+P111^2)*1000/(1.73*N91)</f>
        <v>95.376900215672123</v>
      </c>
      <c r="O111" s="1012">
        <v>1.7094</v>
      </c>
      <c r="P111" s="1013">
        <v>0.15060000000000001</v>
      </c>
      <c r="Q111" s="958">
        <f>SQRT(R111^2+S111^2)*1000/(1.73*Q91)</f>
        <v>97.155102874773107</v>
      </c>
      <c r="R111" s="1012">
        <v>1.7412000000000001</v>
      </c>
      <c r="S111" s="1013">
        <v>0.1542</v>
      </c>
      <c r="T111" s="958">
        <f>SQRT(U111^2+V111^2)*1000/(1.73*T91)</f>
        <v>103.23031587455247</v>
      </c>
      <c r="U111" s="1012">
        <v>1.8468</v>
      </c>
      <c r="V111" s="1013">
        <v>0.19739999999999999</v>
      </c>
      <c r="W111" s="958">
        <f>SQRT(X111^2+Y111^2)*1000/(1.73*W91)</f>
        <v>102.909444552496</v>
      </c>
      <c r="X111" s="1012">
        <v>1.8408</v>
      </c>
      <c r="Y111" s="1013">
        <v>0.19919999999999999</v>
      </c>
      <c r="Z111" s="958">
        <f>SQRT(AA111^2+AB111^2)*1000/(1.73*Z91)</f>
        <v>103.74191263921166</v>
      </c>
      <c r="AA111" s="1012">
        <v>1.8557999999999999</v>
      </c>
      <c r="AB111" s="1013">
        <v>0.19980000000000001</v>
      </c>
      <c r="AC111" s="958">
        <f>SQRT(AD111^2+AE111^2)*1000/(1.73*AC91)</f>
        <v>104.64072820310757</v>
      </c>
      <c r="AD111" s="1012">
        <v>1.8720000000000001</v>
      </c>
      <c r="AE111" s="1013">
        <v>0.20039999999999999</v>
      </c>
      <c r="AF111" s="958">
        <f>SQRT(AG111^2+AH111^2)*1000/(1.73*AF91)</f>
        <v>103.38418496946797</v>
      </c>
      <c r="AG111" s="1012">
        <v>1.8504</v>
      </c>
      <c r="AH111" s="1013">
        <v>0.18959999999999999</v>
      </c>
      <c r="AI111" s="958">
        <f>SQRT(AJ111^2+AK111^2)*1000/(1.73*AI91)</f>
        <v>104.99087087582522</v>
      </c>
      <c r="AJ111" s="1012">
        <v>1.8612</v>
      </c>
      <c r="AK111" s="1013">
        <v>0.18959999999999999</v>
      </c>
      <c r="AL111" s="958">
        <f>SQRT(AM111^2+AN111^2)*1000/(1.73*AL91)</f>
        <v>105.26227200491179</v>
      </c>
      <c r="AM111" s="1012">
        <v>1.8660000000000001</v>
      </c>
      <c r="AN111" s="1013">
        <v>0.19020000000000001</v>
      </c>
      <c r="AO111" s="958">
        <f>SQRT(AP111^2+AQ111^2)*1000/(1.73*AO91)</f>
        <v>103.67401435591239</v>
      </c>
      <c r="AP111" s="1012">
        <v>1.8384</v>
      </c>
      <c r="AQ111" s="1013">
        <v>0.18179999999999999</v>
      </c>
      <c r="AR111" s="674">
        <f t="shared" si="10"/>
        <v>21.717000000000002</v>
      </c>
      <c r="AS111" s="674">
        <f t="shared" si="10"/>
        <v>2.1546000000000003</v>
      </c>
      <c r="AT111" s="674">
        <f t="shared" ref="AT111:AT121" si="12">AR111+AR41</f>
        <v>43.513199999999998</v>
      </c>
      <c r="AU111" s="674">
        <f t="shared" si="11"/>
        <v>4.4039999999999999</v>
      </c>
    </row>
    <row r="112" spans="1:47" s="665" customFormat="1" ht="16.5" customHeight="1" x14ac:dyDescent="0.25">
      <c r="A112" s="929" t="s">
        <v>303</v>
      </c>
      <c r="B112" s="715" t="s">
        <v>304</v>
      </c>
      <c r="C112" s="716"/>
      <c r="D112" s="717"/>
      <c r="E112" s="718"/>
      <c r="F112" s="719"/>
      <c r="G112" s="720"/>
      <c r="H112" s="958">
        <f>SQRT(I112^2+J112^2)*1000/(1.73*H91)</f>
        <v>1.5837252896768936</v>
      </c>
      <c r="I112" s="1012">
        <v>2.52E-2</v>
      </c>
      <c r="J112" s="1013">
        <v>1.3299999999999999E-2</v>
      </c>
      <c r="K112" s="958">
        <f>SQRT(L112^2+M112^2)*1000/(1.73*K91)</f>
        <v>1.4463367203667736</v>
      </c>
      <c r="L112" s="1012">
        <v>2.2599999999999999E-2</v>
      </c>
      <c r="M112" s="1013">
        <v>1.29E-2</v>
      </c>
      <c r="N112" s="958">
        <f>SQRT(O112^2+P112^2)*1000/(1.73*N91)</f>
        <v>1.4650960197450156</v>
      </c>
      <c r="O112" s="1012">
        <v>2.2700000000000001E-2</v>
      </c>
      <c r="P112" s="1013">
        <v>1.34E-2</v>
      </c>
      <c r="Q112" s="958">
        <f>SQRT(R112^2+S112^2)*1000/(1.73*Q91)</f>
        <v>1.5207981438378708</v>
      </c>
      <c r="R112" s="1012">
        <v>2.3800000000000002E-2</v>
      </c>
      <c r="S112" s="1013">
        <v>1.35E-2</v>
      </c>
      <c r="T112" s="958">
        <f>SQRT(U112^2+V112^2)*1000/(1.73*T91)</f>
        <v>2.3266429709308611</v>
      </c>
      <c r="U112" s="1012">
        <v>3.5299999999999998E-2</v>
      </c>
      <c r="V112" s="1013">
        <v>2.2499999999999999E-2</v>
      </c>
      <c r="W112" s="958">
        <f>SQRT(X112^2+Y112^2)*1000/(1.73*W91)</f>
        <v>2.3261649372590645</v>
      </c>
      <c r="X112" s="1012">
        <v>3.49E-2</v>
      </c>
      <c r="Y112" s="1013">
        <v>2.3099999999999999E-2</v>
      </c>
      <c r="Z112" s="958">
        <f>SQRT(AA112^2+AB112^2)*1000/(1.73*Z91)</f>
        <v>1.9912941220462115</v>
      </c>
      <c r="AA112" s="1012">
        <v>2.7799999999999998E-2</v>
      </c>
      <c r="AB112" s="1013">
        <v>2.2599999999999999E-2</v>
      </c>
      <c r="AC112" s="958">
        <f>SQRT(AD112^2+AE112^2)*1000/(1.73*AC91)</f>
        <v>1.942050882642042</v>
      </c>
      <c r="AD112" s="1012">
        <v>2.69E-2</v>
      </c>
      <c r="AE112" s="1013">
        <v>2.23E-2</v>
      </c>
      <c r="AF112" s="958">
        <f>SQRT(AG112^2+AH112^2)*1000/(1.73*AF91)</f>
        <v>1.2827003572698081</v>
      </c>
      <c r="AG112" s="1012">
        <v>1.9E-2</v>
      </c>
      <c r="AH112" s="1013">
        <v>1.3100000000000001E-2</v>
      </c>
      <c r="AI112" s="958">
        <f>SQRT(AJ112^2+AK112^2)*1000/(1.73*AI91)</f>
        <v>1.2078686201122635</v>
      </c>
      <c r="AJ112" s="1012">
        <v>1.7999999999999999E-2</v>
      </c>
      <c r="AK112" s="1013">
        <v>1.18E-2</v>
      </c>
      <c r="AL112" s="958">
        <f>SQRT(AM112^2+AN112^2)*1000/(1.73*AL91)</f>
        <v>1.6715245244350319</v>
      </c>
      <c r="AM112" s="1012">
        <v>2.35E-2</v>
      </c>
      <c r="AN112" s="1013">
        <v>1.83E-2</v>
      </c>
      <c r="AO112" s="958">
        <f>SQRT(AP112^2+AQ112^2)*1000/(1.73*AO91)</f>
        <v>1.8886734185791492</v>
      </c>
      <c r="AP112" s="1012">
        <v>2.75E-2</v>
      </c>
      <c r="AQ112" s="1013">
        <v>1.9400000000000001E-2</v>
      </c>
      <c r="AR112" s="674">
        <f t="shared" si="10"/>
        <v>0.30719999999999997</v>
      </c>
      <c r="AS112" s="674">
        <f t="shared" si="10"/>
        <v>0.20619999999999999</v>
      </c>
      <c r="AT112" s="674">
        <f t="shared" si="12"/>
        <v>0.59870000000000001</v>
      </c>
      <c r="AU112" s="674">
        <f t="shared" si="11"/>
        <v>0.38539999999999996</v>
      </c>
    </row>
    <row r="113" spans="1:47" s="665" customFormat="1" ht="16.5" customHeight="1" x14ac:dyDescent="0.25">
      <c r="A113" s="929" t="s">
        <v>305</v>
      </c>
      <c r="B113" s="715" t="s">
        <v>306</v>
      </c>
      <c r="C113" s="716"/>
      <c r="D113" s="717"/>
      <c r="E113" s="718"/>
      <c r="F113" s="719"/>
      <c r="G113" s="720"/>
      <c r="H113" s="958">
        <f>SQRT(I113^2+J113^2)*1000/(1.73*H91)</f>
        <v>55.069184293894949</v>
      </c>
      <c r="I113" s="1012">
        <v>0.97919999999999996</v>
      </c>
      <c r="J113" s="1013">
        <v>0.1512</v>
      </c>
      <c r="K113" s="958">
        <f>SQRT(L113^2+M113^2)*1000/(1.73*K91)</f>
        <v>52.866847454018483</v>
      </c>
      <c r="L113" s="1012">
        <v>0.94040000000000001</v>
      </c>
      <c r="M113" s="1013">
        <v>0.14280000000000001</v>
      </c>
      <c r="N113" s="958">
        <f>SQRT(O113^2+P113^2)*1000/(1.73*N91)</f>
        <v>52.676724765132725</v>
      </c>
      <c r="O113" s="1012">
        <v>0.93759999999999999</v>
      </c>
      <c r="P113" s="1013">
        <v>0.1384</v>
      </c>
      <c r="Q113" s="958">
        <f>SQRT(R113^2+S113^2)*1000/(1.73*Q91)</f>
        <v>53.024046091455197</v>
      </c>
      <c r="R113" s="1012">
        <v>0.94320000000000004</v>
      </c>
      <c r="S113" s="1013">
        <v>0.14319999999999999</v>
      </c>
      <c r="T113" s="958">
        <f>SQRT(U113^2+V113^2)*1000/(1.73*T91)</f>
        <v>55.101898782731496</v>
      </c>
      <c r="U113" s="1012">
        <v>0.97760000000000002</v>
      </c>
      <c r="V113" s="1013">
        <v>0.1648</v>
      </c>
      <c r="W113" s="958">
        <f>SQRT(X113^2+Y113^2)*1000/(1.73*W91)</f>
        <v>56.939137621040594</v>
      </c>
      <c r="X113" s="1012">
        <v>1.0072000000000001</v>
      </c>
      <c r="Y113" s="1013">
        <v>0.18720000000000001</v>
      </c>
      <c r="Z113" s="958">
        <f>SQRT(AA113^2+AB113^2)*1000/(1.73*Z91)</f>
        <v>55.290239337806419</v>
      </c>
      <c r="AA113" s="1012">
        <v>0.9788</v>
      </c>
      <c r="AB113" s="1013">
        <v>0.17760000000000001</v>
      </c>
      <c r="AC113" s="958">
        <f>SQRT(AD113^2+AE113^2)*1000/(1.73*AC91)</f>
        <v>54.868767534319034</v>
      </c>
      <c r="AD113" s="1012">
        <v>0.97160000000000002</v>
      </c>
      <c r="AE113" s="1013">
        <v>0.17480000000000001</v>
      </c>
      <c r="AF113" s="958">
        <f>SQRT(AG113^2+AH113^2)*1000/(1.73*AF91)</f>
        <v>53.954382979051559</v>
      </c>
      <c r="AG113" s="1012">
        <v>0.95799999999999996</v>
      </c>
      <c r="AH113" s="1013">
        <v>0.15679999999999999</v>
      </c>
      <c r="AI113" s="958">
        <f>SQRT(AJ113^2+AK113^2)*1000/(1.73*AI91)</f>
        <v>53.968739318306689</v>
      </c>
      <c r="AJ113" s="1012">
        <v>0.94840000000000002</v>
      </c>
      <c r="AK113" s="1013">
        <v>0.15920000000000001</v>
      </c>
      <c r="AL113" s="958">
        <f>SQRT(AM113^2+AN113^2)*1000/(1.73*AL91)</f>
        <v>53.470528748299962</v>
      </c>
      <c r="AM113" s="1012">
        <v>0.94</v>
      </c>
      <c r="AN113" s="1013">
        <v>0.15559999999999999</v>
      </c>
      <c r="AO113" s="958">
        <f>SQRT(AP113^2+AQ113^2)*1000/(1.73*AO91)</f>
        <v>54.85845605128997</v>
      </c>
      <c r="AP113" s="1012">
        <v>0.96479999999999999</v>
      </c>
      <c r="AQ113" s="1013">
        <v>0.15720000000000001</v>
      </c>
      <c r="AR113" s="674">
        <f t="shared" si="10"/>
        <v>11.546799999999999</v>
      </c>
      <c r="AS113" s="674">
        <f t="shared" si="10"/>
        <v>1.9088000000000003</v>
      </c>
      <c r="AT113" s="674">
        <f t="shared" si="12"/>
        <v>23.549999999999997</v>
      </c>
      <c r="AU113" s="674">
        <f t="shared" si="11"/>
        <v>3.9064000000000001</v>
      </c>
    </row>
    <row r="114" spans="1:47" s="665" customFormat="1" ht="16.5" customHeight="1" x14ac:dyDescent="0.25">
      <c r="A114" s="929" t="s">
        <v>307</v>
      </c>
      <c r="B114" s="715" t="s">
        <v>308</v>
      </c>
      <c r="C114" s="716"/>
      <c r="D114" s="717"/>
      <c r="E114" s="718"/>
      <c r="F114" s="719"/>
      <c r="G114" s="720"/>
      <c r="H114" s="958">
        <f>SQRT(I114^2+J114^2)*1000/(1.73*H91)</f>
        <v>122.96086464806257</v>
      </c>
      <c r="I114" s="1012">
        <v>2.1840000000000002</v>
      </c>
      <c r="J114" s="1013">
        <v>0.3528</v>
      </c>
      <c r="K114" s="958">
        <f>SQRT(L114^2+M114^2)*1000/(1.73*K91)</f>
        <v>118.4528146141825</v>
      </c>
      <c r="L114" s="1012">
        <v>2.1023999999999998</v>
      </c>
      <c r="M114" s="1013">
        <v>0.34920000000000001</v>
      </c>
      <c r="N114" s="958">
        <f>SQRT(O114^2+P114^2)*1000/(1.73*N91)</f>
        <v>119.28660586922345</v>
      </c>
      <c r="O114" s="1012">
        <v>2.1179999999999999</v>
      </c>
      <c r="P114" s="1013">
        <v>0.3468</v>
      </c>
      <c r="Q114" s="958">
        <f>SQRT(R114^2+S114^2)*1000/(1.73*Q91)</f>
        <v>120.4635795554539</v>
      </c>
      <c r="R114" s="1012">
        <v>2.1408</v>
      </c>
      <c r="S114" s="1013">
        <v>0.33839999999999998</v>
      </c>
      <c r="T114" s="958">
        <f>SQRT(U114^2+V114^2)*1000/(1.73*T91)</f>
        <v>125.63370149210587</v>
      </c>
      <c r="U114" s="1012">
        <v>2.2248000000000001</v>
      </c>
      <c r="V114" s="1013">
        <v>0.39960000000000001</v>
      </c>
      <c r="W114" s="958">
        <f>SQRT(X114^2+Y114^2)*1000/(1.73*W91)</f>
        <v>125.40908683743753</v>
      </c>
      <c r="X114" s="1012">
        <v>2.2223999999999999</v>
      </c>
      <c r="Y114" s="1013">
        <v>0.39</v>
      </c>
      <c r="Z114" s="958">
        <f>SQRT(AA114^2+AB114^2)*1000/(1.73*Z91)</f>
        <v>121.18636840210019</v>
      </c>
      <c r="AA114" s="1012">
        <v>2.1480000000000001</v>
      </c>
      <c r="AB114" s="1013">
        <v>0.37440000000000001</v>
      </c>
      <c r="AC114" s="958">
        <f>SQRT(AD114^2+AE114^2)*1000/(1.73*AC91)</f>
        <v>119.56736149586247</v>
      </c>
      <c r="AD114" s="1012">
        <v>2.1179999999999999</v>
      </c>
      <c r="AE114" s="1013">
        <v>0.37680000000000002</v>
      </c>
      <c r="AF114" s="958">
        <f>SQRT(AG114^2+AH114^2)*1000/(1.73*AF91)</f>
        <v>116.68751413805366</v>
      </c>
      <c r="AG114" s="1012">
        <v>2.0712000000000002</v>
      </c>
      <c r="AH114" s="1013">
        <v>0.34320000000000001</v>
      </c>
      <c r="AI114" s="958">
        <f>SQRT(AJ114^2+AK114^2)*1000/(1.73*AI91)</f>
        <v>118.38781969771235</v>
      </c>
      <c r="AJ114" s="1012">
        <v>2.0832000000000002</v>
      </c>
      <c r="AK114" s="1013">
        <v>0.33239999999999997</v>
      </c>
      <c r="AL114" s="958">
        <f>SQRT(AM114^2+AN114^2)*1000/(1.73*AL91)</f>
        <v>115.47354916088567</v>
      </c>
      <c r="AM114" s="1012">
        <v>2.0304000000000002</v>
      </c>
      <c r="AN114" s="1013">
        <v>0.33360000000000001</v>
      </c>
      <c r="AO114" s="958">
        <f>SQRT(AP114^2+AQ114^2)*1000/(1.73*AO91)</f>
        <v>113.40595768580839</v>
      </c>
      <c r="AP114" s="1012">
        <v>1.9907999999999999</v>
      </c>
      <c r="AQ114" s="1013">
        <v>0.3468</v>
      </c>
      <c r="AR114" s="674">
        <f t="shared" si="10"/>
        <v>25.433999999999997</v>
      </c>
      <c r="AS114" s="674">
        <f t="shared" si="10"/>
        <v>4.2839999999999998</v>
      </c>
      <c r="AT114" s="674">
        <f t="shared" si="12"/>
        <v>49.881599999999999</v>
      </c>
      <c r="AU114" s="674">
        <f t="shared" si="11"/>
        <v>8.6424000000000003</v>
      </c>
    </row>
    <row r="115" spans="1:47" s="665" customFormat="1" ht="16.5" customHeight="1" x14ac:dyDescent="0.25">
      <c r="A115" s="929" t="s">
        <v>309</v>
      </c>
      <c r="B115" s="715" t="s">
        <v>310</v>
      </c>
      <c r="C115" s="716"/>
      <c r="D115" s="717"/>
      <c r="E115" s="718"/>
      <c r="F115" s="719"/>
      <c r="G115" s="720"/>
      <c r="H115" s="958">
        <f>SQRT(I115^2+J115^2)*1000/(1.73*H91)</f>
        <v>53.875592779246922</v>
      </c>
      <c r="I115" s="1012">
        <v>0.96479999999999999</v>
      </c>
      <c r="J115" s="1013">
        <v>9.3600000000000003E-2</v>
      </c>
      <c r="K115" s="958">
        <f>SQRT(L115^2+M115^2)*1000/(1.73*K91)</f>
        <v>53.393144007828958</v>
      </c>
      <c r="L115" s="1012">
        <v>0.95599999999999996</v>
      </c>
      <c r="M115" s="1013">
        <v>9.4399999999999998E-2</v>
      </c>
      <c r="N115" s="958">
        <f>SQRT(O115^2+P115^2)*1000/(1.73*N91)</f>
        <v>52.800566329213602</v>
      </c>
      <c r="O115" s="1012">
        <v>0.9456</v>
      </c>
      <c r="P115" s="1013">
        <v>9.1200000000000003E-2</v>
      </c>
      <c r="Q115" s="958">
        <f>SQRT(R115^2+S115^2)*1000/(1.73*Q91)</f>
        <v>53.49627973108818</v>
      </c>
      <c r="R115" s="1012">
        <v>0.95840000000000003</v>
      </c>
      <c r="S115" s="1013">
        <v>8.8800000000000004E-2</v>
      </c>
      <c r="T115" s="958">
        <f>SQRT(U115^2+V115^2)*1000/(1.73*T91)</f>
        <v>58.197242731101582</v>
      </c>
      <c r="U115" s="1012">
        <v>1.04</v>
      </c>
      <c r="V115" s="1013">
        <v>0.1216</v>
      </c>
      <c r="W115" s="958">
        <f>SQRT(X115^2+Y115^2)*1000/(1.73*W91)</f>
        <v>60.180065210882184</v>
      </c>
      <c r="X115" s="1012">
        <v>1.0760000000000001</v>
      </c>
      <c r="Y115" s="1013">
        <v>0.1208</v>
      </c>
      <c r="Z115" s="958">
        <f>SQRT(AA115^2+AB115^2)*1000/(1.73*Z91)</f>
        <v>61.707235849226336</v>
      </c>
      <c r="AA115" s="1012">
        <v>1.1032</v>
      </c>
      <c r="AB115" s="1013">
        <v>0.12479999999999999</v>
      </c>
      <c r="AC115" s="958">
        <f>SQRT(AD115^2+AE115^2)*1000/(1.73*AC91)</f>
        <v>62.645064667882295</v>
      </c>
      <c r="AD115" s="1012">
        <v>1.1200000000000001</v>
      </c>
      <c r="AE115" s="1013">
        <v>0.12640000000000001</v>
      </c>
      <c r="AF115" s="958">
        <f>SQRT(AG115^2+AH115^2)*1000/(1.73*AF91)</f>
        <v>64.118865572123511</v>
      </c>
      <c r="AG115" s="1012">
        <v>1.1472</v>
      </c>
      <c r="AH115" s="1013">
        <v>0.1216</v>
      </c>
      <c r="AI115" s="958">
        <f>SQRT(AJ115^2+AK115^2)*1000/(1.73*AI91)</f>
        <v>62.993552206162967</v>
      </c>
      <c r="AJ115" s="1012">
        <v>1.1168</v>
      </c>
      <c r="AK115" s="1013">
        <v>0.1128</v>
      </c>
      <c r="AL115" s="958">
        <f>SQRT(AM115^2+AN115^2)*1000/(1.73*AL91)</f>
        <v>59.143780771231775</v>
      </c>
      <c r="AM115" s="1012">
        <v>1.048</v>
      </c>
      <c r="AN115" s="1013">
        <v>0.11119999999999999</v>
      </c>
      <c r="AO115" s="958">
        <f>SQRT(AP115^2+AQ115^2)*1000/(1.73*AO91)</f>
        <v>55.642827946852876</v>
      </c>
      <c r="AP115" s="1012">
        <v>0.98560000000000003</v>
      </c>
      <c r="AQ115" s="1013">
        <v>0.108</v>
      </c>
      <c r="AR115" s="674">
        <f t="shared" si="10"/>
        <v>12.461600000000001</v>
      </c>
      <c r="AS115" s="674">
        <f t="shared" si="10"/>
        <v>1.3152000000000001</v>
      </c>
      <c r="AT115" s="674">
        <f t="shared" si="12"/>
        <v>23.662400000000002</v>
      </c>
      <c r="AU115" s="674">
        <f t="shared" si="11"/>
        <v>2.6399999999999997</v>
      </c>
    </row>
    <row r="116" spans="1:47" s="665" customFormat="1" ht="16.5" customHeight="1" x14ac:dyDescent="0.25">
      <c r="A116" s="929" t="s">
        <v>311</v>
      </c>
      <c r="B116" s="715" t="s">
        <v>312</v>
      </c>
      <c r="C116" s="716"/>
      <c r="D116" s="717"/>
      <c r="E116" s="718"/>
      <c r="F116" s="719"/>
      <c r="G116" s="720"/>
      <c r="H116" s="958">
        <f>SQRT(I116^2+J116^2)*1000/(1.73*H91)</f>
        <v>37.927218654845547</v>
      </c>
      <c r="I116" s="1012">
        <v>0.67559999999999998</v>
      </c>
      <c r="J116" s="1013">
        <v>9.6000000000000002E-2</v>
      </c>
      <c r="K116" s="958">
        <f>SQRT(L116^2+M116^2)*1000/(1.73*K91)</f>
        <v>38.620690785000278</v>
      </c>
      <c r="L116" s="1012">
        <v>0.68820000000000003</v>
      </c>
      <c r="M116" s="1013">
        <v>9.6000000000000002E-2</v>
      </c>
      <c r="N116" s="958">
        <f>SQRT(O116^2+P116^2)*1000/(1.73*N91)</f>
        <v>38.733691512496961</v>
      </c>
      <c r="O116" s="1012">
        <v>0.69</v>
      </c>
      <c r="P116" s="1013">
        <v>9.7799999999999998E-2</v>
      </c>
      <c r="Q116" s="958">
        <f>SQRT(R116^2+S116^2)*1000/(1.73*Q91)</f>
        <v>40.07445132104678</v>
      </c>
      <c r="R116" s="1012">
        <v>0.71460000000000001</v>
      </c>
      <c r="S116" s="1013">
        <v>9.6000000000000002E-2</v>
      </c>
      <c r="T116" s="958">
        <f>SQRT(U116^2+V116^2)*1000/(1.73*T91)</f>
        <v>42.952436244954399</v>
      </c>
      <c r="U116" s="1012">
        <v>0.76380000000000003</v>
      </c>
      <c r="V116" s="1013">
        <v>0.1176</v>
      </c>
      <c r="W116" s="958">
        <f>SQRT(X116^2+Y116^2)*1000/(1.73*W91)</f>
        <v>42.650725460980006</v>
      </c>
      <c r="X116" s="1012">
        <v>0.75839999999999996</v>
      </c>
      <c r="Y116" s="1013">
        <v>0.11700000000000001</v>
      </c>
      <c r="Z116" s="958">
        <f>SQRT(AA116^2+AB116^2)*1000/(1.73*Z91)</f>
        <v>43.097222987413502</v>
      </c>
      <c r="AA116" s="1012">
        <v>0.76680000000000004</v>
      </c>
      <c r="AB116" s="1013">
        <v>0.1152</v>
      </c>
      <c r="AC116" s="958">
        <f>SQRT(AD116^2+AE116^2)*1000/(1.73*AC91)</f>
        <v>42.861422108001769</v>
      </c>
      <c r="AD116" s="1012">
        <v>0.76259999999999994</v>
      </c>
      <c r="AE116" s="1013">
        <v>0.11459999999999999</v>
      </c>
      <c r="AF116" s="958">
        <f>SQRT(AG116^2+AH116^2)*1000/(1.73*AF91)</f>
        <v>42.365349299967534</v>
      </c>
      <c r="AG116" s="1012">
        <v>0.75419999999999998</v>
      </c>
      <c r="AH116" s="1013">
        <v>0.1104</v>
      </c>
      <c r="AI116" s="958">
        <f>SQRT(AJ116^2+AK116^2)*1000/(1.73*AI91)</f>
        <v>42.866937148884958</v>
      </c>
      <c r="AJ116" s="1012">
        <v>0.75600000000000001</v>
      </c>
      <c r="AK116" s="1013">
        <v>0.10920000000000001</v>
      </c>
      <c r="AL116" s="958">
        <f>SQRT(AM116^2+AN116^2)*1000/(1.73*AL91)</f>
        <v>42.728821472923812</v>
      </c>
      <c r="AM116" s="1012">
        <v>0.75360000000000005</v>
      </c>
      <c r="AN116" s="1013">
        <v>0.1086</v>
      </c>
      <c r="AO116" s="958">
        <f>SQRT(AP116^2+AQ116^2)*1000/(1.73*AO91)</f>
        <v>42.357419126683311</v>
      </c>
      <c r="AP116" s="1012">
        <v>0.747</v>
      </c>
      <c r="AQ116" s="1013">
        <v>0.108</v>
      </c>
      <c r="AR116" s="674">
        <f t="shared" si="10"/>
        <v>8.8307999999999982</v>
      </c>
      <c r="AS116" s="674">
        <f t="shared" si="10"/>
        <v>1.2864000000000002</v>
      </c>
      <c r="AT116" s="674">
        <f t="shared" si="12"/>
        <v>17.384999999999998</v>
      </c>
      <c r="AU116" s="674">
        <f t="shared" si="11"/>
        <v>2.6142000000000003</v>
      </c>
    </row>
    <row r="117" spans="1:47" s="665" customFormat="1" ht="16.5" customHeight="1" x14ac:dyDescent="0.25">
      <c r="A117" s="929" t="s">
        <v>313</v>
      </c>
      <c r="B117" s="715" t="s">
        <v>314</v>
      </c>
      <c r="C117" s="716"/>
      <c r="D117" s="717"/>
      <c r="E117" s="718"/>
      <c r="F117" s="719"/>
      <c r="G117" s="720"/>
      <c r="H117" s="958">
        <f>SQRT(I117^2+J117^2)*1000/(1.73*H91)</f>
        <v>64.819041685175705</v>
      </c>
      <c r="I117" s="1012">
        <v>1.1572</v>
      </c>
      <c r="J117" s="1013">
        <v>0.14480000000000001</v>
      </c>
      <c r="K117" s="958">
        <f>SQRT(L117^2+M117^2)*1000/(1.73*K91)</f>
        <v>63.873207675836838</v>
      </c>
      <c r="L117" s="1012">
        <v>1.1404000000000001</v>
      </c>
      <c r="M117" s="1013">
        <v>0.14199999999999999</v>
      </c>
      <c r="N117" s="958">
        <f>SQRT(O117^2+P117^2)*1000/(1.73*N91)</f>
        <v>65.850367428109195</v>
      </c>
      <c r="O117" s="1012">
        <v>1.1756</v>
      </c>
      <c r="P117" s="1013">
        <v>0.1472</v>
      </c>
      <c r="Q117" s="958">
        <f>SQRT(R117^2+S117^2)*1000/(1.73*Q91)</f>
        <v>66.399197424169657</v>
      </c>
      <c r="R117" s="1012">
        <v>1.1852</v>
      </c>
      <c r="S117" s="1013">
        <v>0.15</v>
      </c>
      <c r="T117" s="958">
        <f>SQRT(U117^2+V117^2)*1000/(1.73*T91)</f>
        <v>68.673444430436859</v>
      </c>
      <c r="U117" s="1012">
        <v>1.2228000000000001</v>
      </c>
      <c r="V117" s="1013">
        <v>0.1772</v>
      </c>
      <c r="W117" s="958">
        <f>SQRT(X117^2+Y117^2)*1000/(1.73*W91)</f>
        <v>70.572701044800397</v>
      </c>
      <c r="X117" s="1012">
        <v>1.2564</v>
      </c>
      <c r="Y117" s="1013">
        <v>0.18360000000000001</v>
      </c>
      <c r="Z117" s="958">
        <f>SQRT(AA117^2+AB117^2)*1000/(1.73*Z91)</f>
        <v>70.151515932138409</v>
      </c>
      <c r="AA117" s="1012">
        <v>1.2476</v>
      </c>
      <c r="AB117" s="1013">
        <v>0.19120000000000001</v>
      </c>
      <c r="AC117" s="958">
        <f>SQRT(AD117^2+AE117^2)*1000/(1.73*AC91)</f>
        <v>69.985294170773841</v>
      </c>
      <c r="AD117" s="1012">
        <v>1.2456</v>
      </c>
      <c r="AE117" s="1013">
        <v>0.18440000000000001</v>
      </c>
      <c r="AF117" s="958">
        <f>SQRT(AG117^2+AH117^2)*1000/(1.73*AF91)</f>
        <v>69.689062057043046</v>
      </c>
      <c r="AG117" s="1012">
        <v>1.2407999999999999</v>
      </c>
      <c r="AH117" s="1013">
        <v>0.1804</v>
      </c>
      <c r="AI117" s="958">
        <f>SQRT(AJ117^2+AK117^2)*1000/(1.73*AI91)</f>
        <v>69.222664465165977</v>
      </c>
      <c r="AJ117" s="1012">
        <v>1.2208000000000001</v>
      </c>
      <c r="AK117" s="1013">
        <v>0.1764</v>
      </c>
      <c r="AL117" s="958">
        <f>SQRT(AM117^2+AN117^2)*1000/(1.73*AL91)</f>
        <v>68.524822703723487</v>
      </c>
      <c r="AM117" s="1012">
        <v>1.208</v>
      </c>
      <c r="AN117" s="1013">
        <v>0.17799999999999999</v>
      </c>
      <c r="AO117" s="958">
        <f>SQRT(AP117^2+AQ117^2)*1000/(1.73*AO91)</f>
        <v>69.150679524197528</v>
      </c>
      <c r="AP117" s="1012">
        <v>1.2188000000000001</v>
      </c>
      <c r="AQ117" s="1013">
        <v>0.1812</v>
      </c>
      <c r="AR117" s="674">
        <f t="shared" si="10"/>
        <v>14.519199999999998</v>
      </c>
      <c r="AS117" s="674">
        <f t="shared" si="10"/>
        <v>2.0363999999999995</v>
      </c>
      <c r="AT117" s="674">
        <f t="shared" si="12"/>
        <v>29.153599999999997</v>
      </c>
      <c r="AU117" s="674">
        <f t="shared" si="11"/>
        <v>4.1559999999999997</v>
      </c>
    </row>
    <row r="118" spans="1:47" s="665" customFormat="1" ht="16.5" customHeight="1" x14ac:dyDescent="0.25">
      <c r="A118" s="929" t="s">
        <v>315</v>
      </c>
      <c r="B118" s="715" t="s">
        <v>316</v>
      </c>
      <c r="C118" s="716"/>
      <c r="D118" s="717"/>
      <c r="E118" s="718"/>
      <c r="F118" s="719"/>
      <c r="G118" s="720"/>
      <c r="H118" s="958">
        <f>SQRT(I118^2+J118^2)*1000/(1.73*H91)</f>
        <v>11.80567068595526</v>
      </c>
      <c r="I118" s="1012">
        <v>0.21240000000000001</v>
      </c>
      <c r="J118" s="1013">
        <v>1.8E-3</v>
      </c>
      <c r="K118" s="958">
        <f>SQRT(L118^2+M118^2)*1000/(1.73*K91)</f>
        <v>13.172563333284456</v>
      </c>
      <c r="L118" s="1012">
        <v>0.23699999999999999</v>
      </c>
      <c r="M118" s="1013">
        <v>5.9999999999999995E-4</v>
      </c>
      <c r="N118" s="958">
        <f>SQRT(O118^2+P118^2)*1000/(1.73*N91)</f>
        <v>11.938685970831047</v>
      </c>
      <c r="O118" s="1012">
        <v>0.21479999999999999</v>
      </c>
      <c r="P118" s="1013">
        <v>5.9999999999999995E-4</v>
      </c>
      <c r="Q118" s="958">
        <f>SQRT(R118^2+S118^2)*1000/(1.73*Q91)</f>
        <v>12.105426102974265</v>
      </c>
      <c r="R118" s="1012">
        <v>0.21779999999999999</v>
      </c>
      <c r="S118" s="1013">
        <v>5.9999999999999995E-4</v>
      </c>
      <c r="T118" s="958">
        <f>SQRT(U118^2+V118^2)*1000/(1.73*T91)</f>
        <v>11.405117674027762</v>
      </c>
      <c r="U118" s="1012">
        <v>0.20519999999999999</v>
      </c>
      <c r="V118" s="1013">
        <v>5.9999999999999995E-4</v>
      </c>
      <c r="W118" s="958">
        <f>SQRT(X118^2+Y118^2)*1000/(1.73*W91)</f>
        <v>11.772087561479957</v>
      </c>
      <c r="X118" s="1012">
        <v>0.21179999999999999</v>
      </c>
      <c r="Y118" s="1013">
        <v>1.1999999999999999E-3</v>
      </c>
      <c r="Z118" s="958">
        <f>SQRT(AA118^2+AB118^2)*1000/(1.73*Z91)</f>
        <v>12.37221035037062</v>
      </c>
      <c r="AA118" s="1012">
        <v>0.22259999999999999</v>
      </c>
      <c r="AB118" s="1013">
        <v>5.9999999999999995E-4</v>
      </c>
      <c r="AC118" s="958">
        <f>SQRT(AD118^2+AE118^2)*1000/(1.73*AC91)</f>
        <v>12.739169705409594</v>
      </c>
      <c r="AD118" s="1012">
        <v>0.22919999999999999</v>
      </c>
      <c r="AE118" s="1013">
        <v>1.1999999999999999E-3</v>
      </c>
      <c r="AF118" s="958">
        <f>SQRT(AG118^2+AH118^2)*1000/(1.73*AF91)</f>
        <v>12.238818221274723</v>
      </c>
      <c r="AG118" s="1012">
        <v>0.22020000000000001</v>
      </c>
      <c r="AH118" s="1013">
        <v>5.9999999999999995E-4</v>
      </c>
      <c r="AI118" s="958">
        <f>SQRT(AJ118^2+AK118^2)*1000/(1.73*AI91)</f>
        <v>11.953580171095242</v>
      </c>
      <c r="AJ118" s="1012">
        <v>0.21299999999999999</v>
      </c>
      <c r="AK118" s="1013">
        <v>5.9999999999999995E-4</v>
      </c>
      <c r="AL118" s="958">
        <f>SQRT(AM118^2+AN118^2)*1000/(1.73*AL91)</f>
        <v>11.616862313451424</v>
      </c>
      <c r="AM118" s="1012">
        <v>0.20699999999999999</v>
      </c>
      <c r="AN118" s="1013">
        <v>5.9999999999999995E-4</v>
      </c>
      <c r="AO118" s="958">
        <f>SQRT(AP118^2+AQ118^2)*1000/(1.73*AO91)</f>
        <v>11.987630289860308</v>
      </c>
      <c r="AP118" s="1012">
        <v>0.21360000000000001</v>
      </c>
      <c r="AQ118" s="1013">
        <v>1.8E-3</v>
      </c>
      <c r="AR118" s="674">
        <f t="shared" si="10"/>
        <v>2.6046</v>
      </c>
      <c r="AS118" s="674">
        <f t="shared" si="10"/>
        <v>1.0799999999999999E-2</v>
      </c>
      <c r="AT118" s="674">
        <f t="shared" si="12"/>
        <v>5.1563999999999997</v>
      </c>
      <c r="AU118" s="674">
        <f t="shared" si="11"/>
        <v>4.6799999999999994E-2</v>
      </c>
    </row>
    <row r="119" spans="1:47" s="665" customFormat="1" ht="16.5" customHeight="1" x14ac:dyDescent="0.25">
      <c r="A119" s="929" t="s">
        <v>317</v>
      </c>
      <c r="B119" s="715" t="s">
        <v>318</v>
      </c>
      <c r="C119" s="716"/>
      <c r="D119" s="717"/>
      <c r="E119" s="718"/>
      <c r="F119" s="719"/>
      <c r="G119" s="720"/>
      <c r="H119" s="958">
        <f>SQRT(I119^2+J119^2)*1000/(1.73*H91)</f>
        <v>139.30881006488937</v>
      </c>
      <c r="I119" s="1012">
        <v>2.4708000000000001</v>
      </c>
      <c r="J119" s="1013">
        <v>0.42120000000000002</v>
      </c>
      <c r="K119" s="958">
        <f>SQRT(L119^2+M119^2)*1000/(1.73*K91)</f>
        <v>135.21992083280574</v>
      </c>
      <c r="L119" s="1012">
        <v>2.3976000000000002</v>
      </c>
      <c r="M119" s="1013">
        <v>0.4128</v>
      </c>
      <c r="N119" s="958">
        <f>SQRT(O119^2+P119^2)*1000/(1.73*N91)</f>
        <v>132.051450277707</v>
      </c>
      <c r="O119" s="1012">
        <v>2.3412000000000002</v>
      </c>
      <c r="P119" s="1013">
        <v>0.40439999999999998</v>
      </c>
      <c r="Q119" s="958">
        <f>SQRT(R119^2+S119^2)*1000/(1.73*Q91)</f>
        <v>134.84832641892572</v>
      </c>
      <c r="R119" s="1012">
        <v>2.3904000000000001</v>
      </c>
      <c r="S119" s="1013">
        <v>0.41520000000000001</v>
      </c>
      <c r="T119" s="958">
        <f>SQRT(U119^2+V119^2)*1000/(1.73*T91)</f>
        <v>139.65864799134593</v>
      </c>
      <c r="U119" s="1012">
        <v>2.4731999999999998</v>
      </c>
      <c r="V119" s="1013">
        <v>0.44400000000000001</v>
      </c>
      <c r="W119" s="958">
        <f>SQRT(X119^2+Y119^2)*1000/(1.73*W91)</f>
        <v>142.63353136485014</v>
      </c>
      <c r="X119" s="1012">
        <v>2.5284</v>
      </c>
      <c r="Y119" s="1013">
        <v>0.43919999999999998</v>
      </c>
      <c r="Z119" s="958">
        <f>SQRT(AA119^2+AB119^2)*1000/(1.73*Z91)</f>
        <v>146.23935082306775</v>
      </c>
      <c r="AA119" s="1012">
        <v>2.5931999999999999</v>
      </c>
      <c r="AB119" s="1013">
        <v>0.44519999999999998</v>
      </c>
      <c r="AC119" s="958">
        <f>SQRT(AD119^2+AE119^2)*1000/(1.73*AC91)</f>
        <v>146.20762077113582</v>
      </c>
      <c r="AD119" s="1012">
        <v>2.5920000000000001</v>
      </c>
      <c r="AE119" s="1013">
        <v>0.44879999999999998</v>
      </c>
      <c r="AF119" s="958">
        <f>SQRT(AG119^2+AH119^2)*1000/(1.73*AF91)</f>
        <v>143.7379900870489</v>
      </c>
      <c r="AG119" s="1012">
        <v>2.5499999999999998</v>
      </c>
      <c r="AH119" s="1013">
        <v>0.43080000000000002</v>
      </c>
      <c r="AI119" s="958">
        <f>SQRT(AJ119^2+AK119^2)*1000/(1.73*AI91)</f>
        <v>143.87107730500833</v>
      </c>
      <c r="AJ119" s="1012">
        <v>2.5284</v>
      </c>
      <c r="AK119" s="1013">
        <v>0.42359999999999998</v>
      </c>
      <c r="AL119" s="958">
        <f>SQRT(AM119^2+AN119^2)*1000/(1.73*AL91)</f>
        <v>140.40713949682214</v>
      </c>
      <c r="AM119" s="1012">
        <v>2.4660000000000002</v>
      </c>
      <c r="AN119" s="1013">
        <v>0.4224</v>
      </c>
      <c r="AO119" s="958">
        <f>SQRT(AP119^2+AQ119^2)*1000/(1.73*AO91)</f>
        <v>137.40952034378526</v>
      </c>
      <c r="AP119" s="1012">
        <v>2.4119999999999999</v>
      </c>
      <c r="AQ119" s="1013">
        <v>0.42120000000000002</v>
      </c>
      <c r="AR119" s="674">
        <f t="shared" si="10"/>
        <v>29.743199999999998</v>
      </c>
      <c r="AS119" s="674">
        <f t="shared" si="10"/>
        <v>5.1287999999999991</v>
      </c>
      <c r="AT119" s="674">
        <f t="shared" si="12"/>
        <v>58.503599999999992</v>
      </c>
      <c r="AU119" s="674">
        <f t="shared" si="11"/>
        <v>10.402799999999999</v>
      </c>
    </row>
    <row r="120" spans="1:47" s="665" customFormat="1" ht="16.5" customHeight="1" x14ac:dyDescent="0.25">
      <c r="A120" s="929" t="s">
        <v>319</v>
      </c>
      <c r="B120" s="715" t="s">
        <v>320</v>
      </c>
      <c r="C120" s="716"/>
      <c r="D120" s="717"/>
      <c r="E120" s="718"/>
      <c r="F120" s="719"/>
      <c r="G120" s="720"/>
      <c r="H120" s="958">
        <f>SQRT(I120^2+J120^2)*1000/(1.73*H91)</f>
        <v>65.792918464418435</v>
      </c>
      <c r="I120" s="1012">
        <v>1.1759999999999999</v>
      </c>
      <c r="J120" s="1013">
        <v>0.13519999999999999</v>
      </c>
      <c r="K120" s="958">
        <f>SQRT(L120^2+M120^2)*1000/(1.73*K91)</f>
        <v>65.650282608468984</v>
      </c>
      <c r="L120" s="1012">
        <v>1.1736</v>
      </c>
      <c r="M120" s="1013">
        <v>0.1336</v>
      </c>
      <c r="N120" s="958">
        <f>SQRT(O120^2+P120^2)*1000/(1.73*N91)</f>
        <v>64.771896204147623</v>
      </c>
      <c r="O120" s="1012">
        <v>1.1576</v>
      </c>
      <c r="P120" s="1013">
        <v>0.13439999999999999</v>
      </c>
      <c r="Q120" s="958">
        <f>SQRT(R120^2+S120^2)*1000/(1.73*Q91)</f>
        <v>66.465675046105773</v>
      </c>
      <c r="R120" s="1012">
        <v>1.1879999999999999</v>
      </c>
      <c r="S120" s="1013">
        <v>0.1368</v>
      </c>
      <c r="T120" s="958">
        <f>SQRT(U120^2+V120^2)*1000/(1.73*T91)</f>
        <v>69.387444645078048</v>
      </c>
      <c r="U120" s="1012">
        <v>1.2376</v>
      </c>
      <c r="V120" s="1013">
        <v>0.16400000000000001</v>
      </c>
      <c r="W120" s="958">
        <f>SQRT(X120^2+Y120^2)*1000/(1.73*W91)</f>
        <v>69.584778162393945</v>
      </c>
      <c r="X120" s="1012">
        <v>1.2416</v>
      </c>
      <c r="Y120" s="1013">
        <v>0.1608</v>
      </c>
      <c r="Z120" s="958">
        <f>SQRT(AA120^2+AB120^2)*1000/(1.73*Z91)</f>
        <v>69.9206395178565</v>
      </c>
      <c r="AA120" s="1012">
        <v>1.248</v>
      </c>
      <c r="AB120" s="1013">
        <v>0.15840000000000001</v>
      </c>
      <c r="AC120" s="958">
        <f>SQRT(AD120^2+AE120^2)*1000/(1.73*AC91)</f>
        <v>69.391348094412933</v>
      </c>
      <c r="AD120" s="1012">
        <v>1.2383999999999999</v>
      </c>
      <c r="AE120" s="1013">
        <v>0.15840000000000001</v>
      </c>
      <c r="AF120" s="958">
        <f>SQRT(AG120^2+AH120^2)*1000/(1.73*AF91)</f>
        <v>68.543575109312584</v>
      </c>
      <c r="AG120" s="1012">
        <v>1.2248000000000001</v>
      </c>
      <c r="AH120" s="1013">
        <v>0.14399999999999999</v>
      </c>
      <c r="AI120" s="958">
        <f>SQRT(AJ120^2+AK120^2)*1000/(1.73*AI91)</f>
        <v>67.737837705015153</v>
      </c>
      <c r="AJ120" s="1012">
        <v>1.1983999999999999</v>
      </c>
      <c r="AK120" s="1013">
        <v>0.14399999999999999</v>
      </c>
      <c r="AL120" s="958">
        <f>SQRT(AM120^2+AN120^2)*1000/(1.73*AL91)</f>
        <v>63.505084541532241</v>
      </c>
      <c r="AM120" s="1012">
        <v>1.1232</v>
      </c>
      <c r="AN120" s="1013">
        <v>0.1376</v>
      </c>
      <c r="AO120" s="958">
        <f>SQRT(AP120^2+AQ120^2)*1000/(1.73*AO91)</f>
        <v>62.073753879943254</v>
      </c>
      <c r="AP120" s="1012">
        <v>1.0975999999999999</v>
      </c>
      <c r="AQ120" s="1013">
        <v>0.1368</v>
      </c>
      <c r="AR120" s="674">
        <f t="shared" si="10"/>
        <v>14.304800000000002</v>
      </c>
      <c r="AS120" s="674">
        <f t="shared" si="10"/>
        <v>1.744</v>
      </c>
      <c r="AT120" s="674">
        <f t="shared" si="12"/>
        <v>27.8504</v>
      </c>
      <c r="AU120" s="674">
        <f t="shared" si="11"/>
        <v>3.5040000000000004</v>
      </c>
    </row>
    <row r="121" spans="1:47" s="665" customFormat="1" ht="16.5" customHeight="1" thickBot="1" x14ac:dyDescent="0.3">
      <c r="A121" s="959" t="s">
        <v>321</v>
      </c>
      <c r="B121" s="960" t="s">
        <v>322</v>
      </c>
      <c r="C121" s="968"/>
      <c r="D121" s="969"/>
      <c r="E121" s="970"/>
      <c r="F121" s="971"/>
      <c r="G121" s="972"/>
      <c r="H121" s="980">
        <f>SQRT(I121^2+J121^2)*1000/(1.73*H91)</f>
        <v>118.07109771699618</v>
      </c>
      <c r="I121" s="1017">
        <v>2.1160000000000001</v>
      </c>
      <c r="J121" s="1016">
        <v>0.188</v>
      </c>
      <c r="K121" s="980">
        <f>SQRT(L121^2+M121^2)*1000/(1.73*K91)</f>
        <v>115.05970630279208</v>
      </c>
      <c r="L121" s="1017">
        <v>2.0615999999999999</v>
      </c>
      <c r="M121" s="1016">
        <v>0.188</v>
      </c>
      <c r="N121" s="980">
        <f>SQRT(O121^2+P121^2)*1000/(1.73*N91)</f>
        <v>114.16602113066112</v>
      </c>
      <c r="O121" s="1017">
        <v>2.0455999999999999</v>
      </c>
      <c r="P121" s="1016">
        <v>0.18640000000000001</v>
      </c>
      <c r="Q121" s="980">
        <f>SQRT(R121^2+S121^2)*1000/(1.73*Q91)</f>
        <v>113.41781020234589</v>
      </c>
      <c r="R121" s="1017">
        <v>2.0327999999999999</v>
      </c>
      <c r="S121" s="1016">
        <v>0.1784</v>
      </c>
      <c r="T121" s="980">
        <f>SQRT(U121^2+V121^2)*1000/(1.73*T91)</f>
        <v>119.33391962537112</v>
      </c>
      <c r="U121" s="1017">
        <v>2.1335999999999999</v>
      </c>
      <c r="V121" s="1016">
        <v>0.24</v>
      </c>
      <c r="W121" s="980">
        <f>SQRT(X121^2+Y121^2)*1000/(1.73*W91)</f>
        <v>121.43565489033305</v>
      </c>
      <c r="X121" s="1017">
        <v>2.1720000000000002</v>
      </c>
      <c r="Y121" s="1016">
        <v>0.23680000000000001</v>
      </c>
      <c r="Z121" s="980">
        <f>SQRT(AA121^2+AB121^2)*1000/(1.73*Z91)</f>
        <v>123.43446269358256</v>
      </c>
      <c r="AA121" s="1017">
        <v>2.2080000000000002</v>
      </c>
      <c r="AB121" s="1016">
        <v>0.2384</v>
      </c>
      <c r="AC121" s="980">
        <f>SQRT(AD121^2+AE121^2)*1000/(1.73*AC91)</f>
        <v>124.85616430799668</v>
      </c>
      <c r="AD121" s="1017">
        <v>2.2343999999999999</v>
      </c>
      <c r="AE121" s="1016">
        <v>0.23200000000000001</v>
      </c>
      <c r="AF121" s="980">
        <f>SQRT(AG121^2+AH121^2)*1000/(1.73*AF91)</f>
        <v>127.1516623630512</v>
      </c>
      <c r="AG121" s="1017">
        <v>2.2759999999999998</v>
      </c>
      <c r="AH121" s="1016">
        <v>0.23119999999999999</v>
      </c>
      <c r="AI121" s="980">
        <f>SQRT(AJ121^2+AK121^2)*1000/(1.73*AI91)</f>
        <v>126.71989388230806</v>
      </c>
      <c r="AJ121" s="1017">
        <v>2.2464</v>
      </c>
      <c r="AK121" s="1016">
        <v>0.2288</v>
      </c>
      <c r="AL121" s="980">
        <f>SQRT(AM121^2+AN121^2)*1000/(1.73*AL91)</f>
        <v>122.39113301089034</v>
      </c>
      <c r="AM121" s="1017">
        <v>2.1696</v>
      </c>
      <c r="AN121" s="1016">
        <v>0.22159999999999999</v>
      </c>
      <c r="AO121" s="980">
        <f>SQRT(AP121^2+AQ121^2)*1000/(1.73*AO91)</f>
        <v>121.45784196638732</v>
      </c>
      <c r="AP121" s="1017">
        <v>2.1528</v>
      </c>
      <c r="AQ121" s="1016">
        <v>0.22239999999999999</v>
      </c>
      <c r="AR121" s="674">
        <f t="shared" si="10"/>
        <v>25.848799999999997</v>
      </c>
      <c r="AS121" s="674">
        <f t="shared" si="10"/>
        <v>2.5920000000000001</v>
      </c>
      <c r="AT121" s="674">
        <f t="shared" si="12"/>
        <v>51.271199999999993</v>
      </c>
      <c r="AU121" s="674">
        <f t="shared" si="11"/>
        <v>5.3168000000000006</v>
      </c>
    </row>
    <row r="122" spans="1:47" s="781" customFormat="1" ht="16.5" customHeight="1" x14ac:dyDescent="0.25">
      <c r="A122" s="981"/>
      <c r="B122" s="982" t="s">
        <v>87</v>
      </c>
      <c r="C122" s="983"/>
      <c r="D122" s="710"/>
      <c r="E122" s="711"/>
      <c r="F122" s="712"/>
      <c r="G122" s="713"/>
      <c r="H122" s="997"/>
      <c r="I122" s="1018">
        <v>7.7999999999999996E-3</v>
      </c>
      <c r="J122" s="1019"/>
      <c r="K122" s="997"/>
      <c r="L122" s="1018">
        <v>1.0200000000000001E-2</v>
      </c>
      <c r="M122" s="1019"/>
      <c r="N122" s="997"/>
      <c r="O122" s="1018">
        <v>1.0800000000000001E-2</v>
      </c>
      <c r="P122" s="1019"/>
      <c r="Q122" s="997"/>
      <c r="R122" s="1018">
        <v>1.14E-2</v>
      </c>
      <c r="S122" s="1019"/>
      <c r="T122" s="997"/>
      <c r="U122" s="1018">
        <v>1.0200000000000001E-2</v>
      </c>
      <c r="V122" s="1019"/>
      <c r="W122" s="997"/>
      <c r="X122" s="1018">
        <v>1.14E-2</v>
      </c>
      <c r="Y122" s="1019"/>
      <c r="Z122" s="997"/>
      <c r="AA122" s="1018">
        <v>1.0200000000000001E-2</v>
      </c>
      <c r="AB122" s="1019"/>
      <c r="AC122" s="997"/>
      <c r="AD122" s="1018">
        <v>1.14E-2</v>
      </c>
      <c r="AE122" s="1020"/>
      <c r="AF122" s="997"/>
      <c r="AG122" s="1018">
        <v>1.14E-2</v>
      </c>
      <c r="AH122" s="1019"/>
      <c r="AI122" s="997"/>
      <c r="AJ122" s="1018">
        <v>1.0800000000000001E-2</v>
      </c>
      <c r="AK122" s="1019"/>
      <c r="AL122" s="997"/>
      <c r="AM122" s="1018">
        <v>1.0800000000000001E-2</v>
      </c>
      <c r="AN122" s="1019"/>
      <c r="AO122" s="997"/>
      <c r="AP122" s="1018">
        <v>1.32E-2</v>
      </c>
      <c r="AQ122" s="1019"/>
    </row>
    <row r="123" spans="1:47" s="665" customFormat="1" ht="16.5" customHeight="1" thickBot="1" x14ac:dyDescent="0.3">
      <c r="A123" s="959"/>
      <c r="B123" s="960" t="s">
        <v>88</v>
      </c>
      <c r="C123" s="968"/>
      <c r="D123" s="969"/>
      <c r="E123" s="970"/>
      <c r="F123" s="971"/>
      <c r="G123" s="972"/>
      <c r="H123" s="997"/>
      <c r="I123" s="1021">
        <v>1.0200000000000001E-2</v>
      </c>
      <c r="J123" s="1019"/>
      <c r="K123" s="997"/>
      <c r="L123" s="1021">
        <v>1.26E-2</v>
      </c>
      <c r="M123" s="1019"/>
      <c r="N123" s="997"/>
      <c r="O123" s="1021">
        <v>1.44E-2</v>
      </c>
      <c r="P123" s="1019"/>
      <c r="Q123" s="997"/>
      <c r="R123" s="1021">
        <v>1.4999999999999999E-2</v>
      </c>
      <c r="S123" s="1019"/>
      <c r="T123" s="997"/>
      <c r="U123" s="1021">
        <v>1.38E-2</v>
      </c>
      <c r="V123" s="1019"/>
      <c r="W123" s="997"/>
      <c r="X123" s="1021">
        <v>1.4999999999999999E-2</v>
      </c>
      <c r="Y123" s="1019"/>
      <c r="Z123" s="997"/>
      <c r="AA123" s="1021">
        <v>1.32E-2</v>
      </c>
      <c r="AB123" s="1019"/>
      <c r="AC123" s="997"/>
      <c r="AD123" s="1021">
        <v>1.4999999999999999E-2</v>
      </c>
      <c r="AE123" s="1020"/>
      <c r="AF123" s="997"/>
      <c r="AG123" s="1021">
        <v>1.38E-2</v>
      </c>
      <c r="AH123" s="1019"/>
      <c r="AI123" s="997"/>
      <c r="AJ123" s="1021">
        <v>1.4999999999999999E-2</v>
      </c>
      <c r="AK123" s="1019"/>
      <c r="AL123" s="997"/>
      <c r="AM123" s="1021">
        <v>1.32E-2</v>
      </c>
      <c r="AN123" s="1019"/>
      <c r="AO123" s="997"/>
      <c r="AP123" s="1021">
        <v>1.6199999999999999E-2</v>
      </c>
      <c r="AQ123" s="1019"/>
    </row>
    <row r="124" spans="1:47" ht="16.5" x14ac:dyDescent="0.25">
      <c r="A124" s="1735" t="s">
        <v>50</v>
      </c>
      <c r="B124" s="1826"/>
      <c r="C124" s="1826"/>
      <c r="D124" s="1826"/>
      <c r="E124" s="1826"/>
      <c r="F124" s="1826"/>
      <c r="G124" s="1736"/>
      <c r="H124" s="714">
        <f t="shared" ref="H124:AQ124" si="13">H110+H111+H112+H113+H114+H115</f>
        <v>458.0546127448689</v>
      </c>
      <c r="I124" s="749">
        <f t="shared" si="13"/>
        <v>8.1739999999999995</v>
      </c>
      <c r="J124" s="750">
        <f t="shared" si="13"/>
        <v>1.0065</v>
      </c>
      <c r="K124" s="714">
        <f t="shared" si="13"/>
        <v>444.79662316281002</v>
      </c>
      <c r="L124" s="749">
        <f t="shared" si="13"/>
        <v>7.9355999999999991</v>
      </c>
      <c r="M124" s="750">
        <f t="shared" si="13"/>
        <v>0.98870000000000013</v>
      </c>
      <c r="N124" s="714">
        <f t="shared" si="13"/>
        <v>445.04962946157804</v>
      </c>
      <c r="O124" s="749">
        <f t="shared" si="13"/>
        <v>7.9404999999999992</v>
      </c>
      <c r="P124" s="750">
        <f t="shared" si="13"/>
        <v>0.98760000000000003</v>
      </c>
      <c r="Q124" s="714">
        <f t="shared" si="13"/>
        <v>452.02521110249171</v>
      </c>
      <c r="R124" s="749">
        <f t="shared" si="13"/>
        <v>8.0673999999999992</v>
      </c>
      <c r="S124" s="750">
        <f t="shared" si="13"/>
        <v>0.98609999999999998</v>
      </c>
      <c r="T124" s="714">
        <f t="shared" si="13"/>
        <v>471.62979424625075</v>
      </c>
      <c r="U124" s="749">
        <f t="shared" si="13"/>
        <v>8.3948999999999998</v>
      </c>
      <c r="V124" s="750">
        <f t="shared" si="13"/>
        <v>1.1851</v>
      </c>
      <c r="W124" s="714">
        <f t="shared" si="13"/>
        <v>478.34506879734533</v>
      </c>
      <c r="X124" s="749">
        <f t="shared" si="13"/>
        <v>8.5125000000000011</v>
      </c>
      <c r="Y124" s="750">
        <f t="shared" si="13"/>
        <v>1.2122999999999999</v>
      </c>
      <c r="Z124" s="714">
        <f t="shared" si="13"/>
        <v>478.08303879535663</v>
      </c>
      <c r="AA124" s="749">
        <f t="shared" si="13"/>
        <v>8.508799999999999</v>
      </c>
      <c r="AB124" s="750">
        <f t="shared" si="13"/>
        <v>1.1992</v>
      </c>
      <c r="AC124" s="714">
        <f t="shared" si="13"/>
        <v>477.06382437371258</v>
      </c>
      <c r="AD124" s="749">
        <f t="shared" si="13"/>
        <v>8.4893000000000001</v>
      </c>
      <c r="AE124" s="750">
        <f t="shared" si="13"/>
        <v>1.2047000000000001</v>
      </c>
      <c r="AF124" s="714">
        <f t="shared" si="13"/>
        <v>469.88223461986723</v>
      </c>
      <c r="AG124" s="749">
        <f t="shared" si="13"/>
        <v>8.3754000000000008</v>
      </c>
      <c r="AH124" s="750">
        <f t="shared" si="13"/>
        <v>1.1106999999999998</v>
      </c>
      <c r="AI124" s="714">
        <f t="shared" si="13"/>
        <v>471.29293817745668</v>
      </c>
      <c r="AJ124" s="749">
        <f t="shared" si="13"/>
        <v>8.3219999999999992</v>
      </c>
      <c r="AK124" s="750">
        <f t="shared" si="13"/>
        <v>1.0897999999999999</v>
      </c>
      <c r="AL124" s="714">
        <f t="shared" si="13"/>
        <v>460.01114079503191</v>
      </c>
      <c r="AM124" s="749">
        <f t="shared" si="13"/>
        <v>8.1166999999999998</v>
      </c>
      <c r="AN124" s="750">
        <f t="shared" si="13"/>
        <v>1.0945</v>
      </c>
      <c r="AO124" s="714">
        <f t="shared" si="13"/>
        <v>451.49788772285399</v>
      </c>
      <c r="AP124" s="749">
        <f t="shared" si="13"/>
        <v>7.9631000000000007</v>
      </c>
      <c r="AQ124" s="750">
        <f t="shared" si="13"/>
        <v>1.0955999999999999</v>
      </c>
      <c r="AR124" s="665"/>
    </row>
    <row r="125" spans="1:47" ht="17.25" thickBot="1" x14ac:dyDescent="0.3">
      <c r="A125" s="1840" t="s">
        <v>51</v>
      </c>
      <c r="B125" s="1841"/>
      <c r="C125" s="1841"/>
      <c r="D125" s="1841"/>
      <c r="E125" s="1841"/>
      <c r="F125" s="1841"/>
      <c r="G125" s="1842"/>
      <c r="H125" s="746">
        <f>H120+H119+H118+H117+H116</f>
        <v>319.65365955528432</v>
      </c>
      <c r="I125" s="747">
        <f>I120+I119+I118+I117+I116+I121</f>
        <v>7.8079999999999998</v>
      </c>
      <c r="J125" s="748">
        <f>J120+J119+J118+J117+J116+J121</f>
        <v>0.9870000000000001</v>
      </c>
      <c r="K125" s="746">
        <f>K120+K119+K118+K117+K116</f>
        <v>316.5366652353963</v>
      </c>
      <c r="L125" s="747">
        <f>L120+L119+L118+L117+L116+L121</f>
        <v>7.6984000000000012</v>
      </c>
      <c r="M125" s="748">
        <f>M120+M119+M118+M117+M116+M121</f>
        <v>0.97300000000000009</v>
      </c>
      <c r="N125" s="746">
        <f>N120+N119+N118+N117+N116</f>
        <v>313.34609139329189</v>
      </c>
      <c r="O125" s="747">
        <f>O120+O119+O118+O117+O116+O121</f>
        <v>7.6248000000000005</v>
      </c>
      <c r="P125" s="748">
        <f>P120+P119+P118+P117+P116+P121</f>
        <v>0.9708</v>
      </c>
      <c r="Q125" s="746">
        <f>Q120+Q119+Q118+Q117+Q116</f>
        <v>319.8930763132222</v>
      </c>
      <c r="R125" s="747">
        <f>R120+R119+R118+R117+R116+R121</f>
        <v>7.7288000000000006</v>
      </c>
      <c r="S125" s="748">
        <f>S120+S119+S118+S117+S116+S121</f>
        <v>0.97700000000000009</v>
      </c>
      <c r="T125" s="746">
        <f>T120+T119+T118+T117+T116</f>
        <v>332.07709098584297</v>
      </c>
      <c r="U125" s="747">
        <f>U120+U119+U118+U117+U116+U121</f>
        <v>8.0361999999999991</v>
      </c>
      <c r="V125" s="748">
        <f>V120+V119+V118+V117+V116+V121</f>
        <v>1.1434000000000002</v>
      </c>
      <c r="W125" s="746">
        <f>W120+W119+W118+W117+W116</f>
        <v>337.2138235945045</v>
      </c>
      <c r="X125" s="747">
        <f>X120+X119+X118+X117+X116+X121</f>
        <v>8.1685999999999996</v>
      </c>
      <c r="Y125" s="748">
        <f>Y120+Y119+Y118+Y117+Y116+Y121</f>
        <v>1.1385999999999998</v>
      </c>
      <c r="Z125" s="746">
        <f>Z120+Z119+Z118+Z117+Z116</f>
        <v>341.78093961084676</v>
      </c>
      <c r="AA125" s="747">
        <f>AA120+AA119+AA118+AA117+AA116+AA121</f>
        <v>8.2862000000000009</v>
      </c>
      <c r="AB125" s="748">
        <f>AB120+AB119+AB118+AB117+AB116+AB121</f>
        <v>1.149</v>
      </c>
      <c r="AC125" s="746">
        <f>AC120+AC119+AC118+AC117+AC116</f>
        <v>341.18485484973394</v>
      </c>
      <c r="AD125" s="747">
        <f>AD120+AD119+AD118+AD117+AD116+AD121</f>
        <v>8.3021999999999991</v>
      </c>
      <c r="AE125" s="748">
        <f>AE120+AE119+AE118+AE117+AE116+AE121</f>
        <v>1.1394</v>
      </c>
      <c r="AF125" s="746">
        <f>AF120+AF119+AF118+AF117+AF116</f>
        <v>336.57479477464682</v>
      </c>
      <c r="AG125" s="747">
        <f>AG120+AG119+AG118+AG117+AG116+AG121</f>
        <v>8.266</v>
      </c>
      <c r="AH125" s="748">
        <f>AH120+AH119+AH118+AH117+AH116+AH121</f>
        <v>1.0974000000000002</v>
      </c>
      <c r="AI125" s="746">
        <f>AI120+AI119+AI118+AI117+AI116</f>
        <v>335.65209679516965</v>
      </c>
      <c r="AJ125" s="747">
        <f>AJ120+AJ119+AJ118+AJ117+AJ116+AJ121</f>
        <v>8.1630000000000003</v>
      </c>
      <c r="AK125" s="748">
        <f>AK120+AK119+AK118+AK117+AK116+AK121</f>
        <v>1.0826</v>
      </c>
      <c r="AL125" s="746">
        <f>AL120+AL119+AL118+AL117+AL116</f>
        <v>326.7827305284531</v>
      </c>
      <c r="AM125" s="747">
        <f>AM120+AM119+AM118+AM117+AM116+AM121</f>
        <v>7.9273999999999996</v>
      </c>
      <c r="AN125" s="748">
        <f>AN120+AN119+AN118+AN117+AN116+AN121</f>
        <v>1.0688000000000002</v>
      </c>
      <c r="AO125" s="746">
        <f>AO120+AO119+AO118+AO117+AO116</f>
        <v>322.97900316446965</v>
      </c>
      <c r="AP125" s="747">
        <f>AP120+AP119+AP118+AP117+AP116+AP121</f>
        <v>7.8418000000000001</v>
      </c>
      <c r="AQ125" s="748">
        <f>AQ120+AQ119+AQ118+AQ117+AQ116+AQ121</f>
        <v>1.0714000000000001</v>
      </c>
      <c r="AR125" s="665"/>
    </row>
    <row r="126" spans="1:47" ht="17.25" thickBot="1" x14ac:dyDescent="0.3">
      <c r="A126" s="1744" t="s">
        <v>52</v>
      </c>
      <c r="B126" s="1745"/>
      <c r="C126" s="1745"/>
      <c r="D126" s="1745"/>
      <c r="E126" s="1745"/>
      <c r="F126" s="1745"/>
      <c r="G126" s="1746"/>
      <c r="H126" s="751">
        <f>H124+H125</f>
        <v>777.70827230015323</v>
      </c>
      <c r="I126" s="752">
        <f>I124+I125</f>
        <v>15.981999999999999</v>
      </c>
      <c r="J126" s="753">
        <f>J124+J125</f>
        <v>1.9935</v>
      </c>
      <c r="K126" s="751">
        <f t="shared" ref="K126:AQ126" si="14">K124+K125</f>
        <v>761.33328839820638</v>
      </c>
      <c r="L126" s="752">
        <f t="shared" si="14"/>
        <v>15.634</v>
      </c>
      <c r="M126" s="753">
        <f t="shared" si="14"/>
        <v>1.9617000000000002</v>
      </c>
      <c r="N126" s="751">
        <f t="shared" si="14"/>
        <v>758.39572085486998</v>
      </c>
      <c r="O126" s="752">
        <f t="shared" si="14"/>
        <v>15.565300000000001</v>
      </c>
      <c r="P126" s="753">
        <f t="shared" si="14"/>
        <v>1.9584000000000001</v>
      </c>
      <c r="Q126" s="751">
        <f t="shared" si="14"/>
        <v>771.91828741571385</v>
      </c>
      <c r="R126" s="752">
        <f t="shared" si="14"/>
        <v>15.796199999999999</v>
      </c>
      <c r="S126" s="753">
        <f t="shared" si="14"/>
        <v>1.9631000000000001</v>
      </c>
      <c r="T126" s="751">
        <f t="shared" si="14"/>
        <v>803.70688523209378</v>
      </c>
      <c r="U126" s="752">
        <f t="shared" si="14"/>
        <v>16.431100000000001</v>
      </c>
      <c r="V126" s="753">
        <f t="shared" si="14"/>
        <v>2.3285</v>
      </c>
      <c r="W126" s="751">
        <f t="shared" si="14"/>
        <v>815.55889239184989</v>
      </c>
      <c r="X126" s="752">
        <f t="shared" si="14"/>
        <v>16.681100000000001</v>
      </c>
      <c r="Y126" s="753">
        <f t="shared" si="14"/>
        <v>2.3508999999999998</v>
      </c>
      <c r="Z126" s="751">
        <f t="shared" si="14"/>
        <v>819.86397840620339</v>
      </c>
      <c r="AA126" s="752">
        <f t="shared" si="14"/>
        <v>16.795000000000002</v>
      </c>
      <c r="AB126" s="753">
        <f t="shared" si="14"/>
        <v>2.3482000000000003</v>
      </c>
      <c r="AC126" s="751">
        <f t="shared" si="14"/>
        <v>818.24867922344652</v>
      </c>
      <c r="AD126" s="752">
        <f t="shared" si="14"/>
        <v>16.791499999999999</v>
      </c>
      <c r="AE126" s="753">
        <f t="shared" si="14"/>
        <v>2.3441000000000001</v>
      </c>
      <c r="AF126" s="751">
        <f t="shared" si="14"/>
        <v>806.45702939451405</v>
      </c>
      <c r="AG126" s="752">
        <f t="shared" si="14"/>
        <v>16.641400000000001</v>
      </c>
      <c r="AH126" s="753">
        <f t="shared" si="14"/>
        <v>2.2081</v>
      </c>
      <c r="AI126" s="751">
        <f t="shared" si="14"/>
        <v>806.94503497262633</v>
      </c>
      <c r="AJ126" s="752">
        <f t="shared" si="14"/>
        <v>16.484999999999999</v>
      </c>
      <c r="AK126" s="753">
        <f t="shared" si="14"/>
        <v>2.1723999999999997</v>
      </c>
      <c r="AL126" s="751">
        <f t="shared" si="14"/>
        <v>786.79387132348506</v>
      </c>
      <c r="AM126" s="752">
        <f t="shared" si="14"/>
        <v>16.0441</v>
      </c>
      <c r="AN126" s="753">
        <f t="shared" si="14"/>
        <v>2.1633000000000004</v>
      </c>
      <c r="AO126" s="751">
        <f t="shared" si="14"/>
        <v>774.47689088732363</v>
      </c>
      <c r="AP126" s="752">
        <f t="shared" si="14"/>
        <v>15.8049</v>
      </c>
      <c r="AQ126" s="753">
        <f t="shared" si="14"/>
        <v>2.1669999999999998</v>
      </c>
      <c r="AR126" s="665"/>
    </row>
    <row r="127" spans="1:47" ht="16.5" x14ac:dyDescent="0.25">
      <c r="I127" s="984"/>
      <c r="J127" s="984"/>
      <c r="AR127" s="802"/>
    </row>
    <row r="128" spans="1:47" s="665" customFormat="1" ht="16.5" customHeight="1" thickBot="1" x14ac:dyDescent="0.3">
      <c r="A128" s="755" t="s">
        <v>53</v>
      </c>
      <c r="B128" s="666"/>
      <c r="C128" s="666"/>
      <c r="D128" s="666"/>
      <c r="E128" s="666"/>
      <c r="F128" s="666"/>
      <c r="G128" s="666"/>
      <c r="H128" s="756"/>
      <c r="I128" s="757"/>
      <c r="J128" s="701"/>
      <c r="K128" s="758"/>
      <c r="L128" s="758"/>
      <c r="M128" s="758"/>
      <c r="N128" s="758"/>
      <c r="O128" s="758"/>
      <c r="P128" s="758"/>
      <c r="Q128" s="758"/>
      <c r="R128" s="758"/>
      <c r="S128" s="758"/>
      <c r="T128" s="758"/>
      <c r="U128" s="758"/>
      <c r="V128" s="758"/>
      <c r="W128" s="758"/>
      <c r="X128" s="758"/>
      <c r="Y128" s="758"/>
      <c r="Z128" s="758"/>
      <c r="AA128" s="758"/>
      <c r="AB128" s="758"/>
      <c r="AC128" s="758"/>
      <c r="AD128" s="758"/>
      <c r="AE128" s="758"/>
      <c r="AF128" s="758"/>
      <c r="AG128" s="758"/>
      <c r="AH128" s="758"/>
      <c r="AI128" s="758"/>
      <c r="AJ128" s="758"/>
      <c r="AK128" s="758"/>
      <c r="AL128" s="758"/>
      <c r="AM128" s="758"/>
      <c r="AN128" s="758"/>
      <c r="AO128" s="758"/>
      <c r="AP128" s="758"/>
      <c r="AQ128" s="758"/>
    </row>
    <row r="129" spans="1:81" s="665" customFormat="1" ht="16.5" customHeight="1" x14ac:dyDescent="0.25">
      <c r="A129" s="1692" t="s">
        <v>20</v>
      </c>
      <c r="B129" s="759" t="s">
        <v>54</v>
      </c>
      <c r="C129" s="760"/>
      <c r="D129" s="760" t="s">
        <v>55</v>
      </c>
      <c r="E129" s="760"/>
      <c r="F129" s="760"/>
      <c r="G129" s="761"/>
      <c r="H129" s="762">
        <f>$C$61/1000</f>
        <v>2.3E-2</v>
      </c>
      <c r="I129" s="763" t="s">
        <v>56</v>
      </c>
      <c r="J129" s="764">
        <f>$G$61/1000</f>
        <v>0.158</v>
      </c>
      <c r="K129" s="762">
        <f>$C$61/1000</f>
        <v>2.3E-2</v>
      </c>
      <c r="L129" s="763" t="s">
        <v>56</v>
      </c>
      <c r="M129" s="764">
        <f>$G$61/1000</f>
        <v>0.158</v>
      </c>
      <c r="N129" s="762">
        <f>$C$61/1000</f>
        <v>2.3E-2</v>
      </c>
      <c r="O129" s="763" t="s">
        <v>56</v>
      </c>
      <c r="P129" s="764">
        <f>$G$61/1000</f>
        <v>0.158</v>
      </c>
      <c r="Q129" s="762">
        <f>$C$61/1000</f>
        <v>2.3E-2</v>
      </c>
      <c r="R129" s="763" t="s">
        <v>56</v>
      </c>
      <c r="S129" s="764">
        <f>$G$61/1000</f>
        <v>0.158</v>
      </c>
      <c r="T129" s="762">
        <f>$C$61/1000</f>
        <v>2.3E-2</v>
      </c>
      <c r="U129" s="763" t="s">
        <v>56</v>
      </c>
      <c r="V129" s="764">
        <f>$G$61/1000</f>
        <v>0.158</v>
      </c>
      <c r="W129" s="762">
        <f>$C$61/1000</f>
        <v>2.3E-2</v>
      </c>
      <c r="X129" s="763" t="s">
        <v>56</v>
      </c>
      <c r="Y129" s="764">
        <f>$G$61/1000</f>
        <v>0.158</v>
      </c>
      <c r="Z129" s="762">
        <f>$C$61/1000</f>
        <v>2.3E-2</v>
      </c>
      <c r="AA129" s="763" t="s">
        <v>56</v>
      </c>
      <c r="AB129" s="764">
        <f>$G$61/1000</f>
        <v>0.158</v>
      </c>
      <c r="AC129" s="762">
        <f>$C$61/1000</f>
        <v>2.3E-2</v>
      </c>
      <c r="AD129" s="763" t="s">
        <v>56</v>
      </c>
      <c r="AE129" s="764">
        <f>$G$61/1000</f>
        <v>0.158</v>
      </c>
      <c r="AF129" s="762">
        <f>$C$61/1000</f>
        <v>2.3E-2</v>
      </c>
      <c r="AG129" s="763" t="s">
        <v>56</v>
      </c>
      <c r="AH129" s="764">
        <f>$G$61/1000</f>
        <v>0.158</v>
      </c>
      <c r="AI129" s="762">
        <f>$C$61/1000</f>
        <v>2.3E-2</v>
      </c>
      <c r="AJ129" s="763" t="s">
        <v>56</v>
      </c>
      <c r="AK129" s="764">
        <f>$G$61/1000</f>
        <v>0.158</v>
      </c>
      <c r="AL129" s="762">
        <f>$C$61/1000</f>
        <v>2.3E-2</v>
      </c>
      <c r="AM129" s="763" t="s">
        <v>56</v>
      </c>
      <c r="AN129" s="764">
        <f>$G$61/1000</f>
        <v>0.158</v>
      </c>
      <c r="AO129" s="762">
        <f>$C$61/1000</f>
        <v>2.3E-2</v>
      </c>
      <c r="AP129" s="763" t="s">
        <v>56</v>
      </c>
      <c r="AQ129" s="764">
        <f>$G$61/1000</f>
        <v>0.158</v>
      </c>
      <c r="AR129" s="674"/>
    </row>
    <row r="130" spans="1:81" s="665" customFormat="1" ht="16.5" customHeight="1" thickBot="1" x14ac:dyDescent="0.3">
      <c r="A130" s="1693"/>
      <c r="B130" s="765" t="s">
        <v>57</v>
      </c>
      <c r="C130" s="766"/>
      <c r="D130" s="766" t="s">
        <v>58</v>
      </c>
      <c r="E130" s="766"/>
      <c r="F130" s="766"/>
      <c r="G130" s="767"/>
      <c r="H130" s="768">
        <f>(((I77^2+J77^2)*$C$62/1000)+((I78^2+J78^2)*$G$62/1000)+((I79^2+J79^2)*$J$62/1000))/($C$7*$C$7)</f>
        <v>3.9918844916874995E-2</v>
      </c>
      <c r="I130" s="769" t="s">
        <v>56</v>
      </c>
      <c r="J130" s="770">
        <f>(((I77^2+J77^2)*$M$62)+((I78^2+J78^2)*$P$62)+((I79^2+J79^2)*S132))/(100*$C$7)</f>
        <v>0.26035378407174997</v>
      </c>
      <c r="K130" s="768">
        <f>(((L77^2+M77^2)*$C$62/1000)+((L78^2+M78^2)*$G$62/1000)+((L79^2+M79^2)*$J$62/1000))/($C$7*$C$7)</f>
        <v>3.7665025519374992E-2</v>
      </c>
      <c r="L130" s="769" t="s">
        <v>56</v>
      </c>
      <c r="M130" s="770">
        <f>(((L77^2+M77^2)*$M$62)+((L78^2+M78^2)*$P$62)+((L79^2+M79^2)*V132))/(100*$C$7)</f>
        <v>5.3670558602499996E-3</v>
      </c>
      <c r="N130" s="768">
        <f>(((O77^2+P77^2)*$C$62/1000)+((O78^2+P78^2)*$G$62/1000)+((O79^2+P79^2)*$J$62/1000))/($C$7*$C$7)</f>
        <v>3.7695777943749988E-2</v>
      </c>
      <c r="O130" s="769" t="s">
        <v>56</v>
      </c>
      <c r="P130" s="770">
        <f>(((O77^2+P77^2)*$M$62)+((O78^2+P78^2)*$P$62)+((O79^2+P79^2)*Y132))/(100*$C$7)</f>
        <v>4.3223214212499998E-3</v>
      </c>
      <c r="Q130" s="768">
        <f>(((R77^2+S77^2)*$C$62/1000)+((R78^2+S78^2)*$G$62/1000)+((R79^2+S79^2)*$J$62/1000))/($C$7*$C$7)</f>
        <v>3.8903863003124997E-2</v>
      </c>
      <c r="R130" s="769" t="s">
        <v>56</v>
      </c>
      <c r="S130" s="770">
        <f>(((R77^2+S77^2)*$M$62)+((R78^2+S78^2)*$P$62)+((R79^2+S79^2)*AB132))/(100*$C$7)</f>
        <v>4.9891879012500008E-3</v>
      </c>
      <c r="T130" s="768">
        <f>(((U77^2+V77^2)*$C$62/1000)+((U78^2+V78^2)*$G$62/1000)+((U79^2+V79^2)*$J$62/1000))/($C$7*$C$7)</f>
        <v>4.2333342369531242E-2</v>
      </c>
      <c r="U130" s="769" t="s">
        <v>56</v>
      </c>
      <c r="V130" s="770">
        <f>(((U77^2+V77^2)*$M$62)+((U78^2+V78^2)*$P$62)+((U79^2+V79^2)*AE132))/(100*$C$7)</f>
        <v>6.3347192650000002E-3</v>
      </c>
      <c r="W130" s="768">
        <f>(((X77^2+Y77^2)*$C$62/1000)+((X78^2+Y78^2)*$G$62/1000)+((X79^2+Y79^2)*$J$62/1000))/($C$7*$C$7)</f>
        <v>4.3550246365234378E-2</v>
      </c>
      <c r="X130" s="769" t="s">
        <v>56</v>
      </c>
      <c r="Y130" s="770">
        <f>(((X77^2+Y77^2)*$M$62)+((X78^2+Y78^2)*$P$62)+((X79^2+Y79^2)*AH132))/(100*$C$7)</f>
        <v>6.3498600812499986E-3</v>
      </c>
      <c r="Z130" s="768">
        <f>(((AA77^2+AB77^2)*$C$62/1000)+((AA78^2+AB78^2)*$G$62/1000)+((AA79^2+AB79^2)*$J$62/1000))/($C$7*$C$7)</f>
        <v>4.3480676553515611E-2</v>
      </c>
      <c r="AA130" s="769" t="s">
        <v>56</v>
      </c>
      <c r="AB130" s="770">
        <f>(((AA77^2+AB77^2)*$M$62)+((AA78^2+AB78^2)*$P$62)+((AA79^2+AB79^2)*AK132))/(100*$C$7)</f>
        <v>6.2341022362499996E-3</v>
      </c>
      <c r="AC130" s="768">
        <f>(((AD77^2+AE77^2)*$C$62/1000)+((AD78^2+AE78^2)*$G$62/1000)+((AD79^2+AE79^2)*$J$62/1000))/($C$7*$C$7)</f>
        <v>4.3296458769218747E-2</v>
      </c>
      <c r="AD130" s="769" t="s">
        <v>56</v>
      </c>
      <c r="AE130" s="770">
        <f>(((AD77^2+AE77^2)*$M$62)+((AD78^2+AE78^2)*$P$62)+((AD79^2+AE79^2)*AN132))/(100*$C$7)</f>
        <v>5.7190248080000016E-3</v>
      </c>
      <c r="AF130" s="768">
        <f>(((AG77^2+AH77^2)*$C$62/1000)+((AG78^2+AH78^2)*$G$62/1000)+((AG79^2+AH79^2)*$J$62/1000))/($C$7*$C$7)</f>
        <v>4.2029294652500021E-2</v>
      </c>
      <c r="AG130" s="769" t="s">
        <v>56</v>
      </c>
      <c r="AH130" s="770">
        <f>(((AG77^2+AH77^2)*$M$62)+((AG78^2+AH78^2)*$P$62)+((AG79^2+AH79^2)*AQ132))/(100*$C$7)</f>
        <v>5.0339383272500005E-3</v>
      </c>
      <c r="AI130" s="768">
        <f>(((AJ77^2+AK77^2)*$C$62/1000)+((AJ78^2+AK78^2)*$G$62/1000)+((AJ79^2+AK79^2)*$J$62/1000))/($C$7*$C$7)</f>
        <v>4.1489589321093742E-2</v>
      </c>
      <c r="AJ130" s="769" t="s">
        <v>56</v>
      </c>
      <c r="AK130" s="770">
        <f>(((AJ77^2+AK77^2)*$M$62)+((AJ78^2+AK78^2)*$P$62)+((AJ79^2+AK79^2)*AT132))/(100*$C$7)</f>
        <v>5.9185253925000004E-3</v>
      </c>
      <c r="AL130" s="768">
        <f>(((AM77^2+AN77^2)*$C$62/1000)+((AM78^2+AN78^2)*$G$62/1000)+((AM79^2+AN79^2)*$J$62/1000))/($C$7*$C$7)</f>
        <v>3.9515368098984364E-2</v>
      </c>
      <c r="AM130" s="769" t="s">
        <v>56</v>
      </c>
      <c r="AN130" s="770">
        <f>(((AM77^2+AN77^2)*$M$62)+((AM78^2+AN78^2)*$P$62)+((AM79^2+AN79^2)*AW132))/(100*$C$7)</f>
        <v>5.90882989725E-3</v>
      </c>
      <c r="AO130" s="768">
        <f>(((AP77^2+AQ77^2)*$C$62/1000)+((AP78^2+AQ78^2)*$G$62/1000)+((AP79^2+AQ79^2)*$J$62/1000))/($C$7*$C$7)</f>
        <v>3.8090160616250007E-2</v>
      </c>
      <c r="AP130" s="769" t="s">
        <v>56</v>
      </c>
      <c r="AQ130" s="770">
        <f>(((AP77^2+AQ77^2)*$M$62)+((AP78^2+AQ78^2)*$P$62)+((AP79^2+AQ79^2)*AZ132))/(100*$C$7)</f>
        <v>5.9130165552500015E-3</v>
      </c>
      <c r="AR130" s="674"/>
    </row>
    <row r="131" spans="1:81" s="665" customFormat="1" ht="16.5" customHeight="1" x14ac:dyDescent="0.25">
      <c r="A131" s="1693"/>
      <c r="B131" s="771" t="s">
        <v>152</v>
      </c>
      <c r="C131" s="772">
        <v>23</v>
      </c>
      <c r="D131" s="773"/>
      <c r="E131" s="1695" t="s">
        <v>153</v>
      </c>
      <c r="F131" s="1695"/>
      <c r="G131" s="974">
        <v>158</v>
      </c>
      <c r="H131" s="775"/>
      <c r="I131" s="776"/>
      <c r="J131" s="928"/>
      <c r="K131" s="975"/>
      <c r="L131" s="976"/>
      <c r="M131" s="977"/>
      <c r="N131" s="975"/>
      <c r="O131" s="976"/>
      <c r="P131" s="977"/>
      <c r="Q131" s="975"/>
      <c r="R131" s="976"/>
      <c r="S131" s="977"/>
      <c r="T131" s="1699"/>
      <c r="U131" s="1700"/>
      <c r="V131" s="1701"/>
      <c r="W131" s="1699"/>
      <c r="X131" s="1700"/>
      <c r="Y131" s="1701"/>
      <c r="Z131" s="1699"/>
      <c r="AA131" s="1700"/>
      <c r="AB131" s="1701"/>
      <c r="AC131" s="1699"/>
      <c r="AD131" s="1700"/>
      <c r="AE131" s="1701"/>
      <c r="AF131" s="1699"/>
      <c r="AG131" s="1700"/>
      <c r="AH131" s="1701"/>
      <c r="AI131" s="1699"/>
      <c r="AJ131" s="1700"/>
      <c r="AK131" s="1701"/>
      <c r="AL131" s="1699"/>
      <c r="AM131" s="1700"/>
      <c r="AN131" s="1701"/>
      <c r="AO131" s="1699"/>
      <c r="AP131" s="1700"/>
      <c r="AQ131" s="1701"/>
    </row>
    <row r="132" spans="1:81" s="665" customFormat="1" ht="16.5" customHeight="1" thickBot="1" x14ac:dyDescent="0.3">
      <c r="A132" s="1693"/>
      <c r="B132" s="832" t="s">
        <v>91</v>
      </c>
      <c r="C132" s="831">
        <v>50</v>
      </c>
      <c r="D132" s="698"/>
      <c r="E132" s="777"/>
      <c r="F132" s="777" t="s">
        <v>92</v>
      </c>
      <c r="G132" s="921">
        <v>50</v>
      </c>
      <c r="H132" s="1690" t="s">
        <v>61</v>
      </c>
      <c r="I132" s="1691"/>
      <c r="J132" s="930">
        <v>150</v>
      </c>
      <c r="K132" s="1690" t="s">
        <v>93</v>
      </c>
      <c r="L132" s="1691"/>
      <c r="M132" s="930">
        <v>10.5</v>
      </c>
      <c r="N132" s="1690" t="s">
        <v>94</v>
      </c>
      <c r="O132" s="1691"/>
      <c r="P132" s="930">
        <v>17</v>
      </c>
      <c r="Q132" s="1690" t="s">
        <v>62</v>
      </c>
      <c r="R132" s="1691"/>
      <c r="S132" s="930">
        <v>6</v>
      </c>
      <c r="T132" s="1702"/>
      <c r="U132" s="1703"/>
      <c r="V132" s="1704"/>
      <c r="W132" s="1702"/>
      <c r="X132" s="1703"/>
      <c r="Y132" s="1704"/>
      <c r="Z132" s="1702"/>
      <c r="AA132" s="1703"/>
      <c r="AB132" s="1704"/>
      <c r="AC132" s="1702"/>
      <c r="AD132" s="1703"/>
      <c r="AE132" s="1704"/>
      <c r="AF132" s="1702"/>
      <c r="AG132" s="1703"/>
      <c r="AH132" s="1704"/>
      <c r="AI132" s="1702"/>
      <c r="AJ132" s="1703"/>
      <c r="AK132" s="1704"/>
      <c r="AL132" s="1702"/>
      <c r="AM132" s="1703"/>
      <c r="AN132" s="1704"/>
      <c r="AO132" s="1702"/>
      <c r="AP132" s="1703"/>
      <c r="AQ132" s="1704"/>
    </row>
    <row r="133" spans="1:81" s="665" customFormat="1" ht="16.5" customHeight="1" thickBot="1" x14ac:dyDescent="0.3">
      <c r="A133" s="1694"/>
      <c r="B133" s="1696" t="s">
        <v>63</v>
      </c>
      <c r="C133" s="1697"/>
      <c r="D133" s="1697"/>
      <c r="E133" s="1697"/>
      <c r="F133" s="1697"/>
      <c r="G133" s="1698"/>
      <c r="H133" s="778">
        <f>H129+H130+I78+I79</f>
        <v>8.9598388449168738</v>
      </c>
      <c r="I133" s="779" t="s">
        <v>56</v>
      </c>
      <c r="J133" s="780">
        <f>J129+J130+J78+J79</f>
        <v>1.5165537840717498</v>
      </c>
      <c r="K133" s="778">
        <f>K129+K130+L78+L79</f>
        <v>8.711505025519374</v>
      </c>
      <c r="L133" s="779" t="s">
        <v>56</v>
      </c>
      <c r="M133" s="780">
        <f>M129+M130+M78+M79</f>
        <v>1.2418070558602501</v>
      </c>
      <c r="N133" s="778">
        <f>N129+N130+O78+O79</f>
        <v>8.6446557779437487</v>
      </c>
      <c r="O133" s="779" t="s">
        <v>56</v>
      </c>
      <c r="P133" s="780">
        <f>P129+P130+P78+P79</f>
        <v>1.2308423214212501</v>
      </c>
      <c r="Q133" s="778">
        <f>Q129+Q130+R78+R79</f>
        <v>8.8206838630031239</v>
      </c>
      <c r="R133" s="779" t="s">
        <v>56</v>
      </c>
      <c r="S133" s="780">
        <f>S129+S130+S78+S79</f>
        <v>1.2339291879012499</v>
      </c>
      <c r="T133" s="778">
        <f>T129+T130+U78+U79</f>
        <v>9.2286733423695306</v>
      </c>
      <c r="U133" s="779" t="s">
        <v>56</v>
      </c>
      <c r="V133" s="780">
        <f>V129+V130+V78+V79</f>
        <v>1.495314719265</v>
      </c>
      <c r="W133" s="778">
        <f>W129+W130+X78+X79</f>
        <v>9.3499502463652355</v>
      </c>
      <c r="X133" s="779" t="s">
        <v>56</v>
      </c>
      <c r="Y133" s="780">
        <f>Y129+Y130+Y78+Y79</f>
        <v>1.5208498600812499</v>
      </c>
      <c r="Z133" s="778">
        <f>Z129+Z130+AA78+AA79</f>
        <v>9.3381206765535136</v>
      </c>
      <c r="AA133" s="779" t="s">
        <v>56</v>
      </c>
      <c r="AB133" s="780">
        <f>AB129+AB130+AB78+AB79</f>
        <v>1.5058141022362501</v>
      </c>
      <c r="AC133" s="778">
        <f>AC129+AC130+AD78+AD79</f>
        <v>9.2877164587692196</v>
      </c>
      <c r="AD133" s="779" t="s">
        <v>56</v>
      </c>
      <c r="AE133" s="780">
        <f>AE129+AE130+AE78+AE79</f>
        <v>1.5056190248080001</v>
      </c>
      <c r="AF133" s="778">
        <f>AF129+AF130+AG78+AG79</f>
        <v>9.1297092946525016</v>
      </c>
      <c r="AG133" s="779" t="s">
        <v>56</v>
      </c>
      <c r="AH133" s="780">
        <f>AH129+AH130+AH78+AH79</f>
        <v>1.3931539383272498</v>
      </c>
      <c r="AI133" s="778">
        <f>AI129+AI130+AJ78+AJ79</f>
        <v>9.1327095893210917</v>
      </c>
      <c r="AJ133" s="779" t="s">
        <v>56</v>
      </c>
      <c r="AK133" s="780">
        <f>AK129+AK130+AK78+AK79</f>
        <v>1.3809785253925</v>
      </c>
      <c r="AL133" s="778">
        <f>AL129+AL130+AM78+AM79</f>
        <v>8.9245953680989842</v>
      </c>
      <c r="AM133" s="779" t="s">
        <v>56</v>
      </c>
      <c r="AN133" s="780">
        <f>AN129+AN130+AN78+AN79</f>
        <v>1.38692882989725</v>
      </c>
      <c r="AO133" s="778">
        <f>AO129+AO130+AP78+AP79</f>
        <v>8.7725301606162507</v>
      </c>
      <c r="AP133" s="779" t="s">
        <v>56</v>
      </c>
      <c r="AQ133" s="780">
        <f>AQ129+AQ130+AQ78+AQ79</f>
        <v>1.3863530165552498</v>
      </c>
    </row>
    <row r="134" spans="1:81" s="665" customFormat="1" ht="16.5" customHeight="1" x14ac:dyDescent="0.25">
      <c r="A134" s="1692" t="s">
        <v>24</v>
      </c>
      <c r="B134" s="759" t="s">
        <v>54</v>
      </c>
      <c r="C134" s="760"/>
      <c r="D134" s="760" t="s">
        <v>55</v>
      </c>
      <c r="E134" s="760"/>
      <c r="F134" s="760"/>
      <c r="G134" s="760"/>
      <c r="H134" s="762">
        <f>$C$66/1000</f>
        <v>2.3E-2</v>
      </c>
      <c r="I134" s="763" t="s">
        <v>56</v>
      </c>
      <c r="J134" s="764">
        <f>$G$66/1000</f>
        <v>0.158</v>
      </c>
      <c r="K134" s="762">
        <f>$C$66/1000</f>
        <v>2.3E-2</v>
      </c>
      <c r="L134" s="763" t="s">
        <v>56</v>
      </c>
      <c r="M134" s="764">
        <f>$G$66/1000</f>
        <v>0.158</v>
      </c>
      <c r="N134" s="762">
        <f>$C$66/1000</f>
        <v>2.3E-2</v>
      </c>
      <c r="O134" s="763" t="s">
        <v>56</v>
      </c>
      <c r="P134" s="764">
        <f>$G$66/1000</f>
        <v>0.158</v>
      </c>
      <c r="Q134" s="762">
        <f>$C$66/1000</f>
        <v>2.3E-2</v>
      </c>
      <c r="R134" s="763" t="s">
        <v>56</v>
      </c>
      <c r="S134" s="764">
        <f>$G$66/1000</f>
        <v>0.158</v>
      </c>
      <c r="T134" s="762">
        <f>$C$66/1000</f>
        <v>2.3E-2</v>
      </c>
      <c r="U134" s="763" t="s">
        <v>56</v>
      </c>
      <c r="V134" s="764">
        <f>$G$66/1000</f>
        <v>0.158</v>
      </c>
      <c r="W134" s="762">
        <f>$C$66/1000</f>
        <v>2.3E-2</v>
      </c>
      <c r="X134" s="763" t="s">
        <v>56</v>
      </c>
      <c r="Y134" s="764">
        <f>$G$66/1000</f>
        <v>0.158</v>
      </c>
      <c r="Z134" s="762">
        <f>$C$66/1000</f>
        <v>2.3E-2</v>
      </c>
      <c r="AA134" s="763" t="s">
        <v>56</v>
      </c>
      <c r="AB134" s="764">
        <f>$G$66/1000</f>
        <v>0.158</v>
      </c>
      <c r="AC134" s="762">
        <f>$C$66/1000</f>
        <v>2.3E-2</v>
      </c>
      <c r="AD134" s="763" t="s">
        <v>56</v>
      </c>
      <c r="AE134" s="764">
        <f>$G$66/1000</f>
        <v>0.158</v>
      </c>
      <c r="AF134" s="762">
        <f>$C$66/1000</f>
        <v>2.3E-2</v>
      </c>
      <c r="AG134" s="763" t="s">
        <v>56</v>
      </c>
      <c r="AH134" s="764">
        <f>$G$66/1000</f>
        <v>0.158</v>
      </c>
      <c r="AI134" s="762">
        <f>$C$66/1000</f>
        <v>2.3E-2</v>
      </c>
      <c r="AJ134" s="763" t="s">
        <v>56</v>
      </c>
      <c r="AK134" s="764">
        <f>$G$66/1000</f>
        <v>0.158</v>
      </c>
      <c r="AL134" s="762">
        <f>$C$66/1000</f>
        <v>2.3E-2</v>
      </c>
      <c r="AM134" s="763" t="s">
        <v>56</v>
      </c>
      <c r="AN134" s="764">
        <f>$G$66/1000</f>
        <v>0.158</v>
      </c>
      <c r="AO134" s="762">
        <f>$C$66/1000</f>
        <v>2.3E-2</v>
      </c>
      <c r="AP134" s="763" t="s">
        <v>56</v>
      </c>
      <c r="AQ134" s="764">
        <f>$G$66/1000</f>
        <v>0.158</v>
      </c>
      <c r="AR134" s="674"/>
    </row>
    <row r="135" spans="1:81" s="665" customFormat="1" ht="16.5" customHeight="1" thickBot="1" x14ac:dyDescent="0.3">
      <c r="A135" s="1693"/>
      <c r="B135" s="765" t="s">
        <v>57</v>
      </c>
      <c r="C135" s="766"/>
      <c r="D135" s="766" t="s">
        <v>58</v>
      </c>
      <c r="E135" s="766"/>
      <c r="F135" s="766"/>
      <c r="G135" s="781"/>
      <c r="H135" s="768">
        <f>(((I85^2+J85^2)*$C$67/1000)+((I86^2+J86^2)*$G$67/1000)+((I87^2+J87^2)*$J$67/1000))/($C$15*$C$15)</f>
        <v>3.6699227401328124E-2</v>
      </c>
      <c r="I135" s="769" t="s">
        <v>56</v>
      </c>
      <c r="J135" s="770">
        <f>(((I85^2+J85^2)*$M$67)+((I86^2+J86^2)*$P$67)+((I87^2+J87^2)*S137))/(100*$C$7)</f>
        <v>0.24991990138225004</v>
      </c>
      <c r="K135" s="768">
        <f>(((L85^2+M85^2)*$C$67/1000)+((L86^2+M86^2)*$G$67/1000)+((L87^2+M87^2)*$J$67/1000))/($C$15*$C$15)</f>
        <v>3.5700640262031257E-2</v>
      </c>
      <c r="L135" s="769" t="s">
        <v>56</v>
      </c>
      <c r="M135" s="770">
        <f>(((L85^2+M85^2)*$M$67)+((L86^2+M86^2)*$P$67)+((L87^2+M87^2)*V137))/(100*$C$7)</f>
        <v>1.6665611504499998E-2</v>
      </c>
      <c r="N135" s="768">
        <f>(((O85^2+P85^2)*$C$67/1000)+((O86^2+P86^2)*$G$67/1000)+((O87^2+P87^2)*$J$67/1000))/($C$15*$C$15)</f>
        <v>3.5045082874062508E-2</v>
      </c>
      <c r="O135" s="769" t="s">
        <v>56</v>
      </c>
      <c r="P135" s="770">
        <f>(((O85^2+P85^2)*$M$67)+((O86^2+P86^2)*$P$67)+((O87^2+P87^2)*Y137))/(100*$C$7)</f>
        <v>1.6270450048999997E-2</v>
      </c>
      <c r="Q135" s="768">
        <f>(((R85^2+S85^2)*$C$67/1000)+((R86^2+S86^2)*$G$67/1000)+((R87^2+S87^2)*$J$67/1000))/($C$15*$C$15)</f>
        <v>3.6005949437656261E-2</v>
      </c>
      <c r="R135" s="769" t="s">
        <v>56</v>
      </c>
      <c r="S135" s="770">
        <f>(((R85^2+S85^2)*$M$67)+((R86^2+S86^2)*$P$67)+((R87^2+S87^2)*AB137))/(100*$C$7)</f>
        <v>1.6867812258500002E-2</v>
      </c>
      <c r="T135" s="768">
        <f>(((U85^2+V85^2)*$C$67/1000)+((U86^2+V86^2)*$G$67/1000)+((U87^2+V87^2)*$J$67/1000))/($C$15*$C$15)</f>
        <v>3.9075693019140614E-2</v>
      </c>
      <c r="U135" s="769" t="s">
        <v>56</v>
      </c>
      <c r="V135" s="770">
        <f>(((U85^2+V85^2)*$M$67)+((U86^2+V86^2)*$P$67)+((U87^2+V87^2)*AE137))/(100*$C$7)</f>
        <v>1.8465799266250003E-2</v>
      </c>
      <c r="W135" s="768">
        <f>(((X85^2+Y85^2)*$C$67/1000)+((X86^2+Y86^2)*$G$67/1000)+((X87^2+Y87^2)*$J$67/1000))/($C$15*$C$15)</f>
        <v>4.0352999151250006E-2</v>
      </c>
      <c r="X135" s="769" t="s">
        <v>56</v>
      </c>
      <c r="Y135" s="770">
        <f>(((X85^2+Y85^2)*$M$67)+((X86^2+Y86^2)*$P$67)+((X87^2+Y87^2)*AH137))/(100*$C$7)</f>
        <v>1.9169613252999998E-2</v>
      </c>
      <c r="Z135" s="768">
        <f>(((AA85^2+AB85^2)*$C$67/1000)+((AA86^2+AB86^2)*$G$67/1000)+((AA87^2+AB87^2)*$J$67/1000))/($C$15*$C$15)</f>
        <v>4.149959665539063E-2</v>
      </c>
      <c r="AA135" s="769" t="s">
        <v>56</v>
      </c>
      <c r="AB135" s="770">
        <f>(((AA85^2+AB85^2)*$M$67)+((AA86^2+AB86^2)*$P$67)+((AA87^2+AB87^2)*AK137))/(100*$C$7)</f>
        <v>1.9945364703250004E-2</v>
      </c>
      <c r="AC135" s="768">
        <f>(((AD85^2+AE85^2)*$C$67/1000)+((AD86^2+AE86^2)*$G$67/1000)+((AD87^2+AE87^2)*$J$67/1000))/($C$15*$C$15)</f>
        <v>4.1655383160078122E-2</v>
      </c>
      <c r="AD135" s="769" t="s">
        <v>56</v>
      </c>
      <c r="AE135" s="770">
        <f>(((AD85^2+AE85^2)*$M$67)+((AD86^2+AE86^2)*$P$67)+((AD87^2+AE87^2)*AN137))/(100*$C$7)</f>
        <v>1.9692557533250003E-2</v>
      </c>
      <c r="AF135" s="768">
        <f>(((AG85^2+AH85^2)*$C$67/1000)+((AG86^2+AH86^2)*$G$67/1000)+((AG87^2+AH87^2)*$J$67/1000))/($C$15*$C$15)</f>
        <v>4.1216458946640624E-2</v>
      </c>
      <c r="AG135" s="769" t="s">
        <v>56</v>
      </c>
      <c r="AH135" s="770">
        <f>(((AG85^2+AH85^2)*$M$67)+((AG86^2+AH86^2)*$P$67)+((AG87^2+AH87^2)*AQ137))/(100*$C$7)</f>
        <v>1.8595294947250002E-2</v>
      </c>
      <c r="AI135" s="768">
        <f>(((AJ85^2+AK85^2)*$C$67/1000)+((AJ86^2+AK86^2)*$G$67/1000)+((AJ87^2+AK87^2)*$J$67/1000))/($C$15*$C$15)</f>
        <v>4.0212022814218762E-2</v>
      </c>
      <c r="AJ135" s="769" t="s">
        <v>56</v>
      </c>
      <c r="AK135" s="770">
        <f>(((AJ85^2+AK85^2)*$M$67)+((AJ86^2+AK86^2)*$P$67)+((AJ87^2+AK87^2)*AT137))/(100*$C$7)</f>
        <v>1.8385888118500001E-2</v>
      </c>
      <c r="AL135" s="768">
        <f>(((AM85^2+AN85^2)*$C$67/1000)+((AM86^2+AN86^2)*$G$67/1000)+((AM87^2+AN87^2)*$J$67/1000))/($C$15*$C$15)</f>
        <v>3.7956727282890616E-2</v>
      </c>
      <c r="AM135" s="769" t="s">
        <v>56</v>
      </c>
      <c r="AN135" s="770">
        <f>(((AM85^2+AN85^2)*$M$67)+((AM86^2+AN86^2)*$P$67)+((AM87^2+AN87^2)*AW137))/(100*$C$7)</f>
        <v>1.8615619314250001E-2</v>
      </c>
      <c r="AO135" s="768">
        <f>(((AP85^2+AQ85^2)*$C$67/1000)+((AP86^2+AQ86^2)*$G$67/1000)+((AP87^2+AQ87^2)*$J$67/1000))/($C$15*$C$15)</f>
        <v>3.7188614251953134E-2</v>
      </c>
      <c r="AP135" s="769" t="s">
        <v>56</v>
      </c>
      <c r="AQ135" s="770">
        <f>(((AP85^2+AQ85^2)*$M$67)+((AP86^2+AQ86^2)*$P$67)+((AP87^2+AQ87^2)*AZ137))/(100*$C$7)</f>
        <v>1.824864033125E-2</v>
      </c>
      <c r="AR135" s="674"/>
    </row>
    <row r="136" spans="1:81" s="665" customFormat="1" ht="16.5" customHeight="1" x14ac:dyDescent="0.25">
      <c r="A136" s="1693"/>
      <c r="B136" s="771" t="s">
        <v>152</v>
      </c>
      <c r="C136" s="772">
        <v>23</v>
      </c>
      <c r="D136" s="773"/>
      <c r="E136" s="1695" t="s">
        <v>153</v>
      </c>
      <c r="F136" s="1695"/>
      <c r="G136" s="974">
        <v>158</v>
      </c>
      <c r="H136" s="775"/>
      <c r="I136" s="776"/>
      <c r="J136" s="928"/>
      <c r="K136" s="975"/>
      <c r="L136" s="976"/>
      <c r="M136" s="977"/>
      <c r="N136" s="975"/>
      <c r="O136" s="976"/>
      <c r="P136" s="977"/>
      <c r="Q136" s="975"/>
      <c r="R136" s="976"/>
      <c r="S136" s="977"/>
      <c r="T136" s="1684"/>
      <c r="U136" s="1685"/>
      <c r="V136" s="1686"/>
      <c r="W136" s="1684"/>
      <c r="X136" s="1685"/>
      <c r="Y136" s="1686"/>
      <c r="Z136" s="1684"/>
      <c r="AA136" s="1685"/>
      <c r="AB136" s="1686"/>
      <c r="AC136" s="1684"/>
      <c r="AD136" s="1685"/>
      <c r="AE136" s="1686"/>
      <c r="AF136" s="1684"/>
      <c r="AG136" s="1685"/>
      <c r="AH136" s="1686"/>
      <c r="AI136" s="1684"/>
      <c r="AJ136" s="1685"/>
      <c r="AK136" s="1686"/>
      <c r="AL136" s="1684"/>
      <c r="AM136" s="1685"/>
      <c r="AN136" s="1686"/>
      <c r="AO136" s="1684"/>
      <c r="AP136" s="1685"/>
      <c r="AQ136" s="1686"/>
      <c r="AR136" s="674"/>
      <c r="AS136" s="674"/>
    </row>
    <row r="137" spans="1:81" s="665" customFormat="1" ht="16.5" customHeight="1" thickBot="1" x14ac:dyDescent="0.3">
      <c r="A137" s="1693"/>
      <c r="B137" s="832" t="s">
        <v>91</v>
      </c>
      <c r="C137" s="831">
        <v>50</v>
      </c>
      <c r="D137" s="698"/>
      <c r="E137" s="777"/>
      <c r="F137" s="777" t="s">
        <v>92</v>
      </c>
      <c r="G137" s="921">
        <v>50</v>
      </c>
      <c r="H137" s="1690" t="s">
        <v>61</v>
      </c>
      <c r="I137" s="1691"/>
      <c r="J137" s="930">
        <v>150</v>
      </c>
      <c r="K137" s="1690" t="s">
        <v>93</v>
      </c>
      <c r="L137" s="1691"/>
      <c r="M137" s="930">
        <v>10.5</v>
      </c>
      <c r="N137" s="1690" t="s">
        <v>94</v>
      </c>
      <c r="O137" s="1691"/>
      <c r="P137" s="930">
        <v>17</v>
      </c>
      <c r="Q137" s="1690" t="s">
        <v>62</v>
      </c>
      <c r="R137" s="1691"/>
      <c r="S137" s="930">
        <v>6</v>
      </c>
      <c r="T137" s="1687"/>
      <c r="U137" s="1688"/>
      <c r="V137" s="1689"/>
      <c r="W137" s="1687"/>
      <c r="X137" s="1688"/>
      <c r="Y137" s="1689"/>
      <c r="Z137" s="1687"/>
      <c r="AA137" s="1688"/>
      <c r="AB137" s="1689"/>
      <c r="AC137" s="1687"/>
      <c r="AD137" s="1688"/>
      <c r="AE137" s="1689"/>
      <c r="AF137" s="1687"/>
      <c r="AG137" s="1688"/>
      <c r="AH137" s="1689"/>
      <c r="AI137" s="1687"/>
      <c r="AJ137" s="1688"/>
      <c r="AK137" s="1689"/>
      <c r="AL137" s="1687"/>
      <c r="AM137" s="1688"/>
      <c r="AN137" s="1689"/>
      <c r="AO137" s="1687"/>
      <c r="AP137" s="1688"/>
      <c r="AQ137" s="1689"/>
    </row>
    <row r="138" spans="1:81" s="790" customFormat="1" ht="16.5" customHeight="1" thickBot="1" x14ac:dyDescent="0.3">
      <c r="A138" s="1694"/>
      <c r="B138" s="1696" t="s">
        <v>63</v>
      </c>
      <c r="C138" s="1697"/>
      <c r="D138" s="1697"/>
      <c r="E138" s="1697"/>
      <c r="F138" s="1697"/>
      <c r="G138" s="1698"/>
      <c r="H138" s="787">
        <f>H134+H135+I86+I87</f>
        <v>9.1304792274013273</v>
      </c>
      <c r="I138" s="788" t="s">
        <v>56</v>
      </c>
      <c r="J138" s="789">
        <f>J134+J135+J86+J87</f>
        <v>1.5841999013822501</v>
      </c>
      <c r="K138" s="787">
        <f>K134+K135+L86+L87</f>
        <v>9.0080006402620327</v>
      </c>
      <c r="L138" s="788" t="s">
        <v>56</v>
      </c>
      <c r="M138" s="789">
        <f>M134+M135+M86+M87</f>
        <v>1.3351256115045</v>
      </c>
      <c r="N138" s="787">
        <f>N134+N135+O86+O87</f>
        <v>8.920285082874063</v>
      </c>
      <c r="O138" s="788" t="s">
        <v>56</v>
      </c>
      <c r="P138" s="789">
        <f>P134+P135+P86+P87</f>
        <v>1.333510450049</v>
      </c>
      <c r="Q138" s="787">
        <f>Q134+Q135+R86+R87</f>
        <v>9.0492259494376572</v>
      </c>
      <c r="R138" s="788" t="s">
        <v>56</v>
      </c>
      <c r="S138" s="789">
        <f>S134+S135+S86+S87</f>
        <v>1.3362478122585002</v>
      </c>
      <c r="T138" s="787">
        <f>T134+T135+U86+U87</f>
        <v>9.41729569301914</v>
      </c>
      <c r="U138" s="788" t="s">
        <v>56</v>
      </c>
      <c r="V138" s="789">
        <f>V134+V135+V86+V87</f>
        <v>1.5052257992662503</v>
      </c>
      <c r="W138" s="787">
        <f>W134+W135+X86+X87</f>
        <v>9.576952999151251</v>
      </c>
      <c r="X138" s="788" t="s">
        <v>56</v>
      </c>
      <c r="Y138" s="789">
        <f>Y134+Y135+Y86+Y87</f>
        <v>1.5036496132529997</v>
      </c>
      <c r="Z138" s="787">
        <f>Z134+Z135+AA86+AA87</f>
        <v>9.7197995966553918</v>
      </c>
      <c r="AA138" s="788" t="s">
        <v>56</v>
      </c>
      <c r="AB138" s="789">
        <f>AB134+AB135+AB86+AB87</f>
        <v>1.52378536470325</v>
      </c>
      <c r="AC138" s="787">
        <f>AC134+AC135+AD86+AD87</f>
        <v>9.730055383160078</v>
      </c>
      <c r="AD138" s="788" t="s">
        <v>56</v>
      </c>
      <c r="AE138" s="789">
        <f>AE134+AE135+AE86+AE87</f>
        <v>1.50623255753325</v>
      </c>
      <c r="AF138" s="787">
        <f>AF134+AF135+AG86+AG87</f>
        <v>9.6546964589466402</v>
      </c>
      <c r="AG138" s="788" t="s">
        <v>56</v>
      </c>
      <c r="AH138" s="789">
        <f>AH134+AH135+AH86+AH87</f>
        <v>1.4536152949472503</v>
      </c>
      <c r="AI138" s="787">
        <f>AI134+AI135+AJ86+AJ87</f>
        <v>9.545592022814219</v>
      </c>
      <c r="AJ138" s="788" t="s">
        <v>56</v>
      </c>
      <c r="AK138" s="789">
        <f>AK134+AK135+AK86+AK87</f>
        <v>1.4293658881185001</v>
      </c>
      <c r="AL138" s="787">
        <f>AL134+AL135+AM86+AM87</f>
        <v>9.3137767272828906</v>
      </c>
      <c r="AM138" s="788" t="s">
        <v>56</v>
      </c>
      <c r="AN138" s="789">
        <f>AN134+AN135+AN86+AN87</f>
        <v>1.4190156193142502</v>
      </c>
      <c r="AO138" s="787">
        <f>AO134+AO135+AP86+AP87</f>
        <v>9.217808614251954</v>
      </c>
      <c r="AP138" s="788" t="s">
        <v>56</v>
      </c>
      <c r="AQ138" s="789">
        <f>AQ134+AQ135+AQ86+AQ87</f>
        <v>1.41648864033125</v>
      </c>
      <c r="CC138" s="791"/>
    </row>
    <row r="139" spans="1:81" s="665" customFormat="1" ht="16.5" customHeight="1" x14ac:dyDescent="0.25">
      <c r="A139" s="1681" t="s">
        <v>64</v>
      </c>
      <c r="B139" s="1682"/>
      <c r="C139" s="1682"/>
      <c r="D139" s="1682"/>
      <c r="E139" s="1682"/>
      <c r="F139" s="1682"/>
      <c r="G139" s="1683"/>
      <c r="H139" s="792"/>
      <c r="I139" s="793"/>
      <c r="J139" s="928"/>
      <c r="K139" s="792"/>
      <c r="L139" s="793"/>
      <c r="M139" s="928"/>
      <c r="N139" s="792"/>
      <c r="O139" s="793"/>
      <c r="P139" s="928"/>
      <c r="Q139" s="792"/>
      <c r="R139" s="793"/>
      <c r="S139" s="928"/>
      <c r="T139" s="792"/>
      <c r="U139" s="793"/>
      <c r="V139" s="928"/>
      <c r="W139" s="792"/>
      <c r="X139" s="793"/>
      <c r="Y139" s="928"/>
      <c r="Z139" s="792"/>
      <c r="AA139" s="793"/>
      <c r="AB139" s="928"/>
      <c r="AC139" s="792"/>
      <c r="AD139" s="793"/>
      <c r="AE139" s="928"/>
      <c r="AF139" s="792"/>
      <c r="AG139" s="793"/>
      <c r="AH139" s="928"/>
      <c r="AI139" s="792"/>
      <c r="AJ139" s="793"/>
      <c r="AK139" s="928"/>
      <c r="AL139" s="792"/>
      <c r="AM139" s="793"/>
      <c r="AN139" s="928"/>
      <c r="AO139" s="792"/>
      <c r="AP139" s="793"/>
      <c r="AQ139" s="928"/>
    </row>
    <row r="140" spans="1:81" s="665" customFormat="1" ht="16.5" customHeight="1" thickBot="1" x14ac:dyDescent="0.3">
      <c r="A140" s="794" t="s">
        <v>65</v>
      </c>
      <c r="B140" s="795"/>
      <c r="C140" s="796"/>
      <c r="D140" s="795"/>
      <c r="E140" s="698"/>
      <c r="F140" s="795" t="s">
        <v>66</v>
      </c>
      <c r="G140" s="697"/>
      <c r="H140" s="797">
        <f>SUM(H133,H138)</f>
        <v>18.090318072318201</v>
      </c>
      <c r="I140" s="798" t="s">
        <v>56</v>
      </c>
      <c r="J140" s="799">
        <f>SUM(J133,J138)</f>
        <v>3.1007536854539999</v>
      </c>
      <c r="K140" s="797">
        <f>SUM(K133,K138)</f>
        <v>17.719505665781405</v>
      </c>
      <c r="L140" s="798" t="s">
        <v>56</v>
      </c>
      <c r="M140" s="799">
        <f>SUM(M133,M138)</f>
        <v>2.5769326673647504</v>
      </c>
      <c r="N140" s="797">
        <f>SUM(N133,N138)</f>
        <v>17.564940860817813</v>
      </c>
      <c r="O140" s="798" t="s">
        <v>56</v>
      </c>
      <c r="P140" s="799">
        <f>SUM(P133,P138)</f>
        <v>2.5643527714702499</v>
      </c>
      <c r="Q140" s="797">
        <f>SUM(Q133,Q138)</f>
        <v>17.869909812440781</v>
      </c>
      <c r="R140" s="798" t="s">
        <v>56</v>
      </c>
      <c r="S140" s="799">
        <f>SUM(S133,S138)</f>
        <v>2.5701770001597501</v>
      </c>
      <c r="T140" s="797">
        <f>SUM(T133,T138)</f>
        <v>18.645969035388671</v>
      </c>
      <c r="U140" s="798" t="s">
        <v>56</v>
      </c>
      <c r="V140" s="799">
        <f>SUM(V133,V138)</f>
        <v>3.0005405185312504</v>
      </c>
      <c r="W140" s="797">
        <f>SUM(W133,W138)</f>
        <v>18.926903245516485</v>
      </c>
      <c r="X140" s="798" t="s">
        <v>56</v>
      </c>
      <c r="Y140" s="799">
        <f>SUM(Y133,Y138)</f>
        <v>3.0244994733342496</v>
      </c>
      <c r="Z140" s="797">
        <f>SUM(Z133,Z138)</f>
        <v>19.057920273208907</v>
      </c>
      <c r="AA140" s="798" t="s">
        <v>56</v>
      </c>
      <c r="AB140" s="799">
        <f>SUM(AB133,AB138)</f>
        <v>3.0295994669395001</v>
      </c>
      <c r="AC140" s="797">
        <f>SUM(AC133,AC138)</f>
        <v>19.017771841929296</v>
      </c>
      <c r="AD140" s="798" t="s">
        <v>56</v>
      </c>
      <c r="AE140" s="799">
        <f>SUM(AE133,AE138)</f>
        <v>3.0118515823412499</v>
      </c>
      <c r="AF140" s="797">
        <f>SUM(AF133,AF138)</f>
        <v>18.784405753599142</v>
      </c>
      <c r="AG140" s="798" t="s">
        <v>56</v>
      </c>
      <c r="AH140" s="799">
        <f>SUM(AH133,AH138)</f>
        <v>2.8467692332745003</v>
      </c>
      <c r="AI140" s="797">
        <f>SUM(AI133,AI138)</f>
        <v>18.678301612135311</v>
      </c>
      <c r="AJ140" s="798" t="s">
        <v>56</v>
      </c>
      <c r="AK140" s="799">
        <f>SUM(AK133,AK138)</f>
        <v>2.8103444135110003</v>
      </c>
      <c r="AL140" s="797">
        <f>SUM(AL133,AL138)</f>
        <v>18.238372095381877</v>
      </c>
      <c r="AM140" s="798" t="s">
        <v>56</v>
      </c>
      <c r="AN140" s="799">
        <f>SUM(AN133,AN138)</f>
        <v>2.8059444492115002</v>
      </c>
      <c r="AO140" s="797">
        <f>SUM(AO133,AO138)</f>
        <v>17.990338774868206</v>
      </c>
      <c r="AP140" s="798" t="s">
        <v>56</v>
      </c>
      <c r="AQ140" s="799">
        <f>SUM(AQ133,AQ138)</f>
        <v>2.8028416568864998</v>
      </c>
    </row>
    <row r="141" spans="1:81" s="665" customFormat="1" ht="16.5" customHeight="1" x14ac:dyDescent="0.25">
      <c r="A141" s="800" t="s">
        <v>67</v>
      </c>
      <c r="B141" s="790"/>
      <c r="C141" s="790"/>
      <c r="D141" s="790"/>
      <c r="E141" s="790"/>
      <c r="F141" s="790"/>
      <c r="G141" s="790"/>
      <c r="H141" s="790"/>
      <c r="I141" s="801">
        <f>J140/H140</f>
        <v>0.17140404458663289</v>
      </c>
      <c r="J141" s="790"/>
      <c r="K141" s="790"/>
      <c r="L141" s="801">
        <f>M140/K140</f>
        <v>0.14542915112700527</v>
      </c>
      <c r="M141" s="790"/>
      <c r="N141" s="790"/>
      <c r="O141" s="801">
        <f>P140/N140</f>
        <v>0.14599267892729217</v>
      </c>
      <c r="P141" s="790"/>
      <c r="Q141" s="790"/>
      <c r="R141" s="801">
        <f>S140/Q140</f>
        <v>0.14382708290841115</v>
      </c>
      <c r="S141" s="790"/>
      <c r="T141" s="790"/>
      <c r="U141" s="801">
        <f>V140/T140</f>
        <v>0.16092167228404414</v>
      </c>
      <c r="V141" s="790"/>
      <c r="W141" s="790"/>
      <c r="X141" s="801">
        <f>Y140/W140</f>
        <v>0.1597989609869597</v>
      </c>
      <c r="Y141" s="790"/>
      <c r="Z141" s="790"/>
      <c r="AA141" s="801">
        <f>AB140/Z140</f>
        <v>0.15896799983985799</v>
      </c>
      <c r="AB141" s="790"/>
      <c r="AC141" s="790"/>
      <c r="AD141" s="801">
        <f>AE140/AC140</f>
        <v>0.15837037100744325</v>
      </c>
      <c r="AE141" s="790"/>
      <c r="AF141" s="790"/>
      <c r="AG141" s="801">
        <f>AH140/AF140</f>
        <v>0.15154960293215833</v>
      </c>
      <c r="AH141" s="790"/>
      <c r="AI141" s="790"/>
      <c r="AJ141" s="801">
        <f>AK140/AI140</f>
        <v>0.15046038295500683</v>
      </c>
      <c r="AK141" s="790"/>
      <c r="AL141" s="790"/>
      <c r="AM141" s="801">
        <f>AN140/AL140</f>
        <v>0.15384840459099916</v>
      </c>
      <c r="AN141" s="790"/>
      <c r="AO141" s="790"/>
      <c r="AP141" s="801">
        <f>AQ140/AO140</f>
        <v>0.15579704706850539</v>
      </c>
      <c r="AQ141" s="790"/>
    </row>
    <row r="142" spans="1:81" s="802" customFormat="1" ht="16.5" customHeight="1" x14ac:dyDescent="0.25">
      <c r="A142" s="800" t="s">
        <v>619</v>
      </c>
      <c r="B142" s="800"/>
      <c r="C142" s="800"/>
      <c r="D142" s="800"/>
      <c r="E142" s="800"/>
      <c r="F142" s="800"/>
      <c r="T142" s="803"/>
      <c r="U142" s="804"/>
    </row>
    <row r="146" spans="6:43" x14ac:dyDescent="0.2">
      <c r="F146" s="807"/>
      <c r="G146" s="807"/>
      <c r="I146" s="807"/>
      <c r="J146" s="807"/>
      <c r="K146" s="807"/>
      <c r="L146" s="807"/>
      <c r="M146" s="807"/>
      <c r="N146" s="807"/>
      <c r="O146" s="807"/>
      <c r="P146" s="807"/>
      <c r="Q146" s="807"/>
      <c r="R146" s="807"/>
      <c r="S146" s="807"/>
      <c r="T146" s="807"/>
      <c r="U146" s="807"/>
      <c r="V146" s="807"/>
      <c r="W146" s="807"/>
      <c r="X146" s="807"/>
      <c r="Y146" s="807"/>
      <c r="Z146" s="807"/>
      <c r="AA146" s="807"/>
      <c r="AB146" s="807"/>
      <c r="AC146" s="807"/>
      <c r="AD146" s="807"/>
      <c r="AE146" s="807"/>
      <c r="AF146" s="807"/>
      <c r="AG146" s="807"/>
      <c r="AH146" s="807"/>
      <c r="AI146" s="807"/>
      <c r="AJ146" s="807"/>
      <c r="AK146" s="807"/>
      <c r="AL146" s="807"/>
      <c r="AM146" s="807"/>
      <c r="AN146" s="807"/>
      <c r="AO146" s="807"/>
      <c r="AP146" s="807"/>
      <c r="AQ146" s="807"/>
    </row>
    <row r="147" spans="6:43" x14ac:dyDescent="0.2">
      <c r="I147" s="807"/>
      <c r="J147" s="807"/>
    </row>
    <row r="150" spans="6:43" x14ac:dyDescent="0.2">
      <c r="I150" s="807"/>
      <c r="J150" s="807"/>
    </row>
  </sheetData>
  <mergeCells count="477">
    <mergeCell ref="Z4:AB4"/>
    <mergeCell ref="AC4:AE4"/>
    <mergeCell ref="AF4:AH4"/>
    <mergeCell ref="AI4:AK4"/>
    <mergeCell ref="AL4:AN4"/>
    <mergeCell ref="AO4:AQ4"/>
    <mergeCell ref="A1:AQ1"/>
    <mergeCell ref="AN2:AQ2"/>
    <mergeCell ref="BX2:CA2"/>
    <mergeCell ref="A4:G4"/>
    <mergeCell ref="H4:J4"/>
    <mergeCell ref="K4:M4"/>
    <mergeCell ref="N4:P4"/>
    <mergeCell ref="Q4:S4"/>
    <mergeCell ref="T4:V4"/>
    <mergeCell ref="W4:Y4"/>
    <mergeCell ref="A5:B6"/>
    <mergeCell ref="C5:C6"/>
    <mergeCell ref="D5:G6"/>
    <mergeCell ref="A7:B14"/>
    <mergeCell ref="C7:C14"/>
    <mergeCell ref="D7:E9"/>
    <mergeCell ref="F7:G7"/>
    <mergeCell ref="F8:G8"/>
    <mergeCell ref="F9:G9"/>
    <mergeCell ref="D10:G10"/>
    <mergeCell ref="Z10:AB10"/>
    <mergeCell ref="AC10:AE10"/>
    <mergeCell ref="AF10:AH10"/>
    <mergeCell ref="AI10:AK10"/>
    <mergeCell ref="AL10:AN10"/>
    <mergeCell ref="AO10:AQ10"/>
    <mergeCell ref="H10:J10"/>
    <mergeCell ref="K10:M10"/>
    <mergeCell ref="N10:P10"/>
    <mergeCell ref="Q10:S10"/>
    <mergeCell ref="T10:V10"/>
    <mergeCell ref="W10:Y10"/>
    <mergeCell ref="AL11:AN11"/>
    <mergeCell ref="AO11:AQ11"/>
    <mergeCell ref="F12:G12"/>
    <mergeCell ref="H12:J12"/>
    <mergeCell ref="K12:M12"/>
    <mergeCell ref="N12:P12"/>
    <mergeCell ref="Q12:S12"/>
    <mergeCell ref="T12:V12"/>
    <mergeCell ref="W12:Y12"/>
    <mergeCell ref="Z12:AB12"/>
    <mergeCell ref="T11:V11"/>
    <mergeCell ref="W11:Y11"/>
    <mergeCell ref="Z11:AB11"/>
    <mergeCell ref="AC11:AE11"/>
    <mergeCell ref="AF11:AH11"/>
    <mergeCell ref="AI11:AK11"/>
    <mergeCell ref="F11:G11"/>
    <mergeCell ref="H11:J11"/>
    <mergeCell ref="K11:M11"/>
    <mergeCell ref="N11:P11"/>
    <mergeCell ref="Q11:S11"/>
    <mergeCell ref="AC12:AE12"/>
    <mergeCell ref="AF12:AH12"/>
    <mergeCell ref="AI12:AK12"/>
    <mergeCell ref="AL12:AN12"/>
    <mergeCell ref="AO12:AQ12"/>
    <mergeCell ref="F13:G13"/>
    <mergeCell ref="H13:J13"/>
    <mergeCell ref="K13:M13"/>
    <mergeCell ref="N13:P13"/>
    <mergeCell ref="Q13:S13"/>
    <mergeCell ref="AL14:AN14"/>
    <mergeCell ref="AO14:AQ14"/>
    <mergeCell ref="A15:B22"/>
    <mergeCell ref="C15:C22"/>
    <mergeCell ref="D15:E17"/>
    <mergeCell ref="F15:G15"/>
    <mergeCell ref="F16:G16"/>
    <mergeCell ref="AL13:AN13"/>
    <mergeCell ref="AO13:AQ13"/>
    <mergeCell ref="D14:G14"/>
    <mergeCell ref="H14:J14"/>
    <mergeCell ref="K14:M14"/>
    <mergeCell ref="N14:P14"/>
    <mergeCell ref="Q14:S14"/>
    <mergeCell ref="T14:V14"/>
    <mergeCell ref="W14:Y14"/>
    <mergeCell ref="Z14:AB14"/>
    <mergeCell ref="T13:V13"/>
    <mergeCell ref="W13:Y13"/>
    <mergeCell ref="Z13:AB13"/>
    <mergeCell ref="AC13:AE13"/>
    <mergeCell ref="AF13:AH13"/>
    <mergeCell ref="AI13:AK13"/>
    <mergeCell ref="D11:E13"/>
    <mergeCell ref="F17:G17"/>
    <mergeCell ref="D18:G18"/>
    <mergeCell ref="H18:J18"/>
    <mergeCell ref="K18:M18"/>
    <mergeCell ref="N18:P18"/>
    <mergeCell ref="Q18:S18"/>
    <mergeCell ref="AC14:AE14"/>
    <mergeCell ref="AF14:AH14"/>
    <mergeCell ref="AI14:AK14"/>
    <mergeCell ref="Z19:AB19"/>
    <mergeCell ref="AC19:AE19"/>
    <mergeCell ref="AF19:AH19"/>
    <mergeCell ref="AI19:AK19"/>
    <mergeCell ref="AL19:AN19"/>
    <mergeCell ref="AO19:AQ19"/>
    <mergeCell ref="AL18:AN18"/>
    <mergeCell ref="AO18:AQ18"/>
    <mergeCell ref="D19:E21"/>
    <mergeCell ref="F19:G19"/>
    <mergeCell ref="H19:J19"/>
    <mergeCell ref="K19:M19"/>
    <mergeCell ref="N19:P19"/>
    <mergeCell ref="Q19:S19"/>
    <mergeCell ref="T19:V19"/>
    <mergeCell ref="W19:Y19"/>
    <mergeCell ref="T18:V18"/>
    <mergeCell ref="W18:Y18"/>
    <mergeCell ref="Z18:AB18"/>
    <mergeCell ref="AC18:AE18"/>
    <mergeCell ref="AF18:AH18"/>
    <mergeCell ref="AI18:AK18"/>
    <mergeCell ref="AO20:AQ20"/>
    <mergeCell ref="F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W20:Y20"/>
    <mergeCell ref="Z20:AB20"/>
    <mergeCell ref="AC20:AE20"/>
    <mergeCell ref="AF20:AH20"/>
    <mergeCell ref="AI20:AK20"/>
    <mergeCell ref="AL20:AN20"/>
    <mergeCell ref="F20:G20"/>
    <mergeCell ref="H20:J20"/>
    <mergeCell ref="K20:M20"/>
    <mergeCell ref="N20:P20"/>
    <mergeCell ref="Q20:S20"/>
    <mergeCell ref="T20:V20"/>
    <mergeCell ref="AF21:AH21"/>
    <mergeCell ref="AI21:AK21"/>
    <mergeCell ref="AL21:AN21"/>
    <mergeCell ref="AO21:AQ21"/>
    <mergeCell ref="D22:G22"/>
    <mergeCell ref="H22:J22"/>
    <mergeCell ref="K22:M22"/>
    <mergeCell ref="N22:P22"/>
    <mergeCell ref="Q22:S22"/>
    <mergeCell ref="T22:V22"/>
    <mergeCell ref="E26:F26"/>
    <mergeCell ref="E27:F27"/>
    <mergeCell ref="E28:F28"/>
    <mergeCell ref="A30:C30"/>
    <mergeCell ref="D30:E30"/>
    <mergeCell ref="F30:G30"/>
    <mergeCell ref="AO22:AQ22"/>
    <mergeCell ref="A23:C25"/>
    <mergeCell ref="D23:E25"/>
    <mergeCell ref="F23:G23"/>
    <mergeCell ref="F24:G24"/>
    <mergeCell ref="F25:G25"/>
    <mergeCell ref="W22:Y22"/>
    <mergeCell ref="Z22:AB22"/>
    <mergeCell ref="AC22:AE22"/>
    <mergeCell ref="AF22:AH22"/>
    <mergeCell ref="AI22:AK22"/>
    <mergeCell ref="AL22:AN22"/>
    <mergeCell ref="AF30:AH31"/>
    <mergeCell ref="AI30:AK31"/>
    <mergeCell ref="AL30:AN31"/>
    <mergeCell ref="AO30:AQ31"/>
    <mergeCell ref="H30:J31"/>
    <mergeCell ref="K30:M31"/>
    <mergeCell ref="N30:P31"/>
    <mergeCell ref="Q30:S31"/>
    <mergeCell ref="T30:V31"/>
    <mergeCell ref="W30:Y31"/>
    <mergeCell ref="A31:C31"/>
    <mergeCell ref="A34:G34"/>
    <mergeCell ref="A35:G35"/>
    <mergeCell ref="A36:G36"/>
    <mergeCell ref="A38:C38"/>
    <mergeCell ref="D38:E38"/>
    <mergeCell ref="F38:G38"/>
    <mergeCell ref="Z30:AB31"/>
    <mergeCell ref="AC30:AE31"/>
    <mergeCell ref="AF38:AH39"/>
    <mergeCell ref="AI38:AK39"/>
    <mergeCell ref="AL38:AN39"/>
    <mergeCell ref="AO38:AQ39"/>
    <mergeCell ref="H38:J39"/>
    <mergeCell ref="K38:M39"/>
    <mergeCell ref="N38:P39"/>
    <mergeCell ref="Q38:S39"/>
    <mergeCell ref="T38:V39"/>
    <mergeCell ref="W38:Y39"/>
    <mergeCell ref="A39:C39"/>
    <mergeCell ref="A54:G54"/>
    <mergeCell ref="A55:G55"/>
    <mergeCell ref="A56:G56"/>
    <mergeCell ref="A59:A63"/>
    <mergeCell ref="E61:F61"/>
    <mergeCell ref="B63:G63"/>
    <mergeCell ref="Z38:AB39"/>
    <mergeCell ref="AC38:AE39"/>
    <mergeCell ref="AL61:AN62"/>
    <mergeCell ref="AO61:AQ62"/>
    <mergeCell ref="H62:I62"/>
    <mergeCell ref="K62:L62"/>
    <mergeCell ref="N62:O62"/>
    <mergeCell ref="Q62:R62"/>
    <mergeCell ref="T61:V62"/>
    <mergeCell ref="W61:Y62"/>
    <mergeCell ref="Z61:AB62"/>
    <mergeCell ref="AC61:AE62"/>
    <mergeCell ref="AF61:AH62"/>
    <mergeCell ref="AI61:AK62"/>
    <mergeCell ref="AO66:AQ67"/>
    <mergeCell ref="H67:I67"/>
    <mergeCell ref="K67:L67"/>
    <mergeCell ref="N67:O67"/>
    <mergeCell ref="Q67:R67"/>
    <mergeCell ref="A64:A68"/>
    <mergeCell ref="E66:F66"/>
    <mergeCell ref="T66:V67"/>
    <mergeCell ref="W66:Y67"/>
    <mergeCell ref="Z66:AB67"/>
    <mergeCell ref="AC66:AE67"/>
    <mergeCell ref="B68:G68"/>
    <mergeCell ref="A69:G69"/>
    <mergeCell ref="A74:G74"/>
    <mergeCell ref="H74:J74"/>
    <mergeCell ref="K74:M74"/>
    <mergeCell ref="N74:P74"/>
    <mergeCell ref="Q74:S74"/>
    <mergeCell ref="AF66:AH67"/>
    <mergeCell ref="AI66:AK67"/>
    <mergeCell ref="AL66:AN67"/>
    <mergeCell ref="F79:G79"/>
    <mergeCell ref="D80:G80"/>
    <mergeCell ref="H80:J80"/>
    <mergeCell ref="K80:M80"/>
    <mergeCell ref="N80:P80"/>
    <mergeCell ref="Q80:S80"/>
    <mergeCell ref="AL74:AN74"/>
    <mergeCell ref="AO74:AQ74"/>
    <mergeCell ref="A75:B76"/>
    <mergeCell ref="C75:C76"/>
    <mergeCell ref="D75:G76"/>
    <mergeCell ref="A77:B84"/>
    <mergeCell ref="C77:C84"/>
    <mergeCell ref="D77:E79"/>
    <mergeCell ref="F77:G77"/>
    <mergeCell ref="F78:G78"/>
    <mergeCell ref="T74:V74"/>
    <mergeCell ref="W74:Y74"/>
    <mergeCell ref="Z74:AB74"/>
    <mergeCell ref="AC74:AE74"/>
    <mergeCell ref="AF74:AH74"/>
    <mergeCell ref="AI74:AK74"/>
    <mergeCell ref="Z81:AB81"/>
    <mergeCell ref="AC81:AE81"/>
    <mergeCell ref="AF81:AH81"/>
    <mergeCell ref="AI81:AK81"/>
    <mergeCell ref="AL81:AN81"/>
    <mergeCell ref="AO81:AQ81"/>
    <mergeCell ref="AL80:AN80"/>
    <mergeCell ref="AO80:AQ80"/>
    <mergeCell ref="D81:E83"/>
    <mergeCell ref="F81:G81"/>
    <mergeCell ref="H81:J81"/>
    <mergeCell ref="K81:M81"/>
    <mergeCell ref="N81:P81"/>
    <mergeCell ref="Q81:S81"/>
    <mergeCell ref="T81:V81"/>
    <mergeCell ref="W81:Y81"/>
    <mergeCell ref="T80:V80"/>
    <mergeCell ref="W80:Y80"/>
    <mergeCell ref="Z80:AB80"/>
    <mergeCell ref="AC80:AE80"/>
    <mergeCell ref="AF80:AH80"/>
    <mergeCell ref="AI80:AK80"/>
    <mergeCell ref="AO82:AQ82"/>
    <mergeCell ref="F83:G83"/>
    <mergeCell ref="H83:J83"/>
    <mergeCell ref="K83:M83"/>
    <mergeCell ref="N83:P83"/>
    <mergeCell ref="Q83:S83"/>
    <mergeCell ref="T83:V83"/>
    <mergeCell ref="W83:Y83"/>
    <mergeCell ref="Z83:AB83"/>
    <mergeCell ref="AC83:AE83"/>
    <mergeCell ref="W82:Y82"/>
    <mergeCell ref="Z82:AB82"/>
    <mergeCell ref="AC82:AE82"/>
    <mergeCell ref="AF82:AH82"/>
    <mergeCell ref="AI82:AK82"/>
    <mergeCell ref="AL82:AN82"/>
    <mergeCell ref="F82:G82"/>
    <mergeCell ref="H82:J82"/>
    <mergeCell ref="K82:M82"/>
    <mergeCell ref="N82:P82"/>
    <mergeCell ref="Q82:S82"/>
    <mergeCell ref="T82:V82"/>
    <mergeCell ref="AF83:AH83"/>
    <mergeCell ref="AI83:AK83"/>
    <mergeCell ref="AL83:AN83"/>
    <mergeCell ref="AO83:AQ83"/>
    <mergeCell ref="D84:G84"/>
    <mergeCell ref="H84:J84"/>
    <mergeCell ref="K84:M84"/>
    <mergeCell ref="N84:P84"/>
    <mergeCell ref="Q84:S84"/>
    <mergeCell ref="T84:V84"/>
    <mergeCell ref="AO84:AQ84"/>
    <mergeCell ref="A85:B92"/>
    <mergeCell ref="C85:C92"/>
    <mergeCell ref="D85:E87"/>
    <mergeCell ref="F85:G85"/>
    <mergeCell ref="F86:G86"/>
    <mergeCell ref="F87:G87"/>
    <mergeCell ref="D88:G88"/>
    <mergeCell ref="H88:J88"/>
    <mergeCell ref="K88:M88"/>
    <mergeCell ref="W84:Y84"/>
    <mergeCell ref="Z84:AB84"/>
    <mergeCell ref="AC84:AE84"/>
    <mergeCell ref="AF84:AH84"/>
    <mergeCell ref="AI84:AK84"/>
    <mergeCell ref="AL84:AN84"/>
    <mergeCell ref="AF88:AH88"/>
    <mergeCell ref="AI88:AK88"/>
    <mergeCell ref="AL88:AN88"/>
    <mergeCell ref="AO88:AQ88"/>
    <mergeCell ref="D89:E91"/>
    <mergeCell ref="F89:G89"/>
    <mergeCell ref="H89:J89"/>
    <mergeCell ref="K89:M89"/>
    <mergeCell ref="N89:P89"/>
    <mergeCell ref="Q89:S89"/>
    <mergeCell ref="N88:P88"/>
    <mergeCell ref="Q88:S88"/>
    <mergeCell ref="T88:V88"/>
    <mergeCell ref="W88:Y88"/>
    <mergeCell ref="Z88:AB88"/>
    <mergeCell ref="AC88:AE88"/>
    <mergeCell ref="AL89:AN89"/>
    <mergeCell ref="AO89:AQ89"/>
    <mergeCell ref="F90:G90"/>
    <mergeCell ref="H90:J90"/>
    <mergeCell ref="K90:M90"/>
    <mergeCell ref="N90:P90"/>
    <mergeCell ref="Q90:S90"/>
    <mergeCell ref="T90:V90"/>
    <mergeCell ref="W90:Y90"/>
    <mergeCell ref="Z90:AB90"/>
    <mergeCell ref="T89:V89"/>
    <mergeCell ref="W89:Y89"/>
    <mergeCell ref="Z89:AB89"/>
    <mergeCell ref="AC89:AE89"/>
    <mergeCell ref="AF89:AH89"/>
    <mergeCell ref="AI89:AK89"/>
    <mergeCell ref="AC90:AE90"/>
    <mergeCell ref="AF90:AH90"/>
    <mergeCell ref="AI90:AK90"/>
    <mergeCell ref="AL90:AN90"/>
    <mergeCell ref="AO90:AQ90"/>
    <mergeCell ref="F91:G91"/>
    <mergeCell ref="H91:J91"/>
    <mergeCell ref="K91:M91"/>
    <mergeCell ref="N91:P91"/>
    <mergeCell ref="Q91:S91"/>
    <mergeCell ref="AL92:AN92"/>
    <mergeCell ref="AO92:AQ92"/>
    <mergeCell ref="A93:C95"/>
    <mergeCell ref="D93:E95"/>
    <mergeCell ref="F93:G93"/>
    <mergeCell ref="F94:G94"/>
    <mergeCell ref="F95:G95"/>
    <mergeCell ref="AL91:AN91"/>
    <mergeCell ref="AO91:AQ91"/>
    <mergeCell ref="D92:G92"/>
    <mergeCell ref="H92:J92"/>
    <mergeCell ref="K92:M92"/>
    <mergeCell ref="N92:P92"/>
    <mergeCell ref="Q92:S92"/>
    <mergeCell ref="T92:V92"/>
    <mergeCell ref="W92:Y92"/>
    <mergeCell ref="Z92:AB92"/>
    <mergeCell ref="T91:V91"/>
    <mergeCell ref="W91:Y91"/>
    <mergeCell ref="Z91:AB91"/>
    <mergeCell ref="AC91:AE91"/>
    <mergeCell ref="AF91:AH91"/>
    <mergeCell ref="AI91:AK91"/>
    <mergeCell ref="E96:F96"/>
    <mergeCell ref="E97:F97"/>
    <mergeCell ref="E98:F98"/>
    <mergeCell ref="A100:C100"/>
    <mergeCell ref="D100:E100"/>
    <mergeCell ref="F100:G100"/>
    <mergeCell ref="AC92:AE92"/>
    <mergeCell ref="AF92:AH92"/>
    <mergeCell ref="AI92:AK92"/>
    <mergeCell ref="AF100:AH101"/>
    <mergeCell ref="AI100:AK101"/>
    <mergeCell ref="AL100:AN101"/>
    <mergeCell ref="AO100:AQ101"/>
    <mergeCell ref="H100:J101"/>
    <mergeCell ref="K100:M101"/>
    <mergeCell ref="N100:P101"/>
    <mergeCell ref="Q100:S101"/>
    <mergeCell ref="T100:V101"/>
    <mergeCell ref="W100:Y101"/>
    <mergeCell ref="A101:C101"/>
    <mergeCell ref="A104:G104"/>
    <mergeCell ref="A105:G105"/>
    <mergeCell ref="A106:G106"/>
    <mergeCell ref="A108:C108"/>
    <mergeCell ref="D108:E108"/>
    <mergeCell ref="F108:G108"/>
    <mergeCell ref="Z100:AB101"/>
    <mergeCell ref="AC100:AE101"/>
    <mergeCell ref="AF108:AH109"/>
    <mergeCell ref="AI108:AK109"/>
    <mergeCell ref="AL108:AN109"/>
    <mergeCell ref="AO108:AQ109"/>
    <mergeCell ref="H108:J109"/>
    <mergeCell ref="K108:M109"/>
    <mergeCell ref="N108:P109"/>
    <mergeCell ref="Q108:S109"/>
    <mergeCell ref="T108:V109"/>
    <mergeCell ref="W108:Y109"/>
    <mergeCell ref="A109:C109"/>
    <mergeCell ref="A124:G124"/>
    <mergeCell ref="A125:G125"/>
    <mergeCell ref="A126:G126"/>
    <mergeCell ref="A129:A133"/>
    <mergeCell ref="E131:F131"/>
    <mergeCell ref="B133:G133"/>
    <mergeCell ref="Z108:AB109"/>
    <mergeCell ref="AC108:AE109"/>
    <mergeCell ref="AL131:AN132"/>
    <mergeCell ref="AO131:AQ132"/>
    <mergeCell ref="H132:I132"/>
    <mergeCell ref="K132:L132"/>
    <mergeCell ref="N132:O132"/>
    <mergeCell ref="Q132:R132"/>
    <mergeCell ref="T131:V132"/>
    <mergeCell ref="W131:Y132"/>
    <mergeCell ref="Z131:AB132"/>
    <mergeCell ref="AC131:AE132"/>
    <mergeCell ref="AF131:AH132"/>
    <mergeCell ref="AI131:AK132"/>
    <mergeCell ref="A139:G139"/>
    <mergeCell ref="AF136:AH137"/>
    <mergeCell ref="AI136:AK137"/>
    <mergeCell ref="AL136:AN137"/>
    <mergeCell ref="AO136:AQ137"/>
    <mergeCell ref="H137:I137"/>
    <mergeCell ref="K137:L137"/>
    <mergeCell ref="N137:O137"/>
    <mergeCell ref="Q137:R137"/>
    <mergeCell ref="A134:A138"/>
    <mergeCell ref="E136:F136"/>
    <mergeCell ref="T136:V137"/>
    <mergeCell ref="W136:Y137"/>
    <mergeCell ref="Z136:AB137"/>
    <mergeCell ref="AC136:AE137"/>
    <mergeCell ref="B138:G138"/>
  </mergeCells>
  <pageMargins left="0.7" right="0.7" top="0.75" bottom="0.75" header="0.3" footer="0.3"/>
  <pageSetup paperSize="8" scale="43" fitToHeight="0" orientation="landscape" horizontalDpi="120" verticalDpi="144" r:id="rId1"/>
  <headerFooter alignWithMargins="0">
    <oddFooter xml:space="preserve">&amp;R
</oddFooter>
  </headerFooter>
  <rowBreaks count="1" manualBreakCount="1">
    <brk id="56" max="4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E143"/>
  <sheetViews>
    <sheetView showZeros="0" view="pageBreakPreview" topLeftCell="U1" zoomScaleNormal="100" zoomScaleSheetLayoutView="100" workbookViewId="0">
      <selection activeCell="U11" sqref="A1:XFD1048576"/>
    </sheetView>
  </sheetViews>
  <sheetFormatPr defaultRowHeight="12.75" x14ac:dyDescent="0.2"/>
  <cols>
    <col min="1" max="2" width="13.28515625" style="806" customWidth="1"/>
    <col min="3" max="4" width="12.140625" style="806" customWidth="1"/>
    <col min="5" max="5" width="5.140625" style="806" customWidth="1"/>
    <col min="6" max="6" width="8.140625" style="806" customWidth="1"/>
    <col min="7" max="7" width="12" style="806" customWidth="1"/>
    <col min="8" max="8" width="11.28515625" style="806" bestFit="1" customWidth="1"/>
    <col min="9" max="10" width="10.85546875" style="806" bestFit="1" customWidth="1"/>
    <col min="11" max="11" width="11.28515625" style="806" bestFit="1" customWidth="1"/>
    <col min="12" max="12" width="10" style="806" bestFit="1" customWidth="1"/>
    <col min="13" max="13" width="10.5703125" style="806" bestFit="1" customWidth="1"/>
    <col min="14" max="14" width="11.28515625" style="806" bestFit="1" customWidth="1"/>
    <col min="15" max="15" width="10" style="806" bestFit="1" customWidth="1"/>
    <col min="16" max="16" width="10.5703125" style="806" bestFit="1" customWidth="1"/>
    <col min="17" max="17" width="11.28515625" style="806" bestFit="1" customWidth="1"/>
    <col min="18" max="18" width="10" style="806" bestFit="1" customWidth="1"/>
    <col min="19" max="19" width="10.5703125" style="806" bestFit="1" customWidth="1"/>
    <col min="20" max="20" width="11.28515625" style="806" bestFit="1" customWidth="1"/>
    <col min="21" max="21" width="10" style="806" bestFit="1" customWidth="1"/>
    <col min="22" max="22" width="10.5703125" style="806" bestFit="1" customWidth="1"/>
    <col min="23" max="23" width="11.28515625" style="806" bestFit="1" customWidth="1"/>
    <col min="24" max="24" width="10" style="806" bestFit="1" customWidth="1"/>
    <col min="25" max="25" width="10.5703125" style="806" bestFit="1" customWidth="1"/>
    <col min="26" max="26" width="11.28515625" style="806" bestFit="1" customWidth="1"/>
    <col min="27" max="27" width="10" style="806" bestFit="1" customWidth="1"/>
    <col min="28" max="28" width="10.5703125" style="806" bestFit="1" customWidth="1"/>
    <col min="29" max="29" width="11.28515625" style="806" bestFit="1" customWidth="1"/>
    <col min="30" max="30" width="10" style="806" bestFit="1" customWidth="1"/>
    <col min="31" max="31" width="10.5703125" style="806" bestFit="1" customWidth="1"/>
    <col min="32" max="32" width="11.28515625" style="806" bestFit="1" customWidth="1"/>
    <col min="33" max="33" width="10" style="806" bestFit="1" customWidth="1"/>
    <col min="34" max="34" width="10.5703125" style="806" bestFit="1" customWidth="1"/>
    <col min="35" max="35" width="11.28515625" style="806" bestFit="1" customWidth="1"/>
    <col min="36" max="36" width="10" style="806" bestFit="1" customWidth="1"/>
    <col min="37" max="37" width="10.5703125" style="806" bestFit="1" customWidth="1"/>
    <col min="38" max="38" width="11.28515625" style="806" bestFit="1" customWidth="1"/>
    <col min="39" max="40" width="10.5703125" style="806" bestFit="1" customWidth="1"/>
    <col min="41" max="41" width="11.28515625" style="806" bestFit="1" customWidth="1"/>
    <col min="42" max="42" width="10" style="806" bestFit="1" customWidth="1"/>
    <col min="43" max="43" width="10.5703125" style="806" bestFit="1" customWidth="1"/>
    <col min="44" max="44" width="17.7109375" style="806" customWidth="1"/>
    <col min="45" max="45" width="18" style="806" customWidth="1"/>
    <col min="46" max="46" width="8" style="806" customWidth="1"/>
    <col min="47" max="47" width="15" style="806" customWidth="1"/>
    <col min="48" max="48" width="13" style="806" customWidth="1"/>
    <col min="49" max="49" width="14.7109375" style="806" customWidth="1"/>
    <col min="50" max="50" width="11.42578125" style="806" customWidth="1"/>
    <col min="51" max="79" width="8" style="806" customWidth="1"/>
    <col min="80" max="80" width="12" style="806" bestFit="1" customWidth="1"/>
    <col min="81" max="256" width="9.140625" style="806"/>
    <col min="257" max="258" width="13.28515625" style="806" customWidth="1"/>
    <col min="259" max="260" width="12.140625" style="806" customWidth="1"/>
    <col min="261" max="261" width="5.140625" style="806" customWidth="1"/>
    <col min="262" max="262" width="8.140625" style="806" customWidth="1"/>
    <col min="263" max="263" width="12" style="806" customWidth="1"/>
    <col min="264" max="264" width="11.28515625" style="806" bestFit="1" customWidth="1"/>
    <col min="265" max="266" width="10.85546875" style="806" bestFit="1" customWidth="1"/>
    <col min="267" max="267" width="11.28515625" style="806" bestFit="1" customWidth="1"/>
    <col min="268" max="268" width="10" style="806" bestFit="1" customWidth="1"/>
    <col min="269" max="269" width="10.5703125" style="806" bestFit="1" customWidth="1"/>
    <col min="270" max="270" width="11.28515625" style="806" bestFit="1" customWidth="1"/>
    <col min="271" max="271" width="10" style="806" bestFit="1" customWidth="1"/>
    <col min="272" max="272" width="10.5703125" style="806" bestFit="1" customWidth="1"/>
    <col min="273" max="273" width="11.28515625" style="806" bestFit="1" customWidth="1"/>
    <col min="274" max="274" width="10" style="806" bestFit="1" customWidth="1"/>
    <col min="275" max="275" width="10.5703125" style="806" bestFit="1" customWidth="1"/>
    <col min="276" max="276" width="11.28515625" style="806" bestFit="1" customWidth="1"/>
    <col min="277" max="277" width="10" style="806" bestFit="1" customWidth="1"/>
    <col min="278" max="278" width="10.5703125" style="806" bestFit="1" customWidth="1"/>
    <col min="279" max="279" width="11.28515625" style="806" bestFit="1" customWidth="1"/>
    <col min="280" max="280" width="10" style="806" bestFit="1" customWidth="1"/>
    <col min="281" max="281" width="10.5703125" style="806" bestFit="1" customWidth="1"/>
    <col min="282" max="282" width="11.28515625" style="806" bestFit="1" customWidth="1"/>
    <col min="283" max="283" width="10" style="806" bestFit="1" customWidth="1"/>
    <col min="284" max="284" width="10.5703125" style="806" bestFit="1" customWidth="1"/>
    <col min="285" max="285" width="11.28515625" style="806" bestFit="1" customWidth="1"/>
    <col min="286" max="286" width="10" style="806" bestFit="1" customWidth="1"/>
    <col min="287" max="287" width="10.5703125" style="806" bestFit="1" customWidth="1"/>
    <col min="288" max="288" width="11.28515625" style="806" bestFit="1" customWidth="1"/>
    <col min="289" max="289" width="10" style="806" bestFit="1" customWidth="1"/>
    <col min="290" max="290" width="10.5703125" style="806" bestFit="1" customWidth="1"/>
    <col min="291" max="291" width="11.28515625" style="806" bestFit="1" customWidth="1"/>
    <col min="292" max="292" width="10" style="806" bestFit="1" customWidth="1"/>
    <col min="293" max="293" width="10.5703125" style="806" bestFit="1" customWidth="1"/>
    <col min="294" max="294" width="11.28515625" style="806" bestFit="1" customWidth="1"/>
    <col min="295" max="296" width="10.5703125" style="806" bestFit="1" customWidth="1"/>
    <col min="297" max="297" width="11.28515625" style="806" bestFit="1" customWidth="1"/>
    <col min="298" max="298" width="10" style="806" bestFit="1" customWidth="1"/>
    <col min="299" max="299" width="10.5703125" style="806" bestFit="1" customWidth="1"/>
    <col min="300" max="300" width="17.7109375" style="806" customWidth="1"/>
    <col min="301" max="301" width="18" style="806" customWidth="1"/>
    <col min="302" max="302" width="8" style="806" customWidth="1"/>
    <col min="303" max="303" width="15" style="806" customWidth="1"/>
    <col min="304" max="304" width="13" style="806" customWidth="1"/>
    <col min="305" max="305" width="14.7109375" style="806" customWidth="1"/>
    <col min="306" max="306" width="11.42578125" style="806" customWidth="1"/>
    <col min="307" max="335" width="8" style="806" customWidth="1"/>
    <col min="336" max="336" width="12" style="806" bestFit="1" customWidth="1"/>
    <col min="337" max="512" width="9.140625" style="806"/>
    <col min="513" max="514" width="13.28515625" style="806" customWidth="1"/>
    <col min="515" max="516" width="12.140625" style="806" customWidth="1"/>
    <col min="517" max="517" width="5.140625" style="806" customWidth="1"/>
    <col min="518" max="518" width="8.140625" style="806" customWidth="1"/>
    <col min="519" max="519" width="12" style="806" customWidth="1"/>
    <col min="520" max="520" width="11.28515625" style="806" bestFit="1" customWidth="1"/>
    <col min="521" max="522" width="10.85546875" style="806" bestFit="1" customWidth="1"/>
    <col min="523" max="523" width="11.28515625" style="806" bestFit="1" customWidth="1"/>
    <col min="524" max="524" width="10" style="806" bestFit="1" customWidth="1"/>
    <col min="525" max="525" width="10.5703125" style="806" bestFit="1" customWidth="1"/>
    <col min="526" max="526" width="11.28515625" style="806" bestFit="1" customWidth="1"/>
    <col min="527" max="527" width="10" style="806" bestFit="1" customWidth="1"/>
    <col min="528" max="528" width="10.5703125" style="806" bestFit="1" customWidth="1"/>
    <col min="529" max="529" width="11.28515625" style="806" bestFit="1" customWidth="1"/>
    <col min="530" max="530" width="10" style="806" bestFit="1" customWidth="1"/>
    <col min="531" max="531" width="10.5703125" style="806" bestFit="1" customWidth="1"/>
    <col min="532" max="532" width="11.28515625" style="806" bestFit="1" customWidth="1"/>
    <col min="533" max="533" width="10" style="806" bestFit="1" customWidth="1"/>
    <col min="534" max="534" width="10.5703125" style="806" bestFit="1" customWidth="1"/>
    <col min="535" max="535" width="11.28515625" style="806" bestFit="1" customWidth="1"/>
    <col min="536" max="536" width="10" style="806" bestFit="1" customWidth="1"/>
    <col min="537" max="537" width="10.5703125" style="806" bestFit="1" customWidth="1"/>
    <col min="538" max="538" width="11.28515625" style="806" bestFit="1" customWidth="1"/>
    <col min="539" max="539" width="10" style="806" bestFit="1" customWidth="1"/>
    <col min="540" max="540" width="10.5703125" style="806" bestFit="1" customWidth="1"/>
    <col min="541" max="541" width="11.28515625" style="806" bestFit="1" customWidth="1"/>
    <col min="542" max="542" width="10" style="806" bestFit="1" customWidth="1"/>
    <col min="543" max="543" width="10.5703125" style="806" bestFit="1" customWidth="1"/>
    <col min="544" max="544" width="11.28515625" style="806" bestFit="1" customWidth="1"/>
    <col min="545" max="545" width="10" style="806" bestFit="1" customWidth="1"/>
    <col min="546" max="546" width="10.5703125" style="806" bestFit="1" customWidth="1"/>
    <col min="547" max="547" width="11.28515625" style="806" bestFit="1" customWidth="1"/>
    <col min="548" max="548" width="10" style="806" bestFit="1" customWidth="1"/>
    <col min="549" max="549" width="10.5703125" style="806" bestFit="1" customWidth="1"/>
    <col min="550" max="550" width="11.28515625" style="806" bestFit="1" customWidth="1"/>
    <col min="551" max="552" width="10.5703125" style="806" bestFit="1" customWidth="1"/>
    <col min="553" max="553" width="11.28515625" style="806" bestFit="1" customWidth="1"/>
    <col min="554" max="554" width="10" style="806" bestFit="1" customWidth="1"/>
    <col min="555" max="555" width="10.5703125" style="806" bestFit="1" customWidth="1"/>
    <col min="556" max="556" width="17.7109375" style="806" customWidth="1"/>
    <col min="557" max="557" width="18" style="806" customWidth="1"/>
    <col min="558" max="558" width="8" style="806" customWidth="1"/>
    <col min="559" max="559" width="15" style="806" customWidth="1"/>
    <col min="560" max="560" width="13" style="806" customWidth="1"/>
    <col min="561" max="561" width="14.7109375" style="806" customWidth="1"/>
    <col min="562" max="562" width="11.42578125" style="806" customWidth="1"/>
    <col min="563" max="591" width="8" style="806" customWidth="1"/>
    <col min="592" max="592" width="12" style="806" bestFit="1" customWidth="1"/>
    <col min="593" max="768" width="9.140625" style="806"/>
    <col min="769" max="770" width="13.28515625" style="806" customWidth="1"/>
    <col min="771" max="772" width="12.140625" style="806" customWidth="1"/>
    <col min="773" max="773" width="5.140625" style="806" customWidth="1"/>
    <col min="774" max="774" width="8.140625" style="806" customWidth="1"/>
    <col min="775" max="775" width="12" style="806" customWidth="1"/>
    <col min="776" max="776" width="11.28515625" style="806" bestFit="1" customWidth="1"/>
    <col min="777" max="778" width="10.85546875" style="806" bestFit="1" customWidth="1"/>
    <col min="779" max="779" width="11.28515625" style="806" bestFit="1" customWidth="1"/>
    <col min="780" max="780" width="10" style="806" bestFit="1" customWidth="1"/>
    <col min="781" max="781" width="10.5703125" style="806" bestFit="1" customWidth="1"/>
    <col min="782" max="782" width="11.28515625" style="806" bestFit="1" customWidth="1"/>
    <col min="783" max="783" width="10" style="806" bestFit="1" customWidth="1"/>
    <col min="784" max="784" width="10.5703125" style="806" bestFit="1" customWidth="1"/>
    <col min="785" max="785" width="11.28515625" style="806" bestFit="1" customWidth="1"/>
    <col min="786" max="786" width="10" style="806" bestFit="1" customWidth="1"/>
    <col min="787" max="787" width="10.5703125" style="806" bestFit="1" customWidth="1"/>
    <col min="788" max="788" width="11.28515625" style="806" bestFit="1" customWidth="1"/>
    <col min="789" max="789" width="10" style="806" bestFit="1" customWidth="1"/>
    <col min="790" max="790" width="10.5703125" style="806" bestFit="1" customWidth="1"/>
    <col min="791" max="791" width="11.28515625" style="806" bestFit="1" customWidth="1"/>
    <col min="792" max="792" width="10" style="806" bestFit="1" customWidth="1"/>
    <col min="793" max="793" width="10.5703125" style="806" bestFit="1" customWidth="1"/>
    <col min="794" max="794" width="11.28515625" style="806" bestFit="1" customWidth="1"/>
    <col min="795" max="795" width="10" style="806" bestFit="1" customWidth="1"/>
    <col min="796" max="796" width="10.5703125" style="806" bestFit="1" customWidth="1"/>
    <col min="797" max="797" width="11.28515625" style="806" bestFit="1" customWidth="1"/>
    <col min="798" max="798" width="10" style="806" bestFit="1" customWidth="1"/>
    <col min="799" max="799" width="10.5703125" style="806" bestFit="1" customWidth="1"/>
    <col min="800" max="800" width="11.28515625" style="806" bestFit="1" customWidth="1"/>
    <col min="801" max="801" width="10" style="806" bestFit="1" customWidth="1"/>
    <col min="802" max="802" width="10.5703125" style="806" bestFit="1" customWidth="1"/>
    <col min="803" max="803" width="11.28515625" style="806" bestFit="1" customWidth="1"/>
    <col min="804" max="804" width="10" style="806" bestFit="1" customWidth="1"/>
    <col min="805" max="805" width="10.5703125" style="806" bestFit="1" customWidth="1"/>
    <col min="806" max="806" width="11.28515625" style="806" bestFit="1" customWidth="1"/>
    <col min="807" max="808" width="10.5703125" style="806" bestFit="1" customWidth="1"/>
    <col min="809" max="809" width="11.28515625" style="806" bestFit="1" customWidth="1"/>
    <col min="810" max="810" width="10" style="806" bestFit="1" customWidth="1"/>
    <col min="811" max="811" width="10.5703125" style="806" bestFit="1" customWidth="1"/>
    <col min="812" max="812" width="17.7109375" style="806" customWidth="1"/>
    <col min="813" max="813" width="18" style="806" customWidth="1"/>
    <col min="814" max="814" width="8" style="806" customWidth="1"/>
    <col min="815" max="815" width="15" style="806" customWidth="1"/>
    <col min="816" max="816" width="13" style="806" customWidth="1"/>
    <col min="817" max="817" width="14.7109375" style="806" customWidth="1"/>
    <col min="818" max="818" width="11.42578125" style="806" customWidth="1"/>
    <col min="819" max="847" width="8" style="806" customWidth="1"/>
    <col min="848" max="848" width="12" style="806" bestFit="1" customWidth="1"/>
    <col min="849" max="1024" width="9.140625" style="806"/>
    <col min="1025" max="1026" width="13.28515625" style="806" customWidth="1"/>
    <col min="1027" max="1028" width="12.140625" style="806" customWidth="1"/>
    <col min="1029" max="1029" width="5.140625" style="806" customWidth="1"/>
    <col min="1030" max="1030" width="8.140625" style="806" customWidth="1"/>
    <col min="1031" max="1031" width="12" style="806" customWidth="1"/>
    <col min="1032" max="1032" width="11.28515625" style="806" bestFit="1" customWidth="1"/>
    <col min="1033" max="1034" width="10.85546875" style="806" bestFit="1" customWidth="1"/>
    <col min="1035" max="1035" width="11.28515625" style="806" bestFit="1" customWidth="1"/>
    <col min="1036" max="1036" width="10" style="806" bestFit="1" customWidth="1"/>
    <col min="1037" max="1037" width="10.5703125" style="806" bestFit="1" customWidth="1"/>
    <col min="1038" max="1038" width="11.28515625" style="806" bestFit="1" customWidth="1"/>
    <col min="1039" max="1039" width="10" style="806" bestFit="1" customWidth="1"/>
    <col min="1040" max="1040" width="10.5703125" style="806" bestFit="1" customWidth="1"/>
    <col min="1041" max="1041" width="11.28515625" style="806" bestFit="1" customWidth="1"/>
    <col min="1042" max="1042" width="10" style="806" bestFit="1" customWidth="1"/>
    <col min="1043" max="1043" width="10.5703125" style="806" bestFit="1" customWidth="1"/>
    <col min="1044" max="1044" width="11.28515625" style="806" bestFit="1" customWidth="1"/>
    <col min="1045" max="1045" width="10" style="806" bestFit="1" customWidth="1"/>
    <col min="1046" max="1046" width="10.5703125" style="806" bestFit="1" customWidth="1"/>
    <col min="1047" max="1047" width="11.28515625" style="806" bestFit="1" customWidth="1"/>
    <col min="1048" max="1048" width="10" style="806" bestFit="1" customWidth="1"/>
    <col min="1049" max="1049" width="10.5703125" style="806" bestFit="1" customWidth="1"/>
    <col min="1050" max="1050" width="11.28515625" style="806" bestFit="1" customWidth="1"/>
    <col min="1051" max="1051" width="10" style="806" bestFit="1" customWidth="1"/>
    <col min="1052" max="1052" width="10.5703125" style="806" bestFit="1" customWidth="1"/>
    <col min="1053" max="1053" width="11.28515625" style="806" bestFit="1" customWidth="1"/>
    <col min="1054" max="1054" width="10" style="806" bestFit="1" customWidth="1"/>
    <col min="1055" max="1055" width="10.5703125" style="806" bestFit="1" customWidth="1"/>
    <col min="1056" max="1056" width="11.28515625" style="806" bestFit="1" customWidth="1"/>
    <col min="1057" max="1057" width="10" style="806" bestFit="1" customWidth="1"/>
    <col min="1058" max="1058" width="10.5703125" style="806" bestFit="1" customWidth="1"/>
    <col min="1059" max="1059" width="11.28515625" style="806" bestFit="1" customWidth="1"/>
    <col min="1060" max="1060" width="10" style="806" bestFit="1" customWidth="1"/>
    <col min="1061" max="1061" width="10.5703125" style="806" bestFit="1" customWidth="1"/>
    <col min="1062" max="1062" width="11.28515625" style="806" bestFit="1" customWidth="1"/>
    <col min="1063" max="1064" width="10.5703125" style="806" bestFit="1" customWidth="1"/>
    <col min="1065" max="1065" width="11.28515625" style="806" bestFit="1" customWidth="1"/>
    <col min="1066" max="1066" width="10" style="806" bestFit="1" customWidth="1"/>
    <col min="1067" max="1067" width="10.5703125" style="806" bestFit="1" customWidth="1"/>
    <col min="1068" max="1068" width="17.7109375" style="806" customWidth="1"/>
    <col min="1069" max="1069" width="18" style="806" customWidth="1"/>
    <col min="1070" max="1070" width="8" style="806" customWidth="1"/>
    <col min="1071" max="1071" width="15" style="806" customWidth="1"/>
    <col min="1072" max="1072" width="13" style="806" customWidth="1"/>
    <col min="1073" max="1073" width="14.7109375" style="806" customWidth="1"/>
    <col min="1074" max="1074" width="11.42578125" style="806" customWidth="1"/>
    <col min="1075" max="1103" width="8" style="806" customWidth="1"/>
    <col min="1104" max="1104" width="12" style="806" bestFit="1" customWidth="1"/>
    <col min="1105" max="1280" width="9.140625" style="806"/>
    <col min="1281" max="1282" width="13.28515625" style="806" customWidth="1"/>
    <col min="1283" max="1284" width="12.140625" style="806" customWidth="1"/>
    <col min="1285" max="1285" width="5.140625" style="806" customWidth="1"/>
    <col min="1286" max="1286" width="8.140625" style="806" customWidth="1"/>
    <col min="1287" max="1287" width="12" style="806" customWidth="1"/>
    <col min="1288" max="1288" width="11.28515625" style="806" bestFit="1" customWidth="1"/>
    <col min="1289" max="1290" width="10.85546875" style="806" bestFit="1" customWidth="1"/>
    <col min="1291" max="1291" width="11.28515625" style="806" bestFit="1" customWidth="1"/>
    <col min="1292" max="1292" width="10" style="806" bestFit="1" customWidth="1"/>
    <col min="1293" max="1293" width="10.5703125" style="806" bestFit="1" customWidth="1"/>
    <col min="1294" max="1294" width="11.28515625" style="806" bestFit="1" customWidth="1"/>
    <col min="1295" max="1295" width="10" style="806" bestFit="1" customWidth="1"/>
    <col min="1296" max="1296" width="10.5703125" style="806" bestFit="1" customWidth="1"/>
    <col min="1297" max="1297" width="11.28515625" style="806" bestFit="1" customWidth="1"/>
    <col min="1298" max="1298" width="10" style="806" bestFit="1" customWidth="1"/>
    <col min="1299" max="1299" width="10.5703125" style="806" bestFit="1" customWidth="1"/>
    <col min="1300" max="1300" width="11.28515625" style="806" bestFit="1" customWidth="1"/>
    <col min="1301" max="1301" width="10" style="806" bestFit="1" customWidth="1"/>
    <col min="1302" max="1302" width="10.5703125" style="806" bestFit="1" customWidth="1"/>
    <col min="1303" max="1303" width="11.28515625" style="806" bestFit="1" customWidth="1"/>
    <col min="1304" max="1304" width="10" style="806" bestFit="1" customWidth="1"/>
    <col min="1305" max="1305" width="10.5703125" style="806" bestFit="1" customWidth="1"/>
    <col min="1306" max="1306" width="11.28515625" style="806" bestFit="1" customWidth="1"/>
    <col min="1307" max="1307" width="10" style="806" bestFit="1" customWidth="1"/>
    <col min="1308" max="1308" width="10.5703125" style="806" bestFit="1" customWidth="1"/>
    <col min="1309" max="1309" width="11.28515625" style="806" bestFit="1" customWidth="1"/>
    <col min="1310" max="1310" width="10" style="806" bestFit="1" customWidth="1"/>
    <col min="1311" max="1311" width="10.5703125" style="806" bestFit="1" customWidth="1"/>
    <col min="1312" max="1312" width="11.28515625" style="806" bestFit="1" customWidth="1"/>
    <col min="1313" max="1313" width="10" style="806" bestFit="1" customWidth="1"/>
    <col min="1314" max="1314" width="10.5703125" style="806" bestFit="1" customWidth="1"/>
    <col min="1315" max="1315" width="11.28515625" style="806" bestFit="1" customWidth="1"/>
    <col min="1316" max="1316" width="10" style="806" bestFit="1" customWidth="1"/>
    <col min="1317" max="1317" width="10.5703125" style="806" bestFit="1" customWidth="1"/>
    <col min="1318" max="1318" width="11.28515625" style="806" bestFit="1" customWidth="1"/>
    <col min="1319" max="1320" width="10.5703125" style="806" bestFit="1" customWidth="1"/>
    <col min="1321" max="1321" width="11.28515625" style="806" bestFit="1" customWidth="1"/>
    <col min="1322" max="1322" width="10" style="806" bestFit="1" customWidth="1"/>
    <col min="1323" max="1323" width="10.5703125" style="806" bestFit="1" customWidth="1"/>
    <col min="1324" max="1324" width="17.7109375" style="806" customWidth="1"/>
    <col min="1325" max="1325" width="18" style="806" customWidth="1"/>
    <col min="1326" max="1326" width="8" style="806" customWidth="1"/>
    <col min="1327" max="1327" width="15" style="806" customWidth="1"/>
    <col min="1328" max="1328" width="13" style="806" customWidth="1"/>
    <col min="1329" max="1329" width="14.7109375" style="806" customWidth="1"/>
    <col min="1330" max="1330" width="11.42578125" style="806" customWidth="1"/>
    <col min="1331" max="1359" width="8" style="806" customWidth="1"/>
    <col min="1360" max="1360" width="12" style="806" bestFit="1" customWidth="1"/>
    <col min="1361" max="1536" width="9.140625" style="806"/>
    <col min="1537" max="1538" width="13.28515625" style="806" customWidth="1"/>
    <col min="1539" max="1540" width="12.140625" style="806" customWidth="1"/>
    <col min="1541" max="1541" width="5.140625" style="806" customWidth="1"/>
    <col min="1542" max="1542" width="8.140625" style="806" customWidth="1"/>
    <col min="1543" max="1543" width="12" style="806" customWidth="1"/>
    <col min="1544" max="1544" width="11.28515625" style="806" bestFit="1" customWidth="1"/>
    <col min="1545" max="1546" width="10.85546875" style="806" bestFit="1" customWidth="1"/>
    <col min="1547" max="1547" width="11.28515625" style="806" bestFit="1" customWidth="1"/>
    <col min="1548" max="1548" width="10" style="806" bestFit="1" customWidth="1"/>
    <col min="1549" max="1549" width="10.5703125" style="806" bestFit="1" customWidth="1"/>
    <col min="1550" max="1550" width="11.28515625" style="806" bestFit="1" customWidth="1"/>
    <col min="1551" max="1551" width="10" style="806" bestFit="1" customWidth="1"/>
    <col min="1552" max="1552" width="10.5703125" style="806" bestFit="1" customWidth="1"/>
    <col min="1553" max="1553" width="11.28515625" style="806" bestFit="1" customWidth="1"/>
    <col min="1554" max="1554" width="10" style="806" bestFit="1" customWidth="1"/>
    <col min="1555" max="1555" width="10.5703125" style="806" bestFit="1" customWidth="1"/>
    <col min="1556" max="1556" width="11.28515625" style="806" bestFit="1" customWidth="1"/>
    <col min="1557" max="1557" width="10" style="806" bestFit="1" customWidth="1"/>
    <col min="1558" max="1558" width="10.5703125" style="806" bestFit="1" customWidth="1"/>
    <col min="1559" max="1559" width="11.28515625" style="806" bestFit="1" customWidth="1"/>
    <col min="1560" max="1560" width="10" style="806" bestFit="1" customWidth="1"/>
    <col min="1561" max="1561" width="10.5703125" style="806" bestFit="1" customWidth="1"/>
    <col min="1562" max="1562" width="11.28515625" style="806" bestFit="1" customWidth="1"/>
    <col min="1563" max="1563" width="10" style="806" bestFit="1" customWidth="1"/>
    <col min="1564" max="1564" width="10.5703125" style="806" bestFit="1" customWidth="1"/>
    <col min="1565" max="1565" width="11.28515625" style="806" bestFit="1" customWidth="1"/>
    <col min="1566" max="1566" width="10" style="806" bestFit="1" customWidth="1"/>
    <col min="1567" max="1567" width="10.5703125" style="806" bestFit="1" customWidth="1"/>
    <col min="1568" max="1568" width="11.28515625" style="806" bestFit="1" customWidth="1"/>
    <col min="1569" max="1569" width="10" style="806" bestFit="1" customWidth="1"/>
    <col min="1570" max="1570" width="10.5703125" style="806" bestFit="1" customWidth="1"/>
    <col min="1571" max="1571" width="11.28515625" style="806" bestFit="1" customWidth="1"/>
    <col min="1572" max="1572" width="10" style="806" bestFit="1" customWidth="1"/>
    <col min="1573" max="1573" width="10.5703125" style="806" bestFit="1" customWidth="1"/>
    <col min="1574" max="1574" width="11.28515625" style="806" bestFit="1" customWidth="1"/>
    <col min="1575" max="1576" width="10.5703125" style="806" bestFit="1" customWidth="1"/>
    <col min="1577" max="1577" width="11.28515625" style="806" bestFit="1" customWidth="1"/>
    <col min="1578" max="1578" width="10" style="806" bestFit="1" customWidth="1"/>
    <col min="1579" max="1579" width="10.5703125" style="806" bestFit="1" customWidth="1"/>
    <col min="1580" max="1580" width="17.7109375" style="806" customWidth="1"/>
    <col min="1581" max="1581" width="18" style="806" customWidth="1"/>
    <col min="1582" max="1582" width="8" style="806" customWidth="1"/>
    <col min="1583" max="1583" width="15" style="806" customWidth="1"/>
    <col min="1584" max="1584" width="13" style="806" customWidth="1"/>
    <col min="1585" max="1585" width="14.7109375" style="806" customWidth="1"/>
    <col min="1586" max="1586" width="11.42578125" style="806" customWidth="1"/>
    <col min="1587" max="1615" width="8" style="806" customWidth="1"/>
    <col min="1616" max="1616" width="12" style="806" bestFit="1" customWidth="1"/>
    <col min="1617" max="1792" width="9.140625" style="806"/>
    <col min="1793" max="1794" width="13.28515625" style="806" customWidth="1"/>
    <col min="1795" max="1796" width="12.140625" style="806" customWidth="1"/>
    <col min="1797" max="1797" width="5.140625" style="806" customWidth="1"/>
    <col min="1798" max="1798" width="8.140625" style="806" customWidth="1"/>
    <col min="1799" max="1799" width="12" style="806" customWidth="1"/>
    <col min="1800" max="1800" width="11.28515625" style="806" bestFit="1" customWidth="1"/>
    <col min="1801" max="1802" width="10.85546875" style="806" bestFit="1" customWidth="1"/>
    <col min="1803" max="1803" width="11.28515625" style="806" bestFit="1" customWidth="1"/>
    <col min="1804" max="1804" width="10" style="806" bestFit="1" customWidth="1"/>
    <col min="1805" max="1805" width="10.5703125" style="806" bestFit="1" customWidth="1"/>
    <col min="1806" max="1806" width="11.28515625" style="806" bestFit="1" customWidth="1"/>
    <col min="1807" max="1807" width="10" style="806" bestFit="1" customWidth="1"/>
    <col min="1808" max="1808" width="10.5703125" style="806" bestFit="1" customWidth="1"/>
    <col min="1809" max="1809" width="11.28515625" style="806" bestFit="1" customWidth="1"/>
    <col min="1810" max="1810" width="10" style="806" bestFit="1" customWidth="1"/>
    <col min="1811" max="1811" width="10.5703125" style="806" bestFit="1" customWidth="1"/>
    <col min="1812" max="1812" width="11.28515625" style="806" bestFit="1" customWidth="1"/>
    <col min="1813" max="1813" width="10" style="806" bestFit="1" customWidth="1"/>
    <col min="1814" max="1814" width="10.5703125" style="806" bestFit="1" customWidth="1"/>
    <col min="1815" max="1815" width="11.28515625" style="806" bestFit="1" customWidth="1"/>
    <col min="1816" max="1816" width="10" style="806" bestFit="1" customWidth="1"/>
    <col min="1817" max="1817" width="10.5703125" style="806" bestFit="1" customWidth="1"/>
    <col min="1818" max="1818" width="11.28515625" style="806" bestFit="1" customWidth="1"/>
    <col min="1819" max="1819" width="10" style="806" bestFit="1" customWidth="1"/>
    <col min="1820" max="1820" width="10.5703125" style="806" bestFit="1" customWidth="1"/>
    <col min="1821" max="1821" width="11.28515625" style="806" bestFit="1" customWidth="1"/>
    <col min="1822" max="1822" width="10" style="806" bestFit="1" customWidth="1"/>
    <col min="1823" max="1823" width="10.5703125" style="806" bestFit="1" customWidth="1"/>
    <col min="1824" max="1824" width="11.28515625" style="806" bestFit="1" customWidth="1"/>
    <col min="1825" max="1825" width="10" style="806" bestFit="1" customWidth="1"/>
    <col min="1826" max="1826" width="10.5703125" style="806" bestFit="1" customWidth="1"/>
    <col min="1827" max="1827" width="11.28515625" style="806" bestFit="1" customWidth="1"/>
    <col min="1828" max="1828" width="10" style="806" bestFit="1" customWidth="1"/>
    <col min="1829" max="1829" width="10.5703125" style="806" bestFit="1" customWidth="1"/>
    <col min="1830" max="1830" width="11.28515625" style="806" bestFit="1" customWidth="1"/>
    <col min="1831" max="1832" width="10.5703125" style="806" bestFit="1" customWidth="1"/>
    <col min="1833" max="1833" width="11.28515625" style="806" bestFit="1" customWidth="1"/>
    <col min="1834" max="1834" width="10" style="806" bestFit="1" customWidth="1"/>
    <col min="1835" max="1835" width="10.5703125" style="806" bestFit="1" customWidth="1"/>
    <col min="1836" max="1836" width="17.7109375" style="806" customWidth="1"/>
    <col min="1837" max="1837" width="18" style="806" customWidth="1"/>
    <col min="1838" max="1838" width="8" style="806" customWidth="1"/>
    <col min="1839" max="1839" width="15" style="806" customWidth="1"/>
    <col min="1840" max="1840" width="13" style="806" customWidth="1"/>
    <col min="1841" max="1841" width="14.7109375" style="806" customWidth="1"/>
    <col min="1842" max="1842" width="11.42578125" style="806" customWidth="1"/>
    <col min="1843" max="1871" width="8" style="806" customWidth="1"/>
    <col min="1872" max="1872" width="12" style="806" bestFit="1" customWidth="1"/>
    <col min="1873" max="2048" width="9.140625" style="806"/>
    <col min="2049" max="2050" width="13.28515625" style="806" customWidth="1"/>
    <col min="2051" max="2052" width="12.140625" style="806" customWidth="1"/>
    <col min="2053" max="2053" width="5.140625" style="806" customWidth="1"/>
    <col min="2054" max="2054" width="8.140625" style="806" customWidth="1"/>
    <col min="2055" max="2055" width="12" style="806" customWidth="1"/>
    <col min="2056" max="2056" width="11.28515625" style="806" bestFit="1" customWidth="1"/>
    <col min="2057" max="2058" width="10.85546875" style="806" bestFit="1" customWidth="1"/>
    <col min="2059" max="2059" width="11.28515625" style="806" bestFit="1" customWidth="1"/>
    <col min="2060" max="2060" width="10" style="806" bestFit="1" customWidth="1"/>
    <col min="2061" max="2061" width="10.5703125" style="806" bestFit="1" customWidth="1"/>
    <col min="2062" max="2062" width="11.28515625" style="806" bestFit="1" customWidth="1"/>
    <col min="2063" max="2063" width="10" style="806" bestFit="1" customWidth="1"/>
    <col min="2064" max="2064" width="10.5703125" style="806" bestFit="1" customWidth="1"/>
    <col min="2065" max="2065" width="11.28515625" style="806" bestFit="1" customWidth="1"/>
    <col min="2066" max="2066" width="10" style="806" bestFit="1" customWidth="1"/>
    <col min="2067" max="2067" width="10.5703125" style="806" bestFit="1" customWidth="1"/>
    <col min="2068" max="2068" width="11.28515625" style="806" bestFit="1" customWidth="1"/>
    <col min="2069" max="2069" width="10" style="806" bestFit="1" customWidth="1"/>
    <col min="2070" max="2070" width="10.5703125" style="806" bestFit="1" customWidth="1"/>
    <col min="2071" max="2071" width="11.28515625" style="806" bestFit="1" customWidth="1"/>
    <col min="2072" max="2072" width="10" style="806" bestFit="1" customWidth="1"/>
    <col min="2073" max="2073" width="10.5703125" style="806" bestFit="1" customWidth="1"/>
    <col min="2074" max="2074" width="11.28515625" style="806" bestFit="1" customWidth="1"/>
    <col min="2075" max="2075" width="10" style="806" bestFit="1" customWidth="1"/>
    <col min="2076" max="2076" width="10.5703125" style="806" bestFit="1" customWidth="1"/>
    <col min="2077" max="2077" width="11.28515625" style="806" bestFit="1" customWidth="1"/>
    <col min="2078" max="2078" width="10" style="806" bestFit="1" customWidth="1"/>
    <col min="2079" max="2079" width="10.5703125" style="806" bestFit="1" customWidth="1"/>
    <col min="2080" max="2080" width="11.28515625" style="806" bestFit="1" customWidth="1"/>
    <col min="2081" max="2081" width="10" style="806" bestFit="1" customWidth="1"/>
    <col min="2082" max="2082" width="10.5703125" style="806" bestFit="1" customWidth="1"/>
    <col min="2083" max="2083" width="11.28515625" style="806" bestFit="1" customWidth="1"/>
    <col min="2084" max="2084" width="10" style="806" bestFit="1" customWidth="1"/>
    <col min="2085" max="2085" width="10.5703125" style="806" bestFit="1" customWidth="1"/>
    <col min="2086" max="2086" width="11.28515625" style="806" bestFit="1" customWidth="1"/>
    <col min="2087" max="2088" width="10.5703125" style="806" bestFit="1" customWidth="1"/>
    <col min="2089" max="2089" width="11.28515625" style="806" bestFit="1" customWidth="1"/>
    <col min="2090" max="2090" width="10" style="806" bestFit="1" customWidth="1"/>
    <col min="2091" max="2091" width="10.5703125" style="806" bestFit="1" customWidth="1"/>
    <col min="2092" max="2092" width="17.7109375" style="806" customWidth="1"/>
    <col min="2093" max="2093" width="18" style="806" customWidth="1"/>
    <col min="2094" max="2094" width="8" style="806" customWidth="1"/>
    <col min="2095" max="2095" width="15" style="806" customWidth="1"/>
    <col min="2096" max="2096" width="13" style="806" customWidth="1"/>
    <col min="2097" max="2097" width="14.7109375" style="806" customWidth="1"/>
    <col min="2098" max="2098" width="11.42578125" style="806" customWidth="1"/>
    <col min="2099" max="2127" width="8" style="806" customWidth="1"/>
    <col min="2128" max="2128" width="12" style="806" bestFit="1" customWidth="1"/>
    <col min="2129" max="2304" width="9.140625" style="806"/>
    <col min="2305" max="2306" width="13.28515625" style="806" customWidth="1"/>
    <col min="2307" max="2308" width="12.140625" style="806" customWidth="1"/>
    <col min="2309" max="2309" width="5.140625" style="806" customWidth="1"/>
    <col min="2310" max="2310" width="8.140625" style="806" customWidth="1"/>
    <col min="2311" max="2311" width="12" style="806" customWidth="1"/>
    <col min="2312" max="2312" width="11.28515625" style="806" bestFit="1" customWidth="1"/>
    <col min="2313" max="2314" width="10.85546875" style="806" bestFit="1" customWidth="1"/>
    <col min="2315" max="2315" width="11.28515625" style="806" bestFit="1" customWidth="1"/>
    <col min="2316" max="2316" width="10" style="806" bestFit="1" customWidth="1"/>
    <col min="2317" max="2317" width="10.5703125" style="806" bestFit="1" customWidth="1"/>
    <col min="2318" max="2318" width="11.28515625" style="806" bestFit="1" customWidth="1"/>
    <col min="2319" max="2319" width="10" style="806" bestFit="1" customWidth="1"/>
    <col min="2320" max="2320" width="10.5703125" style="806" bestFit="1" customWidth="1"/>
    <col min="2321" max="2321" width="11.28515625" style="806" bestFit="1" customWidth="1"/>
    <col min="2322" max="2322" width="10" style="806" bestFit="1" customWidth="1"/>
    <col min="2323" max="2323" width="10.5703125" style="806" bestFit="1" customWidth="1"/>
    <col min="2324" max="2324" width="11.28515625" style="806" bestFit="1" customWidth="1"/>
    <col min="2325" max="2325" width="10" style="806" bestFit="1" customWidth="1"/>
    <col min="2326" max="2326" width="10.5703125" style="806" bestFit="1" customWidth="1"/>
    <col min="2327" max="2327" width="11.28515625" style="806" bestFit="1" customWidth="1"/>
    <col min="2328" max="2328" width="10" style="806" bestFit="1" customWidth="1"/>
    <col min="2329" max="2329" width="10.5703125" style="806" bestFit="1" customWidth="1"/>
    <col min="2330" max="2330" width="11.28515625" style="806" bestFit="1" customWidth="1"/>
    <col min="2331" max="2331" width="10" style="806" bestFit="1" customWidth="1"/>
    <col min="2332" max="2332" width="10.5703125" style="806" bestFit="1" customWidth="1"/>
    <col min="2333" max="2333" width="11.28515625" style="806" bestFit="1" customWidth="1"/>
    <col min="2334" max="2334" width="10" style="806" bestFit="1" customWidth="1"/>
    <col min="2335" max="2335" width="10.5703125" style="806" bestFit="1" customWidth="1"/>
    <col min="2336" max="2336" width="11.28515625" style="806" bestFit="1" customWidth="1"/>
    <col min="2337" max="2337" width="10" style="806" bestFit="1" customWidth="1"/>
    <col min="2338" max="2338" width="10.5703125" style="806" bestFit="1" customWidth="1"/>
    <col min="2339" max="2339" width="11.28515625" style="806" bestFit="1" customWidth="1"/>
    <col min="2340" max="2340" width="10" style="806" bestFit="1" customWidth="1"/>
    <col min="2341" max="2341" width="10.5703125" style="806" bestFit="1" customWidth="1"/>
    <col min="2342" max="2342" width="11.28515625" style="806" bestFit="1" customWidth="1"/>
    <col min="2343" max="2344" width="10.5703125" style="806" bestFit="1" customWidth="1"/>
    <col min="2345" max="2345" width="11.28515625" style="806" bestFit="1" customWidth="1"/>
    <col min="2346" max="2346" width="10" style="806" bestFit="1" customWidth="1"/>
    <col min="2347" max="2347" width="10.5703125" style="806" bestFit="1" customWidth="1"/>
    <col min="2348" max="2348" width="17.7109375" style="806" customWidth="1"/>
    <col min="2349" max="2349" width="18" style="806" customWidth="1"/>
    <col min="2350" max="2350" width="8" style="806" customWidth="1"/>
    <col min="2351" max="2351" width="15" style="806" customWidth="1"/>
    <col min="2352" max="2352" width="13" style="806" customWidth="1"/>
    <col min="2353" max="2353" width="14.7109375" style="806" customWidth="1"/>
    <col min="2354" max="2354" width="11.42578125" style="806" customWidth="1"/>
    <col min="2355" max="2383" width="8" style="806" customWidth="1"/>
    <col min="2384" max="2384" width="12" style="806" bestFit="1" customWidth="1"/>
    <col min="2385" max="2560" width="9.140625" style="806"/>
    <col min="2561" max="2562" width="13.28515625" style="806" customWidth="1"/>
    <col min="2563" max="2564" width="12.140625" style="806" customWidth="1"/>
    <col min="2565" max="2565" width="5.140625" style="806" customWidth="1"/>
    <col min="2566" max="2566" width="8.140625" style="806" customWidth="1"/>
    <col min="2567" max="2567" width="12" style="806" customWidth="1"/>
    <col min="2568" max="2568" width="11.28515625" style="806" bestFit="1" customWidth="1"/>
    <col min="2569" max="2570" width="10.85546875" style="806" bestFit="1" customWidth="1"/>
    <col min="2571" max="2571" width="11.28515625" style="806" bestFit="1" customWidth="1"/>
    <col min="2572" max="2572" width="10" style="806" bestFit="1" customWidth="1"/>
    <col min="2573" max="2573" width="10.5703125" style="806" bestFit="1" customWidth="1"/>
    <col min="2574" max="2574" width="11.28515625" style="806" bestFit="1" customWidth="1"/>
    <col min="2575" max="2575" width="10" style="806" bestFit="1" customWidth="1"/>
    <col min="2576" max="2576" width="10.5703125" style="806" bestFit="1" customWidth="1"/>
    <col min="2577" max="2577" width="11.28515625" style="806" bestFit="1" customWidth="1"/>
    <col min="2578" max="2578" width="10" style="806" bestFit="1" customWidth="1"/>
    <col min="2579" max="2579" width="10.5703125" style="806" bestFit="1" customWidth="1"/>
    <col min="2580" max="2580" width="11.28515625" style="806" bestFit="1" customWidth="1"/>
    <col min="2581" max="2581" width="10" style="806" bestFit="1" customWidth="1"/>
    <col min="2582" max="2582" width="10.5703125" style="806" bestFit="1" customWidth="1"/>
    <col min="2583" max="2583" width="11.28515625" style="806" bestFit="1" customWidth="1"/>
    <col min="2584" max="2584" width="10" style="806" bestFit="1" customWidth="1"/>
    <col min="2585" max="2585" width="10.5703125" style="806" bestFit="1" customWidth="1"/>
    <col min="2586" max="2586" width="11.28515625" style="806" bestFit="1" customWidth="1"/>
    <col min="2587" max="2587" width="10" style="806" bestFit="1" customWidth="1"/>
    <col min="2588" max="2588" width="10.5703125" style="806" bestFit="1" customWidth="1"/>
    <col min="2589" max="2589" width="11.28515625" style="806" bestFit="1" customWidth="1"/>
    <col min="2590" max="2590" width="10" style="806" bestFit="1" customWidth="1"/>
    <col min="2591" max="2591" width="10.5703125" style="806" bestFit="1" customWidth="1"/>
    <col min="2592" max="2592" width="11.28515625" style="806" bestFit="1" customWidth="1"/>
    <col min="2593" max="2593" width="10" style="806" bestFit="1" customWidth="1"/>
    <col min="2594" max="2594" width="10.5703125" style="806" bestFit="1" customWidth="1"/>
    <col min="2595" max="2595" width="11.28515625" style="806" bestFit="1" customWidth="1"/>
    <col min="2596" max="2596" width="10" style="806" bestFit="1" customWidth="1"/>
    <col min="2597" max="2597" width="10.5703125" style="806" bestFit="1" customWidth="1"/>
    <col min="2598" max="2598" width="11.28515625" style="806" bestFit="1" customWidth="1"/>
    <col min="2599" max="2600" width="10.5703125" style="806" bestFit="1" customWidth="1"/>
    <col min="2601" max="2601" width="11.28515625" style="806" bestFit="1" customWidth="1"/>
    <col min="2602" max="2602" width="10" style="806" bestFit="1" customWidth="1"/>
    <col min="2603" max="2603" width="10.5703125" style="806" bestFit="1" customWidth="1"/>
    <col min="2604" max="2604" width="17.7109375" style="806" customWidth="1"/>
    <col min="2605" max="2605" width="18" style="806" customWidth="1"/>
    <col min="2606" max="2606" width="8" style="806" customWidth="1"/>
    <col min="2607" max="2607" width="15" style="806" customWidth="1"/>
    <col min="2608" max="2608" width="13" style="806" customWidth="1"/>
    <col min="2609" max="2609" width="14.7109375" style="806" customWidth="1"/>
    <col min="2610" max="2610" width="11.42578125" style="806" customWidth="1"/>
    <col min="2611" max="2639" width="8" style="806" customWidth="1"/>
    <col min="2640" max="2640" width="12" style="806" bestFit="1" customWidth="1"/>
    <col min="2641" max="2816" width="9.140625" style="806"/>
    <col min="2817" max="2818" width="13.28515625" style="806" customWidth="1"/>
    <col min="2819" max="2820" width="12.140625" style="806" customWidth="1"/>
    <col min="2821" max="2821" width="5.140625" style="806" customWidth="1"/>
    <col min="2822" max="2822" width="8.140625" style="806" customWidth="1"/>
    <col min="2823" max="2823" width="12" style="806" customWidth="1"/>
    <col min="2824" max="2824" width="11.28515625" style="806" bestFit="1" customWidth="1"/>
    <col min="2825" max="2826" width="10.85546875" style="806" bestFit="1" customWidth="1"/>
    <col min="2827" max="2827" width="11.28515625" style="806" bestFit="1" customWidth="1"/>
    <col min="2828" max="2828" width="10" style="806" bestFit="1" customWidth="1"/>
    <col min="2829" max="2829" width="10.5703125" style="806" bestFit="1" customWidth="1"/>
    <col min="2830" max="2830" width="11.28515625" style="806" bestFit="1" customWidth="1"/>
    <col min="2831" max="2831" width="10" style="806" bestFit="1" customWidth="1"/>
    <col min="2832" max="2832" width="10.5703125" style="806" bestFit="1" customWidth="1"/>
    <col min="2833" max="2833" width="11.28515625" style="806" bestFit="1" customWidth="1"/>
    <col min="2834" max="2834" width="10" style="806" bestFit="1" customWidth="1"/>
    <col min="2835" max="2835" width="10.5703125" style="806" bestFit="1" customWidth="1"/>
    <col min="2836" max="2836" width="11.28515625" style="806" bestFit="1" customWidth="1"/>
    <col min="2837" max="2837" width="10" style="806" bestFit="1" customWidth="1"/>
    <col min="2838" max="2838" width="10.5703125" style="806" bestFit="1" customWidth="1"/>
    <col min="2839" max="2839" width="11.28515625" style="806" bestFit="1" customWidth="1"/>
    <col min="2840" max="2840" width="10" style="806" bestFit="1" customWidth="1"/>
    <col min="2841" max="2841" width="10.5703125" style="806" bestFit="1" customWidth="1"/>
    <col min="2842" max="2842" width="11.28515625" style="806" bestFit="1" customWidth="1"/>
    <col min="2843" max="2843" width="10" style="806" bestFit="1" customWidth="1"/>
    <col min="2844" max="2844" width="10.5703125" style="806" bestFit="1" customWidth="1"/>
    <col min="2845" max="2845" width="11.28515625" style="806" bestFit="1" customWidth="1"/>
    <col min="2846" max="2846" width="10" style="806" bestFit="1" customWidth="1"/>
    <col min="2847" max="2847" width="10.5703125" style="806" bestFit="1" customWidth="1"/>
    <col min="2848" max="2848" width="11.28515625" style="806" bestFit="1" customWidth="1"/>
    <col min="2849" max="2849" width="10" style="806" bestFit="1" customWidth="1"/>
    <col min="2850" max="2850" width="10.5703125" style="806" bestFit="1" customWidth="1"/>
    <col min="2851" max="2851" width="11.28515625" style="806" bestFit="1" customWidth="1"/>
    <col min="2852" max="2852" width="10" style="806" bestFit="1" customWidth="1"/>
    <col min="2853" max="2853" width="10.5703125" style="806" bestFit="1" customWidth="1"/>
    <col min="2854" max="2854" width="11.28515625" style="806" bestFit="1" customWidth="1"/>
    <col min="2855" max="2856" width="10.5703125" style="806" bestFit="1" customWidth="1"/>
    <col min="2857" max="2857" width="11.28515625" style="806" bestFit="1" customWidth="1"/>
    <col min="2858" max="2858" width="10" style="806" bestFit="1" customWidth="1"/>
    <col min="2859" max="2859" width="10.5703125" style="806" bestFit="1" customWidth="1"/>
    <col min="2860" max="2860" width="17.7109375" style="806" customWidth="1"/>
    <col min="2861" max="2861" width="18" style="806" customWidth="1"/>
    <col min="2862" max="2862" width="8" style="806" customWidth="1"/>
    <col min="2863" max="2863" width="15" style="806" customWidth="1"/>
    <col min="2864" max="2864" width="13" style="806" customWidth="1"/>
    <col min="2865" max="2865" width="14.7109375" style="806" customWidth="1"/>
    <col min="2866" max="2866" width="11.42578125" style="806" customWidth="1"/>
    <col min="2867" max="2895" width="8" style="806" customWidth="1"/>
    <col min="2896" max="2896" width="12" style="806" bestFit="1" customWidth="1"/>
    <col min="2897" max="3072" width="9.140625" style="806"/>
    <col min="3073" max="3074" width="13.28515625" style="806" customWidth="1"/>
    <col min="3075" max="3076" width="12.140625" style="806" customWidth="1"/>
    <col min="3077" max="3077" width="5.140625" style="806" customWidth="1"/>
    <col min="3078" max="3078" width="8.140625" style="806" customWidth="1"/>
    <col min="3079" max="3079" width="12" style="806" customWidth="1"/>
    <col min="3080" max="3080" width="11.28515625" style="806" bestFit="1" customWidth="1"/>
    <col min="3081" max="3082" width="10.85546875" style="806" bestFit="1" customWidth="1"/>
    <col min="3083" max="3083" width="11.28515625" style="806" bestFit="1" customWidth="1"/>
    <col min="3084" max="3084" width="10" style="806" bestFit="1" customWidth="1"/>
    <col min="3085" max="3085" width="10.5703125" style="806" bestFit="1" customWidth="1"/>
    <col min="3086" max="3086" width="11.28515625" style="806" bestFit="1" customWidth="1"/>
    <col min="3087" max="3087" width="10" style="806" bestFit="1" customWidth="1"/>
    <col min="3088" max="3088" width="10.5703125" style="806" bestFit="1" customWidth="1"/>
    <col min="3089" max="3089" width="11.28515625" style="806" bestFit="1" customWidth="1"/>
    <col min="3090" max="3090" width="10" style="806" bestFit="1" customWidth="1"/>
    <col min="3091" max="3091" width="10.5703125" style="806" bestFit="1" customWidth="1"/>
    <col min="3092" max="3092" width="11.28515625" style="806" bestFit="1" customWidth="1"/>
    <col min="3093" max="3093" width="10" style="806" bestFit="1" customWidth="1"/>
    <col min="3094" max="3094" width="10.5703125" style="806" bestFit="1" customWidth="1"/>
    <col min="3095" max="3095" width="11.28515625" style="806" bestFit="1" customWidth="1"/>
    <col min="3096" max="3096" width="10" style="806" bestFit="1" customWidth="1"/>
    <col min="3097" max="3097" width="10.5703125" style="806" bestFit="1" customWidth="1"/>
    <col min="3098" max="3098" width="11.28515625" style="806" bestFit="1" customWidth="1"/>
    <col min="3099" max="3099" width="10" style="806" bestFit="1" customWidth="1"/>
    <col min="3100" max="3100" width="10.5703125" style="806" bestFit="1" customWidth="1"/>
    <col min="3101" max="3101" width="11.28515625" style="806" bestFit="1" customWidth="1"/>
    <col min="3102" max="3102" width="10" style="806" bestFit="1" customWidth="1"/>
    <col min="3103" max="3103" width="10.5703125" style="806" bestFit="1" customWidth="1"/>
    <col min="3104" max="3104" width="11.28515625" style="806" bestFit="1" customWidth="1"/>
    <col min="3105" max="3105" width="10" style="806" bestFit="1" customWidth="1"/>
    <col min="3106" max="3106" width="10.5703125" style="806" bestFit="1" customWidth="1"/>
    <col min="3107" max="3107" width="11.28515625" style="806" bestFit="1" customWidth="1"/>
    <col min="3108" max="3108" width="10" style="806" bestFit="1" customWidth="1"/>
    <col min="3109" max="3109" width="10.5703125" style="806" bestFit="1" customWidth="1"/>
    <col min="3110" max="3110" width="11.28515625" style="806" bestFit="1" customWidth="1"/>
    <col min="3111" max="3112" width="10.5703125" style="806" bestFit="1" customWidth="1"/>
    <col min="3113" max="3113" width="11.28515625" style="806" bestFit="1" customWidth="1"/>
    <col min="3114" max="3114" width="10" style="806" bestFit="1" customWidth="1"/>
    <col min="3115" max="3115" width="10.5703125" style="806" bestFit="1" customWidth="1"/>
    <col min="3116" max="3116" width="17.7109375" style="806" customWidth="1"/>
    <col min="3117" max="3117" width="18" style="806" customWidth="1"/>
    <col min="3118" max="3118" width="8" style="806" customWidth="1"/>
    <col min="3119" max="3119" width="15" style="806" customWidth="1"/>
    <col min="3120" max="3120" width="13" style="806" customWidth="1"/>
    <col min="3121" max="3121" width="14.7109375" style="806" customWidth="1"/>
    <col min="3122" max="3122" width="11.42578125" style="806" customWidth="1"/>
    <col min="3123" max="3151" width="8" style="806" customWidth="1"/>
    <col min="3152" max="3152" width="12" style="806" bestFit="1" customWidth="1"/>
    <col min="3153" max="3328" width="9.140625" style="806"/>
    <col min="3329" max="3330" width="13.28515625" style="806" customWidth="1"/>
    <col min="3331" max="3332" width="12.140625" style="806" customWidth="1"/>
    <col min="3333" max="3333" width="5.140625" style="806" customWidth="1"/>
    <col min="3334" max="3334" width="8.140625" style="806" customWidth="1"/>
    <col min="3335" max="3335" width="12" style="806" customWidth="1"/>
    <col min="3336" max="3336" width="11.28515625" style="806" bestFit="1" customWidth="1"/>
    <col min="3337" max="3338" width="10.85546875" style="806" bestFit="1" customWidth="1"/>
    <col min="3339" max="3339" width="11.28515625" style="806" bestFit="1" customWidth="1"/>
    <col min="3340" max="3340" width="10" style="806" bestFit="1" customWidth="1"/>
    <col min="3341" max="3341" width="10.5703125" style="806" bestFit="1" customWidth="1"/>
    <col min="3342" max="3342" width="11.28515625" style="806" bestFit="1" customWidth="1"/>
    <col min="3343" max="3343" width="10" style="806" bestFit="1" customWidth="1"/>
    <col min="3344" max="3344" width="10.5703125" style="806" bestFit="1" customWidth="1"/>
    <col min="3345" max="3345" width="11.28515625" style="806" bestFit="1" customWidth="1"/>
    <col min="3346" max="3346" width="10" style="806" bestFit="1" customWidth="1"/>
    <col min="3347" max="3347" width="10.5703125" style="806" bestFit="1" customWidth="1"/>
    <col min="3348" max="3348" width="11.28515625" style="806" bestFit="1" customWidth="1"/>
    <col min="3349" max="3349" width="10" style="806" bestFit="1" customWidth="1"/>
    <col min="3350" max="3350" width="10.5703125" style="806" bestFit="1" customWidth="1"/>
    <col min="3351" max="3351" width="11.28515625" style="806" bestFit="1" customWidth="1"/>
    <col min="3352" max="3352" width="10" style="806" bestFit="1" customWidth="1"/>
    <col min="3353" max="3353" width="10.5703125" style="806" bestFit="1" customWidth="1"/>
    <col min="3354" max="3354" width="11.28515625" style="806" bestFit="1" customWidth="1"/>
    <col min="3355" max="3355" width="10" style="806" bestFit="1" customWidth="1"/>
    <col min="3356" max="3356" width="10.5703125" style="806" bestFit="1" customWidth="1"/>
    <col min="3357" max="3357" width="11.28515625" style="806" bestFit="1" customWidth="1"/>
    <col min="3358" max="3358" width="10" style="806" bestFit="1" customWidth="1"/>
    <col min="3359" max="3359" width="10.5703125" style="806" bestFit="1" customWidth="1"/>
    <col min="3360" max="3360" width="11.28515625" style="806" bestFit="1" customWidth="1"/>
    <col min="3361" max="3361" width="10" style="806" bestFit="1" customWidth="1"/>
    <col min="3362" max="3362" width="10.5703125" style="806" bestFit="1" customWidth="1"/>
    <col min="3363" max="3363" width="11.28515625" style="806" bestFit="1" customWidth="1"/>
    <col min="3364" max="3364" width="10" style="806" bestFit="1" customWidth="1"/>
    <col min="3365" max="3365" width="10.5703125" style="806" bestFit="1" customWidth="1"/>
    <col min="3366" max="3366" width="11.28515625" style="806" bestFit="1" customWidth="1"/>
    <col min="3367" max="3368" width="10.5703125" style="806" bestFit="1" customWidth="1"/>
    <col min="3369" max="3369" width="11.28515625" style="806" bestFit="1" customWidth="1"/>
    <col min="3370" max="3370" width="10" style="806" bestFit="1" customWidth="1"/>
    <col min="3371" max="3371" width="10.5703125" style="806" bestFit="1" customWidth="1"/>
    <col min="3372" max="3372" width="17.7109375" style="806" customWidth="1"/>
    <col min="3373" max="3373" width="18" style="806" customWidth="1"/>
    <col min="3374" max="3374" width="8" style="806" customWidth="1"/>
    <col min="3375" max="3375" width="15" style="806" customWidth="1"/>
    <col min="3376" max="3376" width="13" style="806" customWidth="1"/>
    <col min="3377" max="3377" width="14.7109375" style="806" customWidth="1"/>
    <col min="3378" max="3378" width="11.42578125" style="806" customWidth="1"/>
    <col min="3379" max="3407" width="8" style="806" customWidth="1"/>
    <col min="3408" max="3408" width="12" style="806" bestFit="1" customWidth="1"/>
    <col min="3409" max="3584" width="9.140625" style="806"/>
    <col min="3585" max="3586" width="13.28515625" style="806" customWidth="1"/>
    <col min="3587" max="3588" width="12.140625" style="806" customWidth="1"/>
    <col min="3589" max="3589" width="5.140625" style="806" customWidth="1"/>
    <col min="3590" max="3590" width="8.140625" style="806" customWidth="1"/>
    <col min="3591" max="3591" width="12" style="806" customWidth="1"/>
    <col min="3592" max="3592" width="11.28515625" style="806" bestFit="1" customWidth="1"/>
    <col min="3593" max="3594" width="10.85546875" style="806" bestFit="1" customWidth="1"/>
    <col min="3595" max="3595" width="11.28515625" style="806" bestFit="1" customWidth="1"/>
    <col min="3596" max="3596" width="10" style="806" bestFit="1" customWidth="1"/>
    <col min="3597" max="3597" width="10.5703125" style="806" bestFit="1" customWidth="1"/>
    <col min="3598" max="3598" width="11.28515625" style="806" bestFit="1" customWidth="1"/>
    <col min="3599" max="3599" width="10" style="806" bestFit="1" customWidth="1"/>
    <col min="3600" max="3600" width="10.5703125" style="806" bestFit="1" customWidth="1"/>
    <col min="3601" max="3601" width="11.28515625" style="806" bestFit="1" customWidth="1"/>
    <col min="3602" max="3602" width="10" style="806" bestFit="1" customWidth="1"/>
    <col min="3603" max="3603" width="10.5703125" style="806" bestFit="1" customWidth="1"/>
    <col min="3604" max="3604" width="11.28515625" style="806" bestFit="1" customWidth="1"/>
    <col min="3605" max="3605" width="10" style="806" bestFit="1" customWidth="1"/>
    <col min="3606" max="3606" width="10.5703125" style="806" bestFit="1" customWidth="1"/>
    <col min="3607" max="3607" width="11.28515625" style="806" bestFit="1" customWidth="1"/>
    <col min="3608" max="3608" width="10" style="806" bestFit="1" customWidth="1"/>
    <col min="3609" max="3609" width="10.5703125" style="806" bestFit="1" customWidth="1"/>
    <col min="3610" max="3610" width="11.28515625" style="806" bestFit="1" customWidth="1"/>
    <col min="3611" max="3611" width="10" style="806" bestFit="1" customWidth="1"/>
    <col min="3612" max="3612" width="10.5703125" style="806" bestFit="1" customWidth="1"/>
    <col min="3613" max="3613" width="11.28515625" style="806" bestFit="1" customWidth="1"/>
    <col min="3614" max="3614" width="10" style="806" bestFit="1" customWidth="1"/>
    <col min="3615" max="3615" width="10.5703125" style="806" bestFit="1" customWidth="1"/>
    <col min="3616" max="3616" width="11.28515625" style="806" bestFit="1" customWidth="1"/>
    <col min="3617" max="3617" width="10" style="806" bestFit="1" customWidth="1"/>
    <col min="3618" max="3618" width="10.5703125" style="806" bestFit="1" customWidth="1"/>
    <col min="3619" max="3619" width="11.28515625" style="806" bestFit="1" customWidth="1"/>
    <col min="3620" max="3620" width="10" style="806" bestFit="1" customWidth="1"/>
    <col min="3621" max="3621" width="10.5703125" style="806" bestFit="1" customWidth="1"/>
    <col min="3622" max="3622" width="11.28515625" style="806" bestFit="1" customWidth="1"/>
    <col min="3623" max="3624" width="10.5703125" style="806" bestFit="1" customWidth="1"/>
    <col min="3625" max="3625" width="11.28515625" style="806" bestFit="1" customWidth="1"/>
    <col min="3626" max="3626" width="10" style="806" bestFit="1" customWidth="1"/>
    <col min="3627" max="3627" width="10.5703125" style="806" bestFit="1" customWidth="1"/>
    <col min="3628" max="3628" width="17.7109375" style="806" customWidth="1"/>
    <col min="3629" max="3629" width="18" style="806" customWidth="1"/>
    <col min="3630" max="3630" width="8" style="806" customWidth="1"/>
    <col min="3631" max="3631" width="15" style="806" customWidth="1"/>
    <col min="3632" max="3632" width="13" style="806" customWidth="1"/>
    <col min="3633" max="3633" width="14.7109375" style="806" customWidth="1"/>
    <col min="3634" max="3634" width="11.42578125" style="806" customWidth="1"/>
    <col min="3635" max="3663" width="8" style="806" customWidth="1"/>
    <col min="3664" max="3664" width="12" style="806" bestFit="1" customWidth="1"/>
    <col min="3665" max="3840" width="9.140625" style="806"/>
    <col min="3841" max="3842" width="13.28515625" style="806" customWidth="1"/>
    <col min="3843" max="3844" width="12.140625" style="806" customWidth="1"/>
    <col min="3845" max="3845" width="5.140625" style="806" customWidth="1"/>
    <col min="3846" max="3846" width="8.140625" style="806" customWidth="1"/>
    <col min="3847" max="3847" width="12" style="806" customWidth="1"/>
    <col min="3848" max="3848" width="11.28515625" style="806" bestFit="1" customWidth="1"/>
    <col min="3849" max="3850" width="10.85546875" style="806" bestFit="1" customWidth="1"/>
    <col min="3851" max="3851" width="11.28515625" style="806" bestFit="1" customWidth="1"/>
    <col min="3852" max="3852" width="10" style="806" bestFit="1" customWidth="1"/>
    <col min="3853" max="3853" width="10.5703125" style="806" bestFit="1" customWidth="1"/>
    <col min="3854" max="3854" width="11.28515625" style="806" bestFit="1" customWidth="1"/>
    <col min="3855" max="3855" width="10" style="806" bestFit="1" customWidth="1"/>
    <col min="3856" max="3856" width="10.5703125" style="806" bestFit="1" customWidth="1"/>
    <col min="3857" max="3857" width="11.28515625" style="806" bestFit="1" customWidth="1"/>
    <col min="3858" max="3858" width="10" style="806" bestFit="1" customWidth="1"/>
    <col min="3859" max="3859" width="10.5703125" style="806" bestFit="1" customWidth="1"/>
    <col min="3860" max="3860" width="11.28515625" style="806" bestFit="1" customWidth="1"/>
    <col min="3861" max="3861" width="10" style="806" bestFit="1" customWidth="1"/>
    <col min="3862" max="3862" width="10.5703125" style="806" bestFit="1" customWidth="1"/>
    <col min="3863" max="3863" width="11.28515625" style="806" bestFit="1" customWidth="1"/>
    <col min="3864" max="3864" width="10" style="806" bestFit="1" customWidth="1"/>
    <col min="3865" max="3865" width="10.5703125" style="806" bestFit="1" customWidth="1"/>
    <col min="3866" max="3866" width="11.28515625" style="806" bestFit="1" customWidth="1"/>
    <col min="3867" max="3867" width="10" style="806" bestFit="1" customWidth="1"/>
    <col min="3868" max="3868" width="10.5703125" style="806" bestFit="1" customWidth="1"/>
    <col min="3869" max="3869" width="11.28515625" style="806" bestFit="1" customWidth="1"/>
    <col min="3870" max="3870" width="10" style="806" bestFit="1" customWidth="1"/>
    <col min="3871" max="3871" width="10.5703125" style="806" bestFit="1" customWidth="1"/>
    <col min="3872" max="3872" width="11.28515625" style="806" bestFit="1" customWidth="1"/>
    <col min="3873" max="3873" width="10" style="806" bestFit="1" customWidth="1"/>
    <col min="3874" max="3874" width="10.5703125" style="806" bestFit="1" customWidth="1"/>
    <col min="3875" max="3875" width="11.28515625" style="806" bestFit="1" customWidth="1"/>
    <col min="3876" max="3876" width="10" style="806" bestFit="1" customWidth="1"/>
    <col min="3877" max="3877" width="10.5703125" style="806" bestFit="1" customWidth="1"/>
    <col min="3878" max="3878" width="11.28515625" style="806" bestFit="1" customWidth="1"/>
    <col min="3879" max="3880" width="10.5703125" style="806" bestFit="1" customWidth="1"/>
    <col min="3881" max="3881" width="11.28515625" style="806" bestFit="1" customWidth="1"/>
    <col min="3882" max="3882" width="10" style="806" bestFit="1" customWidth="1"/>
    <col min="3883" max="3883" width="10.5703125" style="806" bestFit="1" customWidth="1"/>
    <col min="3884" max="3884" width="17.7109375" style="806" customWidth="1"/>
    <col min="3885" max="3885" width="18" style="806" customWidth="1"/>
    <col min="3886" max="3886" width="8" style="806" customWidth="1"/>
    <col min="3887" max="3887" width="15" style="806" customWidth="1"/>
    <col min="3888" max="3888" width="13" style="806" customWidth="1"/>
    <col min="3889" max="3889" width="14.7109375" style="806" customWidth="1"/>
    <col min="3890" max="3890" width="11.42578125" style="806" customWidth="1"/>
    <col min="3891" max="3919" width="8" style="806" customWidth="1"/>
    <col min="3920" max="3920" width="12" style="806" bestFit="1" customWidth="1"/>
    <col min="3921" max="4096" width="9.140625" style="806"/>
    <col min="4097" max="4098" width="13.28515625" style="806" customWidth="1"/>
    <col min="4099" max="4100" width="12.140625" style="806" customWidth="1"/>
    <col min="4101" max="4101" width="5.140625" style="806" customWidth="1"/>
    <col min="4102" max="4102" width="8.140625" style="806" customWidth="1"/>
    <col min="4103" max="4103" width="12" style="806" customWidth="1"/>
    <col min="4104" max="4104" width="11.28515625" style="806" bestFit="1" customWidth="1"/>
    <col min="4105" max="4106" width="10.85546875" style="806" bestFit="1" customWidth="1"/>
    <col min="4107" max="4107" width="11.28515625" style="806" bestFit="1" customWidth="1"/>
    <col min="4108" max="4108" width="10" style="806" bestFit="1" customWidth="1"/>
    <col min="4109" max="4109" width="10.5703125" style="806" bestFit="1" customWidth="1"/>
    <col min="4110" max="4110" width="11.28515625" style="806" bestFit="1" customWidth="1"/>
    <col min="4111" max="4111" width="10" style="806" bestFit="1" customWidth="1"/>
    <col min="4112" max="4112" width="10.5703125" style="806" bestFit="1" customWidth="1"/>
    <col min="4113" max="4113" width="11.28515625" style="806" bestFit="1" customWidth="1"/>
    <col min="4114" max="4114" width="10" style="806" bestFit="1" customWidth="1"/>
    <col min="4115" max="4115" width="10.5703125" style="806" bestFit="1" customWidth="1"/>
    <col min="4116" max="4116" width="11.28515625" style="806" bestFit="1" customWidth="1"/>
    <col min="4117" max="4117" width="10" style="806" bestFit="1" customWidth="1"/>
    <col min="4118" max="4118" width="10.5703125" style="806" bestFit="1" customWidth="1"/>
    <col min="4119" max="4119" width="11.28515625" style="806" bestFit="1" customWidth="1"/>
    <col min="4120" max="4120" width="10" style="806" bestFit="1" customWidth="1"/>
    <col min="4121" max="4121" width="10.5703125" style="806" bestFit="1" customWidth="1"/>
    <col min="4122" max="4122" width="11.28515625" style="806" bestFit="1" customWidth="1"/>
    <col min="4123" max="4123" width="10" style="806" bestFit="1" customWidth="1"/>
    <col min="4124" max="4124" width="10.5703125" style="806" bestFit="1" customWidth="1"/>
    <col min="4125" max="4125" width="11.28515625" style="806" bestFit="1" customWidth="1"/>
    <col min="4126" max="4126" width="10" style="806" bestFit="1" customWidth="1"/>
    <col min="4127" max="4127" width="10.5703125" style="806" bestFit="1" customWidth="1"/>
    <col min="4128" max="4128" width="11.28515625" style="806" bestFit="1" customWidth="1"/>
    <col min="4129" max="4129" width="10" style="806" bestFit="1" customWidth="1"/>
    <col min="4130" max="4130" width="10.5703125" style="806" bestFit="1" customWidth="1"/>
    <col min="4131" max="4131" width="11.28515625" style="806" bestFit="1" customWidth="1"/>
    <col min="4132" max="4132" width="10" style="806" bestFit="1" customWidth="1"/>
    <col min="4133" max="4133" width="10.5703125" style="806" bestFit="1" customWidth="1"/>
    <col min="4134" max="4134" width="11.28515625" style="806" bestFit="1" customWidth="1"/>
    <col min="4135" max="4136" width="10.5703125" style="806" bestFit="1" customWidth="1"/>
    <col min="4137" max="4137" width="11.28515625" style="806" bestFit="1" customWidth="1"/>
    <col min="4138" max="4138" width="10" style="806" bestFit="1" customWidth="1"/>
    <col min="4139" max="4139" width="10.5703125" style="806" bestFit="1" customWidth="1"/>
    <col min="4140" max="4140" width="17.7109375" style="806" customWidth="1"/>
    <col min="4141" max="4141" width="18" style="806" customWidth="1"/>
    <col min="4142" max="4142" width="8" style="806" customWidth="1"/>
    <col min="4143" max="4143" width="15" style="806" customWidth="1"/>
    <col min="4144" max="4144" width="13" style="806" customWidth="1"/>
    <col min="4145" max="4145" width="14.7109375" style="806" customWidth="1"/>
    <col min="4146" max="4146" width="11.42578125" style="806" customWidth="1"/>
    <col min="4147" max="4175" width="8" style="806" customWidth="1"/>
    <col min="4176" max="4176" width="12" style="806" bestFit="1" customWidth="1"/>
    <col min="4177" max="4352" width="9.140625" style="806"/>
    <col min="4353" max="4354" width="13.28515625" style="806" customWidth="1"/>
    <col min="4355" max="4356" width="12.140625" style="806" customWidth="1"/>
    <col min="4357" max="4357" width="5.140625" style="806" customWidth="1"/>
    <col min="4358" max="4358" width="8.140625" style="806" customWidth="1"/>
    <col min="4359" max="4359" width="12" style="806" customWidth="1"/>
    <col min="4360" max="4360" width="11.28515625" style="806" bestFit="1" customWidth="1"/>
    <col min="4361" max="4362" width="10.85546875" style="806" bestFit="1" customWidth="1"/>
    <col min="4363" max="4363" width="11.28515625" style="806" bestFit="1" customWidth="1"/>
    <col min="4364" max="4364" width="10" style="806" bestFit="1" customWidth="1"/>
    <col min="4365" max="4365" width="10.5703125" style="806" bestFit="1" customWidth="1"/>
    <col min="4366" max="4366" width="11.28515625" style="806" bestFit="1" customWidth="1"/>
    <col min="4367" max="4367" width="10" style="806" bestFit="1" customWidth="1"/>
    <col min="4368" max="4368" width="10.5703125" style="806" bestFit="1" customWidth="1"/>
    <col min="4369" max="4369" width="11.28515625" style="806" bestFit="1" customWidth="1"/>
    <col min="4370" max="4370" width="10" style="806" bestFit="1" customWidth="1"/>
    <col min="4371" max="4371" width="10.5703125" style="806" bestFit="1" customWidth="1"/>
    <col min="4372" max="4372" width="11.28515625" style="806" bestFit="1" customWidth="1"/>
    <col min="4373" max="4373" width="10" style="806" bestFit="1" customWidth="1"/>
    <col min="4374" max="4374" width="10.5703125" style="806" bestFit="1" customWidth="1"/>
    <col min="4375" max="4375" width="11.28515625" style="806" bestFit="1" customWidth="1"/>
    <col min="4376" max="4376" width="10" style="806" bestFit="1" customWidth="1"/>
    <col min="4377" max="4377" width="10.5703125" style="806" bestFit="1" customWidth="1"/>
    <col min="4378" max="4378" width="11.28515625" style="806" bestFit="1" customWidth="1"/>
    <col min="4379" max="4379" width="10" style="806" bestFit="1" customWidth="1"/>
    <col min="4380" max="4380" width="10.5703125" style="806" bestFit="1" customWidth="1"/>
    <col min="4381" max="4381" width="11.28515625" style="806" bestFit="1" customWidth="1"/>
    <col min="4382" max="4382" width="10" style="806" bestFit="1" customWidth="1"/>
    <col min="4383" max="4383" width="10.5703125" style="806" bestFit="1" customWidth="1"/>
    <col min="4384" max="4384" width="11.28515625" style="806" bestFit="1" customWidth="1"/>
    <col min="4385" max="4385" width="10" style="806" bestFit="1" customWidth="1"/>
    <col min="4386" max="4386" width="10.5703125" style="806" bestFit="1" customWidth="1"/>
    <col min="4387" max="4387" width="11.28515625" style="806" bestFit="1" customWidth="1"/>
    <col min="4388" max="4388" width="10" style="806" bestFit="1" customWidth="1"/>
    <col min="4389" max="4389" width="10.5703125" style="806" bestFit="1" customWidth="1"/>
    <col min="4390" max="4390" width="11.28515625" style="806" bestFit="1" customWidth="1"/>
    <col min="4391" max="4392" width="10.5703125" style="806" bestFit="1" customWidth="1"/>
    <col min="4393" max="4393" width="11.28515625" style="806" bestFit="1" customWidth="1"/>
    <col min="4394" max="4394" width="10" style="806" bestFit="1" customWidth="1"/>
    <col min="4395" max="4395" width="10.5703125" style="806" bestFit="1" customWidth="1"/>
    <col min="4396" max="4396" width="17.7109375" style="806" customWidth="1"/>
    <col min="4397" max="4397" width="18" style="806" customWidth="1"/>
    <col min="4398" max="4398" width="8" style="806" customWidth="1"/>
    <col min="4399" max="4399" width="15" style="806" customWidth="1"/>
    <col min="4400" max="4400" width="13" style="806" customWidth="1"/>
    <col min="4401" max="4401" width="14.7109375" style="806" customWidth="1"/>
    <col min="4402" max="4402" width="11.42578125" style="806" customWidth="1"/>
    <col min="4403" max="4431" width="8" style="806" customWidth="1"/>
    <col min="4432" max="4432" width="12" style="806" bestFit="1" customWidth="1"/>
    <col min="4433" max="4608" width="9.140625" style="806"/>
    <col min="4609" max="4610" width="13.28515625" style="806" customWidth="1"/>
    <col min="4611" max="4612" width="12.140625" style="806" customWidth="1"/>
    <col min="4613" max="4613" width="5.140625" style="806" customWidth="1"/>
    <col min="4614" max="4614" width="8.140625" style="806" customWidth="1"/>
    <col min="4615" max="4615" width="12" style="806" customWidth="1"/>
    <col min="4616" max="4616" width="11.28515625" style="806" bestFit="1" customWidth="1"/>
    <col min="4617" max="4618" width="10.85546875" style="806" bestFit="1" customWidth="1"/>
    <col min="4619" max="4619" width="11.28515625" style="806" bestFit="1" customWidth="1"/>
    <col min="4620" max="4620" width="10" style="806" bestFit="1" customWidth="1"/>
    <col min="4621" max="4621" width="10.5703125" style="806" bestFit="1" customWidth="1"/>
    <col min="4622" max="4622" width="11.28515625" style="806" bestFit="1" customWidth="1"/>
    <col min="4623" max="4623" width="10" style="806" bestFit="1" customWidth="1"/>
    <col min="4624" max="4624" width="10.5703125" style="806" bestFit="1" customWidth="1"/>
    <col min="4625" max="4625" width="11.28515625" style="806" bestFit="1" customWidth="1"/>
    <col min="4626" max="4626" width="10" style="806" bestFit="1" customWidth="1"/>
    <col min="4627" max="4627" width="10.5703125" style="806" bestFit="1" customWidth="1"/>
    <col min="4628" max="4628" width="11.28515625" style="806" bestFit="1" customWidth="1"/>
    <col min="4629" max="4629" width="10" style="806" bestFit="1" customWidth="1"/>
    <col min="4630" max="4630" width="10.5703125" style="806" bestFit="1" customWidth="1"/>
    <col min="4631" max="4631" width="11.28515625" style="806" bestFit="1" customWidth="1"/>
    <col min="4632" max="4632" width="10" style="806" bestFit="1" customWidth="1"/>
    <col min="4633" max="4633" width="10.5703125" style="806" bestFit="1" customWidth="1"/>
    <col min="4634" max="4634" width="11.28515625" style="806" bestFit="1" customWidth="1"/>
    <col min="4635" max="4635" width="10" style="806" bestFit="1" customWidth="1"/>
    <col min="4636" max="4636" width="10.5703125" style="806" bestFit="1" customWidth="1"/>
    <col min="4637" max="4637" width="11.28515625" style="806" bestFit="1" customWidth="1"/>
    <col min="4638" max="4638" width="10" style="806" bestFit="1" customWidth="1"/>
    <col min="4639" max="4639" width="10.5703125" style="806" bestFit="1" customWidth="1"/>
    <col min="4640" max="4640" width="11.28515625" style="806" bestFit="1" customWidth="1"/>
    <col min="4641" max="4641" width="10" style="806" bestFit="1" customWidth="1"/>
    <col min="4642" max="4642" width="10.5703125" style="806" bestFit="1" customWidth="1"/>
    <col min="4643" max="4643" width="11.28515625" style="806" bestFit="1" customWidth="1"/>
    <col min="4644" max="4644" width="10" style="806" bestFit="1" customWidth="1"/>
    <col min="4645" max="4645" width="10.5703125" style="806" bestFit="1" customWidth="1"/>
    <col min="4646" max="4646" width="11.28515625" style="806" bestFit="1" customWidth="1"/>
    <col min="4647" max="4648" width="10.5703125" style="806" bestFit="1" customWidth="1"/>
    <col min="4649" max="4649" width="11.28515625" style="806" bestFit="1" customWidth="1"/>
    <col min="4650" max="4650" width="10" style="806" bestFit="1" customWidth="1"/>
    <col min="4651" max="4651" width="10.5703125" style="806" bestFit="1" customWidth="1"/>
    <col min="4652" max="4652" width="17.7109375" style="806" customWidth="1"/>
    <col min="4653" max="4653" width="18" style="806" customWidth="1"/>
    <col min="4654" max="4654" width="8" style="806" customWidth="1"/>
    <col min="4655" max="4655" width="15" style="806" customWidth="1"/>
    <col min="4656" max="4656" width="13" style="806" customWidth="1"/>
    <col min="4657" max="4657" width="14.7109375" style="806" customWidth="1"/>
    <col min="4658" max="4658" width="11.42578125" style="806" customWidth="1"/>
    <col min="4659" max="4687" width="8" style="806" customWidth="1"/>
    <col min="4688" max="4688" width="12" style="806" bestFit="1" customWidth="1"/>
    <col min="4689" max="4864" width="9.140625" style="806"/>
    <col min="4865" max="4866" width="13.28515625" style="806" customWidth="1"/>
    <col min="4867" max="4868" width="12.140625" style="806" customWidth="1"/>
    <col min="4869" max="4869" width="5.140625" style="806" customWidth="1"/>
    <col min="4870" max="4870" width="8.140625" style="806" customWidth="1"/>
    <col min="4871" max="4871" width="12" style="806" customWidth="1"/>
    <col min="4872" max="4872" width="11.28515625" style="806" bestFit="1" customWidth="1"/>
    <col min="4873" max="4874" width="10.85546875" style="806" bestFit="1" customWidth="1"/>
    <col min="4875" max="4875" width="11.28515625" style="806" bestFit="1" customWidth="1"/>
    <col min="4876" max="4876" width="10" style="806" bestFit="1" customWidth="1"/>
    <col min="4877" max="4877" width="10.5703125" style="806" bestFit="1" customWidth="1"/>
    <col min="4878" max="4878" width="11.28515625" style="806" bestFit="1" customWidth="1"/>
    <col min="4879" max="4879" width="10" style="806" bestFit="1" customWidth="1"/>
    <col min="4880" max="4880" width="10.5703125" style="806" bestFit="1" customWidth="1"/>
    <col min="4881" max="4881" width="11.28515625" style="806" bestFit="1" customWidth="1"/>
    <col min="4882" max="4882" width="10" style="806" bestFit="1" customWidth="1"/>
    <col min="4883" max="4883" width="10.5703125" style="806" bestFit="1" customWidth="1"/>
    <col min="4884" max="4884" width="11.28515625" style="806" bestFit="1" customWidth="1"/>
    <col min="4885" max="4885" width="10" style="806" bestFit="1" customWidth="1"/>
    <col min="4886" max="4886" width="10.5703125" style="806" bestFit="1" customWidth="1"/>
    <col min="4887" max="4887" width="11.28515625" style="806" bestFit="1" customWidth="1"/>
    <col min="4888" max="4888" width="10" style="806" bestFit="1" customWidth="1"/>
    <col min="4889" max="4889" width="10.5703125" style="806" bestFit="1" customWidth="1"/>
    <col min="4890" max="4890" width="11.28515625" style="806" bestFit="1" customWidth="1"/>
    <col min="4891" max="4891" width="10" style="806" bestFit="1" customWidth="1"/>
    <col min="4892" max="4892" width="10.5703125" style="806" bestFit="1" customWidth="1"/>
    <col min="4893" max="4893" width="11.28515625" style="806" bestFit="1" customWidth="1"/>
    <col min="4894" max="4894" width="10" style="806" bestFit="1" customWidth="1"/>
    <col min="4895" max="4895" width="10.5703125" style="806" bestFit="1" customWidth="1"/>
    <col min="4896" max="4896" width="11.28515625" style="806" bestFit="1" customWidth="1"/>
    <col min="4897" max="4897" width="10" style="806" bestFit="1" customWidth="1"/>
    <col min="4898" max="4898" width="10.5703125" style="806" bestFit="1" customWidth="1"/>
    <col min="4899" max="4899" width="11.28515625" style="806" bestFit="1" customWidth="1"/>
    <col min="4900" max="4900" width="10" style="806" bestFit="1" customWidth="1"/>
    <col min="4901" max="4901" width="10.5703125" style="806" bestFit="1" customWidth="1"/>
    <col min="4902" max="4902" width="11.28515625" style="806" bestFit="1" customWidth="1"/>
    <col min="4903" max="4904" width="10.5703125" style="806" bestFit="1" customWidth="1"/>
    <col min="4905" max="4905" width="11.28515625" style="806" bestFit="1" customWidth="1"/>
    <col min="4906" max="4906" width="10" style="806" bestFit="1" customWidth="1"/>
    <col min="4907" max="4907" width="10.5703125" style="806" bestFit="1" customWidth="1"/>
    <col min="4908" max="4908" width="17.7109375" style="806" customWidth="1"/>
    <col min="4909" max="4909" width="18" style="806" customWidth="1"/>
    <col min="4910" max="4910" width="8" style="806" customWidth="1"/>
    <col min="4911" max="4911" width="15" style="806" customWidth="1"/>
    <col min="4912" max="4912" width="13" style="806" customWidth="1"/>
    <col min="4913" max="4913" width="14.7109375" style="806" customWidth="1"/>
    <col min="4914" max="4914" width="11.42578125" style="806" customWidth="1"/>
    <col min="4915" max="4943" width="8" style="806" customWidth="1"/>
    <col min="4944" max="4944" width="12" style="806" bestFit="1" customWidth="1"/>
    <col min="4945" max="5120" width="9.140625" style="806"/>
    <col min="5121" max="5122" width="13.28515625" style="806" customWidth="1"/>
    <col min="5123" max="5124" width="12.140625" style="806" customWidth="1"/>
    <col min="5125" max="5125" width="5.140625" style="806" customWidth="1"/>
    <col min="5126" max="5126" width="8.140625" style="806" customWidth="1"/>
    <col min="5127" max="5127" width="12" style="806" customWidth="1"/>
    <col min="5128" max="5128" width="11.28515625" style="806" bestFit="1" customWidth="1"/>
    <col min="5129" max="5130" width="10.85546875" style="806" bestFit="1" customWidth="1"/>
    <col min="5131" max="5131" width="11.28515625" style="806" bestFit="1" customWidth="1"/>
    <col min="5132" max="5132" width="10" style="806" bestFit="1" customWidth="1"/>
    <col min="5133" max="5133" width="10.5703125" style="806" bestFit="1" customWidth="1"/>
    <col min="5134" max="5134" width="11.28515625" style="806" bestFit="1" customWidth="1"/>
    <col min="5135" max="5135" width="10" style="806" bestFit="1" customWidth="1"/>
    <col min="5136" max="5136" width="10.5703125" style="806" bestFit="1" customWidth="1"/>
    <col min="5137" max="5137" width="11.28515625" style="806" bestFit="1" customWidth="1"/>
    <col min="5138" max="5138" width="10" style="806" bestFit="1" customWidth="1"/>
    <col min="5139" max="5139" width="10.5703125" style="806" bestFit="1" customWidth="1"/>
    <col min="5140" max="5140" width="11.28515625" style="806" bestFit="1" customWidth="1"/>
    <col min="5141" max="5141" width="10" style="806" bestFit="1" customWidth="1"/>
    <col min="5142" max="5142" width="10.5703125" style="806" bestFit="1" customWidth="1"/>
    <col min="5143" max="5143" width="11.28515625" style="806" bestFit="1" customWidth="1"/>
    <col min="5144" max="5144" width="10" style="806" bestFit="1" customWidth="1"/>
    <col min="5145" max="5145" width="10.5703125" style="806" bestFit="1" customWidth="1"/>
    <col min="5146" max="5146" width="11.28515625" style="806" bestFit="1" customWidth="1"/>
    <col min="5147" max="5147" width="10" style="806" bestFit="1" customWidth="1"/>
    <col min="5148" max="5148" width="10.5703125" style="806" bestFit="1" customWidth="1"/>
    <col min="5149" max="5149" width="11.28515625" style="806" bestFit="1" customWidth="1"/>
    <col min="5150" max="5150" width="10" style="806" bestFit="1" customWidth="1"/>
    <col min="5151" max="5151" width="10.5703125" style="806" bestFit="1" customWidth="1"/>
    <col min="5152" max="5152" width="11.28515625" style="806" bestFit="1" customWidth="1"/>
    <col min="5153" max="5153" width="10" style="806" bestFit="1" customWidth="1"/>
    <col min="5154" max="5154" width="10.5703125" style="806" bestFit="1" customWidth="1"/>
    <col min="5155" max="5155" width="11.28515625" style="806" bestFit="1" customWidth="1"/>
    <col min="5156" max="5156" width="10" style="806" bestFit="1" customWidth="1"/>
    <col min="5157" max="5157" width="10.5703125" style="806" bestFit="1" customWidth="1"/>
    <col min="5158" max="5158" width="11.28515625" style="806" bestFit="1" customWidth="1"/>
    <col min="5159" max="5160" width="10.5703125" style="806" bestFit="1" customWidth="1"/>
    <col min="5161" max="5161" width="11.28515625" style="806" bestFit="1" customWidth="1"/>
    <col min="5162" max="5162" width="10" style="806" bestFit="1" customWidth="1"/>
    <col min="5163" max="5163" width="10.5703125" style="806" bestFit="1" customWidth="1"/>
    <col min="5164" max="5164" width="17.7109375" style="806" customWidth="1"/>
    <col min="5165" max="5165" width="18" style="806" customWidth="1"/>
    <col min="5166" max="5166" width="8" style="806" customWidth="1"/>
    <col min="5167" max="5167" width="15" style="806" customWidth="1"/>
    <col min="5168" max="5168" width="13" style="806" customWidth="1"/>
    <col min="5169" max="5169" width="14.7109375" style="806" customWidth="1"/>
    <col min="5170" max="5170" width="11.42578125" style="806" customWidth="1"/>
    <col min="5171" max="5199" width="8" style="806" customWidth="1"/>
    <col min="5200" max="5200" width="12" style="806" bestFit="1" customWidth="1"/>
    <col min="5201" max="5376" width="9.140625" style="806"/>
    <col min="5377" max="5378" width="13.28515625" style="806" customWidth="1"/>
    <col min="5379" max="5380" width="12.140625" style="806" customWidth="1"/>
    <col min="5381" max="5381" width="5.140625" style="806" customWidth="1"/>
    <col min="5382" max="5382" width="8.140625" style="806" customWidth="1"/>
    <col min="5383" max="5383" width="12" style="806" customWidth="1"/>
    <col min="5384" max="5384" width="11.28515625" style="806" bestFit="1" customWidth="1"/>
    <col min="5385" max="5386" width="10.85546875" style="806" bestFit="1" customWidth="1"/>
    <col min="5387" max="5387" width="11.28515625" style="806" bestFit="1" customWidth="1"/>
    <col min="5388" max="5388" width="10" style="806" bestFit="1" customWidth="1"/>
    <col min="5389" max="5389" width="10.5703125" style="806" bestFit="1" customWidth="1"/>
    <col min="5390" max="5390" width="11.28515625" style="806" bestFit="1" customWidth="1"/>
    <col min="5391" max="5391" width="10" style="806" bestFit="1" customWidth="1"/>
    <col min="5392" max="5392" width="10.5703125" style="806" bestFit="1" customWidth="1"/>
    <col min="5393" max="5393" width="11.28515625" style="806" bestFit="1" customWidth="1"/>
    <col min="5394" max="5394" width="10" style="806" bestFit="1" customWidth="1"/>
    <col min="5395" max="5395" width="10.5703125" style="806" bestFit="1" customWidth="1"/>
    <col min="5396" max="5396" width="11.28515625" style="806" bestFit="1" customWidth="1"/>
    <col min="5397" max="5397" width="10" style="806" bestFit="1" customWidth="1"/>
    <col min="5398" max="5398" width="10.5703125" style="806" bestFit="1" customWidth="1"/>
    <col min="5399" max="5399" width="11.28515625" style="806" bestFit="1" customWidth="1"/>
    <col min="5400" max="5400" width="10" style="806" bestFit="1" customWidth="1"/>
    <col min="5401" max="5401" width="10.5703125" style="806" bestFit="1" customWidth="1"/>
    <col min="5402" max="5402" width="11.28515625" style="806" bestFit="1" customWidth="1"/>
    <col min="5403" max="5403" width="10" style="806" bestFit="1" customWidth="1"/>
    <col min="5404" max="5404" width="10.5703125" style="806" bestFit="1" customWidth="1"/>
    <col min="5405" max="5405" width="11.28515625" style="806" bestFit="1" customWidth="1"/>
    <col min="5406" max="5406" width="10" style="806" bestFit="1" customWidth="1"/>
    <col min="5407" max="5407" width="10.5703125" style="806" bestFit="1" customWidth="1"/>
    <col min="5408" max="5408" width="11.28515625" style="806" bestFit="1" customWidth="1"/>
    <col min="5409" max="5409" width="10" style="806" bestFit="1" customWidth="1"/>
    <col min="5410" max="5410" width="10.5703125" style="806" bestFit="1" customWidth="1"/>
    <col min="5411" max="5411" width="11.28515625" style="806" bestFit="1" customWidth="1"/>
    <col min="5412" max="5412" width="10" style="806" bestFit="1" customWidth="1"/>
    <col min="5413" max="5413" width="10.5703125" style="806" bestFit="1" customWidth="1"/>
    <col min="5414" max="5414" width="11.28515625" style="806" bestFit="1" customWidth="1"/>
    <col min="5415" max="5416" width="10.5703125" style="806" bestFit="1" customWidth="1"/>
    <col min="5417" max="5417" width="11.28515625" style="806" bestFit="1" customWidth="1"/>
    <col min="5418" max="5418" width="10" style="806" bestFit="1" customWidth="1"/>
    <col min="5419" max="5419" width="10.5703125" style="806" bestFit="1" customWidth="1"/>
    <col min="5420" max="5420" width="17.7109375" style="806" customWidth="1"/>
    <col min="5421" max="5421" width="18" style="806" customWidth="1"/>
    <col min="5422" max="5422" width="8" style="806" customWidth="1"/>
    <col min="5423" max="5423" width="15" style="806" customWidth="1"/>
    <col min="5424" max="5424" width="13" style="806" customWidth="1"/>
    <col min="5425" max="5425" width="14.7109375" style="806" customWidth="1"/>
    <col min="5426" max="5426" width="11.42578125" style="806" customWidth="1"/>
    <col min="5427" max="5455" width="8" style="806" customWidth="1"/>
    <col min="5456" max="5456" width="12" style="806" bestFit="1" customWidth="1"/>
    <col min="5457" max="5632" width="9.140625" style="806"/>
    <col min="5633" max="5634" width="13.28515625" style="806" customWidth="1"/>
    <col min="5635" max="5636" width="12.140625" style="806" customWidth="1"/>
    <col min="5637" max="5637" width="5.140625" style="806" customWidth="1"/>
    <col min="5638" max="5638" width="8.140625" style="806" customWidth="1"/>
    <col min="5639" max="5639" width="12" style="806" customWidth="1"/>
    <col min="5640" max="5640" width="11.28515625" style="806" bestFit="1" customWidth="1"/>
    <col min="5641" max="5642" width="10.85546875" style="806" bestFit="1" customWidth="1"/>
    <col min="5643" max="5643" width="11.28515625" style="806" bestFit="1" customWidth="1"/>
    <col min="5644" max="5644" width="10" style="806" bestFit="1" customWidth="1"/>
    <col min="5645" max="5645" width="10.5703125" style="806" bestFit="1" customWidth="1"/>
    <col min="5646" max="5646" width="11.28515625" style="806" bestFit="1" customWidth="1"/>
    <col min="5647" max="5647" width="10" style="806" bestFit="1" customWidth="1"/>
    <col min="5648" max="5648" width="10.5703125" style="806" bestFit="1" customWidth="1"/>
    <col min="5649" max="5649" width="11.28515625" style="806" bestFit="1" customWidth="1"/>
    <col min="5650" max="5650" width="10" style="806" bestFit="1" customWidth="1"/>
    <col min="5651" max="5651" width="10.5703125" style="806" bestFit="1" customWidth="1"/>
    <col min="5652" max="5652" width="11.28515625" style="806" bestFit="1" customWidth="1"/>
    <col min="5653" max="5653" width="10" style="806" bestFit="1" customWidth="1"/>
    <col min="5654" max="5654" width="10.5703125" style="806" bestFit="1" customWidth="1"/>
    <col min="5655" max="5655" width="11.28515625" style="806" bestFit="1" customWidth="1"/>
    <col min="5656" max="5656" width="10" style="806" bestFit="1" customWidth="1"/>
    <col min="5657" max="5657" width="10.5703125" style="806" bestFit="1" customWidth="1"/>
    <col min="5658" max="5658" width="11.28515625" style="806" bestFit="1" customWidth="1"/>
    <col min="5659" max="5659" width="10" style="806" bestFit="1" customWidth="1"/>
    <col min="5660" max="5660" width="10.5703125" style="806" bestFit="1" customWidth="1"/>
    <col min="5661" max="5661" width="11.28515625" style="806" bestFit="1" customWidth="1"/>
    <col min="5662" max="5662" width="10" style="806" bestFit="1" customWidth="1"/>
    <col min="5663" max="5663" width="10.5703125" style="806" bestFit="1" customWidth="1"/>
    <col min="5664" max="5664" width="11.28515625" style="806" bestFit="1" customWidth="1"/>
    <col min="5665" max="5665" width="10" style="806" bestFit="1" customWidth="1"/>
    <col min="5666" max="5666" width="10.5703125" style="806" bestFit="1" customWidth="1"/>
    <col min="5667" max="5667" width="11.28515625" style="806" bestFit="1" customWidth="1"/>
    <col min="5668" max="5668" width="10" style="806" bestFit="1" customWidth="1"/>
    <col min="5669" max="5669" width="10.5703125" style="806" bestFit="1" customWidth="1"/>
    <col min="5670" max="5670" width="11.28515625" style="806" bestFit="1" customWidth="1"/>
    <col min="5671" max="5672" width="10.5703125" style="806" bestFit="1" customWidth="1"/>
    <col min="5673" max="5673" width="11.28515625" style="806" bestFit="1" customWidth="1"/>
    <col min="5674" max="5674" width="10" style="806" bestFit="1" customWidth="1"/>
    <col min="5675" max="5675" width="10.5703125" style="806" bestFit="1" customWidth="1"/>
    <col min="5676" max="5676" width="17.7109375" style="806" customWidth="1"/>
    <col min="5677" max="5677" width="18" style="806" customWidth="1"/>
    <col min="5678" max="5678" width="8" style="806" customWidth="1"/>
    <col min="5679" max="5679" width="15" style="806" customWidth="1"/>
    <col min="5680" max="5680" width="13" style="806" customWidth="1"/>
    <col min="5681" max="5681" width="14.7109375" style="806" customWidth="1"/>
    <col min="5682" max="5682" width="11.42578125" style="806" customWidth="1"/>
    <col min="5683" max="5711" width="8" style="806" customWidth="1"/>
    <col min="5712" max="5712" width="12" style="806" bestFit="1" customWidth="1"/>
    <col min="5713" max="5888" width="9.140625" style="806"/>
    <col min="5889" max="5890" width="13.28515625" style="806" customWidth="1"/>
    <col min="5891" max="5892" width="12.140625" style="806" customWidth="1"/>
    <col min="5893" max="5893" width="5.140625" style="806" customWidth="1"/>
    <col min="5894" max="5894" width="8.140625" style="806" customWidth="1"/>
    <col min="5895" max="5895" width="12" style="806" customWidth="1"/>
    <col min="5896" max="5896" width="11.28515625" style="806" bestFit="1" customWidth="1"/>
    <col min="5897" max="5898" width="10.85546875" style="806" bestFit="1" customWidth="1"/>
    <col min="5899" max="5899" width="11.28515625" style="806" bestFit="1" customWidth="1"/>
    <col min="5900" max="5900" width="10" style="806" bestFit="1" customWidth="1"/>
    <col min="5901" max="5901" width="10.5703125" style="806" bestFit="1" customWidth="1"/>
    <col min="5902" max="5902" width="11.28515625" style="806" bestFit="1" customWidth="1"/>
    <col min="5903" max="5903" width="10" style="806" bestFit="1" customWidth="1"/>
    <col min="5904" max="5904" width="10.5703125" style="806" bestFit="1" customWidth="1"/>
    <col min="5905" max="5905" width="11.28515625" style="806" bestFit="1" customWidth="1"/>
    <col min="5906" max="5906" width="10" style="806" bestFit="1" customWidth="1"/>
    <col min="5907" max="5907" width="10.5703125" style="806" bestFit="1" customWidth="1"/>
    <col min="5908" max="5908" width="11.28515625" style="806" bestFit="1" customWidth="1"/>
    <col min="5909" max="5909" width="10" style="806" bestFit="1" customWidth="1"/>
    <col min="5910" max="5910" width="10.5703125" style="806" bestFit="1" customWidth="1"/>
    <col min="5911" max="5911" width="11.28515625" style="806" bestFit="1" customWidth="1"/>
    <col min="5912" max="5912" width="10" style="806" bestFit="1" customWidth="1"/>
    <col min="5913" max="5913" width="10.5703125" style="806" bestFit="1" customWidth="1"/>
    <col min="5914" max="5914" width="11.28515625" style="806" bestFit="1" customWidth="1"/>
    <col min="5915" max="5915" width="10" style="806" bestFit="1" customWidth="1"/>
    <col min="5916" max="5916" width="10.5703125" style="806" bestFit="1" customWidth="1"/>
    <col min="5917" max="5917" width="11.28515625" style="806" bestFit="1" customWidth="1"/>
    <col min="5918" max="5918" width="10" style="806" bestFit="1" customWidth="1"/>
    <col min="5919" max="5919" width="10.5703125" style="806" bestFit="1" customWidth="1"/>
    <col min="5920" max="5920" width="11.28515625" style="806" bestFit="1" customWidth="1"/>
    <col min="5921" max="5921" width="10" style="806" bestFit="1" customWidth="1"/>
    <col min="5922" max="5922" width="10.5703125" style="806" bestFit="1" customWidth="1"/>
    <col min="5923" max="5923" width="11.28515625" style="806" bestFit="1" customWidth="1"/>
    <col min="5924" max="5924" width="10" style="806" bestFit="1" customWidth="1"/>
    <col min="5925" max="5925" width="10.5703125" style="806" bestFit="1" customWidth="1"/>
    <col min="5926" max="5926" width="11.28515625" style="806" bestFit="1" customWidth="1"/>
    <col min="5927" max="5928" width="10.5703125" style="806" bestFit="1" customWidth="1"/>
    <col min="5929" max="5929" width="11.28515625" style="806" bestFit="1" customWidth="1"/>
    <col min="5930" max="5930" width="10" style="806" bestFit="1" customWidth="1"/>
    <col min="5931" max="5931" width="10.5703125" style="806" bestFit="1" customWidth="1"/>
    <col min="5932" max="5932" width="17.7109375" style="806" customWidth="1"/>
    <col min="5933" max="5933" width="18" style="806" customWidth="1"/>
    <col min="5934" max="5934" width="8" style="806" customWidth="1"/>
    <col min="5935" max="5935" width="15" style="806" customWidth="1"/>
    <col min="5936" max="5936" width="13" style="806" customWidth="1"/>
    <col min="5937" max="5937" width="14.7109375" style="806" customWidth="1"/>
    <col min="5938" max="5938" width="11.42578125" style="806" customWidth="1"/>
    <col min="5939" max="5967" width="8" style="806" customWidth="1"/>
    <col min="5968" max="5968" width="12" style="806" bestFit="1" customWidth="1"/>
    <col min="5969" max="6144" width="9.140625" style="806"/>
    <col min="6145" max="6146" width="13.28515625" style="806" customWidth="1"/>
    <col min="6147" max="6148" width="12.140625" style="806" customWidth="1"/>
    <col min="6149" max="6149" width="5.140625" style="806" customWidth="1"/>
    <col min="6150" max="6150" width="8.140625" style="806" customWidth="1"/>
    <col min="6151" max="6151" width="12" style="806" customWidth="1"/>
    <col min="6152" max="6152" width="11.28515625" style="806" bestFit="1" customWidth="1"/>
    <col min="6153" max="6154" width="10.85546875" style="806" bestFit="1" customWidth="1"/>
    <col min="6155" max="6155" width="11.28515625" style="806" bestFit="1" customWidth="1"/>
    <col min="6156" max="6156" width="10" style="806" bestFit="1" customWidth="1"/>
    <col min="6157" max="6157" width="10.5703125" style="806" bestFit="1" customWidth="1"/>
    <col min="6158" max="6158" width="11.28515625" style="806" bestFit="1" customWidth="1"/>
    <col min="6159" max="6159" width="10" style="806" bestFit="1" customWidth="1"/>
    <col min="6160" max="6160" width="10.5703125" style="806" bestFit="1" customWidth="1"/>
    <col min="6161" max="6161" width="11.28515625" style="806" bestFit="1" customWidth="1"/>
    <col min="6162" max="6162" width="10" style="806" bestFit="1" customWidth="1"/>
    <col min="6163" max="6163" width="10.5703125" style="806" bestFit="1" customWidth="1"/>
    <col min="6164" max="6164" width="11.28515625" style="806" bestFit="1" customWidth="1"/>
    <col min="6165" max="6165" width="10" style="806" bestFit="1" customWidth="1"/>
    <col min="6166" max="6166" width="10.5703125" style="806" bestFit="1" customWidth="1"/>
    <col min="6167" max="6167" width="11.28515625" style="806" bestFit="1" customWidth="1"/>
    <col min="6168" max="6168" width="10" style="806" bestFit="1" customWidth="1"/>
    <col min="6169" max="6169" width="10.5703125" style="806" bestFit="1" customWidth="1"/>
    <col min="6170" max="6170" width="11.28515625" style="806" bestFit="1" customWidth="1"/>
    <col min="6171" max="6171" width="10" style="806" bestFit="1" customWidth="1"/>
    <col min="6172" max="6172" width="10.5703125" style="806" bestFit="1" customWidth="1"/>
    <col min="6173" max="6173" width="11.28515625" style="806" bestFit="1" customWidth="1"/>
    <col min="6174" max="6174" width="10" style="806" bestFit="1" customWidth="1"/>
    <col min="6175" max="6175" width="10.5703125" style="806" bestFit="1" customWidth="1"/>
    <col min="6176" max="6176" width="11.28515625" style="806" bestFit="1" customWidth="1"/>
    <col min="6177" max="6177" width="10" style="806" bestFit="1" customWidth="1"/>
    <col min="6178" max="6178" width="10.5703125" style="806" bestFit="1" customWidth="1"/>
    <col min="6179" max="6179" width="11.28515625" style="806" bestFit="1" customWidth="1"/>
    <col min="6180" max="6180" width="10" style="806" bestFit="1" customWidth="1"/>
    <col min="6181" max="6181" width="10.5703125" style="806" bestFit="1" customWidth="1"/>
    <col min="6182" max="6182" width="11.28515625" style="806" bestFit="1" customWidth="1"/>
    <col min="6183" max="6184" width="10.5703125" style="806" bestFit="1" customWidth="1"/>
    <col min="6185" max="6185" width="11.28515625" style="806" bestFit="1" customWidth="1"/>
    <col min="6186" max="6186" width="10" style="806" bestFit="1" customWidth="1"/>
    <col min="6187" max="6187" width="10.5703125" style="806" bestFit="1" customWidth="1"/>
    <col min="6188" max="6188" width="17.7109375" style="806" customWidth="1"/>
    <col min="6189" max="6189" width="18" style="806" customWidth="1"/>
    <col min="6190" max="6190" width="8" style="806" customWidth="1"/>
    <col min="6191" max="6191" width="15" style="806" customWidth="1"/>
    <col min="6192" max="6192" width="13" style="806" customWidth="1"/>
    <col min="6193" max="6193" width="14.7109375" style="806" customWidth="1"/>
    <col min="6194" max="6194" width="11.42578125" style="806" customWidth="1"/>
    <col min="6195" max="6223" width="8" style="806" customWidth="1"/>
    <col min="6224" max="6224" width="12" style="806" bestFit="1" customWidth="1"/>
    <col min="6225" max="6400" width="9.140625" style="806"/>
    <col min="6401" max="6402" width="13.28515625" style="806" customWidth="1"/>
    <col min="6403" max="6404" width="12.140625" style="806" customWidth="1"/>
    <col min="6405" max="6405" width="5.140625" style="806" customWidth="1"/>
    <col min="6406" max="6406" width="8.140625" style="806" customWidth="1"/>
    <col min="6407" max="6407" width="12" style="806" customWidth="1"/>
    <col min="6408" max="6408" width="11.28515625" style="806" bestFit="1" customWidth="1"/>
    <col min="6409" max="6410" width="10.85546875" style="806" bestFit="1" customWidth="1"/>
    <col min="6411" max="6411" width="11.28515625" style="806" bestFit="1" customWidth="1"/>
    <col min="6412" max="6412" width="10" style="806" bestFit="1" customWidth="1"/>
    <col min="6413" max="6413" width="10.5703125" style="806" bestFit="1" customWidth="1"/>
    <col min="6414" max="6414" width="11.28515625" style="806" bestFit="1" customWidth="1"/>
    <col min="6415" max="6415" width="10" style="806" bestFit="1" customWidth="1"/>
    <col min="6416" max="6416" width="10.5703125" style="806" bestFit="1" customWidth="1"/>
    <col min="6417" max="6417" width="11.28515625" style="806" bestFit="1" customWidth="1"/>
    <col min="6418" max="6418" width="10" style="806" bestFit="1" customWidth="1"/>
    <col min="6419" max="6419" width="10.5703125" style="806" bestFit="1" customWidth="1"/>
    <col min="6420" max="6420" width="11.28515625" style="806" bestFit="1" customWidth="1"/>
    <col min="6421" max="6421" width="10" style="806" bestFit="1" customWidth="1"/>
    <col min="6422" max="6422" width="10.5703125" style="806" bestFit="1" customWidth="1"/>
    <col min="6423" max="6423" width="11.28515625" style="806" bestFit="1" customWidth="1"/>
    <col min="6424" max="6424" width="10" style="806" bestFit="1" customWidth="1"/>
    <col min="6425" max="6425" width="10.5703125" style="806" bestFit="1" customWidth="1"/>
    <col min="6426" max="6426" width="11.28515625" style="806" bestFit="1" customWidth="1"/>
    <col min="6427" max="6427" width="10" style="806" bestFit="1" customWidth="1"/>
    <col min="6428" max="6428" width="10.5703125" style="806" bestFit="1" customWidth="1"/>
    <col min="6429" max="6429" width="11.28515625" style="806" bestFit="1" customWidth="1"/>
    <col min="6430" max="6430" width="10" style="806" bestFit="1" customWidth="1"/>
    <col min="6431" max="6431" width="10.5703125" style="806" bestFit="1" customWidth="1"/>
    <col min="6432" max="6432" width="11.28515625" style="806" bestFit="1" customWidth="1"/>
    <col min="6433" max="6433" width="10" style="806" bestFit="1" customWidth="1"/>
    <col min="6434" max="6434" width="10.5703125" style="806" bestFit="1" customWidth="1"/>
    <col min="6435" max="6435" width="11.28515625" style="806" bestFit="1" customWidth="1"/>
    <col min="6436" max="6436" width="10" style="806" bestFit="1" customWidth="1"/>
    <col min="6437" max="6437" width="10.5703125" style="806" bestFit="1" customWidth="1"/>
    <col min="6438" max="6438" width="11.28515625" style="806" bestFit="1" customWidth="1"/>
    <col min="6439" max="6440" width="10.5703125" style="806" bestFit="1" customWidth="1"/>
    <col min="6441" max="6441" width="11.28515625" style="806" bestFit="1" customWidth="1"/>
    <col min="6442" max="6442" width="10" style="806" bestFit="1" customWidth="1"/>
    <col min="6443" max="6443" width="10.5703125" style="806" bestFit="1" customWidth="1"/>
    <col min="6444" max="6444" width="17.7109375" style="806" customWidth="1"/>
    <col min="6445" max="6445" width="18" style="806" customWidth="1"/>
    <col min="6446" max="6446" width="8" style="806" customWidth="1"/>
    <col min="6447" max="6447" width="15" style="806" customWidth="1"/>
    <col min="6448" max="6448" width="13" style="806" customWidth="1"/>
    <col min="6449" max="6449" width="14.7109375" style="806" customWidth="1"/>
    <col min="6450" max="6450" width="11.42578125" style="806" customWidth="1"/>
    <col min="6451" max="6479" width="8" style="806" customWidth="1"/>
    <col min="6480" max="6480" width="12" style="806" bestFit="1" customWidth="1"/>
    <col min="6481" max="6656" width="9.140625" style="806"/>
    <col min="6657" max="6658" width="13.28515625" style="806" customWidth="1"/>
    <col min="6659" max="6660" width="12.140625" style="806" customWidth="1"/>
    <col min="6661" max="6661" width="5.140625" style="806" customWidth="1"/>
    <col min="6662" max="6662" width="8.140625" style="806" customWidth="1"/>
    <col min="6663" max="6663" width="12" style="806" customWidth="1"/>
    <col min="6664" max="6664" width="11.28515625" style="806" bestFit="1" customWidth="1"/>
    <col min="6665" max="6666" width="10.85546875" style="806" bestFit="1" customWidth="1"/>
    <col min="6667" max="6667" width="11.28515625" style="806" bestFit="1" customWidth="1"/>
    <col min="6668" max="6668" width="10" style="806" bestFit="1" customWidth="1"/>
    <col min="6669" max="6669" width="10.5703125" style="806" bestFit="1" customWidth="1"/>
    <col min="6670" max="6670" width="11.28515625" style="806" bestFit="1" customWidth="1"/>
    <col min="6671" max="6671" width="10" style="806" bestFit="1" customWidth="1"/>
    <col min="6672" max="6672" width="10.5703125" style="806" bestFit="1" customWidth="1"/>
    <col min="6673" max="6673" width="11.28515625" style="806" bestFit="1" customWidth="1"/>
    <col min="6674" max="6674" width="10" style="806" bestFit="1" customWidth="1"/>
    <col min="6675" max="6675" width="10.5703125" style="806" bestFit="1" customWidth="1"/>
    <col min="6676" max="6676" width="11.28515625" style="806" bestFit="1" customWidth="1"/>
    <col min="6677" max="6677" width="10" style="806" bestFit="1" customWidth="1"/>
    <col min="6678" max="6678" width="10.5703125" style="806" bestFit="1" customWidth="1"/>
    <col min="6679" max="6679" width="11.28515625" style="806" bestFit="1" customWidth="1"/>
    <col min="6680" max="6680" width="10" style="806" bestFit="1" customWidth="1"/>
    <col min="6681" max="6681" width="10.5703125" style="806" bestFit="1" customWidth="1"/>
    <col min="6682" max="6682" width="11.28515625" style="806" bestFit="1" customWidth="1"/>
    <col min="6683" max="6683" width="10" style="806" bestFit="1" customWidth="1"/>
    <col min="6684" max="6684" width="10.5703125" style="806" bestFit="1" customWidth="1"/>
    <col min="6685" max="6685" width="11.28515625" style="806" bestFit="1" customWidth="1"/>
    <col min="6686" max="6686" width="10" style="806" bestFit="1" customWidth="1"/>
    <col min="6687" max="6687" width="10.5703125" style="806" bestFit="1" customWidth="1"/>
    <col min="6688" max="6688" width="11.28515625" style="806" bestFit="1" customWidth="1"/>
    <col min="6689" max="6689" width="10" style="806" bestFit="1" customWidth="1"/>
    <col min="6690" max="6690" width="10.5703125" style="806" bestFit="1" customWidth="1"/>
    <col min="6691" max="6691" width="11.28515625" style="806" bestFit="1" customWidth="1"/>
    <col min="6692" max="6692" width="10" style="806" bestFit="1" customWidth="1"/>
    <col min="6693" max="6693" width="10.5703125" style="806" bestFit="1" customWidth="1"/>
    <col min="6694" max="6694" width="11.28515625" style="806" bestFit="1" customWidth="1"/>
    <col min="6695" max="6696" width="10.5703125" style="806" bestFit="1" customWidth="1"/>
    <col min="6697" max="6697" width="11.28515625" style="806" bestFit="1" customWidth="1"/>
    <col min="6698" max="6698" width="10" style="806" bestFit="1" customWidth="1"/>
    <col min="6699" max="6699" width="10.5703125" style="806" bestFit="1" customWidth="1"/>
    <col min="6700" max="6700" width="17.7109375" style="806" customWidth="1"/>
    <col min="6701" max="6701" width="18" style="806" customWidth="1"/>
    <col min="6702" max="6702" width="8" style="806" customWidth="1"/>
    <col min="6703" max="6703" width="15" style="806" customWidth="1"/>
    <col min="6704" max="6704" width="13" style="806" customWidth="1"/>
    <col min="6705" max="6705" width="14.7109375" style="806" customWidth="1"/>
    <col min="6706" max="6706" width="11.42578125" style="806" customWidth="1"/>
    <col min="6707" max="6735" width="8" style="806" customWidth="1"/>
    <col min="6736" max="6736" width="12" style="806" bestFit="1" customWidth="1"/>
    <col min="6737" max="6912" width="9.140625" style="806"/>
    <col min="6913" max="6914" width="13.28515625" style="806" customWidth="1"/>
    <col min="6915" max="6916" width="12.140625" style="806" customWidth="1"/>
    <col min="6917" max="6917" width="5.140625" style="806" customWidth="1"/>
    <col min="6918" max="6918" width="8.140625" style="806" customWidth="1"/>
    <col min="6919" max="6919" width="12" style="806" customWidth="1"/>
    <col min="6920" max="6920" width="11.28515625" style="806" bestFit="1" customWidth="1"/>
    <col min="6921" max="6922" width="10.85546875" style="806" bestFit="1" customWidth="1"/>
    <col min="6923" max="6923" width="11.28515625" style="806" bestFit="1" customWidth="1"/>
    <col min="6924" max="6924" width="10" style="806" bestFit="1" customWidth="1"/>
    <col min="6925" max="6925" width="10.5703125" style="806" bestFit="1" customWidth="1"/>
    <col min="6926" max="6926" width="11.28515625" style="806" bestFit="1" customWidth="1"/>
    <col min="6927" max="6927" width="10" style="806" bestFit="1" customWidth="1"/>
    <col min="6928" max="6928" width="10.5703125" style="806" bestFit="1" customWidth="1"/>
    <col min="6929" max="6929" width="11.28515625" style="806" bestFit="1" customWidth="1"/>
    <col min="6930" max="6930" width="10" style="806" bestFit="1" customWidth="1"/>
    <col min="6931" max="6931" width="10.5703125" style="806" bestFit="1" customWidth="1"/>
    <col min="6932" max="6932" width="11.28515625" style="806" bestFit="1" customWidth="1"/>
    <col min="6933" max="6933" width="10" style="806" bestFit="1" customWidth="1"/>
    <col min="6934" max="6934" width="10.5703125" style="806" bestFit="1" customWidth="1"/>
    <col min="6935" max="6935" width="11.28515625" style="806" bestFit="1" customWidth="1"/>
    <col min="6936" max="6936" width="10" style="806" bestFit="1" customWidth="1"/>
    <col min="6937" max="6937" width="10.5703125" style="806" bestFit="1" customWidth="1"/>
    <col min="6938" max="6938" width="11.28515625" style="806" bestFit="1" customWidth="1"/>
    <col min="6939" max="6939" width="10" style="806" bestFit="1" customWidth="1"/>
    <col min="6940" max="6940" width="10.5703125" style="806" bestFit="1" customWidth="1"/>
    <col min="6941" max="6941" width="11.28515625" style="806" bestFit="1" customWidth="1"/>
    <col min="6942" max="6942" width="10" style="806" bestFit="1" customWidth="1"/>
    <col min="6943" max="6943" width="10.5703125" style="806" bestFit="1" customWidth="1"/>
    <col min="6944" max="6944" width="11.28515625" style="806" bestFit="1" customWidth="1"/>
    <col min="6945" max="6945" width="10" style="806" bestFit="1" customWidth="1"/>
    <col min="6946" max="6946" width="10.5703125" style="806" bestFit="1" customWidth="1"/>
    <col min="6947" max="6947" width="11.28515625" style="806" bestFit="1" customWidth="1"/>
    <col min="6948" max="6948" width="10" style="806" bestFit="1" customWidth="1"/>
    <col min="6949" max="6949" width="10.5703125" style="806" bestFit="1" customWidth="1"/>
    <col min="6950" max="6950" width="11.28515625" style="806" bestFit="1" customWidth="1"/>
    <col min="6951" max="6952" width="10.5703125" style="806" bestFit="1" customWidth="1"/>
    <col min="6953" max="6953" width="11.28515625" style="806" bestFit="1" customWidth="1"/>
    <col min="6954" max="6954" width="10" style="806" bestFit="1" customWidth="1"/>
    <col min="6955" max="6955" width="10.5703125" style="806" bestFit="1" customWidth="1"/>
    <col min="6956" max="6956" width="17.7109375" style="806" customWidth="1"/>
    <col min="6957" max="6957" width="18" style="806" customWidth="1"/>
    <col min="6958" max="6958" width="8" style="806" customWidth="1"/>
    <col min="6959" max="6959" width="15" style="806" customWidth="1"/>
    <col min="6960" max="6960" width="13" style="806" customWidth="1"/>
    <col min="6961" max="6961" width="14.7109375" style="806" customWidth="1"/>
    <col min="6962" max="6962" width="11.42578125" style="806" customWidth="1"/>
    <col min="6963" max="6991" width="8" style="806" customWidth="1"/>
    <col min="6992" max="6992" width="12" style="806" bestFit="1" customWidth="1"/>
    <col min="6993" max="7168" width="9.140625" style="806"/>
    <col min="7169" max="7170" width="13.28515625" style="806" customWidth="1"/>
    <col min="7171" max="7172" width="12.140625" style="806" customWidth="1"/>
    <col min="7173" max="7173" width="5.140625" style="806" customWidth="1"/>
    <col min="7174" max="7174" width="8.140625" style="806" customWidth="1"/>
    <col min="7175" max="7175" width="12" style="806" customWidth="1"/>
    <col min="7176" max="7176" width="11.28515625" style="806" bestFit="1" customWidth="1"/>
    <col min="7177" max="7178" width="10.85546875" style="806" bestFit="1" customWidth="1"/>
    <col min="7179" max="7179" width="11.28515625" style="806" bestFit="1" customWidth="1"/>
    <col min="7180" max="7180" width="10" style="806" bestFit="1" customWidth="1"/>
    <col min="7181" max="7181" width="10.5703125" style="806" bestFit="1" customWidth="1"/>
    <col min="7182" max="7182" width="11.28515625" style="806" bestFit="1" customWidth="1"/>
    <col min="7183" max="7183" width="10" style="806" bestFit="1" customWidth="1"/>
    <col min="7184" max="7184" width="10.5703125" style="806" bestFit="1" customWidth="1"/>
    <col min="7185" max="7185" width="11.28515625" style="806" bestFit="1" customWidth="1"/>
    <col min="7186" max="7186" width="10" style="806" bestFit="1" customWidth="1"/>
    <col min="7187" max="7187" width="10.5703125" style="806" bestFit="1" customWidth="1"/>
    <col min="7188" max="7188" width="11.28515625" style="806" bestFit="1" customWidth="1"/>
    <col min="7189" max="7189" width="10" style="806" bestFit="1" customWidth="1"/>
    <col min="7190" max="7190" width="10.5703125" style="806" bestFit="1" customWidth="1"/>
    <col min="7191" max="7191" width="11.28515625" style="806" bestFit="1" customWidth="1"/>
    <col min="7192" max="7192" width="10" style="806" bestFit="1" customWidth="1"/>
    <col min="7193" max="7193" width="10.5703125" style="806" bestFit="1" customWidth="1"/>
    <col min="7194" max="7194" width="11.28515625" style="806" bestFit="1" customWidth="1"/>
    <col min="7195" max="7195" width="10" style="806" bestFit="1" customWidth="1"/>
    <col min="7196" max="7196" width="10.5703125" style="806" bestFit="1" customWidth="1"/>
    <col min="7197" max="7197" width="11.28515625" style="806" bestFit="1" customWidth="1"/>
    <col min="7198" max="7198" width="10" style="806" bestFit="1" customWidth="1"/>
    <col min="7199" max="7199" width="10.5703125" style="806" bestFit="1" customWidth="1"/>
    <col min="7200" max="7200" width="11.28515625" style="806" bestFit="1" customWidth="1"/>
    <col min="7201" max="7201" width="10" style="806" bestFit="1" customWidth="1"/>
    <col min="7202" max="7202" width="10.5703125" style="806" bestFit="1" customWidth="1"/>
    <col min="7203" max="7203" width="11.28515625" style="806" bestFit="1" customWidth="1"/>
    <col min="7204" max="7204" width="10" style="806" bestFit="1" customWidth="1"/>
    <col min="7205" max="7205" width="10.5703125" style="806" bestFit="1" customWidth="1"/>
    <col min="7206" max="7206" width="11.28515625" style="806" bestFit="1" customWidth="1"/>
    <col min="7207" max="7208" width="10.5703125" style="806" bestFit="1" customWidth="1"/>
    <col min="7209" max="7209" width="11.28515625" style="806" bestFit="1" customWidth="1"/>
    <col min="7210" max="7210" width="10" style="806" bestFit="1" customWidth="1"/>
    <col min="7211" max="7211" width="10.5703125" style="806" bestFit="1" customWidth="1"/>
    <col min="7212" max="7212" width="17.7109375" style="806" customWidth="1"/>
    <col min="7213" max="7213" width="18" style="806" customWidth="1"/>
    <col min="7214" max="7214" width="8" style="806" customWidth="1"/>
    <col min="7215" max="7215" width="15" style="806" customWidth="1"/>
    <col min="7216" max="7216" width="13" style="806" customWidth="1"/>
    <col min="7217" max="7217" width="14.7109375" style="806" customWidth="1"/>
    <col min="7218" max="7218" width="11.42578125" style="806" customWidth="1"/>
    <col min="7219" max="7247" width="8" style="806" customWidth="1"/>
    <col min="7248" max="7248" width="12" style="806" bestFit="1" customWidth="1"/>
    <col min="7249" max="7424" width="9.140625" style="806"/>
    <col min="7425" max="7426" width="13.28515625" style="806" customWidth="1"/>
    <col min="7427" max="7428" width="12.140625" style="806" customWidth="1"/>
    <col min="7429" max="7429" width="5.140625" style="806" customWidth="1"/>
    <col min="7430" max="7430" width="8.140625" style="806" customWidth="1"/>
    <col min="7431" max="7431" width="12" style="806" customWidth="1"/>
    <col min="7432" max="7432" width="11.28515625" style="806" bestFit="1" customWidth="1"/>
    <col min="7433" max="7434" width="10.85546875" style="806" bestFit="1" customWidth="1"/>
    <col min="7435" max="7435" width="11.28515625" style="806" bestFit="1" customWidth="1"/>
    <col min="7436" max="7436" width="10" style="806" bestFit="1" customWidth="1"/>
    <col min="7437" max="7437" width="10.5703125" style="806" bestFit="1" customWidth="1"/>
    <col min="7438" max="7438" width="11.28515625" style="806" bestFit="1" customWidth="1"/>
    <col min="7439" max="7439" width="10" style="806" bestFit="1" customWidth="1"/>
    <col min="7440" max="7440" width="10.5703125" style="806" bestFit="1" customWidth="1"/>
    <col min="7441" max="7441" width="11.28515625" style="806" bestFit="1" customWidth="1"/>
    <col min="7442" max="7442" width="10" style="806" bestFit="1" customWidth="1"/>
    <col min="7443" max="7443" width="10.5703125" style="806" bestFit="1" customWidth="1"/>
    <col min="7444" max="7444" width="11.28515625" style="806" bestFit="1" customWidth="1"/>
    <col min="7445" max="7445" width="10" style="806" bestFit="1" customWidth="1"/>
    <col min="7446" max="7446" width="10.5703125" style="806" bestFit="1" customWidth="1"/>
    <col min="7447" max="7447" width="11.28515625" style="806" bestFit="1" customWidth="1"/>
    <col min="7448" max="7448" width="10" style="806" bestFit="1" customWidth="1"/>
    <col min="7449" max="7449" width="10.5703125" style="806" bestFit="1" customWidth="1"/>
    <col min="7450" max="7450" width="11.28515625" style="806" bestFit="1" customWidth="1"/>
    <col min="7451" max="7451" width="10" style="806" bestFit="1" customWidth="1"/>
    <col min="7452" max="7452" width="10.5703125" style="806" bestFit="1" customWidth="1"/>
    <col min="7453" max="7453" width="11.28515625" style="806" bestFit="1" customWidth="1"/>
    <col min="7454" max="7454" width="10" style="806" bestFit="1" customWidth="1"/>
    <col min="7455" max="7455" width="10.5703125" style="806" bestFit="1" customWidth="1"/>
    <col min="7456" max="7456" width="11.28515625" style="806" bestFit="1" customWidth="1"/>
    <col min="7457" max="7457" width="10" style="806" bestFit="1" customWidth="1"/>
    <col min="7458" max="7458" width="10.5703125" style="806" bestFit="1" customWidth="1"/>
    <col min="7459" max="7459" width="11.28515625" style="806" bestFit="1" customWidth="1"/>
    <col min="7460" max="7460" width="10" style="806" bestFit="1" customWidth="1"/>
    <col min="7461" max="7461" width="10.5703125" style="806" bestFit="1" customWidth="1"/>
    <col min="7462" max="7462" width="11.28515625" style="806" bestFit="1" customWidth="1"/>
    <col min="7463" max="7464" width="10.5703125" style="806" bestFit="1" customWidth="1"/>
    <col min="7465" max="7465" width="11.28515625" style="806" bestFit="1" customWidth="1"/>
    <col min="7466" max="7466" width="10" style="806" bestFit="1" customWidth="1"/>
    <col min="7467" max="7467" width="10.5703125" style="806" bestFit="1" customWidth="1"/>
    <col min="7468" max="7468" width="17.7109375" style="806" customWidth="1"/>
    <col min="7469" max="7469" width="18" style="806" customWidth="1"/>
    <col min="7470" max="7470" width="8" style="806" customWidth="1"/>
    <col min="7471" max="7471" width="15" style="806" customWidth="1"/>
    <col min="7472" max="7472" width="13" style="806" customWidth="1"/>
    <col min="7473" max="7473" width="14.7109375" style="806" customWidth="1"/>
    <col min="7474" max="7474" width="11.42578125" style="806" customWidth="1"/>
    <col min="7475" max="7503" width="8" style="806" customWidth="1"/>
    <col min="7504" max="7504" width="12" style="806" bestFit="1" customWidth="1"/>
    <col min="7505" max="7680" width="9.140625" style="806"/>
    <col min="7681" max="7682" width="13.28515625" style="806" customWidth="1"/>
    <col min="7683" max="7684" width="12.140625" style="806" customWidth="1"/>
    <col min="7685" max="7685" width="5.140625" style="806" customWidth="1"/>
    <col min="7686" max="7686" width="8.140625" style="806" customWidth="1"/>
    <col min="7687" max="7687" width="12" style="806" customWidth="1"/>
    <col min="7688" max="7688" width="11.28515625" style="806" bestFit="1" customWidth="1"/>
    <col min="7689" max="7690" width="10.85546875" style="806" bestFit="1" customWidth="1"/>
    <col min="7691" max="7691" width="11.28515625" style="806" bestFit="1" customWidth="1"/>
    <col min="7692" max="7692" width="10" style="806" bestFit="1" customWidth="1"/>
    <col min="7693" max="7693" width="10.5703125" style="806" bestFit="1" customWidth="1"/>
    <col min="7694" max="7694" width="11.28515625" style="806" bestFit="1" customWidth="1"/>
    <col min="7695" max="7695" width="10" style="806" bestFit="1" customWidth="1"/>
    <col min="7696" max="7696" width="10.5703125" style="806" bestFit="1" customWidth="1"/>
    <col min="7697" max="7697" width="11.28515625" style="806" bestFit="1" customWidth="1"/>
    <col min="7698" max="7698" width="10" style="806" bestFit="1" customWidth="1"/>
    <col min="7699" max="7699" width="10.5703125" style="806" bestFit="1" customWidth="1"/>
    <col min="7700" max="7700" width="11.28515625" style="806" bestFit="1" customWidth="1"/>
    <col min="7701" max="7701" width="10" style="806" bestFit="1" customWidth="1"/>
    <col min="7702" max="7702" width="10.5703125" style="806" bestFit="1" customWidth="1"/>
    <col min="7703" max="7703" width="11.28515625" style="806" bestFit="1" customWidth="1"/>
    <col min="7704" max="7704" width="10" style="806" bestFit="1" customWidth="1"/>
    <col min="7705" max="7705" width="10.5703125" style="806" bestFit="1" customWidth="1"/>
    <col min="7706" max="7706" width="11.28515625" style="806" bestFit="1" customWidth="1"/>
    <col min="7707" max="7707" width="10" style="806" bestFit="1" customWidth="1"/>
    <col min="7708" max="7708" width="10.5703125" style="806" bestFit="1" customWidth="1"/>
    <col min="7709" max="7709" width="11.28515625" style="806" bestFit="1" customWidth="1"/>
    <col min="7710" max="7710" width="10" style="806" bestFit="1" customWidth="1"/>
    <col min="7711" max="7711" width="10.5703125" style="806" bestFit="1" customWidth="1"/>
    <col min="7712" max="7712" width="11.28515625" style="806" bestFit="1" customWidth="1"/>
    <col min="7713" max="7713" width="10" style="806" bestFit="1" customWidth="1"/>
    <col min="7714" max="7714" width="10.5703125" style="806" bestFit="1" customWidth="1"/>
    <col min="7715" max="7715" width="11.28515625" style="806" bestFit="1" customWidth="1"/>
    <col min="7716" max="7716" width="10" style="806" bestFit="1" customWidth="1"/>
    <col min="7717" max="7717" width="10.5703125" style="806" bestFit="1" customWidth="1"/>
    <col min="7718" max="7718" width="11.28515625" style="806" bestFit="1" customWidth="1"/>
    <col min="7719" max="7720" width="10.5703125" style="806" bestFit="1" customWidth="1"/>
    <col min="7721" max="7721" width="11.28515625" style="806" bestFit="1" customWidth="1"/>
    <col min="7722" max="7722" width="10" style="806" bestFit="1" customWidth="1"/>
    <col min="7723" max="7723" width="10.5703125" style="806" bestFit="1" customWidth="1"/>
    <col min="7724" max="7724" width="17.7109375" style="806" customWidth="1"/>
    <col min="7725" max="7725" width="18" style="806" customWidth="1"/>
    <col min="7726" max="7726" width="8" style="806" customWidth="1"/>
    <col min="7727" max="7727" width="15" style="806" customWidth="1"/>
    <col min="7728" max="7728" width="13" style="806" customWidth="1"/>
    <col min="7729" max="7729" width="14.7109375" style="806" customWidth="1"/>
    <col min="7730" max="7730" width="11.42578125" style="806" customWidth="1"/>
    <col min="7731" max="7759" width="8" style="806" customWidth="1"/>
    <col min="7760" max="7760" width="12" style="806" bestFit="1" customWidth="1"/>
    <col min="7761" max="7936" width="9.140625" style="806"/>
    <col min="7937" max="7938" width="13.28515625" style="806" customWidth="1"/>
    <col min="7939" max="7940" width="12.140625" style="806" customWidth="1"/>
    <col min="7941" max="7941" width="5.140625" style="806" customWidth="1"/>
    <col min="7942" max="7942" width="8.140625" style="806" customWidth="1"/>
    <col min="7943" max="7943" width="12" style="806" customWidth="1"/>
    <col min="7944" max="7944" width="11.28515625" style="806" bestFit="1" customWidth="1"/>
    <col min="7945" max="7946" width="10.85546875" style="806" bestFit="1" customWidth="1"/>
    <col min="7947" max="7947" width="11.28515625" style="806" bestFit="1" customWidth="1"/>
    <col min="7948" max="7948" width="10" style="806" bestFit="1" customWidth="1"/>
    <col min="7949" max="7949" width="10.5703125" style="806" bestFit="1" customWidth="1"/>
    <col min="7950" max="7950" width="11.28515625" style="806" bestFit="1" customWidth="1"/>
    <col min="7951" max="7951" width="10" style="806" bestFit="1" customWidth="1"/>
    <col min="7952" max="7952" width="10.5703125" style="806" bestFit="1" customWidth="1"/>
    <col min="7953" max="7953" width="11.28515625" style="806" bestFit="1" customWidth="1"/>
    <col min="7954" max="7954" width="10" style="806" bestFit="1" customWidth="1"/>
    <col min="7955" max="7955" width="10.5703125" style="806" bestFit="1" customWidth="1"/>
    <col min="7956" max="7956" width="11.28515625" style="806" bestFit="1" customWidth="1"/>
    <col min="7957" max="7957" width="10" style="806" bestFit="1" customWidth="1"/>
    <col min="7958" max="7958" width="10.5703125" style="806" bestFit="1" customWidth="1"/>
    <col min="7959" max="7959" width="11.28515625" style="806" bestFit="1" customWidth="1"/>
    <col min="7960" max="7960" width="10" style="806" bestFit="1" customWidth="1"/>
    <col min="7961" max="7961" width="10.5703125" style="806" bestFit="1" customWidth="1"/>
    <col min="7962" max="7962" width="11.28515625" style="806" bestFit="1" customWidth="1"/>
    <col min="7963" max="7963" width="10" style="806" bestFit="1" customWidth="1"/>
    <col min="7964" max="7964" width="10.5703125" style="806" bestFit="1" customWidth="1"/>
    <col min="7965" max="7965" width="11.28515625" style="806" bestFit="1" customWidth="1"/>
    <col min="7966" max="7966" width="10" style="806" bestFit="1" customWidth="1"/>
    <col min="7967" max="7967" width="10.5703125" style="806" bestFit="1" customWidth="1"/>
    <col min="7968" max="7968" width="11.28515625" style="806" bestFit="1" customWidth="1"/>
    <col min="7969" max="7969" width="10" style="806" bestFit="1" customWidth="1"/>
    <col min="7970" max="7970" width="10.5703125" style="806" bestFit="1" customWidth="1"/>
    <col min="7971" max="7971" width="11.28515625" style="806" bestFit="1" customWidth="1"/>
    <col min="7972" max="7972" width="10" style="806" bestFit="1" customWidth="1"/>
    <col min="7973" max="7973" width="10.5703125" style="806" bestFit="1" customWidth="1"/>
    <col min="7974" max="7974" width="11.28515625" style="806" bestFit="1" customWidth="1"/>
    <col min="7975" max="7976" width="10.5703125" style="806" bestFit="1" customWidth="1"/>
    <col min="7977" max="7977" width="11.28515625" style="806" bestFit="1" customWidth="1"/>
    <col min="7978" max="7978" width="10" style="806" bestFit="1" customWidth="1"/>
    <col min="7979" max="7979" width="10.5703125" style="806" bestFit="1" customWidth="1"/>
    <col min="7980" max="7980" width="17.7109375" style="806" customWidth="1"/>
    <col min="7981" max="7981" width="18" style="806" customWidth="1"/>
    <col min="7982" max="7982" width="8" style="806" customWidth="1"/>
    <col min="7983" max="7983" width="15" style="806" customWidth="1"/>
    <col min="7984" max="7984" width="13" style="806" customWidth="1"/>
    <col min="7985" max="7985" width="14.7109375" style="806" customWidth="1"/>
    <col min="7986" max="7986" width="11.42578125" style="806" customWidth="1"/>
    <col min="7987" max="8015" width="8" style="806" customWidth="1"/>
    <col min="8016" max="8016" width="12" style="806" bestFit="1" customWidth="1"/>
    <col min="8017" max="8192" width="9.140625" style="806"/>
    <col min="8193" max="8194" width="13.28515625" style="806" customWidth="1"/>
    <col min="8195" max="8196" width="12.140625" style="806" customWidth="1"/>
    <col min="8197" max="8197" width="5.140625" style="806" customWidth="1"/>
    <col min="8198" max="8198" width="8.140625" style="806" customWidth="1"/>
    <col min="8199" max="8199" width="12" style="806" customWidth="1"/>
    <col min="8200" max="8200" width="11.28515625" style="806" bestFit="1" customWidth="1"/>
    <col min="8201" max="8202" width="10.85546875" style="806" bestFit="1" customWidth="1"/>
    <col min="8203" max="8203" width="11.28515625" style="806" bestFit="1" customWidth="1"/>
    <col min="8204" max="8204" width="10" style="806" bestFit="1" customWidth="1"/>
    <col min="8205" max="8205" width="10.5703125" style="806" bestFit="1" customWidth="1"/>
    <col min="8206" max="8206" width="11.28515625" style="806" bestFit="1" customWidth="1"/>
    <col min="8207" max="8207" width="10" style="806" bestFit="1" customWidth="1"/>
    <col min="8208" max="8208" width="10.5703125" style="806" bestFit="1" customWidth="1"/>
    <col min="8209" max="8209" width="11.28515625" style="806" bestFit="1" customWidth="1"/>
    <col min="8210" max="8210" width="10" style="806" bestFit="1" customWidth="1"/>
    <col min="8211" max="8211" width="10.5703125" style="806" bestFit="1" customWidth="1"/>
    <col min="8212" max="8212" width="11.28515625" style="806" bestFit="1" customWidth="1"/>
    <col min="8213" max="8213" width="10" style="806" bestFit="1" customWidth="1"/>
    <col min="8214" max="8214" width="10.5703125" style="806" bestFit="1" customWidth="1"/>
    <col min="8215" max="8215" width="11.28515625" style="806" bestFit="1" customWidth="1"/>
    <col min="8216" max="8216" width="10" style="806" bestFit="1" customWidth="1"/>
    <col min="8217" max="8217" width="10.5703125" style="806" bestFit="1" customWidth="1"/>
    <col min="8218" max="8218" width="11.28515625" style="806" bestFit="1" customWidth="1"/>
    <col min="8219" max="8219" width="10" style="806" bestFit="1" customWidth="1"/>
    <col min="8220" max="8220" width="10.5703125" style="806" bestFit="1" customWidth="1"/>
    <col min="8221" max="8221" width="11.28515625" style="806" bestFit="1" customWidth="1"/>
    <col min="8222" max="8222" width="10" style="806" bestFit="1" customWidth="1"/>
    <col min="8223" max="8223" width="10.5703125" style="806" bestFit="1" customWidth="1"/>
    <col min="8224" max="8224" width="11.28515625" style="806" bestFit="1" customWidth="1"/>
    <col min="8225" max="8225" width="10" style="806" bestFit="1" customWidth="1"/>
    <col min="8226" max="8226" width="10.5703125" style="806" bestFit="1" customWidth="1"/>
    <col min="8227" max="8227" width="11.28515625" style="806" bestFit="1" customWidth="1"/>
    <col min="8228" max="8228" width="10" style="806" bestFit="1" customWidth="1"/>
    <col min="8229" max="8229" width="10.5703125" style="806" bestFit="1" customWidth="1"/>
    <col min="8230" max="8230" width="11.28515625" style="806" bestFit="1" customWidth="1"/>
    <col min="8231" max="8232" width="10.5703125" style="806" bestFit="1" customWidth="1"/>
    <col min="8233" max="8233" width="11.28515625" style="806" bestFit="1" customWidth="1"/>
    <col min="8234" max="8234" width="10" style="806" bestFit="1" customWidth="1"/>
    <col min="8235" max="8235" width="10.5703125" style="806" bestFit="1" customWidth="1"/>
    <col min="8236" max="8236" width="17.7109375" style="806" customWidth="1"/>
    <col min="8237" max="8237" width="18" style="806" customWidth="1"/>
    <col min="8238" max="8238" width="8" style="806" customWidth="1"/>
    <col min="8239" max="8239" width="15" style="806" customWidth="1"/>
    <col min="8240" max="8240" width="13" style="806" customWidth="1"/>
    <col min="8241" max="8241" width="14.7109375" style="806" customWidth="1"/>
    <col min="8242" max="8242" width="11.42578125" style="806" customWidth="1"/>
    <col min="8243" max="8271" width="8" style="806" customWidth="1"/>
    <col min="8272" max="8272" width="12" style="806" bestFit="1" customWidth="1"/>
    <col min="8273" max="8448" width="9.140625" style="806"/>
    <col min="8449" max="8450" width="13.28515625" style="806" customWidth="1"/>
    <col min="8451" max="8452" width="12.140625" style="806" customWidth="1"/>
    <col min="8453" max="8453" width="5.140625" style="806" customWidth="1"/>
    <col min="8454" max="8454" width="8.140625" style="806" customWidth="1"/>
    <col min="8455" max="8455" width="12" style="806" customWidth="1"/>
    <col min="8456" max="8456" width="11.28515625" style="806" bestFit="1" customWidth="1"/>
    <col min="8457" max="8458" width="10.85546875" style="806" bestFit="1" customWidth="1"/>
    <col min="8459" max="8459" width="11.28515625" style="806" bestFit="1" customWidth="1"/>
    <col min="8460" max="8460" width="10" style="806" bestFit="1" customWidth="1"/>
    <col min="8461" max="8461" width="10.5703125" style="806" bestFit="1" customWidth="1"/>
    <col min="8462" max="8462" width="11.28515625" style="806" bestFit="1" customWidth="1"/>
    <col min="8463" max="8463" width="10" style="806" bestFit="1" customWidth="1"/>
    <col min="8464" max="8464" width="10.5703125" style="806" bestFit="1" customWidth="1"/>
    <col min="8465" max="8465" width="11.28515625" style="806" bestFit="1" customWidth="1"/>
    <col min="8466" max="8466" width="10" style="806" bestFit="1" customWidth="1"/>
    <col min="8467" max="8467" width="10.5703125" style="806" bestFit="1" customWidth="1"/>
    <col min="8468" max="8468" width="11.28515625" style="806" bestFit="1" customWidth="1"/>
    <col min="8469" max="8469" width="10" style="806" bestFit="1" customWidth="1"/>
    <col min="8470" max="8470" width="10.5703125" style="806" bestFit="1" customWidth="1"/>
    <col min="8471" max="8471" width="11.28515625" style="806" bestFit="1" customWidth="1"/>
    <col min="8472" max="8472" width="10" style="806" bestFit="1" customWidth="1"/>
    <col min="8473" max="8473" width="10.5703125" style="806" bestFit="1" customWidth="1"/>
    <col min="8474" max="8474" width="11.28515625" style="806" bestFit="1" customWidth="1"/>
    <col min="8475" max="8475" width="10" style="806" bestFit="1" customWidth="1"/>
    <col min="8476" max="8476" width="10.5703125" style="806" bestFit="1" customWidth="1"/>
    <col min="8477" max="8477" width="11.28515625" style="806" bestFit="1" customWidth="1"/>
    <col min="8478" max="8478" width="10" style="806" bestFit="1" customWidth="1"/>
    <col min="8479" max="8479" width="10.5703125" style="806" bestFit="1" customWidth="1"/>
    <col min="8480" max="8480" width="11.28515625" style="806" bestFit="1" customWidth="1"/>
    <col min="8481" max="8481" width="10" style="806" bestFit="1" customWidth="1"/>
    <col min="8482" max="8482" width="10.5703125" style="806" bestFit="1" customWidth="1"/>
    <col min="8483" max="8483" width="11.28515625" style="806" bestFit="1" customWidth="1"/>
    <col min="8484" max="8484" width="10" style="806" bestFit="1" customWidth="1"/>
    <col min="8485" max="8485" width="10.5703125" style="806" bestFit="1" customWidth="1"/>
    <col min="8486" max="8486" width="11.28515625" style="806" bestFit="1" customWidth="1"/>
    <col min="8487" max="8488" width="10.5703125" style="806" bestFit="1" customWidth="1"/>
    <col min="8489" max="8489" width="11.28515625" style="806" bestFit="1" customWidth="1"/>
    <col min="8490" max="8490" width="10" style="806" bestFit="1" customWidth="1"/>
    <col min="8491" max="8491" width="10.5703125" style="806" bestFit="1" customWidth="1"/>
    <col min="8492" max="8492" width="17.7109375" style="806" customWidth="1"/>
    <col min="8493" max="8493" width="18" style="806" customWidth="1"/>
    <col min="8494" max="8494" width="8" style="806" customWidth="1"/>
    <col min="8495" max="8495" width="15" style="806" customWidth="1"/>
    <col min="8496" max="8496" width="13" style="806" customWidth="1"/>
    <col min="8497" max="8497" width="14.7109375" style="806" customWidth="1"/>
    <col min="8498" max="8498" width="11.42578125" style="806" customWidth="1"/>
    <col min="8499" max="8527" width="8" style="806" customWidth="1"/>
    <col min="8528" max="8528" width="12" style="806" bestFit="1" customWidth="1"/>
    <col min="8529" max="8704" width="9.140625" style="806"/>
    <col min="8705" max="8706" width="13.28515625" style="806" customWidth="1"/>
    <col min="8707" max="8708" width="12.140625" style="806" customWidth="1"/>
    <col min="8709" max="8709" width="5.140625" style="806" customWidth="1"/>
    <col min="8710" max="8710" width="8.140625" style="806" customWidth="1"/>
    <col min="8711" max="8711" width="12" style="806" customWidth="1"/>
    <col min="8712" max="8712" width="11.28515625" style="806" bestFit="1" customWidth="1"/>
    <col min="8713" max="8714" width="10.85546875" style="806" bestFit="1" customWidth="1"/>
    <col min="8715" max="8715" width="11.28515625" style="806" bestFit="1" customWidth="1"/>
    <col min="8716" max="8716" width="10" style="806" bestFit="1" customWidth="1"/>
    <col min="8717" max="8717" width="10.5703125" style="806" bestFit="1" customWidth="1"/>
    <col min="8718" max="8718" width="11.28515625" style="806" bestFit="1" customWidth="1"/>
    <col min="8719" max="8719" width="10" style="806" bestFit="1" customWidth="1"/>
    <col min="8720" max="8720" width="10.5703125" style="806" bestFit="1" customWidth="1"/>
    <col min="8721" max="8721" width="11.28515625" style="806" bestFit="1" customWidth="1"/>
    <col min="8722" max="8722" width="10" style="806" bestFit="1" customWidth="1"/>
    <col min="8723" max="8723" width="10.5703125" style="806" bestFit="1" customWidth="1"/>
    <col min="8724" max="8724" width="11.28515625" style="806" bestFit="1" customWidth="1"/>
    <col min="8725" max="8725" width="10" style="806" bestFit="1" customWidth="1"/>
    <col min="8726" max="8726" width="10.5703125" style="806" bestFit="1" customWidth="1"/>
    <col min="8727" max="8727" width="11.28515625" style="806" bestFit="1" customWidth="1"/>
    <col min="8728" max="8728" width="10" style="806" bestFit="1" customWidth="1"/>
    <col min="8729" max="8729" width="10.5703125" style="806" bestFit="1" customWidth="1"/>
    <col min="8730" max="8730" width="11.28515625" style="806" bestFit="1" customWidth="1"/>
    <col min="8731" max="8731" width="10" style="806" bestFit="1" customWidth="1"/>
    <col min="8732" max="8732" width="10.5703125" style="806" bestFit="1" customWidth="1"/>
    <col min="8733" max="8733" width="11.28515625" style="806" bestFit="1" customWidth="1"/>
    <col min="8734" max="8734" width="10" style="806" bestFit="1" customWidth="1"/>
    <col min="8735" max="8735" width="10.5703125" style="806" bestFit="1" customWidth="1"/>
    <col min="8736" max="8736" width="11.28515625" style="806" bestFit="1" customWidth="1"/>
    <col min="8737" max="8737" width="10" style="806" bestFit="1" customWidth="1"/>
    <col min="8738" max="8738" width="10.5703125" style="806" bestFit="1" customWidth="1"/>
    <col min="8739" max="8739" width="11.28515625" style="806" bestFit="1" customWidth="1"/>
    <col min="8740" max="8740" width="10" style="806" bestFit="1" customWidth="1"/>
    <col min="8741" max="8741" width="10.5703125" style="806" bestFit="1" customWidth="1"/>
    <col min="8742" max="8742" width="11.28515625" style="806" bestFit="1" customWidth="1"/>
    <col min="8743" max="8744" width="10.5703125" style="806" bestFit="1" customWidth="1"/>
    <col min="8745" max="8745" width="11.28515625" style="806" bestFit="1" customWidth="1"/>
    <col min="8746" max="8746" width="10" style="806" bestFit="1" customWidth="1"/>
    <col min="8747" max="8747" width="10.5703125" style="806" bestFit="1" customWidth="1"/>
    <col min="8748" max="8748" width="17.7109375" style="806" customWidth="1"/>
    <col min="8749" max="8749" width="18" style="806" customWidth="1"/>
    <col min="8750" max="8750" width="8" style="806" customWidth="1"/>
    <col min="8751" max="8751" width="15" style="806" customWidth="1"/>
    <col min="8752" max="8752" width="13" style="806" customWidth="1"/>
    <col min="8753" max="8753" width="14.7109375" style="806" customWidth="1"/>
    <col min="8754" max="8754" width="11.42578125" style="806" customWidth="1"/>
    <col min="8755" max="8783" width="8" style="806" customWidth="1"/>
    <col min="8784" max="8784" width="12" style="806" bestFit="1" customWidth="1"/>
    <col min="8785" max="8960" width="9.140625" style="806"/>
    <col min="8961" max="8962" width="13.28515625" style="806" customWidth="1"/>
    <col min="8963" max="8964" width="12.140625" style="806" customWidth="1"/>
    <col min="8965" max="8965" width="5.140625" style="806" customWidth="1"/>
    <col min="8966" max="8966" width="8.140625" style="806" customWidth="1"/>
    <col min="8967" max="8967" width="12" style="806" customWidth="1"/>
    <col min="8968" max="8968" width="11.28515625" style="806" bestFit="1" customWidth="1"/>
    <col min="8969" max="8970" width="10.85546875" style="806" bestFit="1" customWidth="1"/>
    <col min="8971" max="8971" width="11.28515625" style="806" bestFit="1" customWidth="1"/>
    <col min="8972" max="8972" width="10" style="806" bestFit="1" customWidth="1"/>
    <col min="8973" max="8973" width="10.5703125" style="806" bestFit="1" customWidth="1"/>
    <col min="8974" max="8974" width="11.28515625" style="806" bestFit="1" customWidth="1"/>
    <col min="8975" max="8975" width="10" style="806" bestFit="1" customWidth="1"/>
    <col min="8976" max="8976" width="10.5703125" style="806" bestFit="1" customWidth="1"/>
    <col min="8977" max="8977" width="11.28515625" style="806" bestFit="1" customWidth="1"/>
    <col min="8978" max="8978" width="10" style="806" bestFit="1" customWidth="1"/>
    <col min="8979" max="8979" width="10.5703125" style="806" bestFit="1" customWidth="1"/>
    <col min="8980" max="8980" width="11.28515625" style="806" bestFit="1" customWidth="1"/>
    <col min="8981" max="8981" width="10" style="806" bestFit="1" customWidth="1"/>
    <col min="8982" max="8982" width="10.5703125" style="806" bestFit="1" customWidth="1"/>
    <col min="8983" max="8983" width="11.28515625" style="806" bestFit="1" customWidth="1"/>
    <col min="8984" max="8984" width="10" style="806" bestFit="1" customWidth="1"/>
    <col min="8985" max="8985" width="10.5703125" style="806" bestFit="1" customWidth="1"/>
    <col min="8986" max="8986" width="11.28515625" style="806" bestFit="1" customWidth="1"/>
    <col min="8987" max="8987" width="10" style="806" bestFit="1" customWidth="1"/>
    <col min="8988" max="8988" width="10.5703125" style="806" bestFit="1" customWidth="1"/>
    <col min="8989" max="8989" width="11.28515625" style="806" bestFit="1" customWidth="1"/>
    <col min="8990" max="8990" width="10" style="806" bestFit="1" customWidth="1"/>
    <col min="8991" max="8991" width="10.5703125" style="806" bestFit="1" customWidth="1"/>
    <col min="8992" max="8992" width="11.28515625" style="806" bestFit="1" customWidth="1"/>
    <col min="8993" max="8993" width="10" style="806" bestFit="1" customWidth="1"/>
    <col min="8994" max="8994" width="10.5703125" style="806" bestFit="1" customWidth="1"/>
    <col min="8995" max="8995" width="11.28515625" style="806" bestFit="1" customWidth="1"/>
    <col min="8996" max="8996" width="10" style="806" bestFit="1" customWidth="1"/>
    <col min="8997" max="8997" width="10.5703125" style="806" bestFit="1" customWidth="1"/>
    <col min="8998" max="8998" width="11.28515625" style="806" bestFit="1" customWidth="1"/>
    <col min="8999" max="9000" width="10.5703125" style="806" bestFit="1" customWidth="1"/>
    <col min="9001" max="9001" width="11.28515625" style="806" bestFit="1" customWidth="1"/>
    <col min="9002" max="9002" width="10" style="806" bestFit="1" customWidth="1"/>
    <col min="9003" max="9003" width="10.5703125" style="806" bestFit="1" customWidth="1"/>
    <col min="9004" max="9004" width="17.7109375" style="806" customWidth="1"/>
    <col min="9005" max="9005" width="18" style="806" customWidth="1"/>
    <col min="9006" max="9006" width="8" style="806" customWidth="1"/>
    <col min="9007" max="9007" width="15" style="806" customWidth="1"/>
    <col min="9008" max="9008" width="13" style="806" customWidth="1"/>
    <col min="9009" max="9009" width="14.7109375" style="806" customWidth="1"/>
    <col min="9010" max="9010" width="11.42578125" style="806" customWidth="1"/>
    <col min="9011" max="9039" width="8" style="806" customWidth="1"/>
    <col min="9040" max="9040" width="12" style="806" bestFit="1" customWidth="1"/>
    <col min="9041" max="9216" width="9.140625" style="806"/>
    <col min="9217" max="9218" width="13.28515625" style="806" customWidth="1"/>
    <col min="9219" max="9220" width="12.140625" style="806" customWidth="1"/>
    <col min="9221" max="9221" width="5.140625" style="806" customWidth="1"/>
    <col min="9222" max="9222" width="8.140625" style="806" customWidth="1"/>
    <col min="9223" max="9223" width="12" style="806" customWidth="1"/>
    <col min="9224" max="9224" width="11.28515625" style="806" bestFit="1" customWidth="1"/>
    <col min="9225" max="9226" width="10.85546875" style="806" bestFit="1" customWidth="1"/>
    <col min="9227" max="9227" width="11.28515625" style="806" bestFit="1" customWidth="1"/>
    <col min="9228" max="9228" width="10" style="806" bestFit="1" customWidth="1"/>
    <col min="9229" max="9229" width="10.5703125" style="806" bestFit="1" customWidth="1"/>
    <col min="9230" max="9230" width="11.28515625" style="806" bestFit="1" customWidth="1"/>
    <col min="9231" max="9231" width="10" style="806" bestFit="1" customWidth="1"/>
    <col min="9232" max="9232" width="10.5703125" style="806" bestFit="1" customWidth="1"/>
    <col min="9233" max="9233" width="11.28515625" style="806" bestFit="1" customWidth="1"/>
    <col min="9234" max="9234" width="10" style="806" bestFit="1" customWidth="1"/>
    <col min="9235" max="9235" width="10.5703125" style="806" bestFit="1" customWidth="1"/>
    <col min="9236" max="9236" width="11.28515625" style="806" bestFit="1" customWidth="1"/>
    <col min="9237" max="9237" width="10" style="806" bestFit="1" customWidth="1"/>
    <col min="9238" max="9238" width="10.5703125" style="806" bestFit="1" customWidth="1"/>
    <col min="9239" max="9239" width="11.28515625" style="806" bestFit="1" customWidth="1"/>
    <col min="9240" max="9240" width="10" style="806" bestFit="1" customWidth="1"/>
    <col min="9241" max="9241" width="10.5703125" style="806" bestFit="1" customWidth="1"/>
    <col min="9242" max="9242" width="11.28515625" style="806" bestFit="1" customWidth="1"/>
    <col min="9243" max="9243" width="10" style="806" bestFit="1" customWidth="1"/>
    <col min="9244" max="9244" width="10.5703125" style="806" bestFit="1" customWidth="1"/>
    <col min="9245" max="9245" width="11.28515625" style="806" bestFit="1" customWidth="1"/>
    <col min="9246" max="9246" width="10" style="806" bestFit="1" customWidth="1"/>
    <col min="9247" max="9247" width="10.5703125" style="806" bestFit="1" customWidth="1"/>
    <col min="9248" max="9248" width="11.28515625" style="806" bestFit="1" customWidth="1"/>
    <col min="9249" max="9249" width="10" style="806" bestFit="1" customWidth="1"/>
    <col min="9250" max="9250" width="10.5703125" style="806" bestFit="1" customWidth="1"/>
    <col min="9251" max="9251" width="11.28515625" style="806" bestFit="1" customWidth="1"/>
    <col min="9252" max="9252" width="10" style="806" bestFit="1" customWidth="1"/>
    <col min="9253" max="9253" width="10.5703125" style="806" bestFit="1" customWidth="1"/>
    <col min="9254" max="9254" width="11.28515625" style="806" bestFit="1" customWidth="1"/>
    <col min="9255" max="9256" width="10.5703125" style="806" bestFit="1" customWidth="1"/>
    <col min="9257" max="9257" width="11.28515625" style="806" bestFit="1" customWidth="1"/>
    <col min="9258" max="9258" width="10" style="806" bestFit="1" customWidth="1"/>
    <col min="9259" max="9259" width="10.5703125" style="806" bestFit="1" customWidth="1"/>
    <col min="9260" max="9260" width="17.7109375" style="806" customWidth="1"/>
    <col min="9261" max="9261" width="18" style="806" customWidth="1"/>
    <col min="9262" max="9262" width="8" style="806" customWidth="1"/>
    <col min="9263" max="9263" width="15" style="806" customWidth="1"/>
    <col min="9264" max="9264" width="13" style="806" customWidth="1"/>
    <col min="9265" max="9265" width="14.7109375" style="806" customWidth="1"/>
    <col min="9266" max="9266" width="11.42578125" style="806" customWidth="1"/>
    <col min="9267" max="9295" width="8" style="806" customWidth="1"/>
    <col min="9296" max="9296" width="12" style="806" bestFit="1" customWidth="1"/>
    <col min="9297" max="9472" width="9.140625" style="806"/>
    <col min="9473" max="9474" width="13.28515625" style="806" customWidth="1"/>
    <col min="9475" max="9476" width="12.140625" style="806" customWidth="1"/>
    <col min="9477" max="9477" width="5.140625" style="806" customWidth="1"/>
    <col min="9478" max="9478" width="8.140625" style="806" customWidth="1"/>
    <col min="9479" max="9479" width="12" style="806" customWidth="1"/>
    <col min="9480" max="9480" width="11.28515625" style="806" bestFit="1" customWidth="1"/>
    <col min="9481" max="9482" width="10.85546875" style="806" bestFit="1" customWidth="1"/>
    <col min="9483" max="9483" width="11.28515625" style="806" bestFit="1" customWidth="1"/>
    <col min="9484" max="9484" width="10" style="806" bestFit="1" customWidth="1"/>
    <col min="9485" max="9485" width="10.5703125" style="806" bestFit="1" customWidth="1"/>
    <col min="9486" max="9486" width="11.28515625" style="806" bestFit="1" customWidth="1"/>
    <col min="9487" max="9487" width="10" style="806" bestFit="1" customWidth="1"/>
    <col min="9488" max="9488" width="10.5703125" style="806" bestFit="1" customWidth="1"/>
    <col min="9489" max="9489" width="11.28515625" style="806" bestFit="1" customWidth="1"/>
    <col min="9490" max="9490" width="10" style="806" bestFit="1" customWidth="1"/>
    <col min="9491" max="9491" width="10.5703125" style="806" bestFit="1" customWidth="1"/>
    <col min="9492" max="9492" width="11.28515625" style="806" bestFit="1" customWidth="1"/>
    <col min="9493" max="9493" width="10" style="806" bestFit="1" customWidth="1"/>
    <col min="9494" max="9494" width="10.5703125" style="806" bestFit="1" customWidth="1"/>
    <col min="9495" max="9495" width="11.28515625" style="806" bestFit="1" customWidth="1"/>
    <col min="9496" max="9496" width="10" style="806" bestFit="1" customWidth="1"/>
    <col min="9497" max="9497" width="10.5703125" style="806" bestFit="1" customWidth="1"/>
    <col min="9498" max="9498" width="11.28515625" style="806" bestFit="1" customWidth="1"/>
    <col min="9499" max="9499" width="10" style="806" bestFit="1" customWidth="1"/>
    <col min="9500" max="9500" width="10.5703125" style="806" bestFit="1" customWidth="1"/>
    <col min="9501" max="9501" width="11.28515625" style="806" bestFit="1" customWidth="1"/>
    <col min="9502" max="9502" width="10" style="806" bestFit="1" customWidth="1"/>
    <col min="9503" max="9503" width="10.5703125" style="806" bestFit="1" customWidth="1"/>
    <col min="9504" max="9504" width="11.28515625" style="806" bestFit="1" customWidth="1"/>
    <col min="9505" max="9505" width="10" style="806" bestFit="1" customWidth="1"/>
    <col min="9506" max="9506" width="10.5703125" style="806" bestFit="1" customWidth="1"/>
    <col min="9507" max="9507" width="11.28515625" style="806" bestFit="1" customWidth="1"/>
    <col min="9508" max="9508" width="10" style="806" bestFit="1" customWidth="1"/>
    <col min="9509" max="9509" width="10.5703125" style="806" bestFit="1" customWidth="1"/>
    <col min="9510" max="9510" width="11.28515625" style="806" bestFit="1" customWidth="1"/>
    <col min="9511" max="9512" width="10.5703125" style="806" bestFit="1" customWidth="1"/>
    <col min="9513" max="9513" width="11.28515625" style="806" bestFit="1" customWidth="1"/>
    <col min="9514" max="9514" width="10" style="806" bestFit="1" customWidth="1"/>
    <col min="9515" max="9515" width="10.5703125" style="806" bestFit="1" customWidth="1"/>
    <col min="9516" max="9516" width="17.7109375" style="806" customWidth="1"/>
    <col min="9517" max="9517" width="18" style="806" customWidth="1"/>
    <col min="9518" max="9518" width="8" style="806" customWidth="1"/>
    <col min="9519" max="9519" width="15" style="806" customWidth="1"/>
    <col min="9520" max="9520" width="13" style="806" customWidth="1"/>
    <col min="9521" max="9521" width="14.7109375" style="806" customWidth="1"/>
    <col min="9522" max="9522" width="11.42578125" style="806" customWidth="1"/>
    <col min="9523" max="9551" width="8" style="806" customWidth="1"/>
    <col min="9552" max="9552" width="12" style="806" bestFit="1" customWidth="1"/>
    <col min="9553" max="9728" width="9.140625" style="806"/>
    <col min="9729" max="9730" width="13.28515625" style="806" customWidth="1"/>
    <col min="9731" max="9732" width="12.140625" style="806" customWidth="1"/>
    <col min="9733" max="9733" width="5.140625" style="806" customWidth="1"/>
    <col min="9734" max="9734" width="8.140625" style="806" customWidth="1"/>
    <col min="9735" max="9735" width="12" style="806" customWidth="1"/>
    <col min="9736" max="9736" width="11.28515625" style="806" bestFit="1" customWidth="1"/>
    <col min="9737" max="9738" width="10.85546875" style="806" bestFit="1" customWidth="1"/>
    <col min="9739" max="9739" width="11.28515625" style="806" bestFit="1" customWidth="1"/>
    <col min="9740" max="9740" width="10" style="806" bestFit="1" customWidth="1"/>
    <col min="9741" max="9741" width="10.5703125" style="806" bestFit="1" customWidth="1"/>
    <col min="9742" max="9742" width="11.28515625" style="806" bestFit="1" customWidth="1"/>
    <col min="9743" max="9743" width="10" style="806" bestFit="1" customWidth="1"/>
    <col min="9744" max="9744" width="10.5703125" style="806" bestFit="1" customWidth="1"/>
    <col min="9745" max="9745" width="11.28515625" style="806" bestFit="1" customWidth="1"/>
    <col min="9746" max="9746" width="10" style="806" bestFit="1" customWidth="1"/>
    <col min="9747" max="9747" width="10.5703125" style="806" bestFit="1" customWidth="1"/>
    <col min="9748" max="9748" width="11.28515625" style="806" bestFit="1" customWidth="1"/>
    <col min="9749" max="9749" width="10" style="806" bestFit="1" customWidth="1"/>
    <col min="9750" max="9750" width="10.5703125" style="806" bestFit="1" customWidth="1"/>
    <col min="9751" max="9751" width="11.28515625" style="806" bestFit="1" customWidth="1"/>
    <col min="9752" max="9752" width="10" style="806" bestFit="1" customWidth="1"/>
    <col min="9753" max="9753" width="10.5703125" style="806" bestFit="1" customWidth="1"/>
    <col min="9754" max="9754" width="11.28515625" style="806" bestFit="1" customWidth="1"/>
    <col min="9755" max="9755" width="10" style="806" bestFit="1" customWidth="1"/>
    <col min="9756" max="9756" width="10.5703125" style="806" bestFit="1" customWidth="1"/>
    <col min="9757" max="9757" width="11.28515625" style="806" bestFit="1" customWidth="1"/>
    <col min="9758" max="9758" width="10" style="806" bestFit="1" customWidth="1"/>
    <col min="9759" max="9759" width="10.5703125" style="806" bestFit="1" customWidth="1"/>
    <col min="9760" max="9760" width="11.28515625" style="806" bestFit="1" customWidth="1"/>
    <col min="9761" max="9761" width="10" style="806" bestFit="1" customWidth="1"/>
    <col min="9762" max="9762" width="10.5703125" style="806" bestFit="1" customWidth="1"/>
    <col min="9763" max="9763" width="11.28515625" style="806" bestFit="1" customWidth="1"/>
    <col min="9764" max="9764" width="10" style="806" bestFit="1" customWidth="1"/>
    <col min="9765" max="9765" width="10.5703125" style="806" bestFit="1" customWidth="1"/>
    <col min="9766" max="9766" width="11.28515625" style="806" bestFit="1" customWidth="1"/>
    <col min="9767" max="9768" width="10.5703125" style="806" bestFit="1" customWidth="1"/>
    <col min="9769" max="9769" width="11.28515625" style="806" bestFit="1" customWidth="1"/>
    <col min="9770" max="9770" width="10" style="806" bestFit="1" customWidth="1"/>
    <col min="9771" max="9771" width="10.5703125" style="806" bestFit="1" customWidth="1"/>
    <col min="9772" max="9772" width="17.7109375" style="806" customWidth="1"/>
    <col min="9773" max="9773" width="18" style="806" customWidth="1"/>
    <col min="9774" max="9774" width="8" style="806" customWidth="1"/>
    <col min="9775" max="9775" width="15" style="806" customWidth="1"/>
    <col min="9776" max="9776" width="13" style="806" customWidth="1"/>
    <col min="9777" max="9777" width="14.7109375" style="806" customWidth="1"/>
    <col min="9778" max="9778" width="11.42578125" style="806" customWidth="1"/>
    <col min="9779" max="9807" width="8" style="806" customWidth="1"/>
    <col min="9808" max="9808" width="12" style="806" bestFit="1" customWidth="1"/>
    <col min="9809" max="9984" width="9.140625" style="806"/>
    <col min="9985" max="9986" width="13.28515625" style="806" customWidth="1"/>
    <col min="9987" max="9988" width="12.140625" style="806" customWidth="1"/>
    <col min="9989" max="9989" width="5.140625" style="806" customWidth="1"/>
    <col min="9990" max="9990" width="8.140625" style="806" customWidth="1"/>
    <col min="9991" max="9991" width="12" style="806" customWidth="1"/>
    <col min="9992" max="9992" width="11.28515625" style="806" bestFit="1" customWidth="1"/>
    <col min="9993" max="9994" width="10.85546875" style="806" bestFit="1" customWidth="1"/>
    <col min="9995" max="9995" width="11.28515625" style="806" bestFit="1" customWidth="1"/>
    <col min="9996" max="9996" width="10" style="806" bestFit="1" customWidth="1"/>
    <col min="9997" max="9997" width="10.5703125" style="806" bestFit="1" customWidth="1"/>
    <col min="9998" max="9998" width="11.28515625" style="806" bestFit="1" customWidth="1"/>
    <col min="9999" max="9999" width="10" style="806" bestFit="1" customWidth="1"/>
    <col min="10000" max="10000" width="10.5703125" style="806" bestFit="1" customWidth="1"/>
    <col min="10001" max="10001" width="11.28515625" style="806" bestFit="1" customWidth="1"/>
    <col min="10002" max="10002" width="10" style="806" bestFit="1" customWidth="1"/>
    <col min="10003" max="10003" width="10.5703125" style="806" bestFit="1" customWidth="1"/>
    <col min="10004" max="10004" width="11.28515625" style="806" bestFit="1" customWidth="1"/>
    <col min="10005" max="10005" width="10" style="806" bestFit="1" customWidth="1"/>
    <col min="10006" max="10006" width="10.5703125" style="806" bestFit="1" customWidth="1"/>
    <col min="10007" max="10007" width="11.28515625" style="806" bestFit="1" customWidth="1"/>
    <col min="10008" max="10008" width="10" style="806" bestFit="1" customWidth="1"/>
    <col min="10009" max="10009" width="10.5703125" style="806" bestFit="1" customWidth="1"/>
    <col min="10010" max="10010" width="11.28515625" style="806" bestFit="1" customWidth="1"/>
    <col min="10011" max="10011" width="10" style="806" bestFit="1" customWidth="1"/>
    <col min="10012" max="10012" width="10.5703125" style="806" bestFit="1" customWidth="1"/>
    <col min="10013" max="10013" width="11.28515625" style="806" bestFit="1" customWidth="1"/>
    <col min="10014" max="10014" width="10" style="806" bestFit="1" customWidth="1"/>
    <col min="10015" max="10015" width="10.5703125" style="806" bestFit="1" customWidth="1"/>
    <col min="10016" max="10016" width="11.28515625" style="806" bestFit="1" customWidth="1"/>
    <col min="10017" max="10017" width="10" style="806" bestFit="1" customWidth="1"/>
    <col min="10018" max="10018" width="10.5703125" style="806" bestFit="1" customWidth="1"/>
    <col min="10019" max="10019" width="11.28515625" style="806" bestFit="1" customWidth="1"/>
    <col min="10020" max="10020" width="10" style="806" bestFit="1" customWidth="1"/>
    <col min="10021" max="10021" width="10.5703125" style="806" bestFit="1" customWidth="1"/>
    <col min="10022" max="10022" width="11.28515625" style="806" bestFit="1" customWidth="1"/>
    <col min="10023" max="10024" width="10.5703125" style="806" bestFit="1" customWidth="1"/>
    <col min="10025" max="10025" width="11.28515625" style="806" bestFit="1" customWidth="1"/>
    <col min="10026" max="10026" width="10" style="806" bestFit="1" customWidth="1"/>
    <col min="10027" max="10027" width="10.5703125" style="806" bestFit="1" customWidth="1"/>
    <col min="10028" max="10028" width="17.7109375" style="806" customWidth="1"/>
    <col min="10029" max="10029" width="18" style="806" customWidth="1"/>
    <col min="10030" max="10030" width="8" style="806" customWidth="1"/>
    <col min="10031" max="10031" width="15" style="806" customWidth="1"/>
    <col min="10032" max="10032" width="13" style="806" customWidth="1"/>
    <col min="10033" max="10033" width="14.7109375" style="806" customWidth="1"/>
    <col min="10034" max="10034" width="11.42578125" style="806" customWidth="1"/>
    <col min="10035" max="10063" width="8" style="806" customWidth="1"/>
    <col min="10064" max="10064" width="12" style="806" bestFit="1" customWidth="1"/>
    <col min="10065" max="10240" width="9.140625" style="806"/>
    <col min="10241" max="10242" width="13.28515625" style="806" customWidth="1"/>
    <col min="10243" max="10244" width="12.140625" style="806" customWidth="1"/>
    <col min="10245" max="10245" width="5.140625" style="806" customWidth="1"/>
    <col min="10246" max="10246" width="8.140625" style="806" customWidth="1"/>
    <col min="10247" max="10247" width="12" style="806" customWidth="1"/>
    <col min="10248" max="10248" width="11.28515625" style="806" bestFit="1" customWidth="1"/>
    <col min="10249" max="10250" width="10.85546875" style="806" bestFit="1" customWidth="1"/>
    <col min="10251" max="10251" width="11.28515625" style="806" bestFit="1" customWidth="1"/>
    <col min="10252" max="10252" width="10" style="806" bestFit="1" customWidth="1"/>
    <col min="10253" max="10253" width="10.5703125" style="806" bestFit="1" customWidth="1"/>
    <col min="10254" max="10254" width="11.28515625" style="806" bestFit="1" customWidth="1"/>
    <col min="10255" max="10255" width="10" style="806" bestFit="1" customWidth="1"/>
    <col min="10256" max="10256" width="10.5703125" style="806" bestFit="1" customWidth="1"/>
    <col min="10257" max="10257" width="11.28515625" style="806" bestFit="1" customWidth="1"/>
    <col min="10258" max="10258" width="10" style="806" bestFit="1" customWidth="1"/>
    <col min="10259" max="10259" width="10.5703125" style="806" bestFit="1" customWidth="1"/>
    <col min="10260" max="10260" width="11.28515625" style="806" bestFit="1" customWidth="1"/>
    <col min="10261" max="10261" width="10" style="806" bestFit="1" customWidth="1"/>
    <col min="10262" max="10262" width="10.5703125" style="806" bestFit="1" customWidth="1"/>
    <col min="10263" max="10263" width="11.28515625" style="806" bestFit="1" customWidth="1"/>
    <col min="10264" max="10264" width="10" style="806" bestFit="1" customWidth="1"/>
    <col min="10265" max="10265" width="10.5703125" style="806" bestFit="1" customWidth="1"/>
    <col min="10266" max="10266" width="11.28515625" style="806" bestFit="1" customWidth="1"/>
    <col min="10267" max="10267" width="10" style="806" bestFit="1" customWidth="1"/>
    <col min="10268" max="10268" width="10.5703125" style="806" bestFit="1" customWidth="1"/>
    <col min="10269" max="10269" width="11.28515625" style="806" bestFit="1" customWidth="1"/>
    <col min="10270" max="10270" width="10" style="806" bestFit="1" customWidth="1"/>
    <col min="10271" max="10271" width="10.5703125" style="806" bestFit="1" customWidth="1"/>
    <col min="10272" max="10272" width="11.28515625" style="806" bestFit="1" customWidth="1"/>
    <col min="10273" max="10273" width="10" style="806" bestFit="1" customWidth="1"/>
    <col min="10274" max="10274" width="10.5703125" style="806" bestFit="1" customWidth="1"/>
    <col min="10275" max="10275" width="11.28515625" style="806" bestFit="1" customWidth="1"/>
    <col min="10276" max="10276" width="10" style="806" bestFit="1" customWidth="1"/>
    <col min="10277" max="10277" width="10.5703125" style="806" bestFit="1" customWidth="1"/>
    <col min="10278" max="10278" width="11.28515625" style="806" bestFit="1" customWidth="1"/>
    <col min="10279" max="10280" width="10.5703125" style="806" bestFit="1" customWidth="1"/>
    <col min="10281" max="10281" width="11.28515625" style="806" bestFit="1" customWidth="1"/>
    <col min="10282" max="10282" width="10" style="806" bestFit="1" customWidth="1"/>
    <col min="10283" max="10283" width="10.5703125" style="806" bestFit="1" customWidth="1"/>
    <col min="10284" max="10284" width="17.7109375" style="806" customWidth="1"/>
    <col min="10285" max="10285" width="18" style="806" customWidth="1"/>
    <col min="10286" max="10286" width="8" style="806" customWidth="1"/>
    <col min="10287" max="10287" width="15" style="806" customWidth="1"/>
    <col min="10288" max="10288" width="13" style="806" customWidth="1"/>
    <col min="10289" max="10289" width="14.7109375" style="806" customWidth="1"/>
    <col min="10290" max="10290" width="11.42578125" style="806" customWidth="1"/>
    <col min="10291" max="10319" width="8" style="806" customWidth="1"/>
    <col min="10320" max="10320" width="12" style="806" bestFit="1" customWidth="1"/>
    <col min="10321" max="10496" width="9.140625" style="806"/>
    <col min="10497" max="10498" width="13.28515625" style="806" customWidth="1"/>
    <col min="10499" max="10500" width="12.140625" style="806" customWidth="1"/>
    <col min="10501" max="10501" width="5.140625" style="806" customWidth="1"/>
    <col min="10502" max="10502" width="8.140625" style="806" customWidth="1"/>
    <col min="10503" max="10503" width="12" style="806" customWidth="1"/>
    <col min="10504" max="10504" width="11.28515625" style="806" bestFit="1" customWidth="1"/>
    <col min="10505" max="10506" width="10.85546875" style="806" bestFit="1" customWidth="1"/>
    <col min="10507" max="10507" width="11.28515625" style="806" bestFit="1" customWidth="1"/>
    <col min="10508" max="10508" width="10" style="806" bestFit="1" customWidth="1"/>
    <col min="10509" max="10509" width="10.5703125" style="806" bestFit="1" customWidth="1"/>
    <col min="10510" max="10510" width="11.28515625" style="806" bestFit="1" customWidth="1"/>
    <col min="10511" max="10511" width="10" style="806" bestFit="1" customWidth="1"/>
    <col min="10512" max="10512" width="10.5703125" style="806" bestFit="1" customWidth="1"/>
    <col min="10513" max="10513" width="11.28515625" style="806" bestFit="1" customWidth="1"/>
    <col min="10514" max="10514" width="10" style="806" bestFit="1" customWidth="1"/>
    <col min="10515" max="10515" width="10.5703125" style="806" bestFit="1" customWidth="1"/>
    <col min="10516" max="10516" width="11.28515625" style="806" bestFit="1" customWidth="1"/>
    <col min="10517" max="10517" width="10" style="806" bestFit="1" customWidth="1"/>
    <col min="10518" max="10518" width="10.5703125" style="806" bestFit="1" customWidth="1"/>
    <col min="10519" max="10519" width="11.28515625" style="806" bestFit="1" customWidth="1"/>
    <col min="10520" max="10520" width="10" style="806" bestFit="1" customWidth="1"/>
    <col min="10521" max="10521" width="10.5703125" style="806" bestFit="1" customWidth="1"/>
    <col min="10522" max="10522" width="11.28515625" style="806" bestFit="1" customWidth="1"/>
    <col min="10523" max="10523" width="10" style="806" bestFit="1" customWidth="1"/>
    <col min="10524" max="10524" width="10.5703125" style="806" bestFit="1" customWidth="1"/>
    <col min="10525" max="10525" width="11.28515625" style="806" bestFit="1" customWidth="1"/>
    <col min="10526" max="10526" width="10" style="806" bestFit="1" customWidth="1"/>
    <col min="10527" max="10527" width="10.5703125" style="806" bestFit="1" customWidth="1"/>
    <col min="10528" max="10528" width="11.28515625" style="806" bestFit="1" customWidth="1"/>
    <col min="10529" max="10529" width="10" style="806" bestFit="1" customWidth="1"/>
    <col min="10530" max="10530" width="10.5703125" style="806" bestFit="1" customWidth="1"/>
    <col min="10531" max="10531" width="11.28515625" style="806" bestFit="1" customWidth="1"/>
    <col min="10532" max="10532" width="10" style="806" bestFit="1" customWidth="1"/>
    <col min="10533" max="10533" width="10.5703125" style="806" bestFit="1" customWidth="1"/>
    <col min="10534" max="10534" width="11.28515625" style="806" bestFit="1" customWidth="1"/>
    <col min="10535" max="10536" width="10.5703125" style="806" bestFit="1" customWidth="1"/>
    <col min="10537" max="10537" width="11.28515625" style="806" bestFit="1" customWidth="1"/>
    <col min="10538" max="10538" width="10" style="806" bestFit="1" customWidth="1"/>
    <col min="10539" max="10539" width="10.5703125" style="806" bestFit="1" customWidth="1"/>
    <col min="10540" max="10540" width="17.7109375" style="806" customWidth="1"/>
    <col min="10541" max="10541" width="18" style="806" customWidth="1"/>
    <col min="10542" max="10542" width="8" style="806" customWidth="1"/>
    <col min="10543" max="10543" width="15" style="806" customWidth="1"/>
    <col min="10544" max="10544" width="13" style="806" customWidth="1"/>
    <col min="10545" max="10545" width="14.7109375" style="806" customWidth="1"/>
    <col min="10546" max="10546" width="11.42578125" style="806" customWidth="1"/>
    <col min="10547" max="10575" width="8" style="806" customWidth="1"/>
    <col min="10576" max="10576" width="12" style="806" bestFit="1" customWidth="1"/>
    <col min="10577" max="10752" width="9.140625" style="806"/>
    <col min="10753" max="10754" width="13.28515625" style="806" customWidth="1"/>
    <col min="10755" max="10756" width="12.140625" style="806" customWidth="1"/>
    <col min="10757" max="10757" width="5.140625" style="806" customWidth="1"/>
    <col min="10758" max="10758" width="8.140625" style="806" customWidth="1"/>
    <col min="10759" max="10759" width="12" style="806" customWidth="1"/>
    <col min="10760" max="10760" width="11.28515625" style="806" bestFit="1" customWidth="1"/>
    <col min="10761" max="10762" width="10.85546875" style="806" bestFit="1" customWidth="1"/>
    <col min="10763" max="10763" width="11.28515625" style="806" bestFit="1" customWidth="1"/>
    <col min="10764" max="10764" width="10" style="806" bestFit="1" customWidth="1"/>
    <col min="10765" max="10765" width="10.5703125" style="806" bestFit="1" customWidth="1"/>
    <col min="10766" max="10766" width="11.28515625" style="806" bestFit="1" customWidth="1"/>
    <col min="10767" max="10767" width="10" style="806" bestFit="1" customWidth="1"/>
    <col min="10768" max="10768" width="10.5703125" style="806" bestFit="1" customWidth="1"/>
    <col min="10769" max="10769" width="11.28515625" style="806" bestFit="1" customWidth="1"/>
    <col min="10770" max="10770" width="10" style="806" bestFit="1" customWidth="1"/>
    <col min="10771" max="10771" width="10.5703125" style="806" bestFit="1" customWidth="1"/>
    <col min="10772" max="10772" width="11.28515625" style="806" bestFit="1" customWidth="1"/>
    <col min="10773" max="10773" width="10" style="806" bestFit="1" customWidth="1"/>
    <col min="10774" max="10774" width="10.5703125" style="806" bestFit="1" customWidth="1"/>
    <col min="10775" max="10775" width="11.28515625" style="806" bestFit="1" customWidth="1"/>
    <col min="10776" max="10776" width="10" style="806" bestFit="1" customWidth="1"/>
    <col min="10777" max="10777" width="10.5703125" style="806" bestFit="1" customWidth="1"/>
    <col min="10778" max="10778" width="11.28515625" style="806" bestFit="1" customWidth="1"/>
    <col min="10779" max="10779" width="10" style="806" bestFit="1" customWidth="1"/>
    <col min="10780" max="10780" width="10.5703125" style="806" bestFit="1" customWidth="1"/>
    <col min="10781" max="10781" width="11.28515625" style="806" bestFit="1" customWidth="1"/>
    <col min="10782" max="10782" width="10" style="806" bestFit="1" customWidth="1"/>
    <col min="10783" max="10783" width="10.5703125" style="806" bestFit="1" customWidth="1"/>
    <col min="10784" max="10784" width="11.28515625" style="806" bestFit="1" customWidth="1"/>
    <col min="10785" max="10785" width="10" style="806" bestFit="1" customWidth="1"/>
    <col min="10786" max="10786" width="10.5703125" style="806" bestFit="1" customWidth="1"/>
    <col min="10787" max="10787" width="11.28515625" style="806" bestFit="1" customWidth="1"/>
    <col min="10788" max="10788" width="10" style="806" bestFit="1" customWidth="1"/>
    <col min="10789" max="10789" width="10.5703125" style="806" bestFit="1" customWidth="1"/>
    <col min="10790" max="10790" width="11.28515625" style="806" bestFit="1" customWidth="1"/>
    <col min="10791" max="10792" width="10.5703125" style="806" bestFit="1" customWidth="1"/>
    <col min="10793" max="10793" width="11.28515625" style="806" bestFit="1" customWidth="1"/>
    <col min="10794" max="10794" width="10" style="806" bestFit="1" customWidth="1"/>
    <col min="10795" max="10795" width="10.5703125" style="806" bestFit="1" customWidth="1"/>
    <col min="10796" max="10796" width="17.7109375" style="806" customWidth="1"/>
    <col min="10797" max="10797" width="18" style="806" customWidth="1"/>
    <col min="10798" max="10798" width="8" style="806" customWidth="1"/>
    <col min="10799" max="10799" width="15" style="806" customWidth="1"/>
    <col min="10800" max="10800" width="13" style="806" customWidth="1"/>
    <col min="10801" max="10801" width="14.7109375" style="806" customWidth="1"/>
    <col min="10802" max="10802" width="11.42578125" style="806" customWidth="1"/>
    <col min="10803" max="10831" width="8" style="806" customWidth="1"/>
    <col min="10832" max="10832" width="12" style="806" bestFit="1" customWidth="1"/>
    <col min="10833" max="11008" width="9.140625" style="806"/>
    <col min="11009" max="11010" width="13.28515625" style="806" customWidth="1"/>
    <col min="11011" max="11012" width="12.140625" style="806" customWidth="1"/>
    <col min="11013" max="11013" width="5.140625" style="806" customWidth="1"/>
    <col min="11014" max="11014" width="8.140625" style="806" customWidth="1"/>
    <col min="11015" max="11015" width="12" style="806" customWidth="1"/>
    <col min="11016" max="11016" width="11.28515625" style="806" bestFit="1" customWidth="1"/>
    <col min="11017" max="11018" width="10.85546875" style="806" bestFit="1" customWidth="1"/>
    <col min="11019" max="11019" width="11.28515625" style="806" bestFit="1" customWidth="1"/>
    <col min="11020" max="11020" width="10" style="806" bestFit="1" customWidth="1"/>
    <col min="11021" max="11021" width="10.5703125" style="806" bestFit="1" customWidth="1"/>
    <col min="11022" max="11022" width="11.28515625" style="806" bestFit="1" customWidth="1"/>
    <col min="11023" max="11023" width="10" style="806" bestFit="1" customWidth="1"/>
    <col min="11024" max="11024" width="10.5703125" style="806" bestFit="1" customWidth="1"/>
    <col min="11025" max="11025" width="11.28515625" style="806" bestFit="1" customWidth="1"/>
    <col min="11026" max="11026" width="10" style="806" bestFit="1" customWidth="1"/>
    <col min="11027" max="11027" width="10.5703125" style="806" bestFit="1" customWidth="1"/>
    <col min="11028" max="11028" width="11.28515625" style="806" bestFit="1" customWidth="1"/>
    <col min="11029" max="11029" width="10" style="806" bestFit="1" customWidth="1"/>
    <col min="11030" max="11030" width="10.5703125" style="806" bestFit="1" customWidth="1"/>
    <col min="11031" max="11031" width="11.28515625" style="806" bestFit="1" customWidth="1"/>
    <col min="11032" max="11032" width="10" style="806" bestFit="1" customWidth="1"/>
    <col min="11033" max="11033" width="10.5703125" style="806" bestFit="1" customWidth="1"/>
    <col min="11034" max="11034" width="11.28515625" style="806" bestFit="1" customWidth="1"/>
    <col min="11035" max="11035" width="10" style="806" bestFit="1" customWidth="1"/>
    <col min="11036" max="11036" width="10.5703125" style="806" bestFit="1" customWidth="1"/>
    <col min="11037" max="11037" width="11.28515625" style="806" bestFit="1" customWidth="1"/>
    <col min="11038" max="11038" width="10" style="806" bestFit="1" customWidth="1"/>
    <col min="11039" max="11039" width="10.5703125" style="806" bestFit="1" customWidth="1"/>
    <col min="11040" max="11040" width="11.28515625" style="806" bestFit="1" customWidth="1"/>
    <col min="11041" max="11041" width="10" style="806" bestFit="1" customWidth="1"/>
    <col min="11042" max="11042" width="10.5703125" style="806" bestFit="1" customWidth="1"/>
    <col min="11043" max="11043" width="11.28515625" style="806" bestFit="1" customWidth="1"/>
    <col min="11044" max="11044" width="10" style="806" bestFit="1" customWidth="1"/>
    <col min="11045" max="11045" width="10.5703125" style="806" bestFit="1" customWidth="1"/>
    <col min="11046" max="11046" width="11.28515625" style="806" bestFit="1" customWidth="1"/>
    <col min="11047" max="11048" width="10.5703125" style="806" bestFit="1" customWidth="1"/>
    <col min="11049" max="11049" width="11.28515625" style="806" bestFit="1" customWidth="1"/>
    <col min="11050" max="11050" width="10" style="806" bestFit="1" customWidth="1"/>
    <col min="11051" max="11051" width="10.5703125" style="806" bestFit="1" customWidth="1"/>
    <col min="11052" max="11052" width="17.7109375" style="806" customWidth="1"/>
    <col min="11053" max="11053" width="18" style="806" customWidth="1"/>
    <col min="11054" max="11054" width="8" style="806" customWidth="1"/>
    <col min="11055" max="11055" width="15" style="806" customWidth="1"/>
    <col min="11056" max="11056" width="13" style="806" customWidth="1"/>
    <col min="11057" max="11057" width="14.7109375" style="806" customWidth="1"/>
    <col min="11058" max="11058" width="11.42578125" style="806" customWidth="1"/>
    <col min="11059" max="11087" width="8" style="806" customWidth="1"/>
    <col min="11088" max="11088" width="12" style="806" bestFit="1" customWidth="1"/>
    <col min="11089" max="11264" width="9.140625" style="806"/>
    <col min="11265" max="11266" width="13.28515625" style="806" customWidth="1"/>
    <col min="11267" max="11268" width="12.140625" style="806" customWidth="1"/>
    <col min="11269" max="11269" width="5.140625" style="806" customWidth="1"/>
    <col min="11270" max="11270" width="8.140625" style="806" customWidth="1"/>
    <col min="11271" max="11271" width="12" style="806" customWidth="1"/>
    <col min="11272" max="11272" width="11.28515625" style="806" bestFit="1" customWidth="1"/>
    <col min="11273" max="11274" width="10.85546875" style="806" bestFit="1" customWidth="1"/>
    <col min="11275" max="11275" width="11.28515625" style="806" bestFit="1" customWidth="1"/>
    <col min="11276" max="11276" width="10" style="806" bestFit="1" customWidth="1"/>
    <col min="11277" max="11277" width="10.5703125" style="806" bestFit="1" customWidth="1"/>
    <col min="11278" max="11278" width="11.28515625" style="806" bestFit="1" customWidth="1"/>
    <col min="11279" max="11279" width="10" style="806" bestFit="1" customWidth="1"/>
    <col min="11280" max="11280" width="10.5703125" style="806" bestFit="1" customWidth="1"/>
    <col min="11281" max="11281" width="11.28515625" style="806" bestFit="1" customWidth="1"/>
    <col min="11282" max="11282" width="10" style="806" bestFit="1" customWidth="1"/>
    <col min="11283" max="11283" width="10.5703125" style="806" bestFit="1" customWidth="1"/>
    <col min="11284" max="11284" width="11.28515625" style="806" bestFit="1" customWidth="1"/>
    <col min="11285" max="11285" width="10" style="806" bestFit="1" customWidth="1"/>
    <col min="11286" max="11286" width="10.5703125" style="806" bestFit="1" customWidth="1"/>
    <col min="11287" max="11287" width="11.28515625" style="806" bestFit="1" customWidth="1"/>
    <col min="11288" max="11288" width="10" style="806" bestFit="1" customWidth="1"/>
    <col min="11289" max="11289" width="10.5703125" style="806" bestFit="1" customWidth="1"/>
    <col min="11290" max="11290" width="11.28515625" style="806" bestFit="1" customWidth="1"/>
    <col min="11291" max="11291" width="10" style="806" bestFit="1" customWidth="1"/>
    <col min="11292" max="11292" width="10.5703125" style="806" bestFit="1" customWidth="1"/>
    <col min="11293" max="11293" width="11.28515625" style="806" bestFit="1" customWidth="1"/>
    <col min="11294" max="11294" width="10" style="806" bestFit="1" customWidth="1"/>
    <col min="11295" max="11295" width="10.5703125" style="806" bestFit="1" customWidth="1"/>
    <col min="11296" max="11296" width="11.28515625" style="806" bestFit="1" customWidth="1"/>
    <col min="11297" max="11297" width="10" style="806" bestFit="1" customWidth="1"/>
    <col min="11298" max="11298" width="10.5703125" style="806" bestFit="1" customWidth="1"/>
    <col min="11299" max="11299" width="11.28515625" style="806" bestFit="1" customWidth="1"/>
    <col min="11300" max="11300" width="10" style="806" bestFit="1" customWidth="1"/>
    <col min="11301" max="11301" width="10.5703125" style="806" bestFit="1" customWidth="1"/>
    <col min="11302" max="11302" width="11.28515625" style="806" bestFit="1" customWidth="1"/>
    <col min="11303" max="11304" width="10.5703125" style="806" bestFit="1" customWidth="1"/>
    <col min="11305" max="11305" width="11.28515625" style="806" bestFit="1" customWidth="1"/>
    <col min="11306" max="11306" width="10" style="806" bestFit="1" customWidth="1"/>
    <col min="11307" max="11307" width="10.5703125" style="806" bestFit="1" customWidth="1"/>
    <col min="11308" max="11308" width="17.7109375" style="806" customWidth="1"/>
    <col min="11309" max="11309" width="18" style="806" customWidth="1"/>
    <col min="11310" max="11310" width="8" style="806" customWidth="1"/>
    <col min="11311" max="11311" width="15" style="806" customWidth="1"/>
    <col min="11312" max="11312" width="13" style="806" customWidth="1"/>
    <col min="11313" max="11313" width="14.7109375" style="806" customWidth="1"/>
    <col min="11314" max="11314" width="11.42578125" style="806" customWidth="1"/>
    <col min="11315" max="11343" width="8" style="806" customWidth="1"/>
    <col min="11344" max="11344" width="12" style="806" bestFit="1" customWidth="1"/>
    <col min="11345" max="11520" width="9.140625" style="806"/>
    <col min="11521" max="11522" width="13.28515625" style="806" customWidth="1"/>
    <col min="11523" max="11524" width="12.140625" style="806" customWidth="1"/>
    <col min="11525" max="11525" width="5.140625" style="806" customWidth="1"/>
    <col min="11526" max="11526" width="8.140625" style="806" customWidth="1"/>
    <col min="11527" max="11527" width="12" style="806" customWidth="1"/>
    <col min="11528" max="11528" width="11.28515625" style="806" bestFit="1" customWidth="1"/>
    <col min="11529" max="11530" width="10.85546875" style="806" bestFit="1" customWidth="1"/>
    <col min="11531" max="11531" width="11.28515625" style="806" bestFit="1" customWidth="1"/>
    <col min="11532" max="11532" width="10" style="806" bestFit="1" customWidth="1"/>
    <col min="11533" max="11533" width="10.5703125" style="806" bestFit="1" customWidth="1"/>
    <col min="11534" max="11534" width="11.28515625" style="806" bestFit="1" customWidth="1"/>
    <col min="11535" max="11535" width="10" style="806" bestFit="1" customWidth="1"/>
    <col min="11536" max="11536" width="10.5703125" style="806" bestFit="1" customWidth="1"/>
    <col min="11537" max="11537" width="11.28515625" style="806" bestFit="1" customWidth="1"/>
    <col min="11538" max="11538" width="10" style="806" bestFit="1" customWidth="1"/>
    <col min="11539" max="11539" width="10.5703125" style="806" bestFit="1" customWidth="1"/>
    <col min="11540" max="11540" width="11.28515625" style="806" bestFit="1" customWidth="1"/>
    <col min="11541" max="11541" width="10" style="806" bestFit="1" customWidth="1"/>
    <col min="11542" max="11542" width="10.5703125" style="806" bestFit="1" customWidth="1"/>
    <col min="11543" max="11543" width="11.28515625" style="806" bestFit="1" customWidth="1"/>
    <col min="11544" max="11544" width="10" style="806" bestFit="1" customWidth="1"/>
    <col min="11545" max="11545" width="10.5703125" style="806" bestFit="1" customWidth="1"/>
    <col min="11546" max="11546" width="11.28515625" style="806" bestFit="1" customWidth="1"/>
    <col min="11547" max="11547" width="10" style="806" bestFit="1" customWidth="1"/>
    <col min="11548" max="11548" width="10.5703125" style="806" bestFit="1" customWidth="1"/>
    <col min="11549" max="11549" width="11.28515625" style="806" bestFit="1" customWidth="1"/>
    <col min="11550" max="11550" width="10" style="806" bestFit="1" customWidth="1"/>
    <col min="11551" max="11551" width="10.5703125" style="806" bestFit="1" customWidth="1"/>
    <col min="11552" max="11552" width="11.28515625" style="806" bestFit="1" customWidth="1"/>
    <col min="11553" max="11553" width="10" style="806" bestFit="1" customWidth="1"/>
    <col min="11554" max="11554" width="10.5703125" style="806" bestFit="1" customWidth="1"/>
    <col min="11555" max="11555" width="11.28515625" style="806" bestFit="1" customWidth="1"/>
    <col min="11556" max="11556" width="10" style="806" bestFit="1" customWidth="1"/>
    <col min="11557" max="11557" width="10.5703125" style="806" bestFit="1" customWidth="1"/>
    <col min="11558" max="11558" width="11.28515625" style="806" bestFit="1" customWidth="1"/>
    <col min="11559" max="11560" width="10.5703125" style="806" bestFit="1" customWidth="1"/>
    <col min="11561" max="11561" width="11.28515625" style="806" bestFit="1" customWidth="1"/>
    <col min="11562" max="11562" width="10" style="806" bestFit="1" customWidth="1"/>
    <col min="11563" max="11563" width="10.5703125" style="806" bestFit="1" customWidth="1"/>
    <col min="11564" max="11564" width="17.7109375" style="806" customWidth="1"/>
    <col min="11565" max="11565" width="18" style="806" customWidth="1"/>
    <col min="11566" max="11566" width="8" style="806" customWidth="1"/>
    <col min="11567" max="11567" width="15" style="806" customWidth="1"/>
    <col min="11568" max="11568" width="13" style="806" customWidth="1"/>
    <col min="11569" max="11569" width="14.7109375" style="806" customWidth="1"/>
    <col min="11570" max="11570" width="11.42578125" style="806" customWidth="1"/>
    <col min="11571" max="11599" width="8" style="806" customWidth="1"/>
    <col min="11600" max="11600" width="12" style="806" bestFit="1" customWidth="1"/>
    <col min="11601" max="11776" width="9.140625" style="806"/>
    <col min="11777" max="11778" width="13.28515625" style="806" customWidth="1"/>
    <col min="11779" max="11780" width="12.140625" style="806" customWidth="1"/>
    <col min="11781" max="11781" width="5.140625" style="806" customWidth="1"/>
    <col min="11782" max="11782" width="8.140625" style="806" customWidth="1"/>
    <col min="11783" max="11783" width="12" style="806" customWidth="1"/>
    <col min="11784" max="11784" width="11.28515625" style="806" bestFit="1" customWidth="1"/>
    <col min="11785" max="11786" width="10.85546875" style="806" bestFit="1" customWidth="1"/>
    <col min="11787" max="11787" width="11.28515625" style="806" bestFit="1" customWidth="1"/>
    <col min="11788" max="11788" width="10" style="806" bestFit="1" customWidth="1"/>
    <col min="11789" max="11789" width="10.5703125" style="806" bestFit="1" customWidth="1"/>
    <col min="11790" max="11790" width="11.28515625" style="806" bestFit="1" customWidth="1"/>
    <col min="11791" max="11791" width="10" style="806" bestFit="1" customWidth="1"/>
    <col min="11792" max="11792" width="10.5703125" style="806" bestFit="1" customWidth="1"/>
    <col min="11793" max="11793" width="11.28515625" style="806" bestFit="1" customWidth="1"/>
    <col min="11794" max="11794" width="10" style="806" bestFit="1" customWidth="1"/>
    <col min="11795" max="11795" width="10.5703125" style="806" bestFit="1" customWidth="1"/>
    <col min="11796" max="11796" width="11.28515625" style="806" bestFit="1" customWidth="1"/>
    <col min="11797" max="11797" width="10" style="806" bestFit="1" customWidth="1"/>
    <col min="11798" max="11798" width="10.5703125" style="806" bestFit="1" customWidth="1"/>
    <col min="11799" max="11799" width="11.28515625" style="806" bestFit="1" customWidth="1"/>
    <col min="11800" max="11800" width="10" style="806" bestFit="1" customWidth="1"/>
    <col min="11801" max="11801" width="10.5703125" style="806" bestFit="1" customWidth="1"/>
    <col min="11802" max="11802" width="11.28515625" style="806" bestFit="1" customWidth="1"/>
    <col min="11803" max="11803" width="10" style="806" bestFit="1" customWidth="1"/>
    <col min="11804" max="11804" width="10.5703125" style="806" bestFit="1" customWidth="1"/>
    <col min="11805" max="11805" width="11.28515625" style="806" bestFit="1" customWidth="1"/>
    <col min="11806" max="11806" width="10" style="806" bestFit="1" customWidth="1"/>
    <col min="11807" max="11807" width="10.5703125" style="806" bestFit="1" customWidth="1"/>
    <col min="11808" max="11808" width="11.28515625" style="806" bestFit="1" customWidth="1"/>
    <col min="11809" max="11809" width="10" style="806" bestFit="1" customWidth="1"/>
    <col min="11810" max="11810" width="10.5703125" style="806" bestFit="1" customWidth="1"/>
    <col min="11811" max="11811" width="11.28515625" style="806" bestFit="1" customWidth="1"/>
    <col min="11812" max="11812" width="10" style="806" bestFit="1" customWidth="1"/>
    <col min="11813" max="11813" width="10.5703125" style="806" bestFit="1" customWidth="1"/>
    <col min="11814" max="11814" width="11.28515625" style="806" bestFit="1" customWidth="1"/>
    <col min="11815" max="11816" width="10.5703125" style="806" bestFit="1" customWidth="1"/>
    <col min="11817" max="11817" width="11.28515625" style="806" bestFit="1" customWidth="1"/>
    <col min="11818" max="11818" width="10" style="806" bestFit="1" customWidth="1"/>
    <col min="11819" max="11819" width="10.5703125" style="806" bestFit="1" customWidth="1"/>
    <col min="11820" max="11820" width="17.7109375" style="806" customWidth="1"/>
    <col min="11821" max="11821" width="18" style="806" customWidth="1"/>
    <col min="11822" max="11822" width="8" style="806" customWidth="1"/>
    <col min="11823" max="11823" width="15" style="806" customWidth="1"/>
    <col min="11824" max="11824" width="13" style="806" customWidth="1"/>
    <col min="11825" max="11825" width="14.7109375" style="806" customWidth="1"/>
    <col min="11826" max="11826" width="11.42578125" style="806" customWidth="1"/>
    <col min="11827" max="11855" width="8" style="806" customWidth="1"/>
    <col min="11856" max="11856" width="12" style="806" bestFit="1" customWidth="1"/>
    <col min="11857" max="12032" width="9.140625" style="806"/>
    <col min="12033" max="12034" width="13.28515625" style="806" customWidth="1"/>
    <col min="12035" max="12036" width="12.140625" style="806" customWidth="1"/>
    <col min="12037" max="12037" width="5.140625" style="806" customWidth="1"/>
    <col min="12038" max="12038" width="8.140625" style="806" customWidth="1"/>
    <col min="12039" max="12039" width="12" style="806" customWidth="1"/>
    <col min="12040" max="12040" width="11.28515625" style="806" bestFit="1" customWidth="1"/>
    <col min="12041" max="12042" width="10.85546875" style="806" bestFit="1" customWidth="1"/>
    <col min="12043" max="12043" width="11.28515625" style="806" bestFit="1" customWidth="1"/>
    <col min="12044" max="12044" width="10" style="806" bestFit="1" customWidth="1"/>
    <col min="12045" max="12045" width="10.5703125" style="806" bestFit="1" customWidth="1"/>
    <col min="12046" max="12046" width="11.28515625" style="806" bestFit="1" customWidth="1"/>
    <col min="12047" max="12047" width="10" style="806" bestFit="1" customWidth="1"/>
    <col min="12048" max="12048" width="10.5703125" style="806" bestFit="1" customWidth="1"/>
    <col min="12049" max="12049" width="11.28515625" style="806" bestFit="1" customWidth="1"/>
    <col min="12050" max="12050" width="10" style="806" bestFit="1" customWidth="1"/>
    <col min="12051" max="12051" width="10.5703125" style="806" bestFit="1" customWidth="1"/>
    <col min="12052" max="12052" width="11.28515625" style="806" bestFit="1" customWidth="1"/>
    <col min="12053" max="12053" width="10" style="806" bestFit="1" customWidth="1"/>
    <col min="12054" max="12054" width="10.5703125" style="806" bestFit="1" customWidth="1"/>
    <col min="12055" max="12055" width="11.28515625" style="806" bestFit="1" customWidth="1"/>
    <col min="12056" max="12056" width="10" style="806" bestFit="1" customWidth="1"/>
    <col min="12057" max="12057" width="10.5703125" style="806" bestFit="1" customWidth="1"/>
    <col min="12058" max="12058" width="11.28515625" style="806" bestFit="1" customWidth="1"/>
    <col min="12059" max="12059" width="10" style="806" bestFit="1" customWidth="1"/>
    <col min="12060" max="12060" width="10.5703125" style="806" bestFit="1" customWidth="1"/>
    <col min="12061" max="12061" width="11.28515625" style="806" bestFit="1" customWidth="1"/>
    <col min="12062" max="12062" width="10" style="806" bestFit="1" customWidth="1"/>
    <col min="12063" max="12063" width="10.5703125" style="806" bestFit="1" customWidth="1"/>
    <col min="12064" max="12064" width="11.28515625" style="806" bestFit="1" customWidth="1"/>
    <col min="12065" max="12065" width="10" style="806" bestFit="1" customWidth="1"/>
    <col min="12066" max="12066" width="10.5703125" style="806" bestFit="1" customWidth="1"/>
    <col min="12067" max="12067" width="11.28515625" style="806" bestFit="1" customWidth="1"/>
    <col min="12068" max="12068" width="10" style="806" bestFit="1" customWidth="1"/>
    <col min="12069" max="12069" width="10.5703125" style="806" bestFit="1" customWidth="1"/>
    <col min="12070" max="12070" width="11.28515625" style="806" bestFit="1" customWidth="1"/>
    <col min="12071" max="12072" width="10.5703125" style="806" bestFit="1" customWidth="1"/>
    <col min="12073" max="12073" width="11.28515625" style="806" bestFit="1" customWidth="1"/>
    <col min="12074" max="12074" width="10" style="806" bestFit="1" customWidth="1"/>
    <col min="12075" max="12075" width="10.5703125" style="806" bestFit="1" customWidth="1"/>
    <col min="12076" max="12076" width="17.7109375" style="806" customWidth="1"/>
    <col min="12077" max="12077" width="18" style="806" customWidth="1"/>
    <col min="12078" max="12078" width="8" style="806" customWidth="1"/>
    <col min="12079" max="12079" width="15" style="806" customWidth="1"/>
    <col min="12080" max="12080" width="13" style="806" customWidth="1"/>
    <col min="12081" max="12081" width="14.7109375" style="806" customWidth="1"/>
    <col min="12082" max="12082" width="11.42578125" style="806" customWidth="1"/>
    <col min="12083" max="12111" width="8" style="806" customWidth="1"/>
    <col min="12112" max="12112" width="12" style="806" bestFit="1" customWidth="1"/>
    <col min="12113" max="12288" width="9.140625" style="806"/>
    <col min="12289" max="12290" width="13.28515625" style="806" customWidth="1"/>
    <col min="12291" max="12292" width="12.140625" style="806" customWidth="1"/>
    <col min="12293" max="12293" width="5.140625" style="806" customWidth="1"/>
    <col min="12294" max="12294" width="8.140625" style="806" customWidth="1"/>
    <col min="12295" max="12295" width="12" style="806" customWidth="1"/>
    <col min="12296" max="12296" width="11.28515625" style="806" bestFit="1" customWidth="1"/>
    <col min="12297" max="12298" width="10.85546875" style="806" bestFit="1" customWidth="1"/>
    <col min="12299" max="12299" width="11.28515625" style="806" bestFit="1" customWidth="1"/>
    <col min="12300" max="12300" width="10" style="806" bestFit="1" customWidth="1"/>
    <col min="12301" max="12301" width="10.5703125" style="806" bestFit="1" customWidth="1"/>
    <col min="12302" max="12302" width="11.28515625" style="806" bestFit="1" customWidth="1"/>
    <col min="12303" max="12303" width="10" style="806" bestFit="1" customWidth="1"/>
    <col min="12304" max="12304" width="10.5703125" style="806" bestFit="1" customWidth="1"/>
    <col min="12305" max="12305" width="11.28515625" style="806" bestFit="1" customWidth="1"/>
    <col min="12306" max="12306" width="10" style="806" bestFit="1" customWidth="1"/>
    <col min="12307" max="12307" width="10.5703125" style="806" bestFit="1" customWidth="1"/>
    <col min="12308" max="12308" width="11.28515625" style="806" bestFit="1" customWidth="1"/>
    <col min="12309" max="12309" width="10" style="806" bestFit="1" customWidth="1"/>
    <col min="12310" max="12310" width="10.5703125" style="806" bestFit="1" customWidth="1"/>
    <col min="12311" max="12311" width="11.28515625" style="806" bestFit="1" customWidth="1"/>
    <col min="12312" max="12312" width="10" style="806" bestFit="1" customWidth="1"/>
    <col min="12313" max="12313" width="10.5703125" style="806" bestFit="1" customWidth="1"/>
    <col min="12314" max="12314" width="11.28515625" style="806" bestFit="1" customWidth="1"/>
    <col min="12315" max="12315" width="10" style="806" bestFit="1" customWidth="1"/>
    <col min="12316" max="12316" width="10.5703125" style="806" bestFit="1" customWidth="1"/>
    <col min="12317" max="12317" width="11.28515625" style="806" bestFit="1" customWidth="1"/>
    <col min="12318" max="12318" width="10" style="806" bestFit="1" customWidth="1"/>
    <col min="12319" max="12319" width="10.5703125" style="806" bestFit="1" customWidth="1"/>
    <col min="12320" max="12320" width="11.28515625" style="806" bestFit="1" customWidth="1"/>
    <col min="12321" max="12321" width="10" style="806" bestFit="1" customWidth="1"/>
    <col min="12322" max="12322" width="10.5703125" style="806" bestFit="1" customWidth="1"/>
    <col min="12323" max="12323" width="11.28515625" style="806" bestFit="1" customWidth="1"/>
    <col min="12324" max="12324" width="10" style="806" bestFit="1" customWidth="1"/>
    <col min="12325" max="12325" width="10.5703125" style="806" bestFit="1" customWidth="1"/>
    <col min="12326" max="12326" width="11.28515625" style="806" bestFit="1" customWidth="1"/>
    <col min="12327" max="12328" width="10.5703125" style="806" bestFit="1" customWidth="1"/>
    <col min="12329" max="12329" width="11.28515625" style="806" bestFit="1" customWidth="1"/>
    <col min="12330" max="12330" width="10" style="806" bestFit="1" customWidth="1"/>
    <col min="12331" max="12331" width="10.5703125" style="806" bestFit="1" customWidth="1"/>
    <col min="12332" max="12332" width="17.7109375" style="806" customWidth="1"/>
    <col min="12333" max="12333" width="18" style="806" customWidth="1"/>
    <col min="12334" max="12334" width="8" style="806" customWidth="1"/>
    <col min="12335" max="12335" width="15" style="806" customWidth="1"/>
    <col min="12336" max="12336" width="13" style="806" customWidth="1"/>
    <col min="12337" max="12337" width="14.7109375" style="806" customWidth="1"/>
    <col min="12338" max="12338" width="11.42578125" style="806" customWidth="1"/>
    <col min="12339" max="12367" width="8" style="806" customWidth="1"/>
    <col min="12368" max="12368" width="12" style="806" bestFit="1" customWidth="1"/>
    <col min="12369" max="12544" width="9.140625" style="806"/>
    <col min="12545" max="12546" width="13.28515625" style="806" customWidth="1"/>
    <col min="12547" max="12548" width="12.140625" style="806" customWidth="1"/>
    <col min="12549" max="12549" width="5.140625" style="806" customWidth="1"/>
    <col min="12550" max="12550" width="8.140625" style="806" customWidth="1"/>
    <col min="12551" max="12551" width="12" style="806" customWidth="1"/>
    <col min="12552" max="12552" width="11.28515625" style="806" bestFit="1" customWidth="1"/>
    <col min="12553" max="12554" width="10.85546875" style="806" bestFit="1" customWidth="1"/>
    <col min="12555" max="12555" width="11.28515625" style="806" bestFit="1" customWidth="1"/>
    <col min="12556" max="12556" width="10" style="806" bestFit="1" customWidth="1"/>
    <col min="12557" max="12557" width="10.5703125" style="806" bestFit="1" customWidth="1"/>
    <col min="12558" max="12558" width="11.28515625" style="806" bestFit="1" customWidth="1"/>
    <col min="12559" max="12559" width="10" style="806" bestFit="1" customWidth="1"/>
    <col min="12560" max="12560" width="10.5703125" style="806" bestFit="1" customWidth="1"/>
    <col min="12561" max="12561" width="11.28515625" style="806" bestFit="1" customWidth="1"/>
    <col min="12562" max="12562" width="10" style="806" bestFit="1" customWidth="1"/>
    <col min="12563" max="12563" width="10.5703125" style="806" bestFit="1" customWidth="1"/>
    <col min="12564" max="12564" width="11.28515625" style="806" bestFit="1" customWidth="1"/>
    <col min="12565" max="12565" width="10" style="806" bestFit="1" customWidth="1"/>
    <col min="12566" max="12566" width="10.5703125" style="806" bestFit="1" customWidth="1"/>
    <col min="12567" max="12567" width="11.28515625" style="806" bestFit="1" customWidth="1"/>
    <col min="12568" max="12568" width="10" style="806" bestFit="1" customWidth="1"/>
    <col min="12569" max="12569" width="10.5703125" style="806" bestFit="1" customWidth="1"/>
    <col min="12570" max="12570" width="11.28515625" style="806" bestFit="1" customWidth="1"/>
    <col min="12571" max="12571" width="10" style="806" bestFit="1" customWidth="1"/>
    <col min="12572" max="12572" width="10.5703125" style="806" bestFit="1" customWidth="1"/>
    <col min="12573" max="12573" width="11.28515625" style="806" bestFit="1" customWidth="1"/>
    <col min="12574" max="12574" width="10" style="806" bestFit="1" customWidth="1"/>
    <col min="12575" max="12575" width="10.5703125" style="806" bestFit="1" customWidth="1"/>
    <col min="12576" max="12576" width="11.28515625" style="806" bestFit="1" customWidth="1"/>
    <col min="12577" max="12577" width="10" style="806" bestFit="1" customWidth="1"/>
    <col min="12578" max="12578" width="10.5703125" style="806" bestFit="1" customWidth="1"/>
    <col min="12579" max="12579" width="11.28515625" style="806" bestFit="1" customWidth="1"/>
    <col min="12580" max="12580" width="10" style="806" bestFit="1" customWidth="1"/>
    <col min="12581" max="12581" width="10.5703125" style="806" bestFit="1" customWidth="1"/>
    <col min="12582" max="12582" width="11.28515625" style="806" bestFit="1" customWidth="1"/>
    <col min="12583" max="12584" width="10.5703125" style="806" bestFit="1" customWidth="1"/>
    <col min="12585" max="12585" width="11.28515625" style="806" bestFit="1" customWidth="1"/>
    <col min="12586" max="12586" width="10" style="806" bestFit="1" customWidth="1"/>
    <col min="12587" max="12587" width="10.5703125" style="806" bestFit="1" customWidth="1"/>
    <col min="12588" max="12588" width="17.7109375" style="806" customWidth="1"/>
    <col min="12589" max="12589" width="18" style="806" customWidth="1"/>
    <col min="12590" max="12590" width="8" style="806" customWidth="1"/>
    <col min="12591" max="12591" width="15" style="806" customWidth="1"/>
    <col min="12592" max="12592" width="13" style="806" customWidth="1"/>
    <col min="12593" max="12593" width="14.7109375" style="806" customWidth="1"/>
    <col min="12594" max="12594" width="11.42578125" style="806" customWidth="1"/>
    <col min="12595" max="12623" width="8" style="806" customWidth="1"/>
    <col min="12624" max="12624" width="12" style="806" bestFit="1" customWidth="1"/>
    <col min="12625" max="12800" width="9.140625" style="806"/>
    <col min="12801" max="12802" width="13.28515625" style="806" customWidth="1"/>
    <col min="12803" max="12804" width="12.140625" style="806" customWidth="1"/>
    <col min="12805" max="12805" width="5.140625" style="806" customWidth="1"/>
    <col min="12806" max="12806" width="8.140625" style="806" customWidth="1"/>
    <col min="12807" max="12807" width="12" style="806" customWidth="1"/>
    <col min="12808" max="12808" width="11.28515625" style="806" bestFit="1" customWidth="1"/>
    <col min="12809" max="12810" width="10.85546875" style="806" bestFit="1" customWidth="1"/>
    <col min="12811" max="12811" width="11.28515625" style="806" bestFit="1" customWidth="1"/>
    <col min="12812" max="12812" width="10" style="806" bestFit="1" customWidth="1"/>
    <col min="12813" max="12813" width="10.5703125" style="806" bestFit="1" customWidth="1"/>
    <col min="12814" max="12814" width="11.28515625" style="806" bestFit="1" customWidth="1"/>
    <col min="12815" max="12815" width="10" style="806" bestFit="1" customWidth="1"/>
    <col min="12816" max="12816" width="10.5703125" style="806" bestFit="1" customWidth="1"/>
    <col min="12817" max="12817" width="11.28515625" style="806" bestFit="1" customWidth="1"/>
    <col min="12818" max="12818" width="10" style="806" bestFit="1" customWidth="1"/>
    <col min="12819" max="12819" width="10.5703125" style="806" bestFit="1" customWidth="1"/>
    <col min="12820" max="12820" width="11.28515625" style="806" bestFit="1" customWidth="1"/>
    <col min="12821" max="12821" width="10" style="806" bestFit="1" customWidth="1"/>
    <col min="12822" max="12822" width="10.5703125" style="806" bestFit="1" customWidth="1"/>
    <col min="12823" max="12823" width="11.28515625" style="806" bestFit="1" customWidth="1"/>
    <col min="12824" max="12824" width="10" style="806" bestFit="1" customWidth="1"/>
    <col min="12825" max="12825" width="10.5703125" style="806" bestFit="1" customWidth="1"/>
    <col min="12826" max="12826" width="11.28515625" style="806" bestFit="1" customWidth="1"/>
    <col min="12827" max="12827" width="10" style="806" bestFit="1" customWidth="1"/>
    <col min="12828" max="12828" width="10.5703125" style="806" bestFit="1" customWidth="1"/>
    <col min="12829" max="12829" width="11.28515625" style="806" bestFit="1" customWidth="1"/>
    <col min="12830" max="12830" width="10" style="806" bestFit="1" customWidth="1"/>
    <col min="12831" max="12831" width="10.5703125" style="806" bestFit="1" customWidth="1"/>
    <col min="12832" max="12832" width="11.28515625" style="806" bestFit="1" customWidth="1"/>
    <col min="12833" max="12833" width="10" style="806" bestFit="1" customWidth="1"/>
    <col min="12834" max="12834" width="10.5703125" style="806" bestFit="1" customWidth="1"/>
    <col min="12835" max="12835" width="11.28515625" style="806" bestFit="1" customWidth="1"/>
    <col min="12836" max="12836" width="10" style="806" bestFit="1" customWidth="1"/>
    <col min="12837" max="12837" width="10.5703125" style="806" bestFit="1" customWidth="1"/>
    <col min="12838" max="12838" width="11.28515625" style="806" bestFit="1" customWidth="1"/>
    <col min="12839" max="12840" width="10.5703125" style="806" bestFit="1" customWidth="1"/>
    <col min="12841" max="12841" width="11.28515625" style="806" bestFit="1" customWidth="1"/>
    <col min="12842" max="12842" width="10" style="806" bestFit="1" customWidth="1"/>
    <col min="12843" max="12843" width="10.5703125" style="806" bestFit="1" customWidth="1"/>
    <col min="12844" max="12844" width="17.7109375" style="806" customWidth="1"/>
    <col min="12845" max="12845" width="18" style="806" customWidth="1"/>
    <col min="12846" max="12846" width="8" style="806" customWidth="1"/>
    <col min="12847" max="12847" width="15" style="806" customWidth="1"/>
    <col min="12848" max="12848" width="13" style="806" customWidth="1"/>
    <col min="12849" max="12849" width="14.7109375" style="806" customWidth="1"/>
    <col min="12850" max="12850" width="11.42578125" style="806" customWidth="1"/>
    <col min="12851" max="12879" width="8" style="806" customWidth="1"/>
    <col min="12880" max="12880" width="12" style="806" bestFit="1" customWidth="1"/>
    <col min="12881" max="13056" width="9.140625" style="806"/>
    <col min="13057" max="13058" width="13.28515625" style="806" customWidth="1"/>
    <col min="13059" max="13060" width="12.140625" style="806" customWidth="1"/>
    <col min="13061" max="13061" width="5.140625" style="806" customWidth="1"/>
    <col min="13062" max="13062" width="8.140625" style="806" customWidth="1"/>
    <col min="13063" max="13063" width="12" style="806" customWidth="1"/>
    <col min="13064" max="13064" width="11.28515625" style="806" bestFit="1" customWidth="1"/>
    <col min="13065" max="13066" width="10.85546875" style="806" bestFit="1" customWidth="1"/>
    <col min="13067" max="13067" width="11.28515625" style="806" bestFit="1" customWidth="1"/>
    <col min="13068" max="13068" width="10" style="806" bestFit="1" customWidth="1"/>
    <col min="13069" max="13069" width="10.5703125" style="806" bestFit="1" customWidth="1"/>
    <col min="13070" max="13070" width="11.28515625" style="806" bestFit="1" customWidth="1"/>
    <col min="13071" max="13071" width="10" style="806" bestFit="1" customWidth="1"/>
    <col min="13072" max="13072" width="10.5703125" style="806" bestFit="1" customWidth="1"/>
    <col min="13073" max="13073" width="11.28515625" style="806" bestFit="1" customWidth="1"/>
    <col min="13074" max="13074" width="10" style="806" bestFit="1" customWidth="1"/>
    <col min="13075" max="13075" width="10.5703125" style="806" bestFit="1" customWidth="1"/>
    <col min="13076" max="13076" width="11.28515625" style="806" bestFit="1" customWidth="1"/>
    <col min="13077" max="13077" width="10" style="806" bestFit="1" customWidth="1"/>
    <col min="13078" max="13078" width="10.5703125" style="806" bestFit="1" customWidth="1"/>
    <col min="13079" max="13079" width="11.28515625" style="806" bestFit="1" customWidth="1"/>
    <col min="13080" max="13080" width="10" style="806" bestFit="1" customWidth="1"/>
    <col min="13081" max="13081" width="10.5703125" style="806" bestFit="1" customWidth="1"/>
    <col min="13082" max="13082" width="11.28515625" style="806" bestFit="1" customWidth="1"/>
    <col min="13083" max="13083" width="10" style="806" bestFit="1" customWidth="1"/>
    <col min="13084" max="13084" width="10.5703125" style="806" bestFit="1" customWidth="1"/>
    <col min="13085" max="13085" width="11.28515625" style="806" bestFit="1" customWidth="1"/>
    <col min="13086" max="13086" width="10" style="806" bestFit="1" customWidth="1"/>
    <col min="13087" max="13087" width="10.5703125" style="806" bestFit="1" customWidth="1"/>
    <col min="13088" max="13088" width="11.28515625" style="806" bestFit="1" customWidth="1"/>
    <col min="13089" max="13089" width="10" style="806" bestFit="1" customWidth="1"/>
    <col min="13090" max="13090" width="10.5703125" style="806" bestFit="1" customWidth="1"/>
    <col min="13091" max="13091" width="11.28515625" style="806" bestFit="1" customWidth="1"/>
    <col min="13092" max="13092" width="10" style="806" bestFit="1" customWidth="1"/>
    <col min="13093" max="13093" width="10.5703125" style="806" bestFit="1" customWidth="1"/>
    <col min="13094" max="13094" width="11.28515625" style="806" bestFit="1" customWidth="1"/>
    <col min="13095" max="13096" width="10.5703125" style="806" bestFit="1" customWidth="1"/>
    <col min="13097" max="13097" width="11.28515625" style="806" bestFit="1" customWidth="1"/>
    <col min="13098" max="13098" width="10" style="806" bestFit="1" customWidth="1"/>
    <col min="13099" max="13099" width="10.5703125" style="806" bestFit="1" customWidth="1"/>
    <col min="13100" max="13100" width="17.7109375" style="806" customWidth="1"/>
    <col min="13101" max="13101" width="18" style="806" customWidth="1"/>
    <col min="13102" max="13102" width="8" style="806" customWidth="1"/>
    <col min="13103" max="13103" width="15" style="806" customWidth="1"/>
    <col min="13104" max="13104" width="13" style="806" customWidth="1"/>
    <col min="13105" max="13105" width="14.7109375" style="806" customWidth="1"/>
    <col min="13106" max="13106" width="11.42578125" style="806" customWidth="1"/>
    <col min="13107" max="13135" width="8" style="806" customWidth="1"/>
    <col min="13136" max="13136" width="12" style="806" bestFit="1" customWidth="1"/>
    <col min="13137" max="13312" width="9.140625" style="806"/>
    <col min="13313" max="13314" width="13.28515625" style="806" customWidth="1"/>
    <col min="13315" max="13316" width="12.140625" style="806" customWidth="1"/>
    <col min="13317" max="13317" width="5.140625" style="806" customWidth="1"/>
    <col min="13318" max="13318" width="8.140625" style="806" customWidth="1"/>
    <col min="13319" max="13319" width="12" style="806" customWidth="1"/>
    <col min="13320" max="13320" width="11.28515625" style="806" bestFit="1" customWidth="1"/>
    <col min="13321" max="13322" width="10.85546875" style="806" bestFit="1" customWidth="1"/>
    <col min="13323" max="13323" width="11.28515625" style="806" bestFit="1" customWidth="1"/>
    <col min="13324" max="13324" width="10" style="806" bestFit="1" customWidth="1"/>
    <col min="13325" max="13325" width="10.5703125" style="806" bestFit="1" customWidth="1"/>
    <col min="13326" max="13326" width="11.28515625" style="806" bestFit="1" customWidth="1"/>
    <col min="13327" max="13327" width="10" style="806" bestFit="1" customWidth="1"/>
    <col min="13328" max="13328" width="10.5703125" style="806" bestFit="1" customWidth="1"/>
    <col min="13329" max="13329" width="11.28515625" style="806" bestFit="1" customWidth="1"/>
    <col min="13330" max="13330" width="10" style="806" bestFit="1" customWidth="1"/>
    <col min="13331" max="13331" width="10.5703125" style="806" bestFit="1" customWidth="1"/>
    <col min="13332" max="13332" width="11.28515625" style="806" bestFit="1" customWidth="1"/>
    <col min="13333" max="13333" width="10" style="806" bestFit="1" customWidth="1"/>
    <col min="13334" max="13334" width="10.5703125" style="806" bestFit="1" customWidth="1"/>
    <col min="13335" max="13335" width="11.28515625" style="806" bestFit="1" customWidth="1"/>
    <col min="13336" max="13336" width="10" style="806" bestFit="1" customWidth="1"/>
    <col min="13337" max="13337" width="10.5703125" style="806" bestFit="1" customWidth="1"/>
    <col min="13338" max="13338" width="11.28515625" style="806" bestFit="1" customWidth="1"/>
    <col min="13339" max="13339" width="10" style="806" bestFit="1" customWidth="1"/>
    <col min="13340" max="13340" width="10.5703125" style="806" bestFit="1" customWidth="1"/>
    <col min="13341" max="13341" width="11.28515625" style="806" bestFit="1" customWidth="1"/>
    <col min="13342" max="13342" width="10" style="806" bestFit="1" customWidth="1"/>
    <col min="13343" max="13343" width="10.5703125" style="806" bestFit="1" customWidth="1"/>
    <col min="13344" max="13344" width="11.28515625" style="806" bestFit="1" customWidth="1"/>
    <col min="13345" max="13345" width="10" style="806" bestFit="1" customWidth="1"/>
    <col min="13346" max="13346" width="10.5703125" style="806" bestFit="1" customWidth="1"/>
    <col min="13347" max="13347" width="11.28515625" style="806" bestFit="1" customWidth="1"/>
    <col min="13348" max="13348" width="10" style="806" bestFit="1" customWidth="1"/>
    <col min="13349" max="13349" width="10.5703125" style="806" bestFit="1" customWidth="1"/>
    <col min="13350" max="13350" width="11.28515625" style="806" bestFit="1" customWidth="1"/>
    <col min="13351" max="13352" width="10.5703125" style="806" bestFit="1" customWidth="1"/>
    <col min="13353" max="13353" width="11.28515625" style="806" bestFit="1" customWidth="1"/>
    <col min="13354" max="13354" width="10" style="806" bestFit="1" customWidth="1"/>
    <col min="13355" max="13355" width="10.5703125" style="806" bestFit="1" customWidth="1"/>
    <col min="13356" max="13356" width="17.7109375" style="806" customWidth="1"/>
    <col min="13357" max="13357" width="18" style="806" customWidth="1"/>
    <col min="13358" max="13358" width="8" style="806" customWidth="1"/>
    <col min="13359" max="13359" width="15" style="806" customWidth="1"/>
    <col min="13360" max="13360" width="13" style="806" customWidth="1"/>
    <col min="13361" max="13361" width="14.7109375" style="806" customWidth="1"/>
    <col min="13362" max="13362" width="11.42578125" style="806" customWidth="1"/>
    <col min="13363" max="13391" width="8" style="806" customWidth="1"/>
    <col min="13392" max="13392" width="12" style="806" bestFit="1" customWidth="1"/>
    <col min="13393" max="13568" width="9.140625" style="806"/>
    <col min="13569" max="13570" width="13.28515625" style="806" customWidth="1"/>
    <col min="13571" max="13572" width="12.140625" style="806" customWidth="1"/>
    <col min="13573" max="13573" width="5.140625" style="806" customWidth="1"/>
    <col min="13574" max="13574" width="8.140625" style="806" customWidth="1"/>
    <col min="13575" max="13575" width="12" style="806" customWidth="1"/>
    <col min="13576" max="13576" width="11.28515625" style="806" bestFit="1" customWidth="1"/>
    <col min="13577" max="13578" width="10.85546875" style="806" bestFit="1" customWidth="1"/>
    <col min="13579" max="13579" width="11.28515625" style="806" bestFit="1" customWidth="1"/>
    <col min="13580" max="13580" width="10" style="806" bestFit="1" customWidth="1"/>
    <col min="13581" max="13581" width="10.5703125" style="806" bestFit="1" customWidth="1"/>
    <col min="13582" max="13582" width="11.28515625" style="806" bestFit="1" customWidth="1"/>
    <col min="13583" max="13583" width="10" style="806" bestFit="1" customWidth="1"/>
    <col min="13584" max="13584" width="10.5703125" style="806" bestFit="1" customWidth="1"/>
    <col min="13585" max="13585" width="11.28515625" style="806" bestFit="1" customWidth="1"/>
    <col min="13586" max="13586" width="10" style="806" bestFit="1" customWidth="1"/>
    <col min="13587" max="13587" width="10.5703125" style="806" bestFit="1" customWidth="1"/>
    <col min="13588" max="13588" width="11.28515625" style="806" bestFit="1" customWidth="1"/>
    <col min="13589" max="13589" width="10" style="806" bestFit="1" customWidth="1"/>
    <col min="13590" max="13590" width="10.5703125" style="806" bestFit="1" customWidth="1"/>
    <col min="13591" max="13591" width="11.28515625" style="806" bestFit="1" customWidth="1"/>
    <col min="13592" max="13592" width="10" style="806" bestFit="1" customWidth="1"/>
    <col min="13593" max="13593" width="10.5703125" style="806" bestFit="1" customWidth="1"/>
    <col min="13594" max="13594" width="11.28515625" style="806" bestFit="1" customWidth="1"/>
    <col min="13595" max="13595" width="10" style="806" bestFit="1" customWidth="1"/>
    <col min="13596" max="13596" width="10.5703125" style="806" bestFit="1" customWidth="1"/>
    <col min="13597" max="13597" width="11.28515625" style="806" bestFit="1" customWidth="1"/>
    <col min="13598" max="13598" width="10" style="806" bestFit="1" customWidth="1"/>
    <col min="13599" max="13599" width="10.5703125" style="806" bestFit="1" customWidth="1"/>
    <col min="13600" max="13600" width="11.28515625" style="806" bestFit="1" customWidth="1"/>
    <col min="13601" max="13601" width="10" style="806" bestFit="1" customWidth="1"/>
    <col min="13602" max="13602" width="10.5703125" style="806" bestFit="1" customWidth="1"/>
    <col min="13603" max="13603" width="11.28515625" style="806" bestFit="1" customWidth="1"/>
    <col min="13604" max="13604" width="10" style="806" bestFit="1" customWidth="1"/>
    <col min="13605" max="13605" width="10.5703125" style="806" bestFit="1" customWidth="1"/>
    <col min="13606" max="13606" width="11.28515625" style="806" bestFit="1" customWidth="1"/>
    <col min="13607" max="13608" width="10.5703125" style="806" bestFit="1" customWidth="1"/>
    <col min="13609" max="13609" width="11.28515625" style="806" bestFit="1" customWidth="1"/>
    <col min="13610" max="13610" width="10" style="806" bestFit="1" customWidth="1"/>
    <col min="13611" max="13611" width="10.5703125" style="806" bestFit="1" customWidth="1"/>
    <col min="13612" max="13612" width="17.7109375" style="806" customWidth="1"/>
    <col min="13613" max="13613" width="18" style="806" customWidth="1"/>
    <col min="13614" max="13614" width="8" style="806" customWidth="1"/>
    <col min="13615" max="13615" width="15" style="806" customWidth="1"/>
    <col min="13616" max="13616" width="13" style="806" customWidth="1"/>
    <col min="13617" max="13617" width="14.7109375" style="806" customWidth="1"/>
    <col min="13618" max="13618" width="11.42578125" style="806" customWidth="1"/>
    <col min="13619" max="13647" width="8" style="806" customWidth="1"/>
    <col min="13648" max="13648" width="12" style="806" bestFit="1" customWidth="1"/>
    <col min="13649" max="13824" width="9.140625" style="806"/>
    <col min="13825" max="13826" width="13.28515625" style="806" customWidth="1"/>
    <col min="13827" max="13828" width="12.140625" style="806" customWidth="1"/>
    <col min="13829" max="13829" width="5.140625" style="806" customWidth="1"/>
    <col min="13830" max="13830" width="8.140625" style="806" customWidth="1"/>
    <col min="13831" max="13831" width="12" style="806" customWidth="1"/>
    <col min="13832" max="13832" width="11.28515625" style="806" bestFit="1" customWidth="1"/>
    <col min="13833" max="13834" width="10.85546875" style="806" bestFit="1" customWidth="1"/>
    <col min="13835" max="13835" width="11.28515625" style="806" bestFit="1" customWidth="1"/>
    <col min="13836" max="13836" width="10" style="806" bestFit="1" customWidth="1"/>
    <col min="13837" max="13837" width="10.5703125" style="806" bestFit="1" customWidth="1"/>
    <col min="13838" max="13838" width="11.28515625" style="806" bestFit="1" customWidth="1"/>
    <col min="13839" max="13839" width="10" style="806" bestFit="1" customWidth="1"/>
    <col min="13840" max="13840" width="10.5703125" style="806" bestFit="1" customWidth="1"/>
    <col min="13841" max="13841" width="11.28515625" style="806" bestFit="1" customWidth="1"/>
    <col min="13842" max="13842" width="10" style="806" bestFit="1" customWidth="1"/>
    <col min="13843" max="13843" width="10.5703125" style="806" bestFit="1" customWidth="1"/>
    <col min="13844" max="13844" width="11.28515625" style="806" bestFit="1" customWidth="1"/>
    <col min="13845" max="13845" width="10" style="806" bestFit="1" customWidth="1"/>
    <col min="13846" max="13846" width="10.5703125" style="806" bestFit="1" customWidth="1"/>
    <col min="13847" max="13847" width="11.28515625" style="806" bestFit="1" customWidth="1"/>
    <col min="13848" max="13848" width="10" style="806" bestFit="1" customWidth="1"/>
    <col min="13849" max="13849" width="10.5703125" style="806" bestFit="1" customWidth="1"/>
    <col min="13850" max="13850" width="11.28515625" style="806" bestFit="1" customWidth="1"/>
    <col min="13851" max="13851" width="10" style="806" bestFit="1" customWidth="1"/>
    <col min="13852" max="13852" width="10.5703125" style="806" bestFit="1" customWidth="1"/>
    <col min="13853" max="13853" width="11.28515625" style="806" bestFit="1" customWidth="1"/>
    <col min="13854" max="13854" width="10" style="806" bestFit="1" customWidth="1"/>
    <col min="13855" max="13855" width="10.5703125" style="806" bestFit="1" customWidth="1"/>
    <col min="13856" max="13856" width="11.28515625" style="806" bestFit="1" customWidth="1"/>
    <col min="13857" max="13857" width="10" style="806" bestFit="1" customWidth="1"/>
    <col min="13858" max="13858" width="10.5703125" style="806" bestFit="1" customWidth="1"/>
    <col min="13859" max="13859" width="11.28515625" style="806" bestFit="1" customWidth="1"/>
    <col min="13860" max="13860" width="10" style="806" bestFit="1" customWidth="1"/>
    <col min="13861" max="13861" width="10.5703125" style="806" bestFit="1" customWidth="1"/>
    <col min="13862" max="13862" width="11.28515625" style="806" bestFit="1" customWidth="1"/>
    <col min="13863" max="13864" width="10.5703125" style="806" bestFit="1" customWidth="1"/>
    <col min="13865" max="13865" width="11.28515625" style="806" bestFit="1" customWidth="1"/>
    <col min="13866" max="13866" width="10" style="806" bestFit="1" customWidth="1"/>
    <col min="13867" max="13867" width="10.5703125" style="806" bestFit="1" customWidth="1"/>
    <col min="13868" max="13868" width="17.7109375" style="806" customWidth="1"/>
    <col min="13869" max="13869" width="18" style="806" customWidth="1"/>
    <col min="13870" max="13870" width="8" style="806" customWidth="1"/>
    <col min="13871" max="13871" width="15" style="806" customWidth="1"/>
    <col min="13872" max="13872" width="13" style="806" customWidth="1"/>
    <col min="13873" max="13873" width="14.7109375" style="806" customWidth="1"/>
    <col min="13874" max="13874" width="11.42578125" style="806" customWidth="1"/>
    <col min="13875" max="13903" width="8" style="806" customWidth="1"/>
    <col min="13904" max="13904" width="12" style="806" bestFit="1" customWidth="1"/>
    <col min="13905" max="14080" width="9.140625" style="806"/>
    <col min="14081" max="14082" width="13.28515625" style="806" customWidth="1"/>
    <col min="14083" max="14084" width="12.140625" style="806" customWidth="1"/>
    <col min="14085" max="14085" width="5.140625" style="806" customWidth="1"/>
    <col min="14086" max="14086" width="8.140625" style="806" customWidth="1"/>
    <col min="14087" max="14087" width="12" style="806" customWidth="1"/>
    <col min="14088" max="14088" width="11.28515625" style="806" bestFit="1" customWidth="1"/>
    <col min="14089" max="14090" width="10.85546875" style="806" bestFit="1" customWidth="1"/>
    <col min="14091" max="14091" width="11.28515625" style="806" bestFit="1" customWidth="1"/>
    <col min="14092" max="14092" width="10" style="806" bestFit="1" customWidth="1"/>
    <col min="14093" max="14093" width="10.5703125" style="806" bestFit="1" customWidth="1"/>
    <col min="14094" max="14094" width="11.28515625" style="806" bestFit="1" customWidth="1"/>
    <col min="14095" max="14095" width="10" style="806" bestFit="1" customWidth="1"/>
    <col min="14096" max="14096" width="10.5703125" style="806" bestFit="1" customWidth="1"/>
    <col min="14097" max="14097" width="11.28515625" style="806" bestFit="1" customWidth="1"/>
    <col min="14098" max="14098" width="10" style="806" bestFit="1" customWidth="1"/>
    <col min="14099" max="14099" width="10.5703125" style="806" bestFit="1" customWidth="1"/>
    <col min="14100" max="14100" width="11.28515625" style="806" bestFit="1" customWidth="1"/>
    <col min="14101" max="14101" width="10" style="806" bestFit="1" customWidth="1"/>
    <col min="14102" max="14102" width="10.5703125" style="806" bestFit="1" customWidth="1"/>
    <col min="14103" max="14103" width="11.28515625" style="806" bestFit="1" customWidth="1"/>
    <col min="14104" max="14104" width="10" style="806" bestFit="1" customWidth="1"/>
    <col min="14105" max="14105" width="10.5703125" style="806" bestFit="1" customWidth="1"/>
    <col min="14106" max="14106" width="11.28515625" style="806" bestFit="1" customWidth="1"/>
    <col min="14107" max="14107" width="10" style="806" bestFit="1" customWidth="1"/>
    <col min="14108" max="14108" width="10.5703125" style="806" bestFit="1" customWidth="1"/>
    <col min="14109" max="14109" width="11.28515625" style="806" bestFit="1" customWidth="1"/>
    <col min="14110" max="14110" width="10" style="806" bestFit="1" customWidth="1"/>
    <col min="14111" max="14111" width="10.5703125" style="806" bestFit="1" customWidth="1"/>
    <col min="14112" max="14112" width="11.28515625" style="806" bestFit="1" customWidth="1"/>
    <col min="14113" max="14113" width="10" style="806" bestFit="1" customWidth="1"/>
    <col min="14114" max="14114" width="10.5703125" style="806" bestFit="1" customWidth="1"/>
    <col min="14115" max="14115" width="11.28515625" style="806" bestFit="1" customWidth="1"/>
    <col min="14116" max="14116" width="10" style="806" bestFit="1" customWidth="1"/>
    <col min="14117" max="14117" width="10.5703125" style="806" bestFit="1" customWidth="1"/>
    <col min="14118" max="14118" width="11.28515625" style="806" bestFit="1" customWidth="1"/>
    <col min="14119" max="14120" width="10.5703125" style="806" bestFit="1" customWidth="1"/>
    <col min="14121" max="14121" width="11.28515625" style="806" bestFit="1" customWidth="1"/>
    <col min="14122" max="14122" width="10" style="806" bestFit="1" customWidth="1"/>
    <col min="14123" max="14123" width="10.5703125" style="806" bestFit="1" customWidth="1"/>
    <col min="14124" max="14124" width="17.7109375" style="806" customWidth="1"/>
    <col min="14125" max="14125" width="18" style="806" customWidth="1"/>
    <col min="14126" max="14126" width="8" style="806" customWidth="1"/>
    <col min="14127" max="14127" width="15" style="806" customWidth="1"/>
    <col min="14128" max="14128" width="13" style="806" customWidth="1"/>
    <col min="14129" max="14129" width="14.7109375" style="806" customWidth="1"/>
    <col min="14130" max="14130" width="11.42578125" style="806" customWidth="1"/>
    <col min="14131" max="14159" width="8" style="806" customWidth="1"/>
    <col min="14160" max="14160" width="12" style="806" bestFit="1" customWidth="1"/>
    <col min="14161" max="14336" width="9.140625" style="806"/>
    <col min="14337" max="14338" width="13.28515625" style="806" customWidth="1"/>
    <col min="14339" max="14340" width="12.140625" style="806" customWidth="1"/>
    <col min="14341" max="14341" width="5.140625" style="806" customWidth="1"/>
    <col min="14342" max="14342" width="8.140625" style="806" customWidth="1"/>
    <col min="14343" max="14343" width="12" style="806" customWidth="1"/>
    <col min="14344" max="14344" width="11.28515625" style="806" bestFit="1" customWidth="1"/>
    <col min="14345" max="14346" width="10.85546875" style="806" bestFit="1" customWidth="1"/>
    <col min="14347" max="14347" width="11.28515625" style="806" bestFit="1" customWidth="1"/>
    <col min="14348" max="14348" width="10" style="806" bestFit="1" customWidth="1"/>
    <col min="14349" max="14349" width="10.5703125" style="806" bestFit="1" customWidth="1"/>
    <col min="14350" max="14350" width="11.28515625" style="806" bestFit="1" customWidth="1"/>
    <col min="14351" max="14351" width="10" style="806" bestFit="1" customWidth="1"/>
    <col min="14352" max="14352" width="10.5703125" style="806" bestFit="1" customWidth="1"/>
    <col min="14353" max="14353" width="11.28515625" style="806" bestFit="1" customWidth="1"/>
    <col min="14354" max="14354" width="10" style="806" bestFit="1" customWidth="1"/>
    <col min="14355" max="14355" width="10.5703125" style="806" bestFit="1" customWidth="1"/>
    <col min="14356" max="14356" width="11.28515625" style="806" bestFit="1" customWidth="1"/>
    <col min="14357" max="14357" width="10" style="806" bestFit="1" customWidth="1"/>
    <col min="14358" max="14358" width="10.5703125" style="806" bestFit="1" customWidth="1"/>
    <col min="14359" max="14359" width="11.28515625" style="806" bestFit="1" customWidth="1"/>
    <col min="14360" max="14360" width="10" style="806" bestFit="1" customWidth="1"/>
    <col min="14361" max="14361" width="10.5703125" style="806" bestFit="1" customWidth="1"/>
    <col min="14362" max="14362" width="11.28515625" style="806" bestFit="1" customWidth="1"/>
    <col min="14363" max="14363" width="10" style="806" bestFit="1" customWidth="1"/>
    <col min="14364" max="14364" width="10.5703125" style="806" bestFit="1" customWidth="1"/>
    <col min="14365" max="14365" width="11.28515625" style="806" bestFit="1" customWidth="1"/>
    <col min="14366" max="14366" width="10" style="806" bestFit="1" customWidth="1"/>
    <col min="14367" max="14367" width="10.5703125" style="806" bestFit="1" customWidth="1"/>
    <col min="14368" max="14368" width="11.28515625" style="806" bestFit="1" customWidth="1"/>
    <col min="14369" max="14369" width="10" style="806" bestFit="1" customWidth="1"/>
    <col min="14370" max="14370" width="10.5703125" style="806" bestFit="1" customWidth="1"/>
    <col min="14371" max="14371" width="11.28515625" style="806" bestFit="1" customWidth="1"/>
    <col min="14372" max="14372" width="10" style="806" bestFit="1" customWidth="1"/>
    <col min="14373" max="14373" width="10.5703125" style="806" bestFit="1" customWidth="1"/>
    <col min="14374" max="14374" width="11.28515625" style="806" bestFit="1" customWidth="1"/>
    <col min="14375" max="14376" width="10.5703125" style="806" bestFit="1" customWidth="1"/>
    <col min="14377" max="14377" width="11.28515625" style="806" bestFit="1" customWidth="1"/>
    <col min="14378" max="14378" width="10" style="806" bestFit="1" customWidth="1"/>
    <col min="14379" max="14379" width="10.5703125" style="806" bestFit="1" customWidth="1"/>
    <col min="14380" max="14380" width="17.7109375" style="806" customWidth="1"/>
    <col min="14381" max="14381" width="18" style="806" customWidth="1"/>
    <col min="14382" max="14382" width="8" style="806" customWidth="1"/>
    <col min="14383" max="14383" width="15" style="806" customWidth="1"/>
    <col min="14384" max="14384" width="13" style="806" customWidth="1"/>
    <col min="14385" max="14385" width="14.7109375" style="806" customWidth="1"/>
    <col min="14386" max="14386" width="11.42578125" style="806" customWidth="1"/>
    <col min="14387" max="14415" width="8" style="806" customWidth="1"/>
    <col min="14416" max="14416" width="12" style="806" bestFit="1" customWidth="1"/>
    <col min="14417" max="14592" width="9.140625" style="806"/>
    <col min="14593" max="14594" width="13.28515625" style="806" customWidth="1"/>
    <col min="14595" max="14596" width="12.140625" style="806" customWidth="1"/>
    <col min="14597" max="14597" width="5.140625" style="806" customWidth="1"/>
    <col min="14598" max="14598" width="8.140625" style="806" customWidth="1"/>
    <col min="14599" max="14599" width="12" style="806" customWidth="1"/>
    <col min="14600" max="14600" width="11.28515625" style="806" bestFit="1" customWidth="1"/>
    <col min="14601" max="14602" width="10.85546875" style="806" bestFit="1" customWidth="1"/>
    <col min="14603" max="14603" width="11.28515625" style="806" bestFit="1" customWidth="1"/>
    <col min="14604" max="14604" width="10" style="806" bestFit="1" customWidth="1"/>
    <col min="14605" max="14605" width="10.5703125" style="806" bestFit="1" customWidth="1"/>
    <col min="14606" max="14606" width="11.28515625" style="806" bestFit="1" customWidth="1"/>
    <col min="14607" max="14607" width="10" style="806" bestFit="1" customWidth="1"/>
    <col min="14608" max="14608" width="10.5703125" style="806" bestFit="1" customWidth="1"/>
    <col min="14609" max="14609" width="11.28515625" style="806" bestFit="1" customWidth="1"/>
    <col min="14610" max="14610" width="10" style="806" bestFit="1" customWidth="1"/>
    <col min="14611" max="14611" width="10.5703125" style="806" bestFit="1" customWidth="1"/>
    <col min="14612" max="14612" width="11.28515625" style="806" bestFit="1" customWidth="1"/>
    <col min="14613" max="14613" width="10" style="806" bestFit="1" customWidth="1"/>
    <col min="14614" max="14614" width="10.5703125" style="806" bestFit="1" customWidth="1"/>
    <col min="14615" max="14615" width="11.28515625" style="806" bestFit="1" customWidth="1"/>
    <col min="14616" max="14616" width="10" style="806" bestFit="1" customWidth="1"/>
    <col min="14617" max="14617" width="10.5703125" style="806" bestFit="1" customWidth="1"/>
    <col min="14618" max="14618" width="11.28515625" style="806" bestFit="1" customWidth="1"/>
    <col min="14619" max="14619" width="10" style="806" bestFit="1" customWidth="1"/>
    <col min="14620" max="14620" width="10.5703125" style="806" bestFit="1" customWidth="1"/>
    <col min="14621" max="14621" width="11.28515625" style="806" bestFit="1" customWidth="1"/>
    <col min="14622" max="14622" width="10" style="806" bestFit="1" customWidth="1"/>
    <col min="14623" max="14623" width="10.5703125" style="806" bestFit="1" customWidth="1"/>
    <col min="14624" max="14624" width="11.28515625" style="806" bestFit="1" customWidth="1"/>
    <col min="14625" max="14625" width="10" style="806" bestFit="1" customWidth="1"/>
    <col min="14626" max="14626" width="10.5703125" style="806" bestFit="1" customWidth="1"/>
    <col min="14627" max="14627" width="11.28515625" style="806" bestFit="1" customWidth="1"/>
    <col min="14628" max="14628" width="10" style="806" bestFit="1" customWidth="1"/>
    <col min="14629" max="14629" width="10.5703125" style="806" bestFit="1" customWidth="1"/>
    <col min="14630" max="14630" width="11.28515625" style="806" bestFit="1" customWidth="1"/>
    <col min="14631" max="14632" width="10.5703125" style="806" bestFit="1" customWidth="1"/>
    <col min="14633" max="14633" width="11.28515625" style="806" bestFit="1" customWidth="1"/>
    <col min="14634" max="14634" width="10" style="806" bestFit="1" customWidth="1"/>
    <col min="14635" max="14635" width="10.5703125" style="806" bestFit="1" customWidth="1"/>
    <col min="14636" max="14636" width="17.7109375" style="806" customWidth="1"/>
    <col min="14637" max="14637" width="18" style="806" customWidth="1"/>
    <col min="14638" max="14638" width="8" style="806" customWidth="1"/>
    <col min="14639" max="14639" width="15" style="806" customWidth="1"/>
    <col min="14640" max="14640" width="13" style="806" customWidth="1"/>
    <col min="14641" max="14641" width="14.7109375" style="806" customWidth="1"/>
    <col min="14642" max="14642" width="11.42578125" style="806" customWidth="1"/>
    <col min="14643" max="14671" width="8" style="806" customWidth="1"/>
    <col min="14672" max="14672" width="12" style="806" bestFit="1" customWidth="1"/>
    <col min="14673" max="14848" width="9.140625" style="806"/>
    <col min="14849" max="14850" width="13.28515625" style="806" customWidth="1"/>
    <col min="14851" max="14852" width="12.140625" style="806" customWidth="1"/>
    <col min="14853" max="14853" width="5.140625" style="806" customWidth="1"/>
    <col min="14854" max="14854" width="8.140625" style="806" customWidth="1"/>
    <col min="14855" max="14855" width="12" style="806" customWidth="1"/>
    <col min="14856" max="14856" width="11.28515625" style="806" bestFit="1" customWidth="1"/>
    <col min="14857" max="14858" width="10.85546875" style="806" bestFit="1" customWidth="1"/>
    <col min="14859" max="14859" width="11.28515625" style="806" bestFit="1" customWidth="1"/>
    <col min="14860" max="14860" width="10" style="806" bestFit="1" customWidth="1"/>
    <col min="14861" max="14861" width="10.5703125" style="806" bestFit="1" customWidth="1"/>
    <col min="14862" max="14862" width="11.28515625" style="806" bestFit="1" customWidth="1"/>
    <col min="14863" max="14863" width="10" style="806" bestFit="1" customWidth="1"/>
    <col min="14864" max="14864" width="10.5703125" style="806" bestFit="1" customWidth="1"/>
    <col min="14865" max="14865" width="11.28515625" style="806" bestFit="1" customWidth="1"/>
    <col min="14866" max="14866" width="10" style="806" bestFit="1" customWidth="1"/>
    <col min="14867" max="14867" width="10.5703125" style="806" bestFit="1" customWidth="1"/>
    <col min="14868" max="14868" width="11.28515625" style="806" bestFit="1" customWidth="1"/>
    <col min="14869" max="14869" width="10" style="806" bestFit="1" customWidth="1"/>
    <col min="14870" max="14870" width="10.5703125" style="806" bestFit="1" customWidth="1"/>
    <col min="14871" max="14871" width="11.28515625" style="806" bestFit="1" customWidth="1"/>
    <col min="14872" max="14872" width="10" style="806" bestFit="1" customWidth="1"/>
    <col min="14873" max="14873" width="10.5703125" style="806" bestFit="1" customWidth="1"/>
    <col min="14874" max="14874" width="11.28515625" style="806" bestFit="1" customWidth="1"/>
    <col min="14875" max="14875" width="10" style="806" bestFit="1" customWidth="1"/>
    <col min="14876" max="14876" width="10.5703125" style="806" bestFit="1" customWidth="1"/>
    <col min="14877" max="14877" width="11.28515625" style="806" bestFit="1" customWidth="1"/>
    <col min="14878" max="14878" width="10" style="806" bestFit="1" customWidth="1"/>
    <col min="14879" max="14879" width="10.5703125" style="806" bestFit="1" customWidth="1"/>
    <col min="14880" max="14880" width="11.28515625" style="806" bestFit="1" customWidth="1"/>
    <col min="14881" max="14881" width="10" style="806" bestFit="1" customWidth="1"/>
    <col min="14882" max="14882" width="10.5703125" style="806" bestFit="1" customWidth="1"/>
    <col min="14883" max="14883" width="11.28515625" style="806" bestFit="1" customWidth="1"/>
    <col min="14884" max="14884" width="10" style="806" bestFit="1" customWidth="1"/>
    <col min="14885" max="14885" width="10.5703125" style="806" bestFit="1" customWidth="1"/>
    <col min="14886" max="14886" width="11.28515625" style="806" bestFit="1" customWidth="1"/>
    <col min="14887" max="14888" width="10.5703125" style="806" bestFit="1" customWidth="1"/>
    <col min="14889" max="14889" width="11.28515625" style="806" bestFit="1" customWidth="1"/>
    <col min="14890" max="14890" width="10" style="806" bestFit="1" customWidth="1"/>
    <col min="14891" max="14891" width="10.5703125" style="806" bestFit="1" customWidth="1"/>
    <col min="14892" max="14892" width="17.7109375" style="806" customWidth="1"/>
    <col min="14893" max="14893" width="18" style="806" customWidth="1"/>
    <col min="14894" max="14894" width="8" style="806" customWidth="1"/>
    <col min="14895" max="14895" width="15" style="806" customWidth="1"/>
    <col min="14896" max="14896" width="13" style="806" customWidth="1"/>
    <col min="14897" max="14897" width="14.7109375" style="806" customWidth="1"/>
    <col min="14898" max="14898" width="11.42578125" style="806" customWidth="1"/>
    <col min="14899" max="14927" width="8" style="806" customWidth="1"/>
    <col min="14928" max="14928" width="12" style="806" bestFit="1" customWidth="1"/>
    <col min="14929" max="15104" width="9.140625" style="806"/>
    <col min="15105" max="15106" width="13.28515625" style="806" customWidth="1"/>
    <col min="15107" max="15108" width="12.140625" style="806" customWidth="1"/>
    <col min="15109" max="15109" width="5.140625" style="806" customWidth="1"/>
    <col min="15110" max="15110" width="8.140625" style="806" customWidth="1"/>
    <col min="15111" max="15111" width="12" style="806" customWidth="1"/>
    <col min="15112" max="15112" width="11.28515625" style="806" bestFit="1" customWidth="1"/>
    <col min="15113" max="15114" width="10.85546875" style="806" bestFit="1" customWidth="1"/>
    <col min="15115" max="15115" width="11.28515625" style="806" bestFit="1" customWidth="1"/>
    <col min="15116" max="15116" width="10" style="806" bestFit="1" customWidth="1"/>
    <col min="15117" max="15117" width="10.5703125" style="806" bestFit="1" customWidth="1"/>
    <col min="15118" max="15118" width="11.28515625" style="806" bestFit="1" customWidth="1"/>
    <col min="15119" max="15119" width="10" style="806" bestFit="1" customWidth="1"/>
    <col min="15120" max="15120" width="10.5703125" style="806" bestFit="1" customWidth="1"/>
    <col min="15121" max="15121" width="11.28515625" style="806" bestFit="1" customWidth="1"/>
    <col min="15122" max="15122" width="10" style="806" bestFit="1" customWidth="1"/>
    <col min="15123" max="15123" width="10.5703125" style="806" bestFit="1" customWidth="1"/>
    <col min="15124" max="15124" width="11.28515625" style="806" bestFit="1" customWidth="1"/>
    <col min="15125" max="15125" width="10" style="806" bestFit="1" customWidth="1"/>
    <col min="15126" max="15126" width="10.5703125" style="806" bestFit="1" customWidth="1"/>
    <col min="15127" max="15127" width="11.28515625" style="806" bestFit="1" customWidth="1"/>
    <col min="15128" max="15128" width="10" style="806" bestFit="1" customWidth="1"/>
    <col min="15129" max="15129" width="10.5703125" style="806" bestFit="1" customWidth="1"/>
    <col min="15130" max="15130" width="11.28515625" style="806" bestFit="1" customWidth="1"/>
    <col min="15131" max="15131" width="10" style="806" bestFit="1" customWidth="1"/>
    <col min="15132" max="15132" width="10.5703125" style="806" bestFit="1" customWidth="1"/>
    <col min="15133" max="15133" width="11.28515625" style="806" bestFit="1" customWidth="1"/>
    <col min="15134" max="15134" width="10" style="806" bestFit="1" customWidth="1"/>
    <col min="15135" max="15135" width="10.5703125" style="806" bestFit="1" customWidth="1"/>
    <col min="15136" max="15136" width="11.28515625" style="806" bestFit="1" customWidth="1"/>
    <col min="15137" max="15137" width="10" style="806" bestFit="1" customWidth="1"/>
    <col min="15138" max="15138" width="10.5703125" style="806" bestFit="1" customWidth="1"/>
    <col min="15139" max="15139" width="11.28515625" style="806" bestFit="1" customWidth="1"/>
    <col min="15140" max="15140" width="10" style="806" bestFit="1" customWidth="1"/>
    <col min="15141" max="15141" width="10.5703125" style="806" bestFit="1" customWidth="1"/>
    <col min="15142" max="15142" width="11.28515625" style="806" bestFit="1" customWidth="1"/>
    <col min="15143" max="15144" width="10.5703125" style="806" bestFit="1" customWidth="1"/>
    <col min="15145" max="15145" width="11.28515625" style="806" bestFit="1" customWidth="1"/>
    <col min="15146" max="15146" width="10" style="806" bestFit="1" customWidth="1"/>
    <col min="15147" max="15147" width="10.5703125" style="806" bestFit="1" customWidth="1"/>
    <col min="15148" max="15148" width="17.7109375" style="806" customWidth="1"/>
    <col min="15149" max="15149" width="18" style="806" customWidth="1"/>
    <col min="15150" max="15150" width="8" style="806" customWidth="1"/>
    <col min="15151" max="15151" width="15" style="806" customWidth="1"/>
    <col min="15152" max="15152" width="13" style="806" customWidth="1"/>
    <col min="15153" max="15153" width="14.7109375" style="806" customWidth="1"/>
    <col min="15154" max="15154" width="11.42578125" style="806" customWidth="1"/>
    <col min="15155" max="15183" width="8" style="806" customWidth="1"/>
    <col min="15184" max="15184" width="12" style="806" bestFit="1" customWidth="1"/>
    <col min="15185" max="15360" width="9.140625" style="806"/>
    <col min="15361" max="15362" width="13.28515625" style="806" customWidth="1"/>
    <col min="15363" max="15364" width="12.140625" style="806" customWidth="1"/>
    <col min="15365" max="15365" width="5.140625" style="806" customWidth="1"/>
    <col min="15366" max="15366" width="8.140625" style="806" customWidth="1"/>
    <col min="15367" max="15367" width="12" style="806" customWidth="1"/>
    <col min="15368" max="15368" width="11.28515625" style="806" bestFit="1" customWidth="1"/>
    <col min="15369" max="15370" width="10.85546875" style="806" bestFit="1" customWidth="1"/>
    <col min="15371" max="15371" width="11.28515625" style="806" bestFit="1" customWidth="1"/>
    <col min="15372" max="15372" width="10" style="806" bestFit="1" customWidth="1"/>
    <col min="15373" max="15373" width="10.5703125" style="806" bestFit="1" customWidth="1"/>
    <col min="15374" max="15374" width="11.28515625" style="806" bestFit="1" customWidth="1"/>
    <col min="15375" max="15375" width="10" style="806" bestFit="1" customWidth="1"/>
    <col min="15376" max="15376" width="10.5703125" style="806" bestFit="1" customWidth="1"/>
    <col min="15377" max="15377" width="11.28515625" style="806" bestFit="1" customWidth="1"/>
    <col min="15378" max="15378" width="10" style="806" bestFit="1" customWidth="1"/>
    <col min="15379" max="15379" width="10.5703125" style="806" bestFit="1" customWidth="1"/>
    <col min="15380" max="15380" width="11.28515625" style="806" bestFit="1" customWidth="1"/>
    <col min="15381" max="15381" width="10" style="806" bestFit="1" customWidth="1"/>
    <col min="15382" max="15382" width="10.5703125" style="806" bestFit="1" customWidth="1"/>
    <col min="15383" max="15383" width="11.28515625" style="806" bestFit="1" customWidth="1"/>
    <col min="15384" max="15384" width="10" style="806" bestFit="1" customWidth="1"/>
    <col min="15385" max="15385" width="10.5703125" style="806" bestFit="1" customWidth="1"/>
    <col min="15386" max="15386" width="11.28515625" style="806" bestFit="1" customWidth="1"/>
    <col min="15387" max="15387" width="10" style="806" bestFit="1" customWidth="1"/>
    <col min="15388" max="15388" width="10.5703125" style="806" bestFit="1" customWidth="1"/>
    <col min="15389" max="15389" width="11.28515625" style="806" bestFit="1" customWidth="1"/>
    <col min="15390" max="15390" width="10" style="806" bestFit="1" customWidth="1"/>
    <col min="15391" max="15391" width="10.5703125" style="806" bestFit="1" customWidth="1"/>
    <col min="15392" max="15392" width="11.28515625" style="806" bestFit="1" customWidth="1"/>
    <col min="15393" max="15393" width="10" style="806" bestFit="1" customWidth="1"/>
    <col min="15394" max="15394" width="10.5703125" style="806" bestFit="1" customWidth="1"/>
    <col min="15395" max="15395" width="11.28515625" style="806" bestFit="1" customWidth="1"/>
    <col min="15396" max="15396" width="10" style="806" bestFit="1" customWidth="1"/>
    <col min="15397" max="15397" width="10.5703125" style="806" bestFit="1" customWidth="1"/>
    <col min="15398" max="15398" width="11.28515625" style="806" bestFit="1" customWidth="1"/>
    <col min="15399" max="15400" width="10.5703125" style="806" bestFit="1" customWidth="1"/>
    <col min="15401" max="15401" width="11.28515625" style="806" bestFit="1" customWidth="1"/>
    <col min="15402" max="15402" width="10" style="806" bestFit="1" customWidth="1"/>
    <col min="15403" max="15403" width="10.5703125" style="806" bestFit="1" customWidth="1"/>
    <col min="15404" max="15404" width="17.7109375" style="806" customWidth="1"/>
    <col min="15405" max="15405" width="18" style="806" customWidth="1"/>
    <col min="15406" max="15406" width="8" style="806" customWidth="1"/>
    <col min="15407" max="15407" width="15" style="806" customWidth="1"/>
    <col min="15408" max="15408" width="13" style="806" customWidth="1"/>
    <col min="15409" max="15409" width="14.7109375" style="806" customWidth="1"/>
    <col min="15410" max="15410" width="11.42578125" style="806" customWidth="1"/>
    <col min="15411" max="15439" width="8" style="806" customWidth="1"/>
    <col min="15440" max="15440" width="12" style="806" bestFit="1" customWidth="1"/>
    <col min="15441" max="15616" width="9.140625" style="806"/>
    <col min="15617" max="15618" width="13.28515625" style="806" customWidth="1"/>
    <col min="15619" max="15620" width="12.140625" style="806" customWidth="1"/>
    <col min="15621" max="15621" width="5.140625" style="806" customWidth="1"/>
    <col min="15622" max="15622" width="8.140625" style="806" customWidth="1"/>
    <col min="15623" max="15623" width="12" style="806" customWidth="1"/>
    <col min="15624" max="15624" width="11.28515625" style="806" bestFit="1" customWidth="1"/>
    <col min="15625" max="15626" width="10.85546875" style="806" bestFit="1" customWidth="1"/>
    <col min="15627" max="15627" width="11.28515625" style="806" bestFit="1" customWidth="1"/>
    <col min="15628" max="15628" width="10" style="806" bestFit="1" customWidth="1"/>
    <col min="15629" max="15629" width="10.5703125" style="806" bestFit="1" customWidth="1"/>
    <col min="15630" max="15630" width="11.28515625" style="806" bestFit="1" customWidth="1"/>
    <col min="15631" max="15631" width="10" style="806" bestFit="1" customWidth="1"/>
    <col min="15632" max="15632" width="10.5703125" style="806" bestFit="1" customWidth="1"/>
    <col min="15633" max="15633" width="11.28515625" style="806" bestFit="1" customWidth="1"/>
    <col min="15634" max="15634" width="10" style="806" bestFit="1" customWidth="1"/>
    <col min="15635" max="15635" width="10.5703125" style="806" bestFit="1" customWidth="1"/>
    <col min="15636" max="15636" width="11.28515625" style="806" bestFit="1" customWidth="1"/>
    <col min="15637" max="15637" width="10" style="806" bestFit="1" customWidth="1"/>
    <col min="15638" max="15638" width="10.5703125" style="806" bestFit="1" customWidth="1"/>
    <col min="15639" max="15639" width="11.28515625" style="806" bestFit="1" customWidth="1"/>
    <col min="15640" max="15640" width="10" style="806" bestFit="1" customWidth="1"/>
    <col min="15641" max="15641" width="10.5703125" style="806" bestFit="1" customWidth="1"/>
    <col min="15642" max="15642" width="11.28515625" style="806" bestFit="1" customWidth="1"/>
    <col min="15643" max="15643" width="10" style="806" bestFit="1" customWidth="1"/>
    <col min="15644" max="15644" width="10.5703125" style="806" bestFit="1" customWidth="1"/>
    <col min="15645" max="15645" width="11.28515625" style="806" bestFit="1" customWidth="1"/>
    <col min="15646" max="15646" width="10" style="806" bestFit="1" customWidth="1"/>
    <col min="15647" max="15647" width="10.5703125" style="806" bestFit="1" customWidth="1"/>
    <col min="15648" max="15648" width="11.28515625" style="806" bestFit="1" customWidth="1"/>
    <col min="15649" max="15649" width="10" style="806" bestFit="1" customWidth="1"/>
    <col min="15650" max="15650" width="10.5703125" style="806" bestFit="1" customWidth="1"/>
    <col min="15651" max="15651" width="11.28515625" style="806" bestFit="1" customWidth="1"/>
    <col min="15652" max="15652" width="10" style="806" bestFit="1" customWidth="1"/>
    <col min="15653" max="15653" width="10.5703125" style="806" bestFit="1" customWidth="1"/>
    <col min="15654" max="15654" width="11.28515625" style="806" bestFit="1" customWidth="1"/>
    <col min="15655" max="15656" width="10.5703125" style="806" bestFit="1" customWidth="1"/>
    <col min="15657" max="15657" width="11.28515625" style="806" bestFit="1" customWidth="1"/>
    <col min="15658" max="15658" width="10" style="806" bestFit="1" customWidth="1"/>
    <col min="15659" max="15659" width="10.5703125" style="806" bestFit="1" customWidth="1"/>
    <col min="15660" max="15660" width="17.7109375" style="806" customWidth="1"/>
    <col min="15661" max="15661" width="18" style="806" customWidth="1"/>
    <col min="15662" max="15662" width="8" style="806" customWidth="1"/>
    <col min="15663" max="15663" width="15" style="806" customWidth="1"/>
    <col min="15664" max="15664" width="13" style="806" customWidth="1"/>
    <col min="15665" max="15665" width="14.7109375" style="806" customWidth="1"/>
    <col min="15666" max="15666" width="11.42578125" style="806" customWidth="1"/>
    <col min="15667" max="15695" width="8" style="806" customWidth="1"/>
    <col min="15696" max="15696" width="12" style="806" bestFit="1" customWidth="1"/>
    <col min="15697" max="15872" width="9.140625" style="806"/>
    <col min="15873" max="15874" width="13.28515625" style="806" customWidth="1"/>
    <col min="15875" max="15876" width="12.140625" style="806" customWidth="1"/>
    <col min="15877" max="15877" width="5.140625" style="806" customWidth="1"/>
    <col min="15878" max="15878" width="8.140625" style="806" customWidth="1"/>
    <col min="15879" max="15879" width="12" style="806" customWidth="1"/>
    <col min="15880" max="15880" width="11.28515625" style="806" bestFit="1" customWidth="1"/>
    <col min="15881" max="15882" width="10.85546875" style="806" bestFit="1" customWidth="1"/>
    <col min="15883" max="15883" width="11.28515625" style="806" bestFit="1" customWidth="1"/>
    <col min="15884" max="15884" width="10" style="806" bestFit="1" customWidth="1"/>
    <col min="15885" max="15885" width="10.5703125" style="806" bestFit="1" customWidth="1"/>
    <col min="15886" max="15886" width="11.28515625" style="806" bestFit="1" customWidth="1"/>
    <col min="15887" max="15887" width="10" style="806" bestFit="1" customWidth="1"/>
    <col min="15888" max="15888" width="10.5703125" style="806" bestFit="1" customWidth="1"/>
    <col min="15889" max="15889" width="11.28515625" style="806" bestFit="1" customWidth="1"/>
    <col min="15890" max="15890" width="10" style="806" bestFit="1" customWidth="1"/>
    <col min="15891" max="15891" width="10.5703125" style="806" bestFit="1" customWidth="1"/>
    <col min="15892" max="15892" width="11.28515625" style="806" bestFit="1" customWidth="1"/>
    <col min="15893" max="15893" width="10" style="806" bestFit="1" customWidth="1"/>
    <col min="15894" max="15894" width="10.5703125" style="806" bestFit="1" customWidth="1"/>
    <col min="15895" max="15895" width="11.28515625" style="806" bestFit="1" customWidth="1"/>
    <col min="15896" max="15896" width="10" style="806" bestFit="1" customWidth="1"/>
    <col min="15897" max="15897" width="10.5703125" style="806" bestFit="1" customWidth="1"/>
    <col min="15898" max="15898" width="11.28515625" style="806" bestFit="1" customWidth="1"/>
    <col min="15899" max="15899" width="10" style="806" bestFit="1" customWidth="1"/>
    <col min="15900" max="15900" width="10.5703125" style="806" bestFit="1" customWidth="1"/>
    <col min="15901" max="15901" width="11.28515625" style="806" bestFit="1" customWidth="1"/>
    <col min="15902" max="15902" width="10" style="806" bestFit="1" customWidth="1"/>
    <col min="15903" max="15903" width="10.5703125" style="806" bestFit="1" customWidth="1"/>
    <col min="15904" max="15904" width="11.28515625" style="806" bestFit="1" customWidth="1"/>
    <col min="15905" max="15905" width="10" style="806" bestFit="1" customWidth="1"/>
    <col min="15906" max="15906" width="10.5703125" style="806" bestFit="1" customWidth="1"/>
    <col min="15907" max="15907" width="11.28515625" style="806" bestFit="1" customWidth="1"/>
    <col min="15908" max="15908" width="10" style="806" bestFit="1" customWidth="1"/>
    <col min="15909" max="15909" width="10.5703125" style="806" bestFit="1" customWidth="1"/>
    <col min="15910" max="15910" width="11.28515625" style="806" bestFit="1" customWidth="1"/>
    <col min="15911" max="15912" width="10.5703125" style="806" bestFit="1" customWidth="1"/>
    <col min="15913" max="15913" width="11.28515625" style="806" bestFit="1" customWidth="1"/>
    <col min="15914" max="15914" width="10" style="806" bestFit="1" customWidth="1"/>
    <col min="15915" max="15915" width="10.5703125" style="806" bestFit="1" customWidth="1"/>
    <col min="15916" max="15916" width="17.7109375" style="806" customWidth="1"/>
    <col min="15917" max="15917" width="18" style="806" customWidth="1"/>
    <col min="15918" max="15918" width="8" style="806" customWidth="1"/>
    <col min="15919" max="15919" width="15" style="806" customWidth="1"/>
    <col min="15920" max="15920" width="13" style="806" customWidth="1"/>
    <col min="15921" max="15921" width="14.7109375" style="806" customWidth="1"/>
    <col min="15922" max="15922" width="11.42578125" style="806" customWidth="1"/>
    <col min="15923" max="15951" width="8" style="806" customWidth="1"/>
    <col min="15952" max="15952" width="12" style="806" bestFit="1" customWidth="1"/>
    <col min="15953" max="16128" width="9.140625" style="806"/>
    <col min="16129" max="16130" width="13.28515625" style="806" customWidth="1"/>
    <col min="16131" max="16132" width="12.140625" style="806" customWidth="1"/>
    <col min="16133" max="16133" width="5.140625" style="806" customWidth="1"/>
    <col min="16134" max="16134" width="8.140625" style="806" customWidth="1"/>
    <col min="16135" max="16135" width="12" style="806" customWidth="1"/>
    <col min="16136" max="16136" width="11.28515625" style="806" bestFit="1" customWidth="1"/>
    <col min="16137" max="16138" width="10.85546875" style="806" bestFit="1" customWidth="1"/>
    <col min="16139" max="16139" width="11.28515625" style="806" bestFit="1" customWidth="1"/>
    <col min="16140" max="16140" width="10" style="806" bestFit="1" customWidth="1"/>
    <col min="16141" max="16141" width="10.5703125" style="806" bestFit="1" customWidth="1"/>
    <col min="16142" max="16142" width="11.28515625" style="806" bestFit="1" customWidth="1"/>
    <col min="16143" max="16143" width="10" style="806" bestFit="1" customWidth="1"/>
    <col min="16144" max="16144" width="10.5703125" style="806" bestFit="1" customWidth="1"/>
    <col min="16145" max="16145" width="11.28515625" style="806" bestFit="1" customWidth="1"/>
    <col min="16146" max="16146" width="10" style="806" bestFit="1" customWidth="1"/>
    <col min="16147" max="16147" width="10.5703125" style="806" bestFit="1" customWidth="1"/>
    <col min="16148" max="16148" width="11.28515625" style="806" bestFit="1" customWidth="1"/>
    <col min="16149" max="16149" width="10" style="806" bestFit="1" customWidth="1"/>
    <col min="16150" max="16150" width="10.5703125" style="806" bestFit="1" customWidth="1"/>
    <col min="16151" max="16151" width="11.28515625" style="806" bestFit="1" customWidth="1"/>
    <col min="16152" max="16152" width="10" style="806" bestFit="1" customWidth="1"/>
    <col min="16153" max="16153" width="10.5703125" style="806" bestFit="1" customWidth="1"/>
    <col min="16154" max="16154" width="11.28515625" style="806" bestFit="1" customWidth="1"/>
    <col min="16155" max="16155" width="10" style="806" bestFit="1" customWidth="1"/>
    <col min="16156" max="16156" width="10.5703125" style="806" bestFit="1" customWidth="1"/>
    <col min="16157" max="16157" width="11.28515625" style="806" bestFit="1" customWidth="1"/>
    <col min="16158" max="16158" width="10" style="806" bestFit="1" customWidth="1"/>
    <col min="16159" max="16159" width="10.5703125" style="806" bestFit="1" customWidth="1"/>
    <col min="16160" max="16160" width="11.28515625" style="806" bestFit="1" customWidth="1"/>
    <col min="16161" max="16161" width="10" style="806" bestFit="1" customWidth="1"/>
    <col min="16162" max="16162" width="10.5703125" style="806" bestFit="1" customWidth="1"/>
    <col min="16163" max="16163" width="11.28515625" style="806" bestFit="1" customWidth="1"/>
    <col min="16164" max="16164" width="10" style="806" bestFit="1" customWidth="1"/>
    <col min="16165" max="16165" width="10.5703125" style="806" bestFit="1" customWidth="1"/>
    <col min="16166" max="16166" width="11.28515625" style="806" bestFit="1" customWidth="1"/>
    <col min="16167" max="16168" width="10.5703125" style="806" bestFit="1" customWidth="1"/>
    <col min="16169" max="16169" width="11.28515625" style="806" bestFit="1" customWidth="1"/>
    <col min="16170" max="16170" width="10" style="806" bestFit="1" customWidth="1"/>
    <col min="16171" max="16171" width="10.5703125" style="806" bestFit="1" customWidth="1"/>
    <col min="16172" max="16172" width="17.7109375" style="806" customWidth="1"/>
    <col min="16173" max="16173" width="18" style="806" customWidth="1"/>
    <col min="16174" max="16174" width="8" style="806" customWidth="1"/>
    <col min="16175" max="16175" width="15" style="806" customWidth="1"/>
    <col min="16176" max="16176" width="13" style="806" customWidth="1"/>
    <col min="16177" max="16177" width="14.7109375" style="806" customWidth="1"/>
    <col min="16178" max="16178" width="11.42578125" style="806" customWidth="1"/>
    <col min="16179" max="16207" width="8" style="806" customWidth="1"/>
    <col min="16208" max="16208" width="12" style="806" bestFit="1" customWidth="1"/>
    <col min="16209" max="16384" width="9.140625" style="806"/>
  </cols>
  <sheetData>
    <row r="1" spans="1:83" s="665" customFormat="1" ht="26.25" customHeight="1" x14ac:dyDescent="0.35">
      <c r="A1" s="1835" t="s">
        <v>323</v>
      </c>
      <c r="B1" s="1835"/>
      <c r="C1" s="1835"/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1835"/>
      <c r="W1" s="1835"/>
      <c r="X1" s="1835"/>
      <c r="Y1" s="1835"/>
      <c r="Z1" s="1835"/>
      <c r="AA1" s="1835"/>
      <c r="AB1" s="1835"/>
      <c r="AC1" s="1835"/>
      <c r="AD1" s="1835"/>
      <c r="AE1" s="1835"/>
      <c r="AF1" s="1835"/>
      <c r="AG1" s="1835"/>
      <c r="AH1" s="1835"/>
      <c r="AI1" s="1835"/>
      <c r="AJ1" s="1835"/>
      <c r="AK1" s="1835"/>
      <c r="AL1" s="1835"/>
      <c r="AM1" s="1835"/>
      <c r="AN1" s="1835"/>
      <c r="AO1" s="1835"/>
      <c r="AP1" s="1835"/>
      <c r="AQ1" s="1835"/>
      <c r="BV1" s="666"/>
      <c r="BW1" s="666"/>
      <c r="BX1" s="666"/>
      <c r="BY1" s="667"/>
      <c r="BZ1" s="666"/>
      <c r="CA1" s="666"/>
      <c r="CB1" s="666"/>
      <c r="CC1" s="666"/>
    </row>
    <row r="2" spans="1:83" s="673" customFormat="1" ht="27.75" x14ac:dyDescent="0.4">
      <c r="A2" s="665"/>
      <c r="B2" s="666"/>
      <c r="C2" s="666"/>
      <c r="D2" s="666"/>
      <c r="E2" s="666"/>
      <c r="F2" s="668"/>
      <c r="G2" s="666"/>
      <c r="H2" s="666"/>
      <c r="I2" s="674"/>
      <c r="J2" s="665"/>
      <c r="K2" s="669"/>
      <c r="L2" s="669"/>
      <c r="M2" s="669"/>
      <c r="N2" s="854"/>
      <c r="O2" s="666"/>
      <c r="P2" s="666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70" t="s">
        <v>4</v>
      </c>
      <c r="AN2" s="1836">
        <v>44545</v>
      </c>
      <c r="AO2" s="1836"/>
      <c r="AP2" s="1836"/>
      <c r="AQ2" s="1836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71"/>
      <c r="BW2" s="666"/>
      <c r="BX2" s="1837"/>
      <c r="BY2" s="1837"/>
      <c r="BZ2" s="1837"/>
      <c r="CA2" s="1837"/>
      <c r="CB2" s="672"/>
      <c r="CC2" s="672"/>
    </row>
    <row r="3" spans="1:83" s="673" customFormat="1" ht="17.25" thickBot="1" x14ac:dyDescent="0.3">
      <c r="A3" s="665"/>
      <c r="B3" s="666"/>
      <c r="C3" s="666"/>
      <c r="D3" s="666"/>
      <c r="E3" s="666"/>
      <c r="F3" s="666"/>
      <c r="G3" s="666"/>
      <c r="H3" s="666"/>
      <c r="I3" s="701"/>
      <c r="J3" s="701"/>
      <c r="K3" s="924"/>
      <c r="L3" s="701"/>
      <c r="M3" s="666"/>
      <c r="N3" s="665"/>
      <c r="O3" s="701"/>
      <c r="P3" s="665"/>
      <c r="Q3" s="665"/>
      <c r="R3" s="701"/>
      <c r="S3" s="665"/>
      <c r="T3" s="665"/>
      <c r="U3" s="701"/>
      <c r="V3" s="665"/>
      <c r="W3" s="665"/>
      <c r="X3" s="701"/>
      <c r="Y3" s="665"/>
      <c r="Z3" s="665"/>
      <c r="AA3" s="701"/>
      <c r="AB3" s="665"/>
      <c r="AC3" s="665"/>
      <c r="AD3" s="701"/>
      <c r="AE3" s="665"/>
      <c r="AF3" s="665"/>
      <c r="AG3" s="701"/>
      <c r="AH3" s="665"/>
      <c r="AI3" s="665"/>
      <c r="AJ3" s="701"/>
      <c r="AK3" s="665"/>
      <c r="AL3" s="665"/>
      <c r="AM3" s="701"/>
      <c r="AN3" s="665"/>
      <c r="AO3" s="665"/>
      <c r="AP3" s="701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  <c r="BG3" s="665"/>
      <c r="BH3" s="665"/>
      <c r="BI3" s="665"/>
      <c r="BJ3" s="665"/>
      <c r="BK3" s="665"/>
      <c r="BL3" s="665"/>
      <c r="BM3" s="665"/>
      <c r="BN3" s="665"/>
      <c r="BO3" s="665"/>
      <c r="BP3" s="665"/>
      <c r="BQ3" s="665"/>
      <c r="BR3" s="665"/>
      <c r="BS3" s="665"/>
      <c r="BT3" s="665"/>
      <c r="BU3" s="665"/>
      <c r="BV3" s="666"/>
      <c r="BW3" s="666"/>
      <c r="BX3" s="666"/>
      <c r="BY3" s="666"/>
      <c r="BZ3" s="666"/>
      <c r="CA3" s="666"/>
      <c r="CB3" s="672"/>
      <c r="CC3" s="672"/>
    </row>
    <row r="4" spans="1:83" s="673" customFormat="1" ht="16.5" customHeight="1" thickBot="1" x14ac:dyDescent="0.3">
      <c r="A4" s="1794" t="s">
        <v>5</v>
      </c>
      <c r="B4" s="1795"/>
      <c r="C4" s="1795"/>
      <c r="D4" s="1795"/>
      <c r="E4" s="1795"/>
      <c r="F4" s="1795"/>
      <c r="G4" s="1795"/>
      <c r="H4" s="1779" t="s">
        <v>130</v>
      </c>
      <c r="I4" s="1780"/>
      <c r="J4" s="1781"/>
      <c r="K4" s="1779" t="s">
        <v>131</v>
      </c>
      <c r="L4" s="1780"/>
      <c r="M4" s="1781"/>
      <c r="N4" s="1779" t="s">
        <v>132</v>
      </c>
      <c r="O4" s="1780"/>
      <c r="P4" s="1781"/>
      <c r="Q4" s="1779" t="s">
        <v>133</v>
      </c>
      <c r="R4" s="1780"/>
      <c r="S4" s="1781"/>
      <c r="T4" s="1779" t="s">
        <v>134</v>
      </c>
      <c r="U4" s="1780"/>
      <c r="V4" s="1781"/>
      <c r="W4" s="1779" t="s">
        <v>135</v>
      </c>
      <c r="X4" s="1780"/>
      <c r="Y4" s="1781"/>
      <c r="Z4" s="1780" t="s">
        <v>136</v>
      </c>
      <c r="AA4" s="1780"/>
      <c r="AB4" s="1780"/>
      <c r="AC4" s="1779" t="s">
        <v>137</v>
      </c>
      <c r="AD4" s="1780"/>
      <c r="AE4" s="1781"/>
      <c r="AF4" s="1779" t="s">
        <v>138</v>
      </c>
      <c r="AG4" s="1780"/>
      <c r="AH4" s="1781"/>
      <c r="AI4" s="1779" t="s">
        <v>139</v>
      </c>
      <c r="AJ4" s="1780"/>
      <c r="AK4" s="1781"/>
      <c r="AL4" s="1779" t="s">
        <v>140</v>
      </c>
      <c r="AM4" s="1780"/>
      <c r="AN4" s="1781"/>
      <c r="AO4" s="1779" t="s">
        <v>141</v>
      </c>
      <c r="AP4" s="1780"/>
      <c r="AQ4" s="1781"/>
      <c r="BV4" s="672"/>
      <c r="BW4" s="672"/>
      <c r="BX4" s="672"/>
      <c r="BY4" s="672"/>
      <c r="BZ4" s="672"/>
      <c r="CA4" s="672"/>
      <c r="CB4" s="672"/>
      <c r="CC4" s="672"/>
    </row>
    <row r="5" spans="1:83" s="673" customFormat="1" ht="16.5" customHeight="1" x14ac:dyDescent="0.25">
      <c r="A5" s="1782" t="s">
        <v>142</v>
      </c>
      <c r="B5" s="1783"/>
      <c r="C5" s="1786" t="s">
        <v>143</v>
      </c>
      <c r="D5" s="1788"/>
      <c r="E5" s="1789"/>
      <c r="F5" s="1789"/>
      <c r="G5" s="1789"/>
      <c r="H5" s="675" t="s">
        <v>9</v>
      </c>
      <c r="I5" s="676" t="s">
        <v>10</v>
      </c>
      <c r="J5" s="677" t="s">
        <v>11</v>
      </c>
      <c r="K5" s="675" t="s">
        <v>9</v>
      </c>
      <c r="L5" s="676" t="s">
        <v>10</v>
      </c>
      <c r="M5" s="677" t="s">
        <v>11</v>
      </c>
      <c r="N5" s="675" t="s">
        <v>9</v>
      </c>
      <c r="O5" s="676" t="s">
        <v>10</v>
      </c>
      <c r="P5" s="677" t="s">
        <v>11</v>
      </c>
      <c r="Q5" s="675" t="s">
        <v>9</v>
      </c>
      <c r="R5" s="676" t="s">
        <v>10</v>
      </c>
      <c r="S5" s="677" t="s">
        <v>11</v>
      </c>
      <c r="T5" s="675" t="s">
        <v>9</v>
      </c>
      <c r="U5" s="676" t="s">
        <v>10</v>
      </c>
      <c r="V5" s="677" t="s">
        <v>11</v>
      </c>
      <c r="W5" s="675" t="s">
        <v>9</v>
      </c>
      <c r="X5" s="676" t="s">
        <v>10</v>
      </c>
      <c r="Y5" s="677" t="s">
        <v>11</v>
      </c>
      <c r="Z5" s="842" t="s">
        <v>9</v>
      </c>
      <c r="AA5" s="676" t="s">
        <v>10</v>
      </c>
      <c r="AB5" s="985" t="s">
        <v>11</v>
      </c>
      <c r="AC5" s="675" t="s">
        <v>9</v>
      </c>
      <c r="AD5" s="676" t="s">
        <v>10</v>
      </c>
      <c r="AE5" s="677" t="s">
        <v>11</v>
      </c>
      <c r="AF5" s="675" t="s">
        <v>9</v>
      </c>
      <c r="AG5" s="676" t="s">
        <v>10</v>
      </c>
      <c r="AH5" s="677" t="s">
        <v>11</v>
      </c>
      <c r="AI5" s="675" t="s">
        <v>9</v>
      </c>
      <c r="AJ5" s="676" t="s">
        <v>10</v>
      </c>
      <c r="AK5" s="677" t="s">
        <v>11</v>
      </c>
      <c r="AL5" s="675" t="s">
        <v>9</v>
      </c>
      <c r="AM5" s="676" t="s">
        <v>10</v>
      </c>
      <c r="AN5" s="677" t="s">
        <v>11</v>
      </c>
      <c r="AO5" s="675" t="s">
        <v>9</v>
      </c>
      <c r="AP5" s="676" t="s">
        <v>10</v>
      </c>
      <c r="AQ5" s="677" t="s">
        <v>11</v>
      </c>
      <c r="BV5" s="672"/>
      <c r="BW5" s="672"/>
      <c r="BX5" s="672"/>
      <c r="BY5" s="672"/>
      <c r="BZ5" s="672"/>
      <c r="CA5" s="672"/>
      <c r="CB5" s="672"/>
      <c r="CC5" s="672"/>
    </row>
    <row r="6" spans="1:83" s="673" customFormat="1" ht="16.5" customHeight="1" thickBot="1" x14ac:dyDescent="0.3">
      <c r="A6" s="1784"/>
      <c r="B6" s="1785"/>
      <c r="C6" s="1787"/>
      <c r="D6" s="1791"/>
      <c r="E6" s="1792"/>
      <c r="F6" s="1792"/>
      <c r="G6" s="1792"/>
      <c r="H6" s="681" t="s">
        <v>14</v>
      </c>
      <c r="I6" s="682" t="s">
        <v>15</v>
      </c>
      <c r="J6" s="683" t="s">
        <v>69</v>
      </c>
      <c r="K6" s="681" t="s">
        <v>14</v>
      </c>
      <c r="L6" s="682" t="s">
        <v>15</v>
      </c>
      <c r="M6" s="683" t="s">
        <v>69</v>
      </c>
      <c r="N6" s="681" t="s">
        <v>14</v>
      </c>
      <c r="O6" s="682" t="s">
        <v>15</v>
      </c>
      <c r="P6" s="683" t="s">
        <v>69</v>
      </c>
      <c r="Q6" s="681" t="s">
        <v>14</v>
      </c>
      <c r="R6" s="682" t="s">
        <v>15</v>
      </c>
      <c r="S6" s="683" t="s">
        <v>69</v>
      </c>
      <c r="T6" s="681" t="s">
        <v>14</v>
      </c>
      <c r="U6" s="682" t="s">
        <v>15</v>
      </c>
      <c r="V6" s="683" t="s">
        <v>69</v>
      </c>
      <c r="W6" s="681" t="s">
        <v>14</v>
      </c>
      <c r="X6" s="682" t="s">
        <v>15</v>
      </c>
      <c r="Y6" s="683" t="s">
        <v>69</v>
      </c>
      <c r="Z6" s="843" t="s">
        <v>14</v>
      </c>
      <c r="AA6" s="682" t="s">
        <v>15</v>
      </c>
      <c r="AB6" s="986" t="s">
        <v>69</v>
      </c>
      <c r="AC6" s="681" t="s">
        <v>14</v>
      </c>
      <c r="AD6" s="682" t="s">
        <v>15</v>
      </c>
      <c r="AE6" s="683" t="s">
        <v>69</v>
      </c>
      <c r="AF6" s="681" t="s">
        <v>14</v>
      </c>
      <c r="AG6" s="682" t="s">
        <v>15</v>
      </c>
      <c r="AH6" s="683" t="s">
        <v>69</v>
      </c>
      <c r="AI6" s="681" t="s">
        <v>14</v>
      </c>
      <c r="AJ6" s="682" t="s">
        <v>15</v>
      </c>
      <c r="AK6" s="683" t="s">
        <v>69</v>
      </c>
      <c r="AL6" s="681" t="s">
        <v>14</v>
      </c>
      <c r="AM6" s="682" t="s">
        <v>15</v>
      </c>
      <c r="AN6" s="683" t="s">
        <v>69</v>
      </c>
      <c r="AO6" s="681" t="s">
        <v>14</v>
      </c>
      <c r="AP6" s="682" t="s">
        <v>15</v>
      </c>
      <c r="AQ6" s="683" t="s">
        <v>69</v>
      </c>
      <c r="BV6" s="672"/>
      <c r="BW6" s="672"/>
      <c r="BX6" s="672"/>
      <c r="BY6" s="672"/>
      <c r="BZ6" s="672"/>
      <c r="CA6" s="672"/>
      <c r="CB6" s="672"/>
      <c r="CC6" s="672"/>
    </row>
    <row r="7" spans="1:83" s="665" customFormat="1" ht="16.5" customHeight="1" x14ac:dyDescent="0.25">
      <c r="A7" s="1765" t="s">
        <v>20</v>
      </c>
      <c r="B7" s="1726"/>
      <c r="C7" s="1692">
        <v>25</v>
      </c>
      <c r="D7" s="1767" t="s">
        <v>18</v>
      </c>
      <c r="E7" s="1768"/>
      <c r="F7" s="1735" t="s">
        <v>212</v>
      </c>
      <c r="G7" s="1826"/>
      <c r="H7" s="855">
        <v>0</v>
      </c>
      <c r="I7" s="845" t="s">
        <v>128</v>
      </c>
      <c r="J7" s="846">
        <v>0</v>
      </c>
      <c r="K7" s="855">
        <v>0</v>
      </c>
      <c r="L7" s="845">
        <v>0</v>
      </c>
      <c r="M7" s="846">
        <v>0</v>
      </c>
      <c r="N7" s="855">
        <v>0</v>
      </c>
      <c r="O7" s="845">
        <v>0</v>
      </c>
      <c r="P7" s="846">
        <v>0</v>
      </c>
      <c r="Q7" s="855">
        <v>0</v>
      </c>
      <c r="R7" s="845">
        <v>0</v>
      </c>
      <c r="S7" s="846">
        <v>0</v>
      </c>
      <c r="T7" s="855">
        <v>0</v>
      </c>
      <c r="U7" s="845">
        <v>0</v>
      </c>
      <c r="V7" s="846">
        <v>0</v>
      </c>
      <c r="W7" s="855">
        <v>0</v>
      </c>
      <c r="X7" s="845">
        <v>0</v>
      </c>
      <c r="Y7" s="846">
        <v>0</v>
      </c>
      <c r="Z7" s="844">
        <v>0</v>
      </c>
      <c r="AA7" s="845">
        <v>0</v>
      </c>
      <c r="AB7" s="987">
        <v>0</v>
      </c>
      <c r="AC7" s="855">
        <v>0</v>
      </c>
      <c r="AD7" s="845">
        <v>0</v>
      </c>
      <c r="AE7" s="846">
        <v>0</v>
      </c>
      <c r="AF7" s="855">
        <v>0</v>
      </c>
      <c r="AG7" s="845">
        <v>0</v>
      </c>
      <c r="AH7" s="846">
        <v>0</v>
      </c>
      <c r="AI7" s="855">
        <v>0</v>
      </c>
      <c r="AJ7" s="845">
        <v>0</v>
      </c>
      <c r="AK7" s="846">
        <v>0</v>
      </c>
      <c r="AL7" s="855">
        <v>0</v>
      </c>
      <c r="AM7" s="845">
        <v>0</v>
      </c>
      <c r="AN7" s="846">
        <v>0</v>
      </c>
      <c r="AO7" s="855">
        <v>0</v>
      </c>
      <c r="AP7" s="845">
        <v>0</v>
      </c>
      <c r="AQ7" s="846">
        <v>0</v>
      </c>
      <c r="AR7" s="685"/>
      <c r="AS7" s="674"/>
      <c r="CB7" s="685"/>
      <c r="CC7" s="685"/>
      <c r="CD7" s="685"/>
      <c r="CE7" s="685"/>
    </row>
    <row r="8" spans="1:83" ht="16.5" x14ac:dyDescent="0.25">
      <c r="A8" s="1766"/>
      <c r="B8" s="1729"/>
      <c r="C8" s="1693"/>
      <c r="D8" s="1769"/>
      <c r="E8" s="1770"/>
      <c r="F8" s="1737" t="s">
        <v>324</v>
      </c>
      <c r="G8" s="1867"/>
      <c r="H8" s="1009">
        <f>SQRT(I8^2+J8^2)*1000/(1.73*H12)</f>
        <v>185.90847184500495</v>
      </c>
      <c r="I8" s="926">
        <v>1.9601999999999999</v>
      </c>
      <c r="J8" s="927">
        <v>0.51300000000000001</v>
      </c>
      <c r="K8" s="1009">
        <f>SQRT(L8^2+M8^2)*1000/(1.73*K12)</f>
        <v>174.81941040430127</v>
      </c>
      <c r="L8" s="926">
        <v>1.8360000000000001</v>
      </c>
      <c r="M8" s="927">
        <v>0.50939999999999996</v>
      </c>
      <c r="N8" s="1009">
        <f>SQRT(O8^2+P8^2)*1000/(1.73*N12)</f>
        <v>168.12656497313648</v>
      </c>
      <c r="O8" s="926">
        <v>1.7747999999999999</v>
      </c>
      <c r="P8" s="927">
        <v>0.51119999999999999</v>
      </c>
      <c r="Q8" s="1009">
        <f>SQRT(R8^2+S8^2)*1000/(1.73*Q12)</f>
        <v>166.44124700381386</v>
      </c>
      <c r="R8" s="926">
        <v>1.7549999999999999</v>
      </c>
      <c r="S8" s="927">
        <v>0.51300000000000001</v>
      </c>
      <c r="T8" s="1009">
        <f>SQRT(U8^2+V8^2)*1000/(1.73*T12)</f>
        <v>170.06177001633375</v>
      </c>
      <c r="U8" s="926">
        <v>1.7964</v>
      </c>
      <c r="V8" s="927">
        <v>0.51300000000000001</v>
      </c>
      <c r="W8" s="1009">
        <f>SQRT(X8^2+Y8^2)*1000/(1.73*W12)</f>
        <v>176.9767365133452</v>
      </c>
      <c r="X8" s="926">
        <v>1.8593999999999999</v>
      </c>
      <c r="Y8" s="927">
        <v>0.51300000000000001</v>
      </c>
      <c r="Z8" s="988">
        <f>SQRT(AA8^2+AB8^2)*1000/(1.73*Z12)</f>
        <v>194.75068821325158</v>
      </c>
      <c r="AA8" s="926">
        <v>2.0609999999999999</v>
      </c>
      <c r="AB8" s="1022">
        <v>0.50760000000000005</v>
      </c>
      <c r="AC8" s="989">
        <f>SQRT(AD8^2+AE8^2)*1000/(1.73*AC12)</f>
        <v>215.7735270749219</v>
      </c>
      <c r="AD8" s="926">
        <v>2.2913999999999999</v>
      </c>
      <c r="AE8" s="927">
        <v>0.5292</v>
      </c>
      <c r="AF8" s="925">
        <f>SQRT(AG8^2+AH8^2)*1000/(1.73*AF12)</f>
        <v>217.90285026818287</v>
      </c>
      <c r="AG8" s="926">
        <v>2.3148</v>
      </c>
      <c r="AH8" s="927">
        <v>0.53100000000000003</v>
      </c>
      <c r="AI8" s="1009">
        <f>SQRT(AJ8^2+AK8^2)*1000/(1.73*AI12)</f>
        <v>218.96504093439168</v>
      </c>
      <c r="AJ8" s="926">
        <v>2.3346</v>
      </c>
      <c r="AK8" s="927">
        <v>0.495</v>
      </c>
      <c r="AL8" s="1009">
        <f>SQRT(AM8^2+AN8^2)*1000/(1.73*AL12)</f>
        <v>213.25117128481369</v>
      </c>
      <c r="AM8" s="926">
        <v>2.2806000000000002</v>
      </c>
      <c r="AN8" s="927">
        <v>0.44819999999999999</v>
      </c>
      <c r="AO8" s="1009">
        <f>SQRT(AP8^2+AQ8^2)*1000/(1.73*AO12)</f>
        <v>212.56983144199586</v>
      </c>
      <c r="AP8" s="926">
        <v>2.2715999999999998</v>
      </c>
      <c r="AQ8" s="927">
        <v>0.45540000000000003</v>
      </c>
      <c r="AR8" s="674"/>
      <c r="AS8" s="674"/>
      <c r="BN8" s="277"/>
      <c r="BO8" s="277"/>
    </row>
    <row r="9" spans="1:83" s="665" customFormat="1" ht="16.5" customHeight="1" thickBot="1" x14ac:dyDescent="0.3">
      <c r="A9" s="1727"/>
      <c r="B9" s="1729"/>
      <c r="C9" s="1693"/>
      <c r="D9" s="1771"/>
      <c r="E9" s="1772"/>
      <c r="F9" s="1739" t="s">
        <v>325</v>
      </c>
      <c r="G9" s="1827"/>
      <c r="H9" s="1005">
        <f>SQRT(I9^2+J9^2)*1000/(1.73*H13)</f>
        <v>186.78434710761903</v>
      </c>
      <c r="I9" s="814">
        <v>1.9206000000000001</v>
      </c>
      <c r="J9" s="815">
        <v>0.67500000000000004</v>
      </c>
      <c r="K9" s="1005">
        <f>SQRT(L9^2+M9^2)*1000/(1.73*K13)</f>
        <v>176.98405700332125</v>
      </c>
      <c r="L9" s="814">
        <v>1.8089999999999999</v>
      </c>
      <c r="M9" s="815">
        <v>0.66959999999999997</v>
      </c>
      <c r="N9" s="1005">
        <f>SQRT(O9^2+P9^2)*1000/(1.73*N13)</f>
        <v>166.5315525904937</v>
      </c>
      <c r="O9" s="814">
        <v>1.7045999999999999</v>
      </c>
      <c r="P9" s="815">
        <v>0.66420000000000001</v>
      </c>
      <c r="Q9" s="1005">
        <f>SQRT(R9^2+S9^2)*1000/(1.73*Q13)</f>
        <v>163.62025344014492</v>
      </c>
      <c r="R9" s="1023">
        <v>1.6919999999999999</v>
      </c>
      <c r="S9" s="815">
        <v>0.60660000000000003</v>
      </c>
      <c r="T9" s="1005">
        <f>SQRT(U9^2+V9^2)*1000/(1.73*T13)</f>
        <v>163.12207202043186</v>
      </c>
      <c r="U9" s="814">
        <v>1.6938</v>
      </c>
      <c r="V9" s="815">
        <v>0.58499999999999996</v>
      </c>
      <c r="W9" s="1005">
        <f>SQRT(X9^2+Y9^2)*1000/(1.73*W13)</f>
        <v>173.7219489200078</v>
      </c>
      <c r="X9" s="814">
        <v>1.7784</v>
      </c>
      <c r="Y9" s="815">
        <v>0.64980000000000004</v>
      </c>
      <c r="Z9" s="990">
        <f>SQRT(AA9^2+AB9^2)*1000/(1.73*Z13)</f>
        <v>203.31050115126578</v>
      </c>
      <c r="AA9" s="1024">
        <v>2.1168</v>
      </c>
      <c r="AB9" s="1025">
        <v>0.6552</v>
      </c>
      <c r="AC9" s="1005">
        <f>SQRT(AD9^2+AE9^2)*1000/(1.73*AC13)</f>
        <v>230.25126978123964</v>
      </c>
      <c r="AD9" s="1026">
        <v>2.4209999999999998</v>
      </c>
      <c r="AE9" s="815">
        <v>0.66059999999999997</v>
      </c>
      <c r="AF9" s="1005">
        <f>SQRT(AG9^2+AH9^2)*1000/(1.73*AF13)</f>
        <v>253.73727249662173</v>
      </c>
      <c r="AG9" s="814">
        <v>2.673</v>
      </c>
      <c r="AH9" s="815">
        <v>0.70920000000000005</v>
      </c>
      <c r="AI9" s="1005">
        <f>SQRT(AJ9^2+AK9^2)*1000/(1.73*AI13)</f>
        <v>262.29925050663587</v>
      </c>
      <c r="AJ9" s="814">
        <v>2.7810000000000001</v>
      </c>
      <c r="AK9" s="815">
        <v>0.66239999999999999</v>
      </c>
      <c r="AL9" s="1005">
        <f>SQRT(AM9^2+AN9^2)*1000/(1.73*AL13)</f>
        <v>261.98273428297466</v>
      </c>
      <c r="AM9" s="814">
        <v>2.7881999999999998</v>
      </c>
      <c r="AN9" s="815">
        <v>0.61560000000000004</v>
      </c>
      <c r="AO9" s="1005">
        <f>SQRT(AP9^2+AQ9^2)*1000/(1.73*AO13)</f>
        <v>261.4512260689271</v>
      </c>
      <c r="AP9" s="814">
        <v>2.7774000000000001</v>
      </c>
      <c r="AQ9" s="815">
        <v>0.63719999999999999</v>
      </c>
      <c r="AR9" s="674"/>
      <c r="AS9" s="674"/>
      <c r="CB9" s="685"/>
      <c r="CC9" s="685"/>
      <c r="CD9" s="685"/>
      <c r="CE9" s="685"/>
    </row>
    <row r="10" spans="1:83" s="665" customFormat="1" ht="16.5" customHeight="1" thickBot="1" x14ac:dyDescent="0.3">
      <c r="A10" s="1727"/>
      <c r="B10" s="1729"/>
      <c r="C10" s="1693"/>
      <c r="D10" s="1744" t="s">
        <v>21</v>
      </c>
      <c r="E10" s="1745"/>
      <c r="F10" s="1777"/>
      <c r="G10" s="1778"/>
      <c r="H10" s="1774">
        <v>8</v>
      </c>
      <c r="I10" s="1775"/>
      <c r="J10" s="1776"/>
      <c r="K10" s="1774">
        <v>8</v>
      </c>
      <c r="L10" s="1775"/>
      <c r="M10" s="1776"/>
      <c r="N10" s="1774">
        <v>8</v>
      </c>
      <c r="O10" s="1775"/>
      <c r="P10" s="1776"/>
      <c r="Q10" s="1774">
        <v>8</v>
      </c>
      <c r="R10" s="1775"/>
      <c r="S10" s="1776"/>
      <c r="T10" s="1774">
        <v>8</v>
      </c>
      <c r="U10" s="1775"/>
      <c r="V10" s="1776"/>
      <c r="W10" s="1774">
        <v>8</v>
      </c>
      <c r="X10" s="1775"/>
      <c r="Y10" s="1776"/>
      <c r="Z10" s="1774">
        <v>8</v>
      </c>
      <c r="AA10" s="1775"/>
      <c r="AB10" s="1776"/>
      <c r="AC10" s="1774">
        <v>8</v>
      </c>
      <c r="AD10" s="1775"/>
      <c r="AE10" s="1776"/>
      <c r="AF10" s="1774">
        <v>8</v>
      </c>
      <c r="AG10" s="1775"/>
      <c r="AH10" s="1776"/>
      <c r="AI10" s="1774">
        <v>8</v>
      </c>
      <c r="AJ10" s="1775"/>
      <c r="AK10" s="1776"/>
      <c r="AL10" s="1774">
        <v>8</v>
      </c>
      <c r="AM10" s="1775"/>
      <c r="AN10" s="1776"/>
      <c r="AO10" s="1774">
        <v>8</v>
      </c>
      <c r="AP10" s="1775"/>
      <c r="AQ10" s="1776"/>
    </row>
    <row r="11" spans="1:83" s="665" customFormat="1" ht="16.5" customHeight="1" x14ac:dyDescent="0.25">
      <c r="A11" s="1727"/>
      <c r="B11" s="1729"/>
      <c r="C11" s="1693"/>
      <c r="D11" s="1724" t="s">
        <v>22</v>
      </c>
      <c r="E11" s="1726"/>
      <c r="F11" s="1735" t="s">
        <v>212</v>
      </c>
      <c r="G11" s="1826"/>
      <c r="H11" s="1822">
        <v>120</v>
      </c>
      <c r="I11" s="1823"/>
      <c r="J11" s="1824"/>
      <c r="K11" s="1822">
        <v>120</v>
      </c>
      <c r="L11" s="1823"/>
      <c r="M11" s="1824"/>
      <c r="N11" s="1822">
        <v>121</v>
      </c>
      <c r="O11" s="1823"/>
      <c r="P11" s="1824"/>
      <c r="Q11" s="1822">
        <v>120</v>
      </c>
      <c r="R11" s="1823"/>
      <c r="S11" s="1824"/>
      <c r="T11" s="1822">
        <v>120</v>
      </c>
      <c r="U11" s="1823"/>
      <c r="V11" s="1824"/>
      <c r="W11" s="1822">
        <v>120</v>
      </c>
      <c r="X11" s="1823"/>
      <c r="Y11" s="1824"/>
      <c r="Z11" s="1822">
        <v>120</v>
      </c>
      <c r="AA11" s="1823"/>
      <c r="AB11" s="1824"/>
      <c r="AC11" s="1822">
        <v>120</v>
      </c>
      <c r="AD11" s="1823"/>
      <c r="AE11" s="1824"/>
      <c r="AF11" s="1822">
        <v>120</v>
      </c>
      <c r="AG11" s="1823"/>
      <c r="AH11" s="1824"/>
      <c r="AI11" s="1822">
        <v>120</v>
      </c>
      <c r="AJ11" s="1823"/>
      <c r="AK11" s="1824"/>
      <c r="AL11" s="1822">
        <v>120</v>
      </c>
      <c r="AM11" s="1823"/>
      <c r="AN11" s="1824"/>
      <c r="AO11" s="1822">
        <v>120</v>
      </c>
      <c r="AP11" s="1823"/>
      <c r="AQ11" s="1824"/>
    </row>
    <row r="12" spans="1:83" s="665" customFormat="1" ht="16.5" customHeight="1" x14ac:dyDescent="0.25">
      <c r="A12" s="1727"/>
      <c r="B12" s="1729"/>
      <c r="C12" s="1693"/>
      <c r="D12" s="1727"/>
      <c r="E12" s="1729"/>
      <c r="F12" s="1737" t="s">
        <v>324</v>
      </c>
      <c r="G12" s="1738"/>
      <c r="H12" s="1864">
        <v>6.3</v>
      </c>
      <c r="I12" s="1865"/>
      <c r="J12" s="1866"/>
      <c r="K12" s="1864">
        <v>6.3</v>
      </c>
      <c r="L12" s="1865"/>
      <c r="M12" s="1866"/>
      <c r="N12" s="1864">
        <v>6.35</v>
      </c>
      <c r="O12" s="1865"/>
      <c r="P12" s="1866"/>
      <c r="Q12" s="1864">
        <v>6.35</v>
      </c>
      <c r="R12" s="1865"/>
      <c r="S12" s="1866"/>
      <c r="T12" s="1864">
        <v>6.35</v>
      </c>
      <c r="U12" s="1865"/>
      <c r="V12" s="1866"/>
      <c r="W12" s="1864">
        <v>6.3</v>
      </c>
      <c r="X12" s="1865"/>
      <c r="Y12" s="1866"/>
      <c r="Z12" s="1864">
        <v>6.3</v>
      </c>
      <c r="AA12" s="1865"/>
      <c r="AB12" s="1866"/>
      <c r="AC12" s="1864">
        <v>6.3</v>
      </c>
      <c r="AD12" s="1865"/>
      <c r="AE12" s="1866"/>
      <c r="AF12" s="1864">
        <v>6.3</v>
      </c>
      <c r="AG12" s="1865"/>
      <c r="AH12" s="1866"/>
      <c r="AI12" s="1864">
        <v>6.3</v>
      </c>
      <c r="AJ12" s="1865"/>
      <c r="AK12" s="1866"/>
      <c r="AL12" s="1864">
        <v>6.3</v>
      </c>
      <c r="AM12" s="1865"/>
      <c r="AN12" s="1866"/>
      <c r="AO12" s="1864">
        <v>6.3</v>
      </c>
      <c r="AP12" s="1865"/>
      <c r="AQ12" s="1866"/>
    </row>
    <row r="13" spans="1:83" s="665" customFormat="1" ht="16.5" customHeight="1" thickBot="1" x14ac:dyDescent="0.3">
      <c r="A13" s="1727"/>
      <c r="B13" s="1729"/>
      <c r="C13" s="1693"/>
      <c r="D13" s="1730"/>
      <c r="E13" s="1732"/>
      <c r="F13" s="1739" t="s">
        <v>325</v>
      </c>
      <c r="G13" s="1740"/>
      <c r="H13" s="1829">
        <v>6.3</v>
      </c>
      <c r="I13" s="1830"/>
      <c r="J13" s="1831"/>
      <c r="K13" s="1829">
        <v>6.3</v>
      </c>
      <c r="L13" s="1830"/>
      <c r="M13" s="1831"/>
      <c r="N13" s="1829">
        <v>6.35</v>
      </c>
      <c r="O13" s="1830"/>
      <c r="P13" s="1831"/>
      <c r="Q13" s="1829">
        <v>6.35</v>
      </c>
      <c r="R13" s="1830"/>
      <c r="S13" s="1831"/>
      <c r="T13" s="1829">
        <v>6.35</v>
      </c>
      <c r="U13" s="1830"/>
      <c r="V13" s="1831"/>
      <c r="W13" s="1819">
        <v>6.3</v>
      </c>
      <c r="X13" s="1820"/>
      <c r="Y13" s="1821"/>
      <c r="Z13" s="1819">
        <v>6.3</v>
      </c>
      <c r="AA13" s="1820"/>
      <c r="AB13" s="1821"/>
      <c r="AC13" s="1819">
        <v>6.3</v>
      </c>
      <c r="AD13" s="1820"/>
      <c r="AE13" s="1821"/>
      <c r="AF13" s="1819">
        <v>6.3</v>
      </c>
      <c r="AG13" s="1820"/>
      <c r="AH13" s="1821"/>
      <c r="AI13" s="1819">
        <v>6.3</v>
      </c>
      <c r="AJ13" s="1820"/>
      <c r="AK13" s="1821"/>
      <c r="AL13" s="1819">
        <v>6.3</v>
      </c>
      <c r="AM13" s="1820"/>
      <c r="AN13" s="1821"/>
      <c r="AO13" s="1819">
        <v>6.3</v>
      </c>
      <c r="AP13" s="1820"/>
      <c r="AQ13" s="1821"/>
    </row>
    <row r="14" spans="1:83" s="665" customFormat="1" ht="16.5" customHeight="1" thickBot="1" x14ac:dyDescent="0.3">
      <c r="A14" s="1730"/>
      <c r="B14" s="1732"/>
      <c r="C14" s="1694"/>
      <c r="D14" s="1713" t="s">
        <v>23</v>
      </c>
      <c r="E14" s="1714"/>
      <c r="F14" s="1714"/>
      <c r="G14" s="1773"/>
      <c r="H14" s="1762" t="s">
        <v>128</v>
      </c>
      <c r="I14" s="1763"/>
      <c r="J14" s="1764"/>
      <c r="K14" s="1762" t="s">
        <v>128</v>
      </c>
      <c r="L14" s="1763"/>
      <c r="M14" s="1764"/>
      <c r="N14" s="1762" t="s">
        <v>128</v>
      </c>
      <c r="O14" s="1763"/>
      <c r="P14" s="1764"/>
      <c r="Q14" s="1762" t="s">
        <v>128</v>
      </c>
      <c r="R14" s="1763"/>
      <c r="S14" s="1764"/>
      <c r="T14" s="1762" t="s">
        <v>128</v>
      </c>
      <c r="U14" s="1763"/>
      <c r="V14" s="1764"/>
      <c r="W14" s="1762" t="s">
        <v>128</v>
      </c>
      <c r="X14" s="1763"/>
      <c r="Y14" s="1764"/>
      <c r="Z14" s="1762" t="s">
        <v>128</v>
      </c>
      <c r="AA14" s="1763"/>
      <c r="AB14" s="1764"/>
      <c r="AC14" s="1762" t="s">
        <v>128</v>
      </c>
      <c r="AD14" s="1763"/>
      <c r="AE14" s="1764"/>
      <c r="AF14" s="1762" t="s">
        <v>128</v>
      </c>
      <c r="AG14" s="1763"/>
      <c r="AH14" s="1764"/>
      <c r="AI14" s="1762" t="s">
        <v>128</v>
      </c>
      <c r="AJ14" s="1763"/>
      <c r="AK14" s="1764"/>
      <c r="AL14" s="1762" t="s">
        <v>128</v>
      </c>
      <c r="AM14" s="1763"/>
      <c r="AN14" s="1764"/>
      <c r="AO14" s="1762" t="s">
        <v>128</v>
      </c>
      <c r="AP14" s="1763"/>
      <c r="AQ14" s="1764"/>
    </row>
    <row r="15" spans="1:83" s="665" customFormat="1" ht="16.5" customHeight="1" x14ac:dyDescent="0.25">
      <c r="A15" s="1765" t="s">
        <v>24</v>
      </c>
      <c r="B15" s="1726"/>
      <c r="C15" s="1692">
        <v>25</v>
      </c>
      <c r="D15" s="1767" t="s">
        <v>18</v>
      </c>
      <c r="E15" s="1768"/>
      <c r="F15" s="1735" t="s">
        <v>212</v>
      </c>
      <c r="G15" s="1826"/>
      <c r="H15" s="855"/>
      <c r="I15" s="845"/>
      <c r="J15" s="846"/>
      <c r="K15" s="855"/>
      <c r="L15" s="845"/>
      <c r="M15" s="846"/>
      <c r="N15" s="855"/>
      <c r="O15" s="845"/>
      <c r="P15" s="846"/>
      <c r="Q15" s="855"/>
      <c r="R15" s="845"/>
      <c r="S15" s="846"/>
      <c r="T15" s="855"/>
      <c r="U15" s="845"/>
      <c r="V15" s="846"/>
      <c r="W15" s="855"/>
      <c r="X15" s="845"/>
      <c r="Y15" s="846"/>
      <c r="Z15" s="855"/>
      <c r="AA15" s="845"/>
      <c r="AB15" s="846"/>
      <c r="AC15" s="855"/>
      <c r="AD15" s="845"/>
      <c r="AE15" s="846"/>
      <c r="AF15" s="855"/>
      <c r="AG15" s="845"/>
      <c r="AH15" s="846"/>
      <c r="AI15" s="855"/>
      <c r="AJ15" s="845"/>
      <c r="AK15" s="846"/>
      <c r="AL15" s="855"/>
      <c r="AM15" s="845"/>
      <c r="AN15" s="846"/>
      <c r="AO15" s="855"/>
      <c r="AP15" s="845"/>
      <c r="AQ15" s="846"/>
      <c r="AR15" s="685"/>
      <c r="CB15" s="685"/>
      <c r="CC15" s="685"/>
    </row>
    <row r="16" spans="1:83" ht="16.5" x14ac:dyDescent="0.25">
      <c r="A16" s="1766"/>
      <c r="B16" s="1729"/>
      <c r="C16" s="1693"/>
      <c r="D16" s="1769"/>
      <c r="E16" s="1770"/>
      <c r="F16" s="1737" t="s">
        <v>326</v>
      </c>
      <c r="G16" s="1867"/>
      <c r="H16" s="925">
        <f>SQRT(I16^2+J16^2)*1000/(1.73*H20)</f>
        <v>131.02656882266436</v>
      </c>
      <c r="I16" s="926">
        <v>1.3428</v>
      </c>
      <c r="J16" s="927">
        <v>0.51839999999999997</v>
      </c>
      <c r="K16" s="925">
        <f>SQRT(L16^2+M16^2)*1000/(1.73*K20)</f>
        <v>125.78288827415297</v>
      </c>
      <c r="L16" s="926">
        <v>1.2654000000000001</v>
      </c>
      <c r="M16" s="927">
        <v>0.52739999999999998</v>
      </c>
      <c r="N16" s="925">
        <f>SQRT(O16^2+P16^2)*1000/(1.73*N20)</f>
        <v>120.54823572409666</v>
      </c>
      <c r="O16" s="926">
        <v>1.2185999999999999</v>
      </c>
      <c r="P16" s="927">
        <v>0.51839999999999997</v>
      </c>
      <c r="Q16" s="925">
        <f>SQRT(R16^2+S16^2)*1000/(1.73*Q20)</f>
        <v>127.19626582475121</v>
      </c>
      <c r="R16" s="926">
        <v>1.2096</v>
      </c>
      <c r="S16" s="927">
        <v>0.5292</v>
      </c>
      <c r="T16" s="925">
        <f>SQRT(U16^2+V16^2)*1000/(1.73*T20)</f>
        <v>124.14992173729483</v>
      </c>
      <c r="U16" s="926">
        <v>1.26</v>
      </c>
      <c r="V16" s="927">
        <v>0.52200000000000002</v>
      </c>
      <c r="W16" s="925">
        <f>SQRT(X16^2+Y16^2)*1000/(1.73*W20)</f>
        <v>130.8015122311092</v>
      </c>
      <c r="X16" s="926">
        <v>1.3266</v>
      </c>
      <c r="Y16" s="927">
        <v>0.52200000000000002</v>
      </c>
      <c r="Z16" s="925">
        <f>SQRT(AA16^2+AB16^2)*1000/(1.73*Z20)</f>
        <v>142.74789023404537</v>
      </c>
      <c r="AA16" s="926">
        <v>1.4688000000000001</v>
      </c>
      <c r="AB16" s="927">
        <v>0.51300000000000001</v>
      </c>
      <c r="AC16" s="925">
        <f>SQRT(AD16^2+AE16^2)*1000/(1.73*AC20)</f>
        <v>155.32668156559339</v>
      </c>
      <c r="AD16" s="926">
        <v>1.611</v>
      </c>
      <c r="AE16" s="927">
        <v>0.5202</v>
      </c>
      <c r="AF16" s="925">
        <f>SQRT(AG16^2+AH16^2)*1000/(1.73*AF20)</f>
        <v>165.97417530881529</v>
      </c>
      <c r="AG16" s="926">
        <v>1.7172000000000001</v>
      </c>
      <c r="AH16" s="927">
        <v>0.56879999999999997</v>
      </c>
      <c r="AI16" s="925">
        <f>SQRT(AJ16^2+AK16^2)*1000/(1.73*AI20)</f>
        <v>169.38749179529074</v>
      </c>
      <c r="AJ16" s="926">
        <v>1.7676000000000001</v>
      </c>
      <c r="AK16" s="927">
        <v>0.53280000000000005</v>
      </c>
      <c r="AL16" s="925">
        <f>SQRT(AM16^2+AN16^2)*1000/(1.73*AL20)</f>
        <v>169.34803634217951</v>
      </c>
      <c r="AM16" s="926">
        <v>1.7729999999999999</v>
      </c>
      <c r="AN16" s="927">
        <v>0.51300000000000001</v>
      </c>
      <c r="AO16" s="925">
        <f>SQRT(AP16^2+AQ16^2)*1000/(1.73*AO20)</f>
        <v>161.89048846766897</v>
      </c>
      <c r="AP16" s="926">
        <v>1.6919999999999999</v>
      </c>
      <c r="AQ16" s="927">
        <v>0.50039999999999996</v>
      </c>
      <c r="AR16" s="674"/>
      <c r="AS16" s="674"/>
      <c r="AX16" s="277"/>
      <c r="AY16" s="277"/>
      <c r="AZ16" s="806">
        <v>0</v>
      </c>
      <c r="BB16" s="277"/>
      <c r="BC16" s="277"/>
    </row>
    <row r="17" spans="1:55" ht="17.25" thickBot="1" x14ac:dyDescent="0.3">
      <c r="A17" s="1766"/>
      <c r="B17" s="1729"/>
      <c r="C17" s="1693"/>
      <c r="D17" s="1771"/>
      <c r="E17" s="1772"/>
      <c r="F17" s="1739" t="s">
        <v>327</v>
      </c>
      <c r="G17" s="1827"/>
      <c r="H17" s="1005">
        <f>SQRT(I17^2+J17^2)*1000/(1.73*H21)</f>
        <v>217.95011239929082</v>
      </c>
      <c r="I17" s="814">
        <v>2.1726000000000001</v>
      </c>
      <c r="J17" s="815">
        <v>1.0062</v>
      </c>
      <c r="K17" s="1005">
        <f>SQRT(L17^2+M17^2)*1000/(1.73*K21)</f>
        <v>207.98655109666461</v>
      </c>
      <c r="L17" s="814">
        <v>2.0304000000000002</v>
      </c>
      <c r="M17" s="815">
        <v>1.008</v>
      </c>
      <c r="N17" s="1005">
        <f>SQRT(O17^2+P17^2)*1000/(1.73*N21)</f>
        <v>203.93324124415659</v>
      </c>
      <c r="O17" s="814">
        <v>1.9782</v>
      </c>
      <c r="P17" s="815">
        <v>1.0134000000000001</v>
      </c>
      <c r="Q17" s="1005">
        <f>SQRT(R17^2+S17^2)*1000/(1.73*Q21)</f>
        <v>211.99271250217828</v>
      </c>
      <c r="R17" s="814">
        <v>1.9476</v>
      </c>
      <c r="S17" s="815">
        <v>1.0242</v>
      </c>
      <c r="T17" s="1005">
        <f>SQRT(U17^2+V17^2)*1000/(1.73*T21)</f>
        <v>199.12598076680581</v>
      </c>
      <c r="U17" s="814">
        <v>1.9386000000000001</v>
      </c>
      <c r="V17" s="815">
        <v>1.0134000000000001</v>
      </c>
      <c r="W17" s="1005">
        <f>SQRT(X17^2+Y17^2)*1000/(1.73*W21)</f>
        <v>209.16746183535608</v>
      </c>
      <c r="X17" s="814">
        <v>2.0394000000000001</v>
      </c>
      <c r="Y17" s="815">
        <v>1.0187999999999999</v>
      </c>
      <c r="Z17" s="1005">
        <f>SQRT(AA17^2+AB17^2)*1000/(1.73*Z21)</f>
        <v>239.78913415948887</v>
      </c>
      <c r="AA17" s="814">
        <v>2.4119999999999999</v>
      </c>
      <c r="AB17" s="815">
        <v>1.0062</v>
      </c>
      <c r="AC17" s="1005">
        <f>SQRT(AD17^2+AE17^2)*1000/(1.73*AC21)</f>
        <v>262.40326782305522</v>
      </c>
      <c r="AD17" s="814">
        <v>2.673</v>
      </c>
      <c r="AE17" s="815">
        <v>1.0169999999999999</v>
      </c>
      <c r="AF17" s="1005">
        <f>SQRT(AG17^2+AH17^2)*1000/(1.73*AF21)</f>
        <v>271.1641957372284</v>
      </c>
      <c r="AG17" s="814">
        <v>2.7593999999999999</v>
      </c>
      <c r="AH17" s="815">
        <v>1.0584</v>
      </c>
      <c r="AI17" s="1005">
        <f>SQRT(AJ17^2+AK17^2)*1000/(1.73*AI21)</f>
        <v>257.97501765716947</v>
      </c>
      <c r="AJ17" s="814">
        <v>2.6532</v>
      </c>
      <c r="AK17" s="815">
        <v>0.93059999999999998</v>
      </c>
      <c r="AL17" s="1005">
        <f>SQRT(AM17^2+AN17^2)*1000/(1.73*AL21)</f>
        <v>244.48751655326853</v>
      </c>
      <c r="AM17" s="814">
        <v>2.5379999999999998</v>
      </c>
      <c r="AN17" s="815">
        <v>0.81179999999999997</v>
      </c>
      <c r="AO17" s="1005">
        <f>SQRT(AP17^2+AQ17^2)*1000/(1.73*AO21)</f>
        <v>244.90930209302724</v>
      </c>
      <c r="AP17" s="814">
        <v>2.5434000000000001</v>
      </c>
      <c r="AQ17" s="815">
        <v>0.81</v>
      </c>
      <c r="AR17" s="674"/>
      <c r="AS17" s="674"/>
      <c r="AX17" s="277"/>
      <c r="AY17" s="277"/>
      <c r="AZ17" s="806">
        <v>0</v>
      </c>
      <c r="BB17" s="277"/>
      <c r="BC17" s="277"/>
    </row>
    <row r="18" spans="1:55" s="665" customFormat="1" ht="16.5" customHeight="1" thickBot="1" x14ac:dyDescent="0.3">
      <c r="A18" s="1727"/>
      <c r="B18" s="1729"/>
      <c r="C18" s="1693"/>
      <c r="D18" s="1744" t="s">
        <v>21</v>
      </c>
      <c r="E18" s="1745"/>
      <c r="F18" s="1745"/>
      <c r="G18" s="1746"/>
      <c r="H18" s="1756">
        <v>8</v>
      </c>
      <c r="I18" s="1757"/>
      <c r="J18" s="1758"/>
      <c r="K18" s="1756">
        <v>8</v>
      </c>
      <c r="L18" s="1757"/>
      <c r="M18" s="1758"/>
      <c r="N18" s="1756">
        <v>8</v>
      </c>
      <c r="O18" s="1757"/>
      <c r="P18" s="1758"/>
      <c r="Q18" s="1756">
        <v>8</v>
      </c>
      <c r="R18" s="1757"/>
      <c r="S18" s="1758"/>
      <c r="T18" s="1756">
        <v>8</v>
      </c>
      <c r="U18" s="1757"/>
      <c r="V18" s="1758"/>
      <c r="W18" s="1756">
        <v>8</v>
      </c>
      <c r="X18" s="1757"/>
      <c r="Y18" s="1758"/>
      <c r="Z18" s="1756">
        <v>8</v>
      </c>
      <c r="AA18" s="1757"/>
      <c r="AB18" s="1758"/>
      <c r="AC18" s="1756">
        <v>8</v>
      </c>
      <c r="AD18" s="1757"/>
      <c r="AE18" s="1758"/>
      <c r="AF18" s="1756">
        <v>8</v>
      </c>
      <c r="AG18" s="1757"/>
      <c r="AH18" s="1758"/>
      <c r="AI18" s="1756">
        <v>8</v>
      </c>
      <c r="AJ18" s="1757"/>
      <c r="AK18" s="1758"/>
      <c r="AL18" s="1756">
        <v>8</v>
      </c>
      <c r="AM18" s="1757"/>
      <c r="AN18" s="1758"/>
      <c r="AO18" s="1756">
        <v>8</v>
      </c>
      <c r="AP18" s="1757"/>
      <c r="AQ18" s="1758"/>
    </row>
    <row r="19" spans="1:55" s="665" customFormat="1" ht="17.25" customHeight="1" x14ac:dyDescent="0.25">
      <c r="A19" s="1727"/>
      <c r="B19" s="1729"/>
      <c r="C19" s="1693"/>
      <c r="D19" s="1724" t="s">
        <v>22</v>
      </c>
      <c r="E19" s="1726"/>
      <c r="F19" s="1735" t="s">
        <v>212</v>
      </c>
      <c r="G19" s="1826"/>
      <c r="H19" s="1822">
        <v>120</v>
      </c>
      <c r="I19" s="1823"/>
      <c r="J19" s="1824"/>
      <c r="K19" s="1822">
        <v>120</v>
      </c>
      <c r="L19" s="1823"/>
      <c r="M19" s="1824"/>
      <c r="N19" s="1822">
        <v>121</v>
      </c>
      <c r="O19" s="1823"/>
      <c r="P19" s="1824"/>
      <c r="Q19" s="1822">
        <v>120</v>
      </c>
      <c r="R19" s="1823"/>
      <c r="S19" s="1824"/>
      <c r="T19" s="1822">
        <v>120</v>
      </c>
      <c r="U19" s="1823"/>
      <c r="V19" s="1824"/>
      <c r="W19" s="1822">
        <v>120</v>
      </c>
      <c r="X19" s="1823"/>
      <c r="Y19" s="1824"/>
      <c r="Z19" s="1822">
        <v>120</v>
      </c>
      <c r="AA19" s="1823"/>
      <c r="AB19" s="1824"/>
      <c r="AC19" s="1822">
        <v>120</v>
      </c>
      <c r="AD19" s="1823"/>
      <c r="AE19" s="1824"/>
      <c r="AF19" s="1822">
        <v>120</v>
      </c>
      <c r="AG19" s="1823"/>
      <c r="AH19" s="1824"/>
      <c r="AI19" s="1822">
        <v>120</v>
      </c>
      <c r="AJ19" s="1823"/>
      <c r="AK19" s="1824"/>
      <c r="AL19" s="1822">
        <v>120</v>
      </c>
      <c r="AM19" s="1823"/>
      <c r="AN19" s="1824"/>
      <c r="AO19" s="1822">
        <v>120</v>
      </c>
      <c r="AP19" s="1823"/>
      <c r="AQ19" s="1824"/>
    </row>
    <row r="20" spans="1:55" s="665" customFormat="1" ht="16.5" customHeight="1" x14ac:dyDescent="0.25">
      <c r="A20" s="1727"/>
      <c r="B20" s="1729"/>
      <c r="C20" s="1693"/>
      <c r="D20" s="1727"/>
      <c r="E20" s="1729"/>
      <c r="F20" s="1737" t="s">
        <v>326</v>
      </c>
      <c r="G20" s="1867"/>
      <c r="H20" s="1847">
        <v>6.35</v>
      </c>
      <c r="I20" s="1848"/>
      <c r="J20" s="1849"/>
      <c r="K20" s="1847">
        <v>6.3</v>
      </c>
      <c r="L20" s="1848"/>
      <c r="M20" s="1849"/>
      <c r="N20" s="1847">
        <v>6.35</v>
      </c>
      <c r="O20" s="1848"/>
      <c r="P20" s="1849"/>
      <c r="Q20" s="1847">
        <v>6</v>
      </c>
      <c r="R20" s="1848"/>
      <c r="S20" s="1849"/>
      <c r="T20" s="1847">
        <v>6.35</v>
      </c>
      <c r="U20" s="1848"/>
      <c r="V20" s="1849"/>
      <c r="W20" s="1847">
        <v>6.3</v>
      </c>
      <c r="X20" s="1848"/>
      <c r="Y20" s="1849"/>
      <c r="Z20" s="1847">
        <v>6.3</v>
      </c>
      <c r="AA20" s="1848"/>
      <c r="AB20" s="1849"/>
      <c r="AC20" s="1847">
        <v>6.3</v>
      </c>
      <c r="AD20" s="1848"/>
      <c r="AE20" s="1849"/>
      <c r="AF20" s="1847">
        <v>6.3</v>
      </c>
      <c r="AG20" s="1848"/>
      <c r="AH20" s="1849"/>
      <c r="AI20" s="1864">
        <v>6.3</v>
      </c>
      <c r="AJ20" s="1865"/>
      <c r="AK20" s="1866"/>
      <c r="AL20" s="1864">
        <v>6.3</v>
      </c>
      <c r="AM20" s="1865"/>
      <c r="AN20" s="1866"/>
      <c r="AO20" s="1864">
        <v>6.3</v>
      </c>
      <c r="AP20" s="1865"/>
      <c r="AQ20" s="1866"/>
    </row>
    <row r="21" spans="1:55" s="665" customFormat="1" ht="16.5" customHeight="1" thickBot="1" x14ac:dyDescent="0.3">
      <c r="A21" s="1727"/>
      <c r="B21" s="1729"/>
      <c r="C21" s="1693"/>
      <c r="D21" s="1730"/>
      <c r="E21" s="1732"/>
      <c r="F21" s="1739" t="s">
        <v>327</v>
      </c>
      <c r="G21" s="1827"/>
      <c r="H21" s="1819">
        <v>6.35</v>
      </c>
      <c r="I21" s="1820"/>
      <c r="J21" s="1821"/>
      <c r="K21" s="1819">
        <v>6.3</v>
      </c>
      <c r="L21" s="1820"/>
      <c r="M21" s="1821"/>
      <c r="N21" s="1819">
        <v>6.3</v>
      </c>
      <c r="O21" s="1820"/>
      <c r="P21" s="1821"/>
      <c r="Q21" s="1819">
        <v>6</v>
      </c>
      <c r="R21" s="1820"/>
      <c r="S21" s="1821"/>
      <c r="T21" s="1819">
        <v>6.35</v>
      </c>
      <c r="U21" s="1820"/>
      <c r="V21" s="1821"/>
      <c r="W21" s="1819">
        <v>6.3</v>
      </c>
      <c r="X21" s="1820"/>
      <c r="Y21" s="1821"/>
      <c r="Z21" s="1819">
        <v>6.3</v>
      </c>
      <c r="AA21" s="1820"/>
      <c r="AB21" s="1821"/>
      <c r="AC21" s="1819">
        <v>6.3</v>
      </c>
      <c r="AD21" s="1820"/>
      <c r="AE21" s="1821"/>
      <c r="AF21" s="1819">
        <v>6.3</v>
      </c>
      <c r="AG21" s="1820"/>
      <c r="AH21" s="1821"/>
      <c r="AI21" s="1819">
        <v>6.3</v>
      </c>
      <c r="AJ21" s="1820"/>
      <c r="AK21" s="1821"/>
      <c r="AL21" s="1819">
        <v>6.3</v>
      </c>
      <c r="AM21" s="1820"/>
      <c r="AN21" s="1821"/>
      <c r="AO21" s="1819">
        <v>6.3</v>
      </c>
      <c r="AP21" s="1820"/>
      <c r="AQ21" s="1821"/>
    </row>
    <row r="22" spans="1:55" s="665" customFormat="1" ht="16.5" customHeight="1" thickBot="1" x14ac:dyDescent="0.3">
      <c r="A22" s="1730"/>
      <c r="B22" s="1732"/>
      <c r="C22" s="1694"/>
      <c r="D22" s="1744" t="s">
        <v>23</v>
      </c>
      <c r="E22" s="1745"/>
      <c r="F22" s="1745"/>
      <c r="G22" s="1746"/>
      <c r="H22" s="1869" t="s">
        <v>128</v>
      </c>
      <c r="I22" s="1870"/>
      <c r="J22" s="1871"/>
      <c r="K22" s="1721" t="s">
        <v>128</v>
      </c>
      <c r="L22" s="1722"/>
      <c r="M22" s="1723"/>
      <c r="N22" s="1721" t="s">
        <v>128</v>
      </c>
      <c r="O22" s="1722"/>
      <c r="P22" s="1723"/>
      <c r="Q22" s="1721" t="s">
        <v>128</v>
      </c>
      <c r="R22" s="1722"/>
      <c r="S22" s="1723"/>
      <c r="T22" s="1721" t="s">
        <v>128</v>
      </c>
      <c r="U22" s="1722"/>
      <c r="V22" s="1723"/>
      <c r="W22" s="1721" t="s">
        <v>128</v>
      </c>
      <c r="X22" s="1722"/>
      <c r="Y22" s="1723"/>
      <c r="Z22" s="1721" t="s">
        <v>128</v>
      </c>
      <c r="AA22" s="1722"/>
      <c r="AB22" s="1723"/>
      <c r="AC22" s="1721" t="s">
        <v>128</v>
      </c>
      <c r="AD22" s="1722"/>
      <c r="AE22" s="1723"/>
      <c r="AF22" s="1721" t="s">
        <v>128</v>
      </c>
      <c r="AG22" s="1722"/>
      <c r="AH22" s="1723"/>
      <c r="AI22" s="1721" t="s">
        <v>128</v>
      </c>
      <c r="AJ22" s="1722"/>
      <c r="AK22" s="1723"/>
      <c r="AL22" s="1721" t="s">
        <v>128</v>
      </c>
      <c r="AM22" s="1722"/>
      <c r="AN22" s="1723"/>
      <c r="AO22" s="1721" t="s">
        <v>128</v>
      </c>
      <c r="AP22" s="1722"/>
      <c r="AQ22" s="1723"/>
    </row>
    <row r="23" spans="1:55" s="665" customFormat="1" ht="16.5" customHeight="1" x14ac:dyDescent="0.25">
      <c r="A23" s="1724" t="s">
        <v>146</v>
      </c>
      <c r="B23" s="1725"/>
      <c r="C23" s="1726"/>
      <c r="D23" s="1699"/>
      <c r="E23" s="1701"/>
      <c r="F23" s="1707" t="s">
        <v>212</v>
      </c>
      <c r="G23" s="1709"/>
      <c r="H23" s="934"/>
      <c r="I23" s="991"/>
      <c r="J23" s="992"/>
      <c r="K23" s="934"/>
      <c r="L23" s="991"/>
      <c r="M23" s="992"/>
      <c r="N23" s="934"/>
      <c r="O23" s="991"/>
      <c r="P23" s="992"/>
      <c r="Q23" s="934"/>
      <c r="R23" s="991"/>
      <c r="S23" s="992"/>
      <c r="T23" s="934"/>
      <c r="U23" s="991"/>
      <c r="V23" s="992"/>
      <c r="W23" s="934"/>
      <c r="X23" s="991"/>
      <c r="Y23" s="992"/>
      <c r="Z23" s="934"/>
      <c r="AA23" s="991"/>
      <c r="AB23" s="992"/>
      <c r="AC23" s="934"/>
      <c r="AD23" s="991"/>
      <c r="AE23" s="992"/>
      <c r="AF23" s="934"/>
      <c r="AG23" s="991"/>
      <c r="AH23" s="992"/>
      <c r="AI23" s="934"/>
      <c r="AJ23" s="991"/>
      <c r="AK23" s="992"/>
      <c r="AL23" s="934"/>
      <c r="AM23" s="991"/>
      <c r="AN23" s="992"/>
      <c r="AO23" s="934"/>
      <c r="AP23" s="991"/>
      <c r="AQ23" s="992"/>
    </row>
    <row r="24" spans="1:55" s="665" customFormat="1" ht="16.5" customHeight="1" x14ac:dyDescent="0.25">
      <c r="A24" s="1727"/>
      <c r="B24" s="1728"/>
      <c r="C24" s="1729"/>
      <c r="D24" s="1733"/>
      <c r="E24" s="1734"/>
      <c r="F24" s="1737" t="s">
        <v>328</v>
      </c>
      <c r="G24" s="1738"/>
      <c r="H24" s="1009">
        <f>H8+H9</f>
        <v>372.69281895262395</v>
      </c>
      <c r="I24" s="931">
        <f>I8+I9+I44</f>
        <v>3.8975999999999997</v>
      </c>
      <c r="J24" s="932">
        <f>J8+J9+J44</f>
        <v>1.1880000000000002</v>
      </c>
      <c r="K24" s="1009">
        <f>K8+K9</f>
        <v>351.80346740762252</v>
      </c>
      <c r="L24" s="931">
        <f>L8+L9+L44</f>
        <v>3.6612</v>
      </c>
      <c r="M24" s="932">
        <f>M8+M9+M44</f>
        <v>1.1789999999999998</v>
      </c>
      <c r="N24" s="1009">
        <f>N8+N9</f>
        <v>334.65811756363019</v>
      </c>
      <c r="O24" s="931">
        <f>O8+O9+O44</f>
        <v>3.4992000000000001</v>
      </c>
      <c r="P24" s="932">
        <f>P8+P9+P44</f>
        <v>1.1754</v>
      </c>
      <c r="Q24" s="1009">
        <f>Q8+Q9</f>
        <v>330.06150044395878</v>
      </c>
      <c r="R24" s="931">
        <f>R8+R9+R44</f>
        <v>3.4662000000000002</v>
      </c>
      <c r="S24" s="932">
        <f>S8+S9+S44</f>
        <v>1.1196000000000002</v>
      </c>
      <c r="T24" s="1009">
        <f>T8+T9</f>
        <v>333.18384203676561</v>
      </c>
      <c r="U24" s="931">
        <f>U8+U9+U44</f>
        <v>3.5081999999999995</v>
      </c>
      <c r="V24" s="932">
        <f>V8+V9+V44</f>
        <v>1.0979999999999999</v>
      </c>
      <c r="W24" s="1009">
        <f>W8+W9</f>
        <v>350.69868543335303</v>
      </c>
      <c r="X24" s="931">
        <f>X8+X9+X44</f>
        <v>3.6564000000000001</v>
      </c>
      <c r="Y24" s="932">
        <f>Y8+Y9+Y44</f>
        <v>1.1628000000000001</v>
      </c>
      <c r="Z24" s="1009">
        <f>Z8+Z9</f>
        <v>398.06118936451736</v>
      </c>
      <c r="AA24" s="931">
        <f>AA8+AA9+AA44</f>
        <v>4.1969999999999992</v>
      </c>
      <c r="AB24" s="932">
        <f>AB8+AB9+AB44</f>
        <v>1.1628000000000001</v>
      </c>
      <c r="AC24" s="1009">
        <f>AC8+AC9</f>
        <v>446.02479685616152</v>
      </c>
      <c r="AD24" s="931">
        <f>AD8+AD9+AD44</f>
        <v>4.7256</v>
      </c>
      <c r="AE24" s="932">
        <f>AE8+AE9+AE44</f>
        <v>1.1898</v>
      </c>
      <c r="AF24" s="1009">
        <f>AF8+AF9</f>
        <v>471.64012276480457</v>
      </c>
      <c r="AG24" s="931">
        <f>AG8+AG9+AG44</f>
        <v>5.0027999999999997</v>
      </c>
      <c r="AH24" s="932">
        <f>AH8+AH9+AH44</f>
        <v>1.2402000000000002</v>
      </c>
      <c r="AI24" s="1009">
        <f>AI8+AI9</f>
        <v>481.26429144102758</v>
      </c>
      <c r="AJ24" s="931">
        <f>AJ8+AJ9+AJ44</f>
        <v>5.1354000000000006</v>
      </c>
      <c r="AK24" s="932">
        <f>AK8+AK9+AK44</f>
        <v>1.1574</v>
      </c>
      <c r="AL24" s="1009">
        <f>AL8+AL9</f>
        <v>475.23390556778838</v>
      </c>
      <c r="AM24" s="931">
        <f>AM8+AM9+AM44</f>
        <v>5.0873999999999997</v>
      </c>
      <c r="AN24" s="932">
        <f>AN8+AN9+AN44</f>
        <v>1.0638000000000001</v>
      </c>
      <c r="AO24" s="1009">
        <f>AO8+AO9</f>
        <v>474.02105751092296</v>
      </c>
      <c r="AP24" s="931">
        <f>AP8+AP9+AP44</f>
        <v>5.0669999999999993</v>
      </c>
      <c r="AQ24" s="932">
        <f>AQ8+AQ9+AQ44</f>
        <v>1.0926</v>
      </c>
      <c r="AR24" s="674"/>
    </row>
    <row r="25" spans="1:55" s="665" customFormat="1" ht="16.5" customHeight="1" thickBot="1" x14ac:dyDescent="0.3">
      <c r="A25" s="1730"/>
      <c r="B25" s="1731"/>
      <c r="C25" s="1732"/>
      <c r="D25" s="1702"/>
      <c r="E25" s="1704"/>
      <c r="F25" s="1739" t="s">
        <v>329</v>
      </c>
      <c r="G25" s="1740"/>
      <c r="H25" s="1005">
        <f>H16+H17</f>
        <v>348.97668122195518</v>
      </c>
      <c r="I25" s="814">
        <f>I16+I17+I45</f>
        <v>3.5244</v>
      </c>
      <c r="J25" s="933">
        <f>J16+J17+J45</f>
        <v>1.5246</v>
      </c>
      <c r="K25" s="1005">
        <f>K16+K17</f>
        <v>333.76943937081757</v>
      </c>
      <c r="L25" s="814">
        <f>L16+L17+L45</f>
        <v>3.3048000000000002</v>
      </c>
      <c r="M25" s="933">
        <f>M16+M17+M45</f>
        <v>1.5354000000000001</v>
      </c>
      <c r="N25" s="1005">
        <f>N16+N17</f>
        <v>324.48147696825322</v>
      </c>
      <c r="O25" s="814">
        <f>O16+O17+O45</f>
        <v>3.2075999999999998</v>
      </c>
      <c r="P25" s="933">
        <f>P16+P17+P45</f>
        <v>1.5318000000000001</v>
      </c>
      <c r="Q25" s="1005">
        <f>Q16+Q17</f>
        <v>339.18897832692949</v>
      </c>
      <c r="R25" s="814">
        <f>R16+R17+R45</f>
        <v>3.1674000000000002</v>
      </c>
      <c r="S25" s="933">
        <f>S16+S17+S45</f>
        <v>1.5533999999999999</v>
      </c>
      <c r="T25" s="1005">
        <f>T16+T17</f>
        <v>323.27590250410066</v>
      </c>
      <c r="U25" s="814">
        <f>U16+U17+U45</f>
        <v>3.2081999999999997</v>
      </c>
      <c r="V25" s="933">
        <f>V16+V17+V45</f>
        <v>1.5354000000000001</v>
      </c>
      <c r="W25" s="1005">
        <f>W16+W17</f>
        <v>339.96897406646531</v>
      </c>
      <c r="X25" s="814">
        <f>X16+X17+X45</f>
        <v>3.3762000000000003</v>
      </c>
      <c r="Y25" s="933">
        <f>Y16+Y17+Y45</f>
        <v>1.5407999999999999</v>
      </c>
      <c r="Z25" s="1005">
        <f>Z16+Z17</f>
        <v>382.53702439353424</v>
      </c>
      <c r="AA25" s="814">
        <f>AA16+AA17+AA45</f>
        <v>3.8903999999999996</v>
      </c>
      <c r="AB25" s="933">
        <f>AB16+AB17+AB45</f>
        <v>1.5192000000000001</v>
      </c>
      <c r="AC25" s="1005">
        <f>AC16+AC17</f>
        <v>417.72994938864861</v>
      </c>
      <c r="AD25" s="814">
        <f>AD16+AD17+AD45</f>
        <v>4.2911999999999999</v>
      </c>
      <c r="AE25" s="933">
        <f>AE16+AE17+AE45</f>
        <v>1.5371999999999999</v>
      </c>
      <c r="AF25" s="1005">
        <f>AF16+AF17</f>
        <v>437.13837104604369</v>
      </c>
      <c r="AG25" s="814">
        <f>AG16+AG17+AG45</f>
        <v>4.4849999999999994</v>
      </c>
      <c r="AH25" s="933">
        <f>AH16+AH17+AH45</f>
        <v>1.6272</v>
      </c>
      <c r="AI25" s="1005">
        <f>AI16+AI17</f>
        <v>427.36250945246024</v>
      </c>
      <c r="AJ25" s="814">
        <f>AJ16+AJ17+AJ45</f>
        <v>4.4315999999999995</v>
      </c>
      <c r="AK25" s="933">
        <f>AK16+AK17+AK45</f>
        <v>1.4634</v>
      </c>
      <c r="AL25" s="1005">
        <f>AL16+AL17</f>
        <v>413.83555289544802</v>
      </c>
      <c r="AM25" s="814">
        <f>AM16+AM17+AM45</f>
        <v>4.3212000000000002</v>
      </c>
      <c r="AN25" s="933">
        <f>AN16+AN17+AN45</f>
        <v>1.3248</v>
      </c>
      <c r="AO25" s="1005">
        <f>AO16+AO17</f>
        <v>406.79979056069624</v>
      </c>
      <c r="AP25" s="814">
        <f>AP16+AP17+AP45</f>
        <v>4.2450000000000001</v>
      </c>
      <c r="AQ25" s="933">
        <f>AQ16+AQ17+AQ45</f>
        <v>1.3104</v>
      </c>
      <c r="AR25" s="674"/>
    </row>
    <row r="26" spans="1:55" s="665" customFormat="1" ht="16.5" customHeight="1" x14ac:dyDescent="0.25">
      <c r="A26" s="690" t="s">
        <v>126</v>
      </c>
      <c r="B26" s="918">
        <v>0</v>
      </c>
      <c r="C26" s="692"/>
      <c r="D26" s="690" t="s">
        <v>127</v>
      </c>
      <c r="E26" s="1883">
        <v>0</v>
      </c>
      <c r="F26" s="1883"/>
      <c r="G26" s="935"/>
      <c r="H26" s="666"/>
      <c r="I26" s="694"/>
      <c r="J26" s="666"/>
      <c r="K26" s="666"/>
      <c r="L26" s="694"/>
      <c r="M26" s="666"/>
      <c r="N26" s="666"/>
      <c r="O26" s="694"/>
      <c r="P26" s="666"/>
      <c r="Q26" s="666"/>
      <c r="R26" s="694"/>
      <c r="S26" s="666"/>
      <c r="T26" s="666"/>
      <c r="U26" s="694"/>
      <c r="V26" s="666"/>
      <c r="W26" s="666"/>
      <c r="X26" s="694"/>
      <c r="Y26" s="666"/>
      <c r="Z26" s="666"/>
      <c r="AA26" s="694"/>
      <c r="AB26" s="666"/>
      <c r="AC26" s="694"/>
      <c r="AD26" s="694"/>
      <c r="AE26" s="666"/>
      <c r="AF26" s="666"/>
      <c r="AG26" s="694"/>
      <c r="AH26" s="666"/>
      <c r="AI26" s="666"/>
      <c r="AJ26" s="694"/>
      <c r="AK26" s="666"/>
      <c r="AL26" s="666"/>
      <c r="AM26" s="694"/>
      <c r="AN26" s="666"/>
      <c r="AO26" s="666"/>
      <c r="AP26" s="694"/>
      <c r="AQ26" s="693"/>
      <c r="AR26" s="674"/>
    </row>
    <row r="27" spans="1:55" s="665" customFormat="1" ht="16.5" customHeight="1" x14ac:dyDescent="0.25">
      <c r="A27" s="785" t="s">
        <v>214</v>
      </c>
      <c r="B27" s="826">
        <f>(I24+L24+O24+R24+U24+X24+AA24+AD24+AG24+AJ24+AM24+AP24+I88+L88+O88+R88+U88+X88+AA88+AD88+AG88+AJ88+AM88+AP88)/SQRT((I24+L24+O24+R24+U24+X24+AA24+AD24+AG24+AJ24+AM24+AP24+I88+L88+O88+R88+U88+X88+AA88+AD88+AG88+AJ88+AM88+AP88)^2+(J24+M24+P24+S24+V24+Y24+AB24+AE24+AH24+AK24+AN24+J88+M88+P88+S88+V88+Y88+AB88+AE88+AH88+AK88+AN88+AQ88+AQ24)^2)</f>
        <v>0.97095371824406773</v>
      </c>
      <c r="C27" s="937"/>
      <c r="D27" s="785" t="s">
        <v>215</v>
      </c>
      <c r="E27" s="1719">
        <f>(J24+M24+P24+S24+V24+Y24+AB24+AE24+AH24+AK24+AN24+J88+M88+P88+S88+V88+Y88+AB88+AE88+AH88+AK88+AN88+AQ88+AQ24)/(I24+L24+O24+R24+U24+X24+AA24+AD24+AG24+AJ24+AM24+AP24+I88+L88+O88+R88+U88+X88+AA88+AD88+AG88+AJ88+AM88+AP88)</f>
        <v>0.24642510874345017</v>
      </c>
      <c r="F27" s="1719"/>
      <c r="G27" s="693"/>
      <c r="H27" s="1884"/>
      <c r="I27" s="1882"/>
      <c r="J27" s="1882"/>
      <c r="K27" s="1719"/>
      <c r="L27" s="1882"/>
      <c r="M27" s="1882"/>
      <c r="N27" s="1719"/>
      <c r="O27" s="1882"/>
      <c r="P27" s="1882"/>
      <c r="Q27" s="1719"/>
      <c r="R27" s="1882"/>
      <c r="S27" s="1882"/>
      <c r="T27" s="1719"/>
      <c r="U27" s="1882"/>
      <c r="V27" s="1882"/>
      <c r="W27" s="1719"/>
      <c r="X27" s="1882"/>
      <c r="Y27" s="1882"/>
      <c r="Z27" s="1719"/>
      <c r="AA27" s="1882"/>
      <c r="AB27" s="1882"/>
      <c r="AC27" s="1719"/>
      <c r="AD27" s="1882"/>
      <c r="AE27" s="1882"/>
      <c r="AF27" s="1719"/>
      <c r="AG27" s="1882"/>
      <c r="AH27" s="1882"/>
      <c r="AI27" s="1719"/>
      <c r="AJ27" s="1882"/>
      <c r="AK27" s="1882"/>
      <c r="AL27" s="1719"/>
      <c r="AM27" s="1882"/>
      <c r="AN27" s="1882"/>
      <c r="AO27" s="1719"/>
      <c r="AP27" s="1882"/>
      <c r="AQ27" s="1882"/>
    </row>
    <row r="28" spans="1:55" s="665" customFormat="1" ht="16.5" customHeight="1" thickBot="1" x14ac:dyDescent="0.3">
      <c r="A28" s="830" t="s">
        <v>214</v>
      </c>
      <c r="B28" s="827">
        <f>(I25+L25+O25+R25+U25+X25+AA25+AD25+AG25+AJ25+AM25+AP25+I89+L89+O89+R89+U89+X89+AA89+AD89+AG89+AJ89+AM89+AP89)/SQRT((I25+L25+O25+R25+U25+X25+AA25+AD25+AG25+AJ25+AM25+AP25+I89+L89+O89+R89+U89+X89+AA89+AD89+AG89+AJ89+AM89+AP89)^2+(J25+M25+P25+S25+V25+Y25+AB25+AE25+AH25+AK25+AN25+J89+M89+P89+S89+V89+Y89+AB89+AE89+AH89+AK89+AN89+AQ89+AQ25)^2)</f>
        <v>0.9418107658319278</v>
      </c>
      <c r="C28" s="696"/>
      <c r="D28" s="830" t="s">
        <v>215</v>
      </c>
      <c r="E28" s="1720">
        <f>(J25+M25+P25+S25+V25+Y25+AB25+AE25+AH25+AK25+AN25+J89+M89+P89+S89+V89+Y89+AB89+AE89+AH89+AK89+AN89+AQ89+AQ25)/(I25+L25+O25+R25+U25+X25+AA25+AD25+AG25+AJ25+AM25+AP25+I89+L89+O89+R89+U89+X89+AA89+AD89+AG89+AJ89+AM89+AP89)</f>
        <v>0.3569119774273623</v>
      </c>
      <c r="F28" s="1720"/>
      <c r="G28" s="697"/>
      <c r="H28" s="698"/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698"/>
      <c r="V28" s="698"/>
      <c r="W28" s="698"/>
      <c r="X28" s="698"/>
      <c r="Y28" s="698"/>
      <c r="Z28" s="698"/>
      <c r="AA28" s="698"/>
      <c r="AB28" s="698"/>
      <c r="AC28" s="698"/>
      <c r="AD28" s="698"/>
      <c r="AE28" s="698"/>
      <c r="AF28" s="698"/>
      <c r="AG28" s="698"/>
      <c r="AH28" s="698"/>
      <c r="AI28" s="698"/>
      <c r="AJ28" s="698"/>
      <c r="AK28" s="698"/>
      <c r="AL28" s="698"/>
      <c r="AM28" s="698"/>
      <c r="AN28" s="698"/>
      <c r="AO28" s="698"/>
      <c r="AP28" s="698"/>
      <c r="AQ28" s="697"/>
    </row>
    <row r="29" spans="1:55" s="665" customFormat="1" ht="16.5" customHeight="1" thickBot="1" x14ac:dyDescent="0.3">
      <c r="A29" s="854"/>
      <c r="B29" s="953"/>
      <c r="C29" s="953"/>
      <c r="D29" s="954"/>
      <c r="E29" s="702"/>
      <c r="F29" s="954"/>
      <c r="G29" s="954"/>
      <c r="H29" s="955"/>
      <c r="I29" s="956"/>
      <c r="J29" s="956"/>
      <c r="K29" s="994"/>
      <c r="L29" s="956"/>
      <c r="M29" s="956"/>
      <c r="N29" s="955"/>
      <c r="O29" s="956"/>
      <c r="P29" s="956"/>
      <c r="Q29" s="955"/>
      <c r="R29" s="956"/>
      <c r="S29" s="956"/>
      <c r="T29" s="955"/>
      <c r="U29" s="956"/>
      <c r="V29" s="956"/>
      <c r="W29" s="955"/>
      <c r="X29" s="956"/>
      <c r="Y29" s="956"/>
      <c r="Z29" s="955"/>
      <c r="AA29" s="956"/>
      <c r="AB29" s="956"/>
      <c r="AC29" s="955"/>
      <c r="AD29" s="956"/>
      <c r="AE29" s="956"/>
      <c r="AF29" s="955"/>
      <c r="AG29" s="956"/>
      <c r="AH29" s="956"/>
      <c r="AI29" s="955"/>
      <c r="AJ29" s="956"/>
      <c r="AK29" s="956"/>
      <c r="AL29" s="955"/>
      <c r="AM29" s="956"/>
      <c r="AN29" s="956"/>
      <c r="AO29" s="955"/>
      <c r="AP29" s="956"/>
      <c r="AQ29" s="956"/>
    </row>
    <row r="30" spans="1:55" s="665" customFormat="1" ht="16.5" customHeight="1" x14ac:dyDescent="0.25">
      <c r="A30" s="1681" t="s">
        <v>28</v>
      </c>
      <c r="B30" s="1682"/>
      <c r="C30" s="1682"/>
      <c r="D30" s="1715" t="s">
        <v>29</v>
      </c>
      <c r="E30" s="1716"/>
      <c r="F30" s="1716" t="s">
        <v>30</v>
      </c>
      <c r="G30" s="1717"/>
      <c r="H30" s="1810" t="s">
        <v>130</v>
      </c>
      <c r="I30" s="1811"/>
      <c r="J30" s="1812"/>
      <c r="K30" s="1810" t="s">
        <v>131</v>
      </c>
      <c r="L30" s="1811"/>
      <c r="M30" s="1812"/>
      <c r="N30" s="1810" t="s">
        <v>132</v>
      </c>
      <c r="O30" s="1811"/>
      <c r="P30" s="1811"/>
      <c r="Q30" s="1810" t="s">
        <v>133</v>
      </c>
      <c r="R30" s="1811"/>
      <c r="S30" s="1811"/>
      <c r="T30" s="1810" t="s">
        <v>134</v>
      </c>
      <c r="U30" s="1811"/>
      <c r="V30" s="1812"/>
      <c r="W30" s="1810" t="s">
        <v>135</v>
      </c>
      <c r="X30" s="1811"/>
      <c r="Y30" s="1812"/>
      <c r="Z30" s="1810" t="s">
        <v>136</v>
      </c>
      <c r="AA30" s="1811"/>
      <c r="AB30" s="1812"/>
      <c r="AC30" s="1810" t="s">
        <v>137</v>
      </c>
      <c r="AD30" s="1811"/>
      <c r="AE30" s="1812"/>
      <c r="AF30" s="1810" t="s">
        <v>138</v>
      </c>
      <c r="AG30" s="1811"/>
      <c r="AH30" s="1812"/>
      <c r="AI30" s="1810" t="s">
        <v>139</v>
      </c>
      <c r="AJ30" s="1811"/>
      <c r="AK30" s="1812"/>
      <c r="AL30" s="1810" t="s">
        <v>140</v>
      </c>
      <c r="AM30" s="1811"/>
      <c r="AN30" s="1812"/>
      <c r="AO30" s="1811" t="s">
        <v>141</v>
      </c>
      <c r="AP30" s="1811"/>
      <c r="AQ30" s="1812"/>
    </row>
    <row r="31" spans="1:55" s="665" customFormat="1" ht="16.5" customHeight="1" thickBot="1" x14ac:dyDescent="0.3">
      <c r="A31" s="1705" t="s">
        <v>330</v>
      </c>
      <c r="B31" s="1706"/>
      <c r="C31" s="1706"/>
      <c r="D31" s="704" t="s">
        <v>32</v>
      </c>
      <c r="E31" s="705" t="s">
        <v>33</v>
      </c>
      <c r="F31" s="706" t="s">
        <v>32</v>
      </c>
      <c r="G31" s="707" t="s">
        <v>33</v>
      </c>
      <c r="H31" s="1813"/>
      <c r="I31" s="1814"/>
      <c r="J31" s="1815"/>
      <c r="K31" s="1813"/>
      <c r="L31" s="1814"/>
      <c r="M31" s="1815"/>
      <c r="N31" s="1813"/>
      <c r="O31" s="1814"/>
      <c r="P31" s="1814"/>
      <c r="Q31" s="1813"/>
      <c r="R31" s="1814"/>
      <c r="S31" s="1814"/>
      <c r="T31" s="1813"/>
      <c r="U31" s="1814"/>
      <c r="V31" s="1815"/>
      <c r="W31" s="1813"/>
      <c r="X31" s="1814"/>
      <c r="Y31" s="1815"/>
      <c r="Z31" s="1813"/>
      <c r="AA31" s="1814"/>
      <c r="AB31" s="1815"/>
      <c r="AC31" s="1813"/>
      <c r="AD31" s="1814"/>
      <c r="AE31" s="1815"/>
      <c r="AF31" s="1813"/>
      <c r="AG31" s="1814"/>
      <c r="AH31" s="1815"/>
      <c r="AI31" s="1813"/>
      <c r="AJ31" s="1814"/>
      <c r="AK31" s="1815"/>
      <c r="AL31" s="1813"/>
      <c r="AM31" s="1814"/>
      <c r="AN31" s="1815"/>
      <c r="AO31" s="1814"/>
      <c r="AP31" s="1814"/>
      <c r="AQ31" s="1815"/>
    </row>
    <row r="32" spans="1:55" s="665" customFormat="1" ht="16.5" customHeight="1" x14ac:dyDescent="0.25">
      <c r="A32" s="828" t="s">
        <v>299</v>
      </c>
      <c r="B32" s="708" t="s">
        <v>331</v>
      </c>
      <c r="C32" s="709"/>
      <c r="D32" s="710"/>
      <c r="E32" s="711"/>
      <c r="F32" s="712"/>
      <c r="G32" s="713"/>
      <c r="H32" s="1009">
        <f>SQRT(I32^2+J32^2)*1000/(H20)</f>
        <v>206.29684869716155</v>
      </c>
      <c r="I32" s="931">
        <v>1.23936</v>
      </c>
      <c r="J32" s="932">
        <v>0.42431999999999997</v>
      </c>
      <c r="K32" s="1009">
        <f>SQRT(L32^2+M32^2)*1000/(K20)</f>
        <v>191.5997188017194</v>
      </c>
      <c r="L32" s="931">
        <v>1.1304000000000001</v>
      </c>
      <c r="M32" s="932">
        <v>0.42336000000000001</v>
      </c>
      <c r="N32" s="1009">
        <f>SQRT(O32^2+P32^2)*1000/(N20)</f>
        <v>182.42562317782</v>
      </c>
      <c r="O32" s="931">
        <v>1.0780799999999999</v>
      </c>
      <c r="P32" s="1027">
        <v>0.42383999999999999</v>
      </c>
      <c r="Q32" s="1009">
        <f>SQRT(R32^2+S32^2)*1000/(Q20)</f>
        <v>190.01899694504229</v>
      </c>
      <c r="R32" s="931">
        <v>1.0574399999999999</v>
      </c>
      <c r="S32" s="1027">
        <v>0.42624000000000001</v>
      </c>
      <c r="T32" s="1009">
        <f>SQRT(U32^2+V32^2)*1000/(T20)</f>
        <v>184.29256972407359</v>
      </c>
      <c r="U32" s="931">
        <v>1.0891200000000001</v>
      </c>
      <c r="V32" s="932">
        <v>0.42815999999999999</v>
      </c>
      <c r="W32" s="1009">
        <f>SQRT(X32^2+Y32^2)*1000/(W20)</f>
        <v>195.40898073161046</v>
      </c>
      <c r="X32" s="931">
        <v>1.1544000000000001</v>
      </c>
      <c r="Y32" s="932">
        <v>0.42768</v>
      </c>
      <c r="Z32" s="1009">
        <f>SQRT(AA32^2+AB32^2)*1000/(Z20)</f>
        <v>223.93086072600073</v>
      </c>
      <c r="AA32" s="931">
        <v>1.34544</v>
      </c>
      <c r="AB32" s="932">
        <v>0.42431999999999997</v>
      </c>
      <c r="AC32" s="1009">
        <f>SQRT(AD32^2+AE32^2)*1000/(AC20)</f>
        <v>258.00778416424265</v>
      </c>
      <c r="AD32" s="931">
        <v>1.5624</v>
      </c>
      <c r="AE32" s="932">
        <v>0.44832</v>
      </c>
      <c r="AF32" s="1009">
        <f>SQRT(AG32^2+AH32^2)*1000/(AF20)</f>
        <v>266.76895997198619</v>
      </c>
      <c r="AG32" s="931">
        <v>1.6175999999999999</v>
      </c>
      <c r="AH32" s="932">
        <v>0.45600000000000002</v>
      </c>
      <c r="AI32" s="1009">
        <f>SQRT(AJ32^2+AK32^2)*1000/(AI20)</f>
        <v>266.50636814725192</v>
      </c>
      <c r="AJ32" s="931">
        <v>1.6267199999999999</v>
      </c>
      <c r="AK32" s="932">
        <v>0.41567999999999999</v>
      </c>
      <c r="AL32" s="1009">
        <f>SQRT(AM32^2+AN32^2)*1000/(AL20)</f>
        <v>255.70569250436782</v>
      </c>
      <c r="AM32" s="931">
        <v>1.5667199999999999</v>
      </c>
      <c r="AN32" s="932">
        <v>0.37487999999999999</v>
      </c>
      <c r="AO32" s="988">
        <f>SQRT(AP32^2+AQ32^2)*1000/(AO20)</f>
        <v>258.49150391525808</v>
      </c>
      <c r="AP32" s="931">
        <v>1.58304</v>
      </c>
      <c r="AQ32" s="932">
        <v>0.38207999999999998</v>
      </c>
      <c r="AR32" s="674"/>
      <c r="AS32" s="674"/>
    </row>
    <row r="33" spans="1:52" s="665" customFormat="1" ht="16.5" customHeight="1" x14ac:dyDescent="0.25">
      <c r="A33" s="929" t="s">
        <v>301</v>
      </c>
      <c r="B33" s="715" t="s">
        <v>332</v>
      </c>
      <c r="C33" s="716"/>
      <c r="D33" s="717"/>
      <c r="E33" s="718"/>
      <c r="F33" s="719"/>
      <c r="G33" s="720"/>
      <c r="H33" s="1009">
        <f>SQRT(I33^2+J33^2)*1000/(1.73*H20)</f>
        <v>0</v>
      </c>
      <c r="I33" s="931">
        <v>0</v>
      </c>
      <c r="J33" s="932">
        <v>0</v>
      </c>
      <c r="K33" s="1009">
        <f>SQRT(L33^2+M33^2)*1000/(1.73*K20)</f>
        <v>0</v>
      </c>
      <c r="L33" s="931">
        <v>0</v>
      </c>
      <c r="M33" s="932">
        <v>0</v>
      </c>
      <c r="N33" s="1009">
        <f>SQRT(O33^2+P33^2)*1000/(1.73*N20)</f>
        <v>0</v>
      </c>
      <c r="O33" s="931">
        <v>0</v>
      </c>
      <c r="P33" s="1027">
        <v>0</v>
      </c>
      <c r="Q33" s="1009">
        <f>SQRT(R33^2+S33^2)*1000/(1.73*Q20)</f>
        <v>0</v>
      </c>
      <c r="R33" s="931">
        <v>0</v>
      </c>
      <c r="S33" s="1027">
        <v>0</v>
      </c>
      <c r="T33" s="1009">
        <f>SQRT(U33^2+V33^2)*1000/(1.73*T20)</f>
        <v>0</v>
      </c>
      <c r="U33" s="931">
        <v>0</v>
      </c>
      <c r="V33" s="932">
        <v>0</v>
      </c>
      <c r="W33" s="1009">
        <f>SQRT(X33^2+Y33^2)*1000/(1.73*W20)</f>
        <v>0</v>
      </c>
      <c r="X33" s="931">
        <v>0</v>
      </c>
      <c r="Y33" s="932">
        <v>0</v>
      </c>
      <c r="Z33" s="1009">
        <f>SQRT(AA33^2+AB33^2)*1000/(1.73*Z20)</f>
        <v>0</v>
      </c>
      <c r="AA33" s="931">
        <v>0</v>
      </c>
      <c r="AB33" s="932">
        <v>0</v>
      </c>
      <c r="AC33" s="1009">
        <f>SQRT(AD33^2+AE33^2)*1000/(1.73*AC20)</f>
        <v>0</v>
      </c>
      <c r="AD33" s="931">
        <v>0</v>
      </c>
      <c r="AE33" s="932">
        <v>0</v>
      </c>
      <c r="AF33" s="1009">
        <f>SQRT(AG33^2+AH33^2)*1000/(1.73*AF20)</f>
        <v>0</v>
      </c>
      <c r="AG33" s="931">
        <v>0</v>
      </c>
      <c r="AH33" s="932">
        <v>0</v>
      </c>
      <c r="AI33" s="1009">
        <f>SQRT(AJ33^2+AK33^2)*1000/(1.73*AI20)</f>
        <v>0</v>
      </c>
      <c r="AJ33" s="931">
        <v>0</v>
      </c>
      <c r="AK33" s="932">
        <v>0</v>
      </c>
      <c r="AL33" s="1009">
        <f>SQRT(AM33^2+AN33^2)*1000/(1.73*AL20)</f>
        <v>0</v>
      </c>
      <c r="AM33" s="931">
        <v>0</v>
      </c>
      <c r="AN33" s="932">
        <v>0</v>
      </c>
      <c r="AO33" s="988">
        <f>SQRT(AP33^2+AQ33^2)*1000/(1.73*AO20)</f>
        <v>0</v>
      </c>
      <c r="AP33" s="931">
        <v>0</v>
      </c>
      <c r="AQ33" s="932">
        <v>0</v>
      </c>
      <c r="AR33" s="674"/>
      <c r="AS33" s="674"/>
    </row>
    <row r="34" spans="1:52" s="665" customFormat="1" ht="16.5" customHeight="1" x14ac:dyDescent="0.25">
      <c r="A34" s="929" t="s">
        <v>303</v>
      </c>
      <c r="B34" s="715" t="s">
        <v>333</v>
      </c>
      <c r="C34" s="716"/>
      <c r="D34" s="717"/>
      <c r="E34" s="718"/>
      <c r="F34" s="719"/>
      <c r="G34" s="720"/>
      <c r="H34" s="1009">
        <f>SQRT(I34^2+J34^2)*1000/(1.73*H20)</f>
        <v>47.241562443739994</v>
      </c>
      <c r="I34" s="931">
        <v>0.51551999999999998</v>
      </c>
      <c r="J34" s="932">
        <v>5.9760000000000001E-2</v>
      </c>
      <c r="K34" s="1009">
        <f>SQRT(L34^2+M34^2)*1000/(1.73*K20)</f>
        <v>46.501106898448214</v>
      </c>
      <c r="L34" s="931">
        <v>0.50327999999999995</v>
      </c>
      <c r="M34" s="932">
        <v>5.9760000000000001E-2</v>
      </c>
      <c r="N34" s="1009">
        <f>SQRT(O34^2+P34^2)*1000/(1.73*N20)</f>
        <v>45.231844322875048</v>
      </c>
      <c r="O34" s="931">
        <v>0.49320000000000003</v>
      </c>
      <c r="P34" s="1027">
        <v>6.0479999999999999E-2</v>
      </c>
      <c r="Q34" s="1009">
        <f>SQRT(R34^2+S34^2)*1000/(1.73*Q20)</f>
        <v>48.008068418744031</v>
      </c>
      <c r="R34" s="931">
        <v>0.49464000000000002</v>
      </c>
      <c r="S34" s="1027">
        <v>6.0479999999999999E-2</v>
      </c>
      <c r="T34" s="1009">
        <f>SQRT(U34^2+V34^2)*1000/(1.73*T20)</f>
        <v>46.142730460653205</v>
      </c>
      <c r="U34" s="931">
        <v>0.50327999999999995</v>
      </c>
      <c r="V34" s="932">
        <v>6.0479999999999999E-2</v>
      </c>
      <c r="W34" s="1009">
        <f>SQRT(X34^2+Y34^2)*1000/(1.73*W20)</f>
        <v>46.281262737295165</v>
      </c>
      <c r="X34" s="931">
        <v>0.50112000000000001</v>
      </c>
      <c r="Y34" s="932">
        <v>5.7599999999999998E-2</v>
      </c>
      <c r="Z34" s="1009">
        <f>SQRT(AA34^2+AB34^2)*1000/(1.73*Z20)</f>
        <v>47.185576020117736</v>
      </c>
      <c r="AA34" s="931">
        <v>0.51119999999999999</v>
      </c>
      <c r="AB34" s="932">
        <v>5.6160000000000002E-2</v>
      </c>
      <c r="AC34" s="1009">
        <f>SQRT(AD34^2+AE34^2)*1000/(1.73*AC20)</f>
        <v>48.914535811552739</v>
      </c>
      <c r="AD34" s="931">
        <v>0.52991999999999995</v>
      </c>
      <c r="AE34" s="932">
        <v>5.8319999999999997E-2</v>
      </c>
      <c r="AF34" s="1009">
        <f>SQRT(AG34^2+AH34^2)*1000/(1.73*AF20)</f>
        <v>44.792742899303832</v>
      </c>
      <c r="AG34" s="931">
        <v>0.48527999999999999</v>
      </c>
      <c r="AH34" s="932">
        <v>5.3280000000000001E-2</v>
      </c>
      <c r="AI34" s="1009">
        <f>SQRT(AJ34^2+AK34^2)*1000/(1.73*AI20)</f>
        <v>44.588555443745513</v>
      </c>
      <c r="AJ34" s="931">
        <v>0.48311999999999999</v>
      </c>
      <c r="AK34" s="932">
        <v>5.2560000000000003E-2</v>
      </c>
      <c r="AL34" s="1009">
        <f>SQRT(AM34^2+AN34^2)*1000/(1.73*AL20)</f>
        <v>44.916937636375636</v>
      </c>
      <c r="AM34" s="931">
        <v>0.48671999999999999</v>
      </c>
      <c r="AN34" s="932">
        <v>5.2560000000000003E-2</v>
      </c>
      <c r="AO34" s="988">
        <f>SQRT(AP34^2+AQ34^2)*1000/(1.73*AO20)</f>
        <v>43.253682909494039</v>
      </c>
      <c r="AP34" s="931">
        <v>0.46872000000000003</v>
      </c>
      <c r="AQ34" s="932">
        <v>5.04E-2</v>
      </c>
      <c r="AR34" s="674"/>
      <c r="AS34" s="674"/>
    </row>
    <row r="35" spans="1:52" s="665" customFormat="1" ht="16.5" customHeight="1" x14ac:dyDescent="0.25">
      <c r="A35" s="929" t="s">
        <v>334</v>
      </c>
      <c r="B35" s="715" t="s">
        <v>335</v>
      </c>
      <c r="C35" s="716"/>
      <c r="D35" s="717"/>
      <c r="E35" s="718"/>
      <c r="F35" s="719"/>
      <c r="G35" s="720"/>
      <c r="H35" s="1009">
        <f>SQRT(I35^2+J35^2)*1000/(1.73*H21)</f>
        <v>11.856662249388712</v>
      </c>
      <c r="I35" s="931">
        <v>0.1242</v>
      </c>
      <c r="J35" s="932">
        <v>3.9239999999999997E-2</v>
      </c>
      <c r="K35" s="1009">
        <f>SQRT(L35^2+M35^2)*1000/(1.73*K21)</f>
        <v>11.061685221196988</v>
      </c>
      <c r="L35" s="931">
        <v>0.11412</v>
      </c>
      <c r="M35" s="932">
        <v>3.8879999999999998E-2</v>
      </c>
      <c r="N35" s="1009">
        <f>SQRT(O35^2+P35^2)*1000/(1.73*N21)</f>
        <v>10.218459568486288</v>
      </c>
      <c r="O35" s="931">
        <v>0.10476000000000001</v>
      </c>
      <c r="P35" s="1027">
        <v>3.78E-2</v>
      </c>
      <c r="Q35" s="1009">
        <f>SQRT(R35^2+S35^2)*1000/(1.73*Q21)</f>
        <v>10.615039981460848</v>
      </c>
      <c r="R35" s="931">
        <v>0.10296</v>
      </c>
      <c r="S35" s="1027">
        <v>3.9239999999999997E-2</v>
      </c>
      <c r="T35" s="1009">
        <f>SQRT(U35^2+V35^2)*1000/(1.73*T21)</f>
        <v>10.286796218765266</v>
      </c>
      <c r="U35" s="931">
        <v>0.10584</v>
      </c>
      <c r="V35" s="932">
        <v>3.9600000000000003E-2</v>
      </c>
      <c r="W35" s="1009">
        <f>SQRT(X35^2+Y35^2)*1000/(1.73*W21)</f>
        <v>10.687259971347457</v>
      </c>
      <c r="X35" s="931">
        <v>0.10979999999999999</v>
      </c>
      <c r="Y35" s="932">
        <v>3.8879999999999998E-2</v>
      </c>
      <c r="Z35" s="1009">
        <f>SQRT(AA35^2+AB35^2)*1000/(1.73*Z21)</f>
        <v>11.994139350575637</v>
      </c>
      <c r="AA35" s="931">
        <v>0.12492</v>
      </c>
      <c r="AB35" s="932">
        <v>3.8519999999999999E-2</v>
      </c>
      <c r="AC35" s="1009">
        <f>SQRT(AD35^2+AE35^2)*1000/(1.73*AC21)</f>
        <v>13.564019922475149</v>
      </c>
      <c r="AD35" s="931">
        <v>0.14291999999999999</v>
      </c>
      <c r="AE35" s="932">
        <v>3.78E-2</v>
      </c>
      <c r="AF35" s="1009">
        <f>SQRT(AG35^2+AH35^2)*1000/(1.73*AF21)</f>
        <v>15.368438840650004</v>
      </c>
      <c r="AG35" s="931">
        <v>0.16164000000000001</v>
      </c>
      <c r="AH35" s="932">
        <v>4.3920000000000001E-2</v>
      </c>
      <c r="AI35" s="1009">
        <f>SQRT(AJ35^2+AK35^2)*1000/(1.73*AI21)</f>
        <v>18.513912387248709</v>
      </c>
      <c r="AJ35" s="931">
        <v>0.19547999999999999</v>
      </c>
      <c r="AK35" s="932">
        <v>5.0040000000000001E-2</v>
      </c>
      <c r="AL35" s="1009">
        <f>SQRT(AM35^2+AN35^2)*1000/(1.73*AL21)</f>
        <v>17.905423911852342</v>
      </c>
      <c r="AM35" s="931">
        <v>0.18972</v>
      </c>
      <c r="AN35" s="932">
        <v>4.5719999999999997E-2</v>
      </c>
      <c r="AO35" s="988">
        <f>SQRT(AP35^2+AQ35^2)*1000/(1.73*AO21)</f>
        <v>18.416510726902061</v>
      </c>
      <c r="AP35" s="931">
        <v>0.19692000000000001</v>
      </c>
      <c r="AQ35" s="932">
        <v>3.8879999999999998E-2</v>
      </c>
      <c r="AR35" s="674"/>
      <c r="AS35" s="674"/>
    </row>
    <row r="36" spans="1:52" s="665" customFormat="1" ht="16.5" customHeight="1" x14ac:dyDescent="0.25">
      <c r="A36" s="929" t="s">
        <v>336</v>
      </c>
      <c r="B36" s="715" t="s">
        <v>337</v>
      </c>
      <c r="C36" s="716"/>
      <c r="D36" s="717"/>
      <c r="E36" s="718"/>
      <c r="F36" s="719"/>
      <c r="G36" s="720"/>
      <c r="H36" s="1009">
        <f>SQRT(I36^2+J36^2)*1000/(1.73*H21)</f>
        <v>81.957314550086977</v>
      </c>
      <c r="I36" s="931">
        <v>0.83664000000000005</v>
      </c>
      <c r="J36" s="932">
        <v>0.33263999999999999</v>
      </c>
      <c r="K36" s="1009">
        <f>SQRT(L36^2+M36^2)*1000/(1.73*K21)</f>
        <v>79.120938031136959</v>
      </c>
      <c r="L36" s="931">
        <v>0.79559999999999997</v>
      </c>
      <c r="M36" s="932">
        <v>0.33263999999999999</v>
      </c>
      <c r="N36" s="1009">
        <f>SQRT(O36^2+P36^2)*1000/(1.73*N21)</f>
        <v>73.641542569021581</v>
      </c>
      <c r="O36" s="931">
        <v>0.73368</v>
      </c>
      <c r="P36" s="1027">
        <v>0.32544000000000001</v>
      </c>
      <c r="Q36" s="1009">
        <f>SQRT(R36^2+S36^2)*1000/(1.73*Q21)</f>
        <v>74.48748605775414</v>
      </c>
      <c r="R36" s="931">
        <v>0.72504000000000002</v>
      </c>
      <c r="S36" s="1027">
        <v>0.26856000000000002</v>
      </c>
      <c r="T36" s="1009">
        <f>SQRT(U36^2+V36^2)*1000/(1.73*T21)</f>
        <v>68.359986245993582</v>
      </c>
      <c r="U36" s="931">
        <v>0.70920000000000005</v>
      </c>
      <c r="V36" s="932">
        <v>0.24696000000000001</v>
      </c>
      <c r="W36" s="1009">
        <f>SQRT(X36^2+Y36^2)*1000/(1.73*W21)</f>
        <v>73.993688618788354</v>
      </c>
      <c r="X36" s="931">
        <v>0.74375999999999998</v>
      </c>
      <c r="Y36" s="932">
        <v>0.31175999999999998</v>
      </c>
      <c r="Z36" s="1009">
        <f>SQRT(AA36^2+AB36^2)*1000/(1.73*Z21)</f>
        <v>86.897880365121722</v>
      </c>
      <c r="AA36" s="931">
        <v>0.89280000000000004</v>
      </c>
      <c r="AB36" s="932">
        <v>0.31608000000000003</v>
      </c>
      <c r="AC36" s="1009">
        <f>SQRT(AD36^2+AE36^2)*1000/(1.73*AC21)</f>
        <v>98.38796656360023</v>
      </c>
      <c r="AD36" s="931">
        <v>1.02312</v>
      </c>
      <c r="AE36" s="932">
        <v>0.32112000000000002</v>
      </c>
      <c r="AF36" s="1009">
        <f>SQRT(AG36^2+AH36^2)*1000/(1.73*AF21)</f>
        <v>110.5415519293385</v>
      </c>
      <c r="AG36" s="931">
        <v>1.1541600000000001</v>
      </c>
      <c r="AH36" s="932">
        <v>0.34560000000000002</v>
      </c>
      <c r="AI36" s="1009">
        <f>SQRT(AJ36^2+AK36^2)*1000/(1.73*AI21)</f>
        <v>110.88643542061999</v>
      </c>
      <c r="AJ36" s="931">
        <v>1.16784</v>
      </c>
      <c r="AK36" s="932">
        <v>0.31103999999999998</v>
      </c>
      <c r="AL36" s="1009">
        <f>SQRT(AM36^2+AN36^2)*1000/(1.73*AL21)</f>
        <v>117.28650413159849</v>
      </c>
      <c r="AM36" s="931">
        <v>1.24272</v>
      </c>
      <c r="AN36" s="932">
        <v>0.29952000000000001</v>
      </c>
      <c r="AO36" s="988">
        <f>SQRT(AP36^2+AQ36^2)*1000/(1.73*AO21)</f>
        <v>115.9503216864999</v>
      </c>
      <c r="AP36" s="931">
        <v>1.22112</v>
      </c>
      <c r="AQ36" s="932">
        <v>0.32544000000000001</v>
      </c>
      <c r="AR36" s="674"/>
      <c r="AS36" s="674"/>
    </row>
    <row r="37" spans="1:52" s="665" customFormat="1" ht="16.5" customHeight="1" x14ac:dyDescent="0.25">
      <c r="A37" s="929" t="s">
        <v>338</v>
      </c>
      <c r="B37" s="715" t="s">
        <v>339</v>
      </c>
      <c r="C37" s="716"/>
      <c r="D37" s="717"/>
      <c r="E37" s="718"/>
      <c r="F37" s="719"/>
      <c r="G37" s="720"/>
      <c r="H37" s="1009">
        <f>SQRT(I37^2+J37^2)*1000/(1.73*H21)</f>
        <v>92.034277095565798</v>
      </c>
      <c r="I37" s="931">
        <v>0.96408000000000005</v>
      </c>
      <c r="J37" s="932">
        <v>0.30456</v>
      </c>
      <c r="K37" s="1009">
        <f>SQRT(L37^2+M37^2)*1000/(1.73*K21)</f>
        <v>87.154605859834945</v>
      </c>
      <c r="L37" s="931">
        <v>0.90144000000000002</v>
      </c>
      <c r="M37" s="932">
        <v>0.29952000000000001</v>
      </c>
      <c r="N37" s="1009">
        <f>SQRT(O37^2+P37^2)*1000/(1.73*N21)</f>
        <v>84.54998411620025</v>
      </c>
      <c r="O37" s="931">
        <v>0.87048000000000003</v>
      </c>
      <c r="P37" s="1027">
        <v>0.3024</v>
      </c>
      <c r="Q37" s="1009">
        <f>SQRT(R37^2+S37^2)*1000/(1.73*Q21)</f>
        <v>88.518699487978637</v>
      </c>
      <c r="R37" s="931">
        <v>0.86687999999999998</v>
      </c>
      <c r="S37" s="1027">
        <v>0.30456</v>
      </c>
      <c r="T37" s="1009">
        <f>SQRT(U37^2+V37^2)*1000/(1.73*T21)</f>
        <v>84.834816914327945</v>
      </c>
      <c r="U37" s="931">
        <v>0.88127999999999995</v>
      </c>
      <c r="V37" s="932">
        <v>0.30312</v>
      </c>
      <c r="W37" s="1009">
        <f>SQRT(X37^2+Y37^2)*1000/(1.73*W21)</f>
        <v>89.538561901267684</v>
      </c>
      <c r="X37" s="931">
        <v>0.92808000000000002</v>
      </c>
      <c r="Y37" s="932">
        <v>0.30168</v>
      </c>
      <c r="Z37" s="1009">
        <f>SQRT(AA37^2+AB37^2)*1000/(1.73*Z21)</f>
        <v>104.76637527582152</v>
      </c>
      <c r="AA37" s="931">
        <v>1.1008800000000001</v>
      </c>
      <c r="AB37" s="932">
        <v>0.30312</v>
      </c>
      <c r="AC37" s="1009">
        <f>SQRT(AD37^2+AE37^2)*1000/(1.73*AC21)</f>
        <v>118.74358481907647</v>
      </c>
      <c r="AD37" s="931">
        <v>1.2578400000000001</v>
      </c>
      <c r="AE37" s="932">
        <v>0.30456</v>
      </c>
      <c r="AF37" s="1009">
        <f>SQRT(AG37^2+AH37^2)*1000/(1.73*AF21)</f>
        <v>128.25087976122649</v>
      </c>
      <c r="AG37" s="931">
        <v>1.36008</v>
      </c>
      <c r="AH37" s="932">
        <v>0.32256000000000001</v>
      </c>
      <c r="AI37" s="1009">
        <f>SQRT(AJ37^2+AK37^2)*1000/(1.73*AI21)</f>
        <v>133.41578148764327</v>
      </c>
      <c r="AJ37" s="931">
        <v>1.4219999999999999</v>
      </c>
      <c r="AK37" s="932">
        <v>0.30384</v>
      </c>
      <c r="AL37" s="1009">
        <f>SQRT(AM37^2+AN37^2)*1000/(1.73*AL21)</f>
        <v>127.18595426012867</v>
      </c>
      <c r="AM37" s="931">
        <v>1.3586400000000001</v>
      </c>
      <c r="AN37" s="932">
        <v>0.27504000000000001</v>
      </c>
      <c r="AO37" s="988">
        <f>SQRT(AP37^2+AQ37^2)*1000/(1.73*AO21)</f>
        <v>127.62699748259892</v>
      </c>
      <c r="AP37" s="931">
        <v>1.3629599999999999</v>
      </c>
      <c r="AQ37" s="932">
        <v>0.27792</v>
      </c>
      <c r="AR37" s="674"/>
      <c r="AS37" s="674"/>
    </row>
    <row r="38" spans="1:52" s="665" customFormat="1" ht="16.5" customHeight="1" x14ac:dyDescent="0.25">
      <c r="A38" s="929" t="s">
        <v>311</v>
      </c>
      <c r="B38" s="715" t="s">
        <v>340</v>
      </c>
      <c r="C38" s="716"/>
      <c r="D38" s="717"/>
      <c r="E38" s="718"/>
      <c r="F38" s="719"/>
      <c r="G38" s="720"/>
      <c r="H38" s="1009">
        <f>SQRT(I38^2+J38^2)*1000/(1.73*H20)</f>
        <v>34.770345664811707</v>
      </c>
      <c r="I38" s="931">
        <v>0.3528</v>
      </c>
      <c r="J38" s="932">
        <v>0.1464</v>
      </c>
      <c r="K38" s="1009">
        <f>SQRT(L38^2+M38^2)*1000/(1.73*K20)</f>
        <v>34.277765100045357</v>
      </c>
      <c r="L38" s="931">
        <v>0.34320000000000001</v>
      </c>
      <c r="M38" s="932">
        <v>0.14760000000000001</v>
      </c>
      <c r="N38" s="1009">
        <f>SQRT(O38^2+P38^2)*1000/(1.73*N20)</f>
        <v>33.783972537365578</v>
      </c>
      <c r="O38" s="931">
        <v>0.33839999999999998</v>
      </c>
      <c r="P38" s="1027">
        <v>0.15240000000000001</v>
      </c>
      <c r="Q38" s="1009">
        <f>SQRT(R38^2+S38^2)*1000/(1.73*Q20)</f>
        <v>36.165944507455386</v>
      </c>
      <c r="R38" s="931">
        <v>0.34200000000000003</v>
      </c>
      <c r="S38" s="1027">
        <v>0.15479999999999999</v>
      </c>
      <c r="T38" s="1009">
        <f>SQRT(U38^2+V38^2)*1000/(1.73*T20)</f>
        <v>34.02803035554146</v>
      </c>
      <c r="U38" s="931">
        <v>0.34079999999999999</v>
      </c>
      <c r="V38" s="932">
        <v>0.15359999999999999</v>
      </c>
      <c r="W38" s="1009">
        <f>SQRT(X38^2+Y38^2)*1000/(1.73*W20)</f>
        <v>34.197746244128439</v>
      </c>
      <c r="X38" s="931">
        <v>0.33960000000000001</v>
      </c>
      <c r="Y38" s="932">
        <v>0.15359999999999999</v>
      </c>
      <c r="Z38" s="1009">
        <f>SQRT(AA38^2+AB38^2)*1000/(1.73*Z20)</f>
        <v>34.624710609595468</v>
      </c>
      <c r="AA38" s="931">
        <v>0.3468</v>
      </c>
      <c r="AB38" s="932">
        <v>0.14879999999999999</v>
      </c>
      <c r="AC38" s="1009">
        <f>SQRT(AD38^2+AE38^2)*1000/(1.73*AC20)</f>
        <v>35.064455687958556</v>
      </c>
      <c r="AD38" s="931">
        <v>0.35399999999999998</v>
      </c>
      <c r="AE38" s="932">
        <v>0.14399999999999999</v>
      </c>
      <c r="AF38" s="1009">
        <f>SQRT(AG38^2+AH38^2)*1000/(1.73*AF20)</f>
        <v>34.555144126562546</v>
      </c>
      <c r="AG38" s="931">
        <v>0.34799999999999998</v>
      </c>
      <c r="AH38" s="932">
        <v>0.14399999999999999</v>
      </c>
      <c r="AI38" s="1009">
        <f>SQRT(AJ38^2+AK38^2)*1000/(1.73*AI20)</f>
        <v>34.987102376407364</v>
      </c>
      <c r="AJ38" s="931">
        <v>0.35160000000000002</v>
      </c>
      <c r="AK38" s="932">
        <v>0.14760000000000001</v>
      </c>
      <c r="AL38" s="1009">
        <f>SQRT(AM38^2+AN38^2)*1000/(1.73*AL20)</f>
        <v>34.523556460914527</v>
      </c>
      <c r="AM38" s="931">
        <v>0.34560000000000002</v>
      </c>
      <c r="AN38" s="932">
        <v>0.14879999999999999</v>
      </c>
      <c r="AO38" s="988">
        <f>SQRT(AP38^2+AQ38^2)*1000/(1.73*AO20)</f>
        <v>34.335715119010992</v>
      </c>
      <c r="AP38" s="931">
        <v>0.34439999999999998</v>
      </c>
      <c r="AQ38" s="932">
        <v>0.1464</v>
      </c>
      <c r="AR38" s="674"/>
      <c r="AS38" s="674"/>
    </row>
    <row r="39" spans="1:52" s="665" customFormat="1" ht="16.5" customHeight="1" x14ac:dyDescent="0.25">
      <c r="A39" s="929" t="s">
        <v>313</v>
      </c>
      <c r="B39" s="715" t="s">
        <v>341</v>
      </c>
      <c r="C39" s="716"/>
      <c r="D39" s="717"/>
      <c r="E39" s="718"/>
      <c r="F39" s="719"/>
      <c r="G39" s="720"/>
      <c r="H39" s="1009">
        <f>SQRT(I39^2+J39^2)*1000/(1.73*H20)</f>
        <v>79.353873758620637</v>
      </c>
      <c r="I39" s="931">
        <v>0.81120000000000003</v>
      </c>
      <c r="J39" s="932">
        <v>0.31919999999999998</v>
      </c>
      <c r="K39" s="1009">
        <f>SQRT(L39^2+M39^2)*1000/(1.73*K20)</f>
        <v>74.353643007794687</v>
      </c>
      <c r="L39" s="931">
        <v>0.74639999999999995</v>
      </c>
      <c r="M39" s="932">
        <v>0.31559999999999999</v>
      </c>
      <c r="N39" s="1009">
        <f>SQRT(O39^2+P39^2)*1000/(1.73*N20)</f>
        <v>71.049808781345178</v>
      </c>
      <c r="O39" s="931">
        <v>0.71279999999999999</v>
      </c>
      <c r="P39" s="1027">
        <v>0.318</v>
      </c>
      <c r="Q39" s="1009">
        <f>SQRT(R39^2+S39^2)*1000/(1.73*Q20)</f>
        <v>74.494296743118753</v>
      </c>
      <c r="R39" s="931">
        <v>0.70320000000000005</v>
      </c>
      <c r="S39" s="1027">
        <v>0.3216</v>
      </c>
      <c r="T39" s="1009">
        <f>SQRT(U39^2+V39^2)*1000/(1.73*T20)</f>
        <v>75.532596582237815</v>
      </c>
      <c r="U39" s="931">
        <v>0.76439999999999997</v>
      </c>
      <c r="V39" s="932">
        <v>0.32279999999999998</v>
      </c>
      <c r="W39" s="1009">
        <f>SQRT(X39^2+Y39^2)*1000/(1.73*W20)</f>
        <v>81.04909282042874</v>
      </c>
      <c r="X39" s="931">
        <v>0.82320000000000004</v>
      </c>
      <c r="Y39" s="932">
        <v>0.32040000000000002</v>
      </c>
      <c r="Z39" s="1009">
        <f>SQRT(AA39^2+AB39^2)*1000/(1.73*Z20)</f>
        <v>89.829206137682675</v>
      </c>
      <c r="AA39" s="931">
        <v>0.92759999999999998</v>
      </c>
      <c r="AB39" s="932">
        <v>0.31319999999999998</v>
      </c>
      <c r="AC39" s="1009">
        <f>SQRT(AD39^2+AE39^2)*1000/(1.73*AC20)</f>
        <v>100.39670336777324</v>
      </c>
      <c r="AD39" s="931">
        <v>1.0488</v>
      </c>
      <c r="AE39" s="932">
        <v>0.312</v>
      </c>
      <c r="AF39" s="1009">
        <f>SQRT(AG39^2+AH39^2)*1000/(1.73*AF20)</f>
        <v>110.67311197674418</v>
      </c>
      <c r="AG39" s="931">
        <v>1.1519999999999999</v>
      </c>
      <c r="AH39" s="932">
        <v>0.35759999999999997</v>
      </c>
      <c r="AI39" s="1009">
        <f>SQRT(AJ39^2+AK39^2)*1000/(1.73*AI20)</f>
        <v>114.20071969653986</v>
      </c>
      <c r="AJ39" s="931">
        <v>1.1988000000000001</v>
      </c>
      <c r="AK39" s="932">
        <v>0.33479999999999999</v>
      </c>
      <c r="AL39" s="1009">
        <f>SQRT(AM39^2+AN39^2)*1000/(1.73*AL20)</f>
        <v>116.84550111087874</v>
      </c>
      <c r="AM39" s="931">
        <v>1.23</v>
      </c>
      <c r="AN39" s="932">
        <v>0.33</v>
      </c>
      <c r="AO39" s="988">
        <f>SQRT(AP39^2+AQ39^2)*1000/(1.73*AO20)</f>
        <v>110.93557169390235</v>
      </c>
      <c r="AP39" s="931">
        <v>1.1652</v>
      </c>
      <c r="AQ39" s="932">
        <v>0.32279999999999998</v>
      </c>
      <c r="AR39" s="674"/>
      <c r="AS39" s="674"/>
    </row>
    <row r="40" spans="1:52" s="665" customFormat="1" ht="16.5" customHeight="1" x14ac:dyDescent="0.25">
      <c r="A40" s="929" t="s">
        <v>315</v>
      </c>
      <c r="B40" s="715" t="s">
        <v>342</v>
      </c>
      <c r="C40" s="716"/>
      <c r="D40" s="717"/>
      <c r="E40" s="718"/>
      <c r="F40" s="719"/>
      <c r="G40" s="720"/>
      <c r="H40" s="1009">
        <f>SQRT(I40^2+J40^2)*1000/(1.73*H20)</f>
        <v>9.7328296390696831</v>
      </c>
      <c r="I40" s="931">
        <v>0.10692</v>
      </c>
      <c r="J40" s="932">
        <v>0</v>
      </c>
      <c r="K40" s="1009">
        <f>SQRT(L40^2+M40^2)*1000/(1.73*K20)</f>
        <v>9.909165978530142</v>
      </c>
      <c r="L40" s="931">
        <v>0.108</v>
      </c>
      <c r="M40" s="932">
        <v>0</v>
      </c>
      <c r="N40" s="1009">
        <f>SQRT(O40^2+P40^2)*1000/(1.73*N20)</f>
        <v>9.1757316462609797</v>
      </c>
      <c r="O40" s="931">
        <v>0.1008</v>
      </c>
      <c r="P40" s="1027">
        <v>0</v>
      </c>
      <c r="Q40" s="1009">
        <f>SQRT(R40^2+S40^2)*1000/(1.73*Q20)</f>
        <v>9.8150289017341041</v>
      </c>
      <c r="R40" s="931">
        <v>0.10188</v>
      </c>
      <c r="S40" s="1027">
        <v>0</v>
      </c>
      <c r="T40" s="1009">
        <f>SQRT(U40^2+V40^2)*1000/(1.73*T20)</f>
        <v>8.7497155341131485</v>
      </c>
      <c r="U40" s="931">
        <v>9.6119999999999997E-2</v>
      </c>
      <c r="V40" s="932">
        <v>0</v>
      </c>
      <c r="W40" s="1009">
        <f>SQRT(X40^2+Y40^2)*1000/(1.73*W20)</f>
        <v>9.3146160198183328</v>
      </c>
      <c r="X40" s="931">
        <v>0.10152</v>
      </c>
      <c r="Y40" s="932">
        <v>0</v>
      </c>
      <c r="Z40" s="1009">
        <f>SQRT(AA40^2+AB40^2)*1000/(1.73*Z20)</f>
        <v>10.800990916597854</v>
      </c>
      <c r="AA40" s="931">
        <v>0.11772000000000001</v>
      </c>
      <c r="AB40" s="932">
        <v>0</v>
      </c>
      <c r="AC40" s="1009">
        <f>SQRT(AD40^2+AE40^2)*1000/(1.73*AC20)</f>
        <v>11.824938067712635</v>
      </c>
      <c r="AD40" s="931">
        <v>0.12887999999999999</v>
      </c>
      <c r="AE40" s="932">
        <v>0</v>
      </c>
      <c r="AF40" s="1009">
        <f>SQRT(AG40^2+AH40^2)*1000/(1.73*AF20)</f>
        <v>12.188274153592074</v>
      </c>
      <c r="AG40" s="931">
        <v>0.13284000000000001</v>
      </c>
      <c r="AH40" s="932">
        <v>0</v>
      </c>
      <c r="AI40" s="1009">
        <f>SQRT(AJ40^2+AK40^2)*1000/(1.73*AI20)</f>
        <v>11.957060280759704</v>
      </c>
      <c r="AJ40" s="931">
        <v>0.13031999999999999</v>
      </c>
      <c r="AK40" s="932">
        <v>0</v>
      </c>
      <c r="AL40" s="1009">
        <f>SQRT(AM40^2+AN40^2)*1000/(1.73*AL20)</f>
        <v>10.569777043765484</v>
      </c>
      <c r="AM40" s="931">
        <v>0.1152</v>
      </c>
      <c r="AN40" s="932">
        <v>0</v>
      </c>
      <c r="AO40" s="988">
        <f>SQRT(AP40^2+AQ40^2)*1000/(1.73*AO20)</f>
        <v>10.107349298100743</v>
      </c>
      <c r="AP40" s="931">
        <v>0.11015999999999999</v>
      </c>
      <c r="AQ40" s="932">
        <v>0</v>
      </c>
      <c r="AR40" s="674"/>
      <c r="AS40" s="674"/>
    </row>
    <row r="41" spans="1:52" s="665" customFormat="1" ht="16.5" customHeight="1" x14ac:dyDescent="0.25">
      <c r="A41" s="929" t="s">
        <v>317</v>
      </c>
      <c r="B41" s="715" t="s">
        <v>343</v>
      </c>
      <c r="C41" s="716"/>
      <c r="D41" s="717"/>
      <c r="E41" s="718"/>
      <c r="F41" s="719"/>
      <c r="G41" s="720"/>
      <c r="H41" s="1009">
        <f>SQRT(I41^2+J41^2)*1000/(1.73*H21)</f>
        <v>91.816141407083265</v>
      </c>
      <c r="I41" s="931">
        <v>0.93120000000000003</v>
      </c>
      <c r="J41" s="932">
        <v>0.3876</v>
      </c>
      <c r="K41" s="1009">
        <f>SQRT(L41^2+M41^2)*1000/(1.73*K21)</f>
        <v>86.895539492351219</v>
      </c>
      <c r="L41" s="931">
        <v>0.86519999999999997</v>
      </c>
      <c r="M41" s="932">
        <v>0.38519999999999999</v>
      </c>
      <c r="N41" s="1009">
        <f>SQRT(O41^2+P41^2)*1000/(1.73*N21)</f>
        <v>85.726854223000302</v>
      </c>
      <c r="O41" s="931">
        <v>0.84960000000000002</v>
      </c>
      <c r="P41" s="1027">
        <v>0.38879999999999998</v>
      </c>
      <c r="Q41" s="1009">
        <f>SQRT(R41^2+S41^2)*1000/(1.73*Q21)</f>
        <v>89.153038228280764</v>
      </c>
      <c r="R41" s="931">
        <v>0.83640000000000003</v>
      </c>
      <c r="S41" s="1027">
        <v>0.39600000000000002</v>
      </c>
      <c r="T41" s="1009">
        <f>SQRT(U41^2+V41^2)*1000/(1.73*T21)</f>
        <v>82.919363271008521</v>
      </c>
      <c r="U41" s="931">
        <v>0.82320000000000004</v>
      </c>
      <c r="V41" s="932">
        <v>0.39</v>
      </c>
      <c r="W41" s="1009">
        <f>SQRT(X41^2+Y41^2)*1000/(1.73*W21)</f>
        <v>88.6283600409824</v>
      </c>
      <c r="X41" s="931">
        <v>0.88319999999999999</v>
      </c>
      <c r="Y41" s="932">
        <v>0.39119999999999999</v>
      </c>
      <c r="Z41" s="1009">
        <f>SQRT(AA41^2+AB41^2)*1000/(1.73*Z21)</f>
        <v>106.01338327315477</v>
      </c>
      <c r="AA41" s="931">
        <v>1.0871999999999999</v>
      </c>
      <c r="AB41" s="932">
        <v>0.39119999999999999</v>
      </c>
      <c r="AC41" s="1009">
        <f>SQRT(AD41^2+AE41^2)*1000/(1.73*AC21)</f>
        <v>117.30084304654514</v>
      </c>
      <c r="AD41" s="931">
        <v>1.2108000000000001</v>
      </c>
      <c r="AE41" s="932">
        <v>0.41039999999999999</v>
      </c>
      <c r="AF41" s="1009">
        <f>SQRT(AG41^2+AH41^2)*1000/(1.73*AF21)</f>
        <v>121.9666566020595</v>
      </c>
      <c r="AG41" s="931">
        <v>1.2587999999999999</v>
      </c>
      <c r="AH41" s="932">
        <v>0.42720000000000002</v>
      </c>
      <c r="AI41" s="1009">
        <f>SQRT(AJ41^2+AK41^2)*1000/(1.73*AI21)</f>
        <v>117.40388409053936</v>
      </c>
      <c r="AJ41" s="931">
        <v>1.2143999999999999</v>
      </c>
      <c r="AK41" s="932">
        <v>0.4032</v>
      </c>
      <c r="AL41" s="1009">
        <f>SQRT(AM41^2+AN41^2)*1000/(1.73*AL21)</f>
        <v>115.25354609381615</v>
      </c>
      <c r="AM41" s="931">
        <v>1.1963999999999999</v>
      </c>
      <c r="AN41" s="932">
        <v>0.38279999999999997</v>
      </c>
      <c r="AO41" s="988">
        <f>SQRT(AP41^2+AQ41^2)*1000/(1.73*AO21)</f>
        <v>113.36758704075062</v>
      </c>
      <c r="AP41" s="931">
        <v>1.1748000000000001</v>
      </c>
      <c r="AQ41" s="932">
        <v>0.38279999999999997</v>
      </c>
      <c r="AR41" s="674"/>
      <c r="AS41" s="674"/>
    </row>
    <row r="42" spans="1:52" s="665" customFormat="1" ht="16.5" customHeight="1" x14ac:dyDescent="0.25">
      <c r="A42" s="929" t="s">
        <v>319</v>
      </c>
      <c r="B42" s="715" t="s">
        <v>344</v>
      </c>
      <c r="C42" s="716"/>
      <c r="D42" s="717"/>
      <c r="E42" s="718"/>
      <c r="F42" s="719"/>
      <c r="G42" s="720"/>
      <c r="H42" s="1009">
        <f>SQRT(I42^2+J42^2)*1000/(1.73*H21)</f>
        <v>90.868731370269913</v>
      </c>
      <c r="I42" s="931">
        <v>0.89759999999999995</v>
      </c>
      <c r="J42" s="932">
        <v>0.43680000000000002</v>
      </c>
      <c r="K42" s="1009">
        <f>SQRT(L42^2+M42^2)*1000/(1.73*K21)</f>
        <v>87.614340701038557</v>
      </c>
      <c r="L42" s="931">
        <v>0.84816000000000003</v>
      </c>
      <c r="M42" s="932">
        <v>0.43872</v>
      </c>
      <c r="N42" s="1009">
        <f>SQRT(O42^2+P42^2)*1000/(1.73*N21)</f>
        <v>85.046028462729581</v>
      </c>
      <c r="O42" s="931">
        <v>0.81599999999999995</v>
      </c>
      <c r="P42" s="1027">
        <v>0.43968000000000002</v>
      </c>
      <c r="Q42" s="1009">
        <f>SQRT(R42^2+S42^2)*1000/(1.73*Q21)</f>
        <v>88.59614790291387</v>
      </c>
      <c r="R42" s="931">
        <v>0.80640000000000001</v>
      </c>
      <c r="S42" s="1027">
        <v>0.44207999999999997</v>
      </c>
      <c r="T42" s="1009">
        <f>SQRT(U42^2+V42^2)*1000/(1.73*T21)</f>
        <v>83.618984599343463</v>
      </c>
      <c r="U42" s="931">
        <v>0.80784</v>
      </c>
      <c r="V42" s="932">
        <v>0.43728</v>
      </c>
      <c r="W42" s="1009">
        <f>SQRT(X42^2+Y42^2)*1000/(1.73*W21)</f>
        <v>87.070721472467326</v>
      </c>
      <c r="X42" s="931">
        <v>0.84048</v>
      </c>
      <c r="Y42" s="932">
        <v>0.44063999999999998</v>
      </c>
      <c r="Z42" s="1009">
        <f>SQRT(AA42^2+AB42^2)*1000/(1.73*Z21)</f>
        <v>97.496535217385059</v>
      </c>
      <c r="AA42" s="931">
        <v>0.96911999999999998</v>
      </c>
      <c r="AB42" s="932">
        <v>0.43584000000000001</v>
      </c>
      <c r="AC42" s="1009">
        <f>SQRT(AD42^2+AE42^2)*1000/(1.73*AC21)</f>
        <v>104.39372649781328</v>
      </c>
      <c r="AD42" s="931">
        <v>1.0511999999999999</v>
      </c>
      <c r="AE42" s="932">
        <v>0.43536000000000002</v>
      </c>
      <c r="AF42" s="1009">
        <f>SQRT(AG42^2+AH42^2)*1000/(1.73*AF21)</f>
        <v>108.62836993445134</v>
      </c>
      <c r="AG42" s="931">
        <v>1.0920000000000001</v>
      </c>
      <c r="AH42" s="932">
        <v>0.45744000000000001</v>
      </c>
      <c r="AI42" s="1009">
        <f>SQRT(AJ42^2+AK42^2)*1000/(1.73*AI21)</f>
        <v>101.81522296105769</v>
      </c>
      <c r="AJ42" s="931">
        <v>1.0449600000000001</v>
      </c>
      <c r="AK42" s="932">
        <v>0.37343999999999999</v>
      </c>
      <c r="AL42" s="1009">
        <f>SQRT(AM42^2+AN42^2)*1000/(1.73*AL21)</f>
        <v>92.600947758613728</v>
      </c>
      <c r="AM42" s="931">
        <v>0.96672000000000002</v>
      </c>
      <c r="AN42" s="932">
        <v>0.28992000000000001</v>
      </c>
      <c r="AO42" s="988">
        <f>SQRT(AP42^2+AQ42^2)*1000/(1.73*AO21)</f>
        <v>94.063118540369729</v>
      </c>
      <c r="AP42" s="931">
        <v>0.98543999999999998</v>
      </c>
      <c r="AQ42" s="932">
        <v>0.28272000000000003</v>
      </c>
      <c r="AR42" s="674"/>
      <c r="AS42" s="674"/>
      <c r="AW42" s="674"/>
      <c r="AX42" s="674"/>
      <c r="AY42" s="674"/>
      <c r="AZ42" s="674"/>
    </row>
    <row r="43" spans="1:52" s="665" customFormat="1" ht="16.5" customHeight="1" thickBot="1" x14ac:dyDescent="0.3">
      <c r="A43" s="723" t="s">
        <v>321</v>
      </c>
      <c r="B43" s="724" t="s">
        <v>345</v>
      </c>
      <c r="C43" s="725"/>
      <c r="D43" s="726"/>
      <c r="E43" s="727"/>
      <c r="F43" s="728"/>
      <c r="G43" s="729"/>
      <c r="H43" s="989">
        <f>SQRT(I43^2+J43^2)*1000/(1.73*H21)</f>
        <v>35.447033239495639</v>
      </c>
      <c r="I43" s="1028">
        <v>0.34223999999999999</v>
      </c>
      <c r="J43" s="1029">
        <v>0.18576000000000001</v>
      </c>
      <c r="K43" s="989">
        <f>SQRT(L43^2+M43^2)*1000/(1.73*K21)</f>
        <v>33.754589493898216</v>
      </c>
      <c r="L43" s="1028">
        <v>0.31656000000000001</v>
      </c>
      <c r="M43" s="1029">
        <v>0.18744</v>
      </c>
      <c r="N43" s="989">
        <f>SQRT(O43^2+P43^2)*1000/(1.73*N21)</f>
        <v>33.150200768220806</v>
      </c>
      <c r="O43" s="1028">
        <v>0.30887999999999999</v>
      </c>
      <c r="P43" s="1030">
        <v>0.18744</v>
      </c>
      <c r="Q43" s="989">
        <f>SQRT(R43^2+S43^2)*1000/(1.73*Q21)</f>
        <v>34.596464651277145</v>
      </c>
      <c r="R43" s="1028">
        <v>0.30408000000000002</v>
      </c>
      <c r="S43" s="1030">
        <v>0.19103999999999999</v>
      </c>
      <c r="T43" s="989">
        <f>SQRT(U43^2+V43^2)*1000/(1.73*T21)</f>
        <v>32.74828068562978</v>
      </c>
      <c r="U43" s="1028">
        <v>0.30647999999999997</v>
      </c>
      <c r="V43" s="1029">
        <v>0.18840000000000001</v>
      </c>
      <c r="W43" s="989">
        <f>SQRT(X43^2+Y43^2)*1000/(1.73*W21)</f>
        <v>33.550255934750318</v>
      </c>
      <c r="X43" s="1028">
        <v>0.31296000000000002</v>
      </c>
      <c r="Y43" s="1029">
        <v>0.18912000000000001</v>
      </c>
      <c r="Z43" s="989">
        <f>SQRT(AA43^2+AB43^2)*1000/(1.73*Z21)</f>
        <v>36.497338139770321</v>
      </c>
      <c r="AA43" s="1028">
        <v>0.35424</v>
      </c>
      <c r="AB43" s="1029">
        <v>0.18096000000000001</v>
      </c>
      <c r="AC43" s="989">
        <f>SQRT(AD43^2+AE43^2)*1000/(1.73*AC21)</f>
        <v>40.728527995922661</v>
      </c>
      <c r="AD43" s="1028">
        <v>0.40776000000000001</v>
      </c>
      <c r="AE43" s="1029">
        <v>0.17544000000000001</v>
      </c>
      <c r="AF43" s="989">
        <f>SQRT(AG43^2+AH43^2)*1000/(1.73*AF21)</f>
        <v>40.587816972689126</v>
      </c>
      <c r="AG43" s="1028">
        <v>0.40536</v>
      </c>
      <c r="AH43" s="1029">
        <v>0.17712</v>
      </c>
      <c r="AI43" s="989">
        <f>SQRT(AJ43^2+AK43^2)*1000/(1.73*AI21)</f>
        <v>38.862925425472561</v>
      </c>
      <c r="AJ43" s="1028">
        <v>0.39263999999999999</v>
      </c>
      <c r="AK43" s="1029">
        <v>0.15887999999999999</v>
      </c>
      <c r="AL43" s="989">
        <f>SQRT(AM43^2+AN43^2)*1000/(1.73*AL21)</f>
        <v>36.506192057170992</v>
      </c>
      <c r="AM43" s="1028">
        <v>0.37128</v>
      </c>
      <c r="AN43" s="1029">
        <v>0.14304</v>
      </c>
      <c r="AO43" s="990">
        <f>SQRT(AP43^2+AQ43^2)*1000/(1.73*AO21)</f>
        <v>37.646201865920382</v>
      </c>
      <c r="AP43" s="1028">
        <v>0.38256000000000001</v>
      </c>
      <c r="AQ43" s="1029">
        <v>0.14832000000000001</v>
      </c>
      <c r="AR43" s="674"/>
      <c r="AS43" s="674"/>
    </row>
    <row r="44" spans="1:52" s="665" customFormat="1" ht="16.5" customHeight="1" x14ac:dyDescent="0.25">
      <c r="A44" s="828"/>
      <c r="B44" s="731" t="s">
        <v>87</v>
      </c>
      <c r="C44" s="732"/>
      <c r="D44" s="943"/>
      <c r="E44" s="944"/>
      <c r="F44" s="945"/>
      <c r="G44" s="967"/>
      <c r="H44" s="1004"/>
      <c r="I44" s="812">
        <v>1.6799999999999999E-2</v>
      </c>
      <c r="J44" s="813"/>
      <c r="K44" s="1004"/>
      <c r="L44" s="812">
        <v>1.6199999999999999E-2</v>
      </c>
      <c r="M44" s="812"/>
      <c r="N44" s="1031"/>
      <c r="O44" s="812">
        <v>1.9800000000000002E-2</v>
      </c>
      <c r="P44" s="1032"/>
      <c r="Q44" s="1004"/>
      <c r="R44" s="812">
        <v>1.9199999999999998E-2</v>
      </c>
      <c r="S44" s="1032"/>
      <c r="T44" s="1004"/>
      <c r="U44" s="812">
        <v>1.7999999999999999E-2</v>
      </c>
      <c r="V44" s="813"/>
      <c r="W44" s="1004"/>
      <c r="X44" s="812">
        <v>1.8599999999999998E-2</v>
      </c>
      <c r="Y44" s="813"/>
      <c r="Z44" s="1004"/>
      <c r="AA44" s="812">
        <v>1.9199999999999998E-2</v>
      </c>
      <c r="AB44" s="813"/>
      <c r="AC44" s="1004"/>
      <c r="AD44" s="812">
        <v>1.32E-2</v>
      </c>
      <c r="AE44" s="813"/>
      <c r="AF44" s="1004"/>
      <c r="AG44" s="812">
        <v>1.4999999999999999E-2</v>
      </c>
      <c r="AH44" s="813"/>
      <c r="AI44" s="1004"/>
      <c r="AJ44" s="812">
        <v>1.9800000000000002E-2</v>
      </c>
      <c r="AK44" s="813"/>
      <c r="AL44" s="1004"/>
      <c r="AM44" s="812">
        <v>1.8599999999999998E-2</v>
      </c>
      <c r="AN44" s="813"/>
      <c r="AO44" s="1031"/>
      <c r="AP44" s="812">
        <v>1.7999999999999999E-2</v>
      </c>
      <c r="AQ44" s="813"/>
    </row>
    <row r="45" spans="1:52" s="665" customFormat="1" ht="16.5" customHeight="1" thickBot="1" x14ac:dyDescent="0.3">
      <c r="A45" s="829"/>
      <c r="B45" s="740" t="s">
        <v>88</v>
      </c>
      <c r="C45" s="741"/>
      <c r="D45" s="947"/>
      <c r="E45" s="743"/>
      <c r="F45" s="948"/>
      <c r="G45" s="995"/>
      <c r="H45" s="998"/>
      <c r="I45" s="1033">
        <v>8.9999999999999993E-3</v>
      </c>
      <c r="J45" s="1000"/>
      <c r="K45" s="998"/>
      <c r="L45" s="1033">
        <v>8.9999999999999993E-3</v>
      </c>
      <c r="M45" s="1033"/>
      <c r="N45" s="1034"/>
      <c r="O45" s="1033">
        <v>1.0800000000000001E-2</v>
      </c>
      <c r="P45" s="1035"/>
      <c r="Q45" s="998"/>
      <c r="R45" s="1033">
        <v>1.0200000000000001E-2</v>
      </c>
      <c r="S45" s="1035"/>
      <c r="T45" s="998"/>
      <c r="U45" s="1033">
        <v>9.5999999999999992E-3</v>
      </c>
      <c r="V45" s="1000"/>
      <c r="W45" s="998"/>
      <c r="X45" s="1033">
        <v>1.0200000000000001E-2</v>
      </c>
      <c r="Y45" s="1000"/>
      <c r="Z45" s="998"/>
      <c r="AA45" s="1033">
        <v>9.5999999999999992E-3</v>
      </c>
      <c r="AB45" s="1000"/>
      <c r="AC45" s="998"/>
      <c r="AD45" s="1033">
        <v>7.1999999999999998E-3</v>
      </c>
      <c r="AE45" s="1000"/>
      <c r="AF45" s="998"/>
      <c r="AG45" s="1033">
        <v>8.3999999999999995E-3</v>
      </c>
      <c r="AH45" s="1000"/>
      <c r="AI45" s="998"/>
      <c r="AJ45" s="1033">
        <v>1.0800000000000001E-2</v>
      </c>
      <c r="AK45" s="1000"/>
      <c r="AL45" s="998"/>
      <c r="AM45" s="1033">
        <v>1.0200000000000001E-2</v>
      </c>
      <c r="AN45" s="1000"/>
      <c r="AO45" s="1034"/>
      <c r="AP45" s="1033">
        <v>9.5999999999999992E-3</v>
      </c>
      <c r="AQ45" s="1000"/>
      <c r="AR45" s="996"/>
      <c r="AS45" s="674"/>
    </row>
    <row r="46" spans="1:52" s="665" customFormat="1" ht="16.5" customHeight="1" x14ac:dyDescent="0.25">
      <c r="A46" s="1707" t="s">
        <v>50</v>
      </c>
      <c r="B46" s="1708"/>
      <c r="C46" s="1708"/>
      <c r="D46" s="1708"/>
      <c r="E46" s="1708"/>
      <c r="F46" s="1708"/>
      <c r="G46" s="1709"/>
      <c r="H46" s="997">
        <f t="shared" ref="H46:AQ46" si="0">H32+H33+H34</f>
        <v>253.53841114090153</v>
      </c>
      <c r="I46" s="867">
        <f t="shared" si="0"/>
        <v>1.75488</v>
      </c>
      <c r="J46" s="868">
        <f t="shared" si="0"/>
        <v>0.48407999999999995</v>
      </c>
      <c r="K46" s="997">
        <f t="shared" si="0"/>
        <v>238.1008257001676</v>
      </c>
      <c r="L46" s="867">
        <f t="shared" si="0"/>
        <v>1.63368</v>
      </c>
      <c r="M46" s="868">
        <f t="shared" si="0"/>
        <v>0.48311999999999999</v>
      </c>
      <c r="N46" s="997">
        <f t="shared" si="0"/>
        <v>227.65746750069505</v>
      </c>
      <c r="O46" s="867">
        <f t="shared" si="0"/>
        <v>1.57128</v>
      </c>
      <c r="P46" s="1992">
        <f t="shared" si="0"/>
        <v>0.48431999999999997</v>
      </c>
      <c r="Q46" s="997">
        <f t="shared" si="0"/>
        <v>238.02706536378633</v>
      </c>
      <c r="R46" s="867">
        <f t="shared" si="0"/>
        <v>1.5520799999999999</v>
      </c>
      <c r="S46" s="1992">
        <f t="shared" si="0"/>
        <v>0.48671999999999999</v>
      </c>
      <c r="T46" s="997">
        <f t="shared" si="0"/>
        <v>230.4353001847268</v>
      </c>
      <c r="U46" s="867">
        <f t="shared" si="0"/>
        <v>1.5924</v>
      </c>
      <c r="V46" s="868">
        <f t="shared" si="0"/>
        <v>0.48863999999999996</v>
      </c>
      <c r="W46" s="997">
        <f t="shared" si="0"/>
        <v>241.69024346890563</v>
      </c>
      <c r="X46" s="867">
        <f t="shared" si="0"/>
        <v>1.6555200000000001</v>
      </c>
      <c r="Y46" s="868">
        <f t="shared" si="0"/>
        <v>0.48527999999999999</v>
      </c>
      <c r="Z46" s="997">
        <f t="shared" si="0"/>
        <v>271.11643674611844</v>
      </c>
      <c r="AA46" s="867">
        <f t="shared" si="0"/>
        <v>1.8566400000000001</v>
      </c>
      <c r="AB46" s="868">
        <f t="shared" si="0"/>
        <v>0.48047999999999996</v>
      </c>
      <c r="AC46" s="997">
        <f t="shared" si="0"/>
        <v>306.9223199757954</v>
      </c>
      <c r="AD46" s="867">
        <f t="shared" si="0"/>
        <v>2.09232</v>
      </c>
      <c r="AE46" s="868">
        <f t="shared" si="0"/>
        <v>0.50663999999999998</v>
      </c>
      <c r="AF46" s="997">
        <f t="shared" si="0"/>
        <v>311.56170287129004</v>
      </c>
      <c r="AG46" s="867">
        <f t="shared" si="0"/>
        <v>2.1028799999999999</v>
      </c>
      <c r="AH46" s="868">
        <f t="shared" si="0"/>
        <v>0.50928000000000007</v>
      </c>
      <c r="AI46" s="997">
        <f t="shared" si="0"/>
        <v>311.09492359099744</v>
      </c>
      <c r="AJ46" s="867">
        <f t="shared" si="0"/>
        <v>2.1098400000000002</v>
      </c>
      <c r="AK46" s="868">
        <f t="shared" si="0"/>
        <v>0.46823999999999999</v>
      </c>
      <c r="AL46" s="997">
        <f t="shared" si="0"/>
        <v>300.62263014074347</v>
      </c>
      <c r="AM46" s="867">
        <f t="shared" si="0"/>
        <v>2.0534399999999997</v>
      </c>
      <c r="AN46" s="868">
        <f t="shared" si="0"/>
        <v>0.42743999999999999</v>
      </c>
      <c r="AO46" s="1993">
        <f t="shared" si="0"/>
        <v>301.74518682475212</v>
      </c>
      <c r="AP46" s="867">
        <f t="shared" si="0"/>
        <v>2.0517599999999998</v>
      </c>
      <c r="AQ46" s="868">
        <f t="shared" si="0"/>
        <v>0.43247999999999998</v>
      </c>
      <c r="AR46" s="674"/>
    </row>
    <row r="47" spans="1:52" s="665" customFormat="1" ht="16.5" customHeight="1" x14ac:dyDescent="0.25">
      <c r="A47" s="1860" t="s">
        <v>51</v>
      </c>
      <c r="B47" s="1868"/>
      <c r="C47" s="1868"/>
      <c r="D47" s="1868"/>
      <c r="E47" s="1868"/>
      <c r="F47" s="1868"/>
      <c r="G47" s="1861"/>
      <c r="H47" s="721">
        <f t="shared" ref="H47:AQ47" si="1">H38+H39+H40</f>
        <v>123.85704906250203</v>
      </c>
      <c r="I47" s="816">
        <f t="shared" si="1"/>
        <v>1.27092</v>
      </c>
      <c r="J47" s="816">
        <f t="shared" si="1"/>
        <v>0.46560000000000001</v>
      </c>
      <c r="K47" s="721">
        <f t="shared" si="1"/>
        <v>118.54057408637019</v>
      </c>
      <c r="L47" s="816">
        <f t="shared" si="1"/>
        <v>1.1976</v>
      </c>
      <c r="M47" s="817">
        <f t="shared" si="1"/>
        <v>0.4632</v>
      </c>
      <c r="N47" s="721">
        <f t="shared" si="1"/>
        <v>114.00951296497173</v>
      </c>
      <c r="O47" s="816">
        <f t="shared" si="1"/>
        <v>1.1519999999999999</v>
      </c>
      <c r="P47" s="1994">
        <f t="shared" si="1"/>
        <v>0.47040000000000004</v>
      </c>
      <c r="Q47" s="721">
        <f t="shared" si="1"/>
        <v>120.47527015230824</v>
      </c>
      <c r="R47" s="816">
        <f t="shared" si="1"/>
        <v>1.1470800000000001</v>
      </c>
      <c r="S47" s="1994">
        <f t="shared" si="1"/>
        <v>0.47639999999999999</v>
      </c>
      <c r="T47" s="721">
        <f t="shared" si="1"/>
        <v>118.31034247189243</v>
      </c>
      <c r="U47" s="816">
        <f t="shared" si="1"/>
        <v>1.2013199999999999</v>
      </c>
      <c r="V47" s="817">
        <f t="shared" si="1"/>
        <v>0.47639999999999993</v>
      </c>
      <c r="W47" s="721">
        <f t="shared" si="1"/>
        <v>124.56145508437551</v>
      </c>
      <c r="X47" s="816">
        <f t="shared" si="1"/>
        <v>1.2643200000000001</v>
      </c>
      <c r="Y47" s="817">
        <f t="shared" si="1"/>
        <v>0.47399999999999998</v>
      </c>
      <c r="Z47" s="721">
        <f t="shared" si="1"/>
        <v>135.254907663876</v>
      </c>
      <c r="AA47" s="816">
        <f t="shared" si="1"/>
        <v>1.39212</v>
      </c>
      <c r="AB47" s="817">
        <f t="shared" si="1"/>
        <v>0.46199999999999997</v>
      </c>
      <c r="AC47" s="721">
        <f t="shared" si="1"/>
        <v>147.28609712344442</v>
      </c>
      <c r="AD47" s="816">
        <f t="shared" si="1"/>
        <v>1.5316800000000002</v>
      </c>
      <c r="AE47" s="817">
        <f t="shared" si="1"/>
        <v>0.45599999999999996</v>
      </c>
      <c r="AF47" s="721">
        <f t="shared" si="1"/>
        <v>157.4165302568988</v>
      </c>
      <c r="AG47" s="816">
        <f t="shared" si="1"/>
        <v>1.6328400000000001</v>
      </c>
      <c r="AH47" s="817">
        <f t="shared" si="1"/>
        <v>0.50159999999999993</v>
      </c>
      <c r="AI47" s="721">
        <f t="shared" si="1"/>
        <v>161.14488235370692</v>
      </c>
      <c r="AJ47" s="816">
        <f t="shared" si="1"/>
        <v>1.6807200000000002</v>
      </c>
      <c r="AK47" s="817">
        <f t="shared" si="1"/>
        <v>0.4824</v>
      </c>
      <c r="AL47" s="721">
        <f t="shared" si="1"/>
        <v>161.93883461555873</v>
      </c>
      <c r="AM47" s="816">
        <f t="shared" si="1"/>
        <v>1.6908000000000001</v>
      </c>
      <c r="AN47" s="817">
        <f t="shared" si="1"/>
        <v>0.4788</v>
      </c>
      <c r="AO47" s="1995">
        <f t="shared" si="1"/>
        <v>155.37863611101409</v>
      </c>
      <c r="AP47" s="816">
        <f t="shared" si="1"/>
        <v>1.6197600000000001</v>
      </c>
      <c r="AQ47" s="817">
        <f t="shared" si="1"/>
        <v>0.46919999999999995</v>
      </c>
      <c r="AR47" s="674"/>
    </row>
    <row r="48" spans="1:52" s="665" customFormat="1" ht="16.5" customHeight="1" x14ac:dyDescent="0.25">
      <c r="A48" s="1860" t="s">
        <v>346</v>
      </c>
      <c r="B48" s="1868"/>
      <c r="C48" s="1868"/>
      <c r="D48" s="1868"/>
      <c r="E48" s="1868"/>
      <c r="F48" s="1868"/>
      <c r="G48" s="1861"/>
      <c r="H48" s="721">
        <f t="shared" ref="H48:AQ48" si="2">H35+H36+H37</f>
        <v>185.84825389504147</v>
      </c>
      <c r="I48" s="816">
        <f t="shared" si="2"/>
        <v>1.9249200000000002</v>
      </c>
      <c r="J48" s="817">
        <f t="shared" si="2"/>
        <v>0.67643999999999993</v>
      </c>
      <c r="K48" s="721">
        <f t="shared" si="2"/>
        <v>177.33722911216887</v>
      </c>
      <c r="L48" s="816">
        <f t="shared" si="2"/>
        <v>1.8111600000000001</v>
      </c>
      <c r="M48" s="817">
        <f t="shared" si="2"/>
        <v>0.67103999999999997</v>
      </c>
      <c r="N48" s="721">
        <f t="shared" si="2"/>
        <v>168.40998625370813</v>
      </c>
      <c r="O48" s="816">
        <f t="shared" si="2"/>
        <v>1.70892</v>
      </c>
      <c r="P48" s="1994">
        <f t="shared" si="2"/>
        <v>0.66564000000000001</v>
      </c>
      <c r="Q48" s="721">
        <f t="shared" si="2"/>
        <v>173.62122552719364</v>
      </c>
      <c r="R48" s="816">
        <f t="shared" si="2"/>
        <v>1.6948799999999999</v>
      </c>
      <c r="S48" s="1994">
        <f t="shared" si="2"/>
        <v>0.61236000000000002</v>
      </c>
      <c r="T48" s="721">
        <f t="shared" si="2"/>
        <v>163.48159937908679</v>
      </c>
      <c r="U48" s="816">
        <f t="shared" si="2"/>
        <v>1.6963200000000001</v>
      </c>
      <c r="V48" s="817">
        <f t="shared" si="2"/>
        <v>0.58967999999999998</v>
      </c>
      <c r="W48" s="721">
        <f t="shared" si="2"/>
        <v>174.2195104914035</v>
      </c>
      <c r="X48" s="816">
        <f t="shared" si="2"/>
        <v>1.7816399999999999</v>
      </c>
      <c r="Y48" s="817">
        <f t="shared" si="2"/>
        <v>0.65232000000000001</v>
      </c>
      <c r="Z48" s="721">
        <f t="shared" si="2"/>
        <v>203.65839499151889</v>
      </c>
      <c r="AA48" s="816">
        <f t="shared" si="2"/>
        <v>2.1185999999999998</v>
      </c>
      <c r="AB48" s="817">
        <f t="shared" si="2"/>
        <v>0.65772000000000008</v>
      </c>
      <c r="AC48" s="721">
        <f t="shared" si="2"/>
        <v>230.69557130515187</v>
      </c>
      <c r="AD48" s="816">
        <f t="shared" si="2"/>
        <v>2.42388</v>
      </c>
      <c r="AE48" s="817">
        <f t="shared" si="2"/>
        <v>0.66348000000000007</v>
      </c>
      <c r="AF48" s="721">
        <f t="shared" si="2"/>
        <v>254.16087053121498</v>
      </c>
      <c r="AG48" s="816">
        <f t="shared" si="2"/>
        <v>2.6758800000000003</v>
      </c>
      <c r="AH48" s="817">
        <f t="shared" si="2"/>
        <v>0.71208000000000005</v>
      </c>
      <c r="AI48" s="721">
        <f t="shared" si="2"/>
        <v>262.81612929551193</v>
      </c>
      <c r="AJ48" s="816">
        <f t="shared" si="2"/>
        <v>2.7853199999999996</v>
      </c>
      <c r="AK48" s="817">
        <f t="shared" si="2"/>
        <v>0.66491999999999996</v>
      </c>
      <c r="AL48" s="721">
        <f t="shared" si="2"/>
        <v>262.3778823035795</v>
      </c>
      <c r="AM48" s="816">
        <f t="shared" si="2"/>
        <v>2.79108</v>
      </c>
      <c r="AN48" s="817">
        <f t="shared" si="2"/>
        <v>0.62027999999999994</v>
      </c>
      <c r="AO48" s="1995">
        <f t="shared" si="2"/>
        <v>261.99382989600088</v>
      </c>
      <c r="AP48" s="816">
        <f t="shared" si="2"/>
        <v>2.7809999999999997</v>
      </c>
      <c r="AQ48" s="817">
        <f t="shared" si="2"/>
        <v>0.64223999999999992</v>
      </c>
      <c r="AR48" s="996"/>
      <c r="AS48" s="996"/>
    </row>
    <row r="49" spans="1:81" s="665" customFormat="1" ht="16.5" customHeight="1" thickBot="1" x14ac:dyDescent="0.3">
      <c r="A49" s="1710" t="s">
        <v>347</v>
      </c>
      <c r="B49" s="1711"/>
      <c r="C49" s="1711"/>
      <c r="D49" s="1711"/>
      <c r="E49" s="1711"/>
      <c r="F49" s="1711"/>
      <c r="G49" s="1712"/>
      <c r="H49" s="746">
        <f t="shared" ref="H49:AQ49" si="3">H41+H42+H43</f>
        <v>218.1319060168488</v>
      </c>
      <c r="I49" s="747">
        <f t="shared" si="3"/>
        <v>2.1710400000000001</v>
      </c>
      <c r="J49" s="748">
        <f t="shared" si="3"/>
        <v>1.0101599999999999</v>
      </c>
      <c r="K49" s="746">
        <f t="shared" si="3"/>
        <v>208.264469687288</v>
      </c>
      <c r="L49" s="747">
        <f t="shared" si="3"/>
        <v>2.0299200000000002</v>
      </c>
      <c r="M49" s="748">
        <f t="shared" si="3"/>
        <v>1.01136</v>
      </c>
      <c r="N49" s="746">
        <f t="shared" si="3"/>
        <v>203.92308345395068</v>
      </c>
      <c r="O49" s="747">
        <f t="shared" si="3"/>
        <v>1.97448</v>
      </c>
      <c r="P49" s="1996">
        <f t="shared" si="3"/>
        <v>1.0159199999999999</v>
      </c>
      <c r="Q49" s="746">
        <f t="shared" si="3"/>
        <v>212.34565078247175</v>
      </c>
      <c r="R49" s="747">
        <f t="shared" si="3"/>
        <v>1.9468800000000002</v>
      </c>
      <c r="S49" s="1996">
        <f t="shared" si="3"/>
        <v>1.0291199999999998</v>
      </c>
      <c r="T49" s="746">
        <f t="shared" si="3"/>
        <v>199.28662855598174</v>
      </c>
      <c r="U49" s="747">
        <f t="shared" si="3"/>
        <v>1.9375200000000001</v>
      </c>
      <c r="V49" s="748">
        <f t="shared" si="3"/>
        <v>1.0156800000000001</v>
      </c>
      <c r="W49" s="746">
        <f t="shared" si="3"/>
        <v>209.24933744820004</v>
      </c>
      <c r="X49" s="747">
        <f t="shared" si="3"/>
        <v>2.0366399999999998</v>
      </c>
      <c r="Y49" s="748">
        <f t="shared" si="3"/>
        <v>1.0209599999999999</v>
      </c>
      <c r="Z49" s="746">
        <f t="shared" si="3"/>
        <v>240.00725663031017</v>
      </c>
      <c r="AA49" s="747">
        <f t="shared" si="3"/>
        <v>2.4105599999999998</v>
      </c>
      <c r="AB49" s="748">
        <f t="shared" si="3"/>
        <v>1.008</v>
      </c>
      <c r="AC49" s="746">
        <f t="shared" si="3"/>
        <v>262.42309754028111</v>
      </c>
      <c r="AD49" s="747">
        <f t="shared" si="3"/>
        <v>2.6697600000000001</v>
      </c>
      <c r="AE49" s="748">
        <f t="shared" si="3"/>
        <v>1.0212000000000001</v>
      </c>
      <c r="AF49" s="746">
        <f t="shared" si="3"/>
        <v>271.18284350919998</v>
      </c>
      <c r="AG49" s="747">
        <f t="shared" si="3"/>
        <v>2.7561599999999999</v>
      </c>
      <c r="AH49" s="748">
        <f t="shared" si="3"/>
        <v>1.06176</v>
      </c>
      <c r="AI49" s="746">
        <f t="shared" si="3"/>
        <v>258.08203247706962</v>
      </c>
      <c r="AJ49" s="747">
        <f t="shared" si="3"/>
        <v>2.6520000000000001</v>
      </c>
      <c r="AK49" s="748">
        <f t="shared" si="3"/>
        <v>0.93552000000000002</v>
      </c>
      <c r="AL49" s="746">
        <f t="shared" si="3"/>
        <v>244.36068590960087</v>
      </c>
      <c r="AM49" s="747">
        <f t="shared" si="3"/>
        <v>2.5344000000000002</v>
      </c>
      <c r="AN49" s="748">
        <f t="shared" si="3"/>
        <v>0.81576000000000004</v>
      </c>
      <c r="AO49" s="1997">
        <f t="shared" si="3"/>
        <v>245.07690744704072</v>
      </c>
      <c r="AP49" s="747">
        <f t="shared" si="3"/>
        <v>2.5427999999999997</v>
      </c>
      <c r="AQ49" s="748">
        <f t="shared" si="3"/>
        <v>0.81384000000000001</v>
      </c>
      <c r="AR49" s="674"/>
    </row>
    <row r="50" spans="1:81" s="665" customFormat="1" ht="16.5" customHeight="1" thickBot="1" x14ac:dyDescent="0.3">
      <c r="A50" s="1713" t="s">
        <v>52</v>
      </c>
      <c r="B50" s="1714"/>
      <c r="C50" s="1714"/>
      <c r="D50" s="1714"/>
      <c r="E50" s="1714"/>
      <c r="F50" s="1714"/>
      <c r="G50" s="1714"/>
      <c r="H50" s="751">
        <f>H46+H47+H48+H49</f>
        <v>781.37562011529383</v>
      </c>
      <c r="I50" s="752">
        <f>I46+I47+I48+I49</f>
        <v>7.1217600000000001</v>
      </c>
      <c r="J50" s="753">
        <f>J46+J47+J48+J49</f>
        <v>2.6362799999999997</v>
      </c>
      <c r="K50" s="751">
        <f t="shared" ref="K50:AQ50" si="4">K46+K47+K48+K49</f>
        <v>742.24309858599463</v>
      </c>
      <c r="L50" s="752">
        <f>L46+L47+L48+L49</f>
        <v>6.6723600000000012</v>
      </c>
      <c r="M50" s="753">
        <f>M46+M47+M48+M49</f>
        <v>2.6287200000000004</v>
      </c>
      <c r="N50" s="751">
        <f t="shared" si="4"/>
        <v>714.00005017332558</v>
      </c>
      <c r="O50" s="752">
        <f t="shared" si="4"/>
        <v>6.4066799999999997</v>
      </c>
      <c r="P50" s="1998">
        <f t="shared" si="4"/>
        <v>2.6362800000000002</v>
      </c>
      <c r="Q50" s="751">
        <f t="shared" si="4"/>
        <v>744.46921182575988</v>
      </c>
      <c r="R50" s="752">
        <f t="shared" si="4"/>
        <v>6.3409200000000006</v>
      </c>
      <c r="S50" s="1998">
        <f t="shared" si="4"/>
        <v>2.6045999999999996</v>
      </c>
      <c r="T50" s="751">
        <f t="shared" si="4"/>
        <v>711.51387059168769</v>
      </c>
      <c r="U50" s="752">
        <f t="shared" si="4"/>
        <v>6.4275600000000006</v>
      </c>
      <c r="V50" s="753">
        <f t="shared" si="4"/>
        <v>2.5704000000000002</v>
      </c>
      <c r="W50" s="751">
        <f t="shared" si="4"/>
        <v>749.72054649288475</v>
      </c>
      <c r="X50" s="752">
        <f t="shared" si="4"/>
        <v>6.7381200000000003</v>
      </c>
      <c r="Y50" s="753">
        <f t="shared" si="4"/>
        <v>2.6325599999999998</v>
      </c>
      <c r="Z50" s="751">
        <f t="shared" si="4"/>
        <v>850.03699603182349</v>
      </c>
      <c r="AA50" s="752">
        <f t="shared" si="4"/>
        <v>7.7779199999999999</v>
      </c>
      <c r="AB50" s="753">
        <f t="shared" si="4"/>
        <v>2.6082000000000001</v>
      </c>
      <c r="AC50" s="751">
        <f t="shared" si="4"/>
        <v>947.32708594467272</v>
      </c>
      <c r="AD50" s="752">
        <f t="shared" si="4"/>
        <v>8.7176399999999994</v>
      </c>
      <c r="AE50" s="753">
        <f t="shared" si="4"/>
        <v>2.6473200000000001</v>
      </c>
      <c r="AF50" s="751">
        <f t="shared" si="4"/>
        <v>994.32194716860386</v>
      </c>
      <c r="AG50" s="752">
        <f t="shared" si="4"/>
        <v>9.1677599999999995</v>
      </c>
      <c r="AH50" s="753">
        <f t="shared" si="4"/>
        <v>2.7847200000000001</v>
      </c>
      <c r="AI50" s="751">
        <f t="shared" si="4"/>
        <v>993.13796771728585</v>
      </c>
      <c r="AJ50" s="752">
        <f t="shared" si="4"/>
        <v>9.227879999999999</v>
      </c>
      <c r="AK50" s="753">
        <f t="shared" si="4"/>
        <v>2.5510799999999998</v>
      </c>
      <c r="AL50" s="751">
        <f t="shared" si="4"/>
        <v>969.30003296948257</v>
      </c>
      <c r="AM50" s="752">
        <f t="shared" si="4"/>
        <v>9.0697200000000002</v>
      </c>
      <c r="AN50" s="753">
        <f t="shared" si="4"/>
        <v>2.3422799999999997</v>
      </c>
      <c r="AO50" s="1999">
        <f t="shared" si="4"/>
        <v>964.1945602788079</v>
      </c>
      <c r="AP50" s="752">
        <f t="shared" si="4"/>
        <v>8.9953199999999995</v>
      </c>
      <c r="AQ50" s="753">
        <f t="shared" si="4"/>
        <v>2.3577599999999999</v>
      </c>
    </row>
    <row r="51" spans="1:81" s="802" customFormat="1" ht="15.75" customHeight="1" x14ac:dyDescent="0.25">
      <c r="B51" s="973"/>
      <c r="C51" s="973"/>
      <c r="D51" s="973"/>
      <c r="E51" s="973"/>
      <c r="F51" s="973"/>
      <c r="T51" s="803"/>
      <c r="U51" s="804"/>
    </row>
    <row r="52" spans="1:81" s="665" customFormat="1" ht="16.5" customHeight="1" thickBot="1" x14ac:dyDescent="0.3">
      <c r="A52" s="755" t="s">
        <v>53</v>
      </c>
      <c r="B52" s="666"/>
      <c r="C52" s="666"/>
      <c r="D52" s="666"/>
      <c r="E52" s="666"/>
      <c r="F52" s="666"/>
      <c r="G52" s="666"/>
      <c r="H52" s="756"/>
      <c r="I52" s="757"/>
      <c r="J52" s="701"/>
      <c r="K52" s="758"/>
      <c r="L52" s="758"/>
      <c r="M52" s="758"/>
      <c r="N52" s="758"/>
      <c r="O52" s="758"/>
      <c r="P52" s="758"/>
      <c r="Q52" s="758"/>
      <c r="R52" s="758"/>
      <c r="S52" s="758"/>
      <c r="T52" s="758"/>
      <c r="U52" s="758"/>
      <c r="V52" s="758"/>
      <c r="W52" s="758"/>
      <c r="X52" s="758"/>
      <c r="Y52" s="758"/>
      <c r="Z52" s="758"/>
      <c r="AA52" s="758"/>
      <c r="AB52" s="758"/>
      <c r="AC52" s="758"/>
      <c r="AD52" s="758"/>
      <c r="AE52" s="758"/>
      <c r="AF52" s="758"/>
      <c r="AG52" s="758"/>
      <c r="AH52" s="758"/>
      <c r="AI52" s="758"/>
      <c r="AJ52" s="758"/>
      <c r="AK52" s="758"/>
      <c r="AL52" s="758"/>
      <c r="AM52" s="758"/>
      <c r="AN52" s="758"/>
      <c r="AO52" s="758"/>
      <c r="AP52" s="758"/>
      <c r="AQ52" s="758"/>
    </row>
    <row r="53" spans="1:81" s="665" customFormat="1" ht="16.5" customHeight="1" x14ac:dyDescent="0.25">
      <c r="A53" s="1692" t="s">
        <v>20</v>
      </c>
      <c r="B53" s="759" t="s">
        <v>54</v>
      </c>
      <c r="C53" s="760"/>
      <c r="D53" s="760" t="s">
        <v>55</v>
      </c>
      <c r="E53" s="760"/>
      <c r="F53" s="760"/>
      <c r="G53" s="761"/>
      <c r="H53" s="762">
        <f>$C$55/1000</f>
        <v>3.5999999999999997E-2</v>
      </c>
      <c r="I53" s="763" t="s">
        <v>56</v>
      </c>
      <c r="J53" s="764">
        <f>$G$55/1000</f>
        <v>0.17299999999999999</v>
      </c>
      <c r="K53" s="762">
        <f>$C$55/1000</f>
        <v>3.5999999999999997E-2</v>
      </c>
      <c r="L53" s="763" t="s">
        <v>56</v>
      </c>
      <c r="M53" s="764">
        <f>$G$55/1000</f>
        <v>0.17299999999999999</v>
      </c>
      <c r="N53" s="762">
        <f>$C$55/1000</f>
        <v>3.5999999999999997E-2</v>
      </c>
      <c r="O53" s="763" t="s">
        <v>56</v>
      </c>
      <c r="P53" s="764">
        <f>$G$55/1000</f>
        <v>0.17299999999999999</v>
      </c>
      <c r="Q53" s="762">
        <f>$C$55/1000</f>
        <v>3.5999999999999997E-2</v>
      </c>
      <c r="R53" s="763" t="s">
        <v>56</v>
      </c>
      <c r="S53" s="764">
        <f>$G$55/1000</f>
        <v>0.17299999999999999</v>
      </c>
      <c r="T53" s="762">
        <f>$C$55/1000</f>
        <v>3.5999999999999997E-2</v>
      </c>
      <c r="U53" s="763" t="s">
        <v>56</v>
      </c>
      <c r="V53" s="764">
        <f>$G$55/1000</f>
        <v>0.17299999999999999</v>
      </c>
      <c r="W53" s="762">
        <f>$C$55/1000</f>
        <v>3.5999999999999997E-2</v>
      </c>
      <c r="X53" s="763" t="s">
        <v>56</v>
      </c>
      <c r="Y53" s="764">
        <f>$G$55/1000</f>
        <v>0.17299999999999999</v>
      </c>
      <c r="Z53" s="762">
        <f>$C$55/1000</f>
        <v>3.5999999999999997E-2</v>
      </c>
      <c r="AA53" s="763" t="s">
        <v>56</v>
      </c>
      <c r="AB53" s="764">
        <f>$G$55/1000</f>
        <v>0.17299999999999999</v>
      </c>
      <c r="AC53" s="762">
        <f>$C$55/1000</f>
        <v>3.5999999999999997E-2</v>
      </c>
      <c r="AD53" s="763" t="s">
        <v>56</v>
      </c>
      <c r="AE53" s="764">
        <f>$G$55/1000</f>
        <v>0.17299999999999999</v>
      </c>
      <c r="AF53" s="762">
        <f>$C$55/1000</f>
        <v>3.5999999999999997E-2</v>
      </c>
      <c r="AG53" s="763" t="s">
        <v>56</v>
      </c>
      <c r="AH53" s="764">
        <f>$G$55/1000</f>
        <v>0.17299999999999999</v>
      </c>
      <c r="AI53" s="762">
        <f>$C$55/1000</f>
        <v>3.5999999999999997E-2</v>
      </c>
      <c r="AJ53" s="763" t="s">
        <v>56</v>
      </c>
      <c r="AK53" s="764">
        <f>$G$55/1000</f>
        <v>0.17299999999999999</v>
      </c>
      <c r="AL53" s="762">
        <f>$C$55/1000</f>
        <v>3.5999999999999997E-2</v>
      </c>
      <c r="AM53" s="763" t="s">
        <v>56</v>
      </c>
      <c r="AN53" s="764">
        <f>$G$55/1000</f>
        <v>0.17299999999999999</v>
      </c>
      <c r="AO53" s="762">
        <f>$C$55/1000</f>
        <v>3.5999999999999997E-2</v>
      </c>
      <c r="AP53" s="763" t="s">
        <v>56</v>
      </c>
      <c r="AQ53" s="764">
        <f>$G$55/1000</f>
        <v>0.17299999999999999</v>
      </c>
      <c r="AR53" s="674"/>
    </row>
    <row r="54" spans="1:81" s="665" customFormat="1" ht="16.5" customHeight="1" thickBot="1" x14ac:dyDescent="0.3">
      <c r="A54" s="1693"/>
      <c r="B54" s="765" t="s">
        <v>57</v>
      </c>
      <c r="C54" s="766"/>
      <c r="D54" s="766" t="s">
        <v>58</v>
      </c>
      <c r="E54" s="766"/>
      <c r="F54" s="766"/>
      <c r="G54" s="767"/>
      <c r="H54" s="768"/>
      <c r="I54" s="769" t="s">
        <v>56</v>
      </c>
      <c r="J54" s="770"/>
      <c r="K54" s="768"/>
      <c r="L54" s="769" t="s">
        <v>56</v>
      </c>
      <c r="M54" s="770"/>
      <c r="N54" s="768"/>
      <c r="O54" s="769" t="s">
        <v>56</v>
      </c>
      <c r="P54" s="770"/>
      <c r="Q54" s="768"/>
      <c r="R54" s="769" t="s">
        <v>56</v>
      </c>
      <c r="S54" s="770"/>
      <c r="T54" s="768"/>
      <c r="U54" s="769" t="s">
        <v>56</v>
      </c>
      <c r="V54" s="770"/>
      <c r="W54" s="768"/>
      <c r="X54" s="769" t="s">
        <v>56</v>
      </c>
      <c r="Y54" s="770"/>
      <c r="Z54" s="768"/>
      <c r="AA54" s="769" t="s">
        <v>56</v>
      </c>
      <c r="AB54" s="770"/>
      <c r="AC54" s="768"/>
      <c r="AD54" s="769" t="s">
        <v>56</v>
      </c>
      <c r="AE54" s="770"/>
      <c r="AF54" s="768"/>
      <c r="AG54" s="769" t="s">
        <v>56</v>
      </c>
      <c r="AH54" s="770"/>
      <c r="AI54" s="768"/>
      <c r="AJ54" s="769" t="s">
        <v>56</v>
      </c>
      <c r="AK54" s="770"/>
      <c r="AL54" s="768"/>
      <c r="AM54" s="769" t="s">
        <v>56</v>
      </c>
      <c r="AN54" s="770"/>
      <c r="AO54" s="768"/>
      <c r="AP54" s="769" t="s">
        <v>56</v>
      </c>
      <c r="AQ54" s="770"/>
      <c r="AR54" s="674"/>
    </row>
    <row r="55" spans="1:81" s="665" customFormat="1" ht="16.5" customHeight="1" x14ac:dyDescent="0.25">
      <c r="A55" s="1693"/>
      <c r="B55" s="771" t="s">
        <v>152</v>
      </c>
      <c r="C55" s="772">
        <v>36</v>
      </c>
      <c r="D55" s="773"/>
      <c r="E55" s="1695" t="s">
        <v>153</v>
      </c>
      <c r="F55" s="1695"/>
      <c r="G55" s="774">
        <v>173</v>
      </c>
      <c r="H55" s="775"/>
      <c r="I55" s="776"/>
      <c r="J55" s="928"/>
      <c r="K55" s="1699"/>
      <c r="L55" s="1700"/>
      <c r="M55" s="1701"/>
      <c r="N55" s="1699"/>
      <c r="O55" s="1700"/>
      <c r="P55" s="1701"/>
      <c r="Q55" s="1699"/>
      <c r="R55" s="1700"/>
      <c r="S55" s="1701"/>
      <c r="T55" s="1699"/>
      <c r="U55" s="1700"/>
      <c r="V55" s="1701"/>
      <c r="W55" s="1699"/>
      <c r="X55" s="1700"/>
      <c r="Y55" s="1701"/>
      <c r="Z55" s="1699"/>
      <c r="AA55" s="1700"/>
      <c r="AB55" s="1701"/>
      <c r="AC55" s="1699"/>
      <c r="AD55" s="1700"/>
      <c r="AE55" s="1701"/>
      <c r="AF55" s="1699"/>
      <c r="AG55" s="1700"/>
      <c r="AH55" s="1701"/>
      <c r="AI55" s="1699"/>
      <c r="AJ55" s="1700"/>
      <c r="AK55" s="1701"/>
      <c r="AL55" s="1699"/>
      <c r="AM55" s="1700"/>
      <c r="AN55" s="1701"/>
      <c r="AO55" s="1699"/>
      <c r="AP55" s="1700"/>
      <c r="AQ55" s="1701"/>
    </row>
    <row r="56" spans="1:81" s="665" customFormat="1" ht="16.5" customHeight="1" thickBot="1" x14ac:dyDescent="0.3">
      <c r="A56" s="1693"/>
      <c r="B56" s="830"/>
      <c r="C56" s="831"/>
      <c r="D56" s="698"/>
      <c r="E56" s="777"/>
      <c r="F56" s="777" t="s">
        <v>61</v>
      </c>
      <c r="G56" s="921">
        <v>120</v>
      </c>
      <c r="H56" s="1690" t="s">
        <v>221</v>
      </c>
      <c r="I56" s="1691"/>
      <c r="J56" s="930">
        <v>30</v>
      </c>
      <c r="K56" s="1702"/>
      <c r="L56" s="1703"/>
      <c r="M56" s="1704"/>
      <c r="N56" s="1702"/>
      <c r="O56" s="1703"/>
      <c r="P56" s="1704"/>
      <c r="Q56" s="1702"/>
      <c r="R56" s="1703"/>
      <c r="S56" s="1704"/>
      <c r="T56" s="1702"/>
      <c r="U56" s="1703"/>
      <c r="V56" s="1704"/>
      <c r="W56" s="1702"/>
      <c r="X56" s="1703"/>
      <c r="Y56" s="1704"/>
      <c r="Z56" s="1702"/>
      <c r="AA56" s="1703"/>
      <c r="AB56" s="1704"/>
      <c r="AC56" s="1702"/>
      <c r="AD56" s="1703"/>
      <c r="AE56" s="1704"/>
      <c r="AF56" s="1702"/>
      <c r="AG56" s="1703"/>
      <c r="AH56" s="1704"/>
      <c r="AI56" s="1702"/>
      <c r="AJ56" s="1703"/>
      <c r="AK56" s="1704"/>
      <c r="AL56" s="1702"/>
      <c r="AM56" s="1703"/>
      <c r="AN56" s="1704"/>
      <c r="AO56" s="1702"/>
      <c r="AP56" s="1703"/>
      <c r="AQ56" s="1704"/>
    </row>
    <row r="57" spans="1:81" s="665" customFormat="1" ht="16.5" customHeight="1" thickBot="1" x14ac:dyDescent="0.3">
      <c r="A57" s="1694"/>
      <c r="B57" s="1696" t="s">
        <v>63</v>
      </c>
      <c r="C57" s="1697"/>
      <c r="D57" s="1697"/>
      <c r="E57" s="1697"/>
      <c r="F57" s="1697"/>
      <c r="G57" s="1698"/>
      <c r="H57" s="778">
        <f>I24+H53+H54</f>
        <v>3.9335999999999998</v>
      </c>
      <c r="I57" s="779" t="s">
        <v>56</v>
      </c>
      <c r="J57" s="780">
        <f>J24+J53+J54</f>
        <v>1.3610000000000002</v>
      </c>
      <c r="K57" s="778">
        <f>L24+K53+K54</f>
        <v>3.6972</v>
      </c>
      <c r="L57" s="779" t="s">
        <v>56</v>
      </c>
      <c r="M57" s="780">
        <f>M24+M53+M54</f>
        <v>1.3519999999999999</v>
      </c>
      <c r="N57" s="778">
        <f>O24+N53+N54</f>
        <v>3.5352000000000001</v>
      </c>
      <c r="O57" s="779" t="s">
        <v>56</v>
      </c>
      <c r="P57" s="780">
        <f>P24+P53+P54</f>
        <v>1.3484</v>
      </c>
      <c r="Q57" s="778">
        <f>R24+Q53+Q54</f>
        <v>3.5022000000000002</v>
      </c>
      <c r="R57" s="779" t="s">
        <v>56</v>
      </c>
      <c r="S57" s="780">
        <f>S24+S53+S54</f>
        <v>1.2926000000000002</v>
      </c>
      <c r="T57" s="778">
        <f>U24+T53+T54</f>
        <v>3.5441999999999996</v>
      </c>
      <c r="U57" s="779" t="s">
        <v>56</v>
      </c>
      <c r="V57" s="780">
        <f>V24+V53+V54</f>
        <v>1.2709999999999999</v>
      </c>
      <c r="W57" s="778">
        <f>X24+W53+W54</f>
        <v>3.6924000000000001</v>
      </c>
      <c r="X57" s="779" t="s">
        <v>56</v>
      </c>
      <c r="Y57" s="780">
        <f>Y24+Y53+Y54</f>
        <v>1.3358000000000001</v>
      </c>
      <c r="Z57" s="778">
        <f>AA24+Z53+Z54</f>
        <v>4.2329999999999988</v>
      </c>
      <c r="AA57" s="779" t="s">
        <v>56</v>
      </c>
      <c r="AB57" s="780">
        <f>AB24+AB53+AB54</f>
        <v>1.3358000000000001</v>
      </c>
      <c r="AC57" s="778">
        <f>AD24+AC53+AC54</f>
        <v>4.7615999999999996</v>
      </c>
      <c r="AD57" s="779" t="s">
        <v>56</v>
      </c>
      <c r="AE57" s="780">
        <f>AE24+AE53+AE54</f>
        <v>1.3628</v>
      </c>
      <c r="AF57" s="778">
        <f>AG24+AF53+AF54</f>
        <v>5.0387999999999993</v>
      </c>
      <c r="AG57" s="779" t="s">
        <v>56</v>
      </c>
      <c r="AH57" s="780">
        <f>AH24+AH53+AH54</f>
        <v>1.4132000000000002</v>
      </c>
      <c r="AI57" s="778">
        <f>AJ24+AI53+AI54</f>
        <v>5.1714000000000002</v>
      </c>
      <c r="AJ57" s="779" t="s">
        <v>56</v>
      </c>
      <c r="AK57" s="780">
        <f>AK24+AK53+AK54</f>
        <v>1.3304</v>
      </c>
      <c r="AL57" s="778">
        <f>AM24+AL53+AL54</f>
        <v>5.1233999999999993</v>
      </c>
      <c r="AM57" s="779" t="s">
        <v>56</v>
      </c>
      <c r="AN57" s="780">
        <f>AN24+AN53+AN54</f>
        <v>1.2368000000000001</v>
      </c>
      <c r="AO57" s="778">
        <f>AP24+AO53+AO54</f>
        <v>5.1029999999999989</v>
      </c>
      <c r="AP57" s="779" t="s">
        <v>56</v>
      </c>
      <c r="AQ57" s="780">
        <f>AQ24+AQ53+AQ54</f>
        <v>1.2656000000000001</v>
      </c>
    </row>
    <row r="58" spans="1:81" s="665" customFormat="1" ht="16.5" customHeight="1" x14ac:dyDescent="0.25">
      <c r="A58" s="1692" t="s">
        <v>24</v>
      </c>
      <c r="B58" s="759" t="s">
        <v>54</v>
      </c>
      <c r="C58" s="760"/>
      <c r="D58" s="760" t="s">
        <v>55</v>
      </c>
      <c r="E58" s="760"/>
      <c r="F58" s="760"/>
      <c r="G58" s="760"/>
      <c r="H58" s="762">
        <f>$C$60/1000</f>
        <v>3.5999999999999997E-2</v>
      </c>
      <c r="I58" s="763" t="s">
        <v>56</v>
      </c>
      <c r="J58" s="764">
        <f>$G$60/1000</f>
        <v>0.17299999999999999</v>
      </c>
      <c r="K58" s="762">
        <f>$C$60/1000</f>
        <v>3.5999999999999997E-2</v>
      </c>
      <c r="L58" s="763" t="s">
        <v>56</v>
      </c>
      <c r="M58" s="764">
        <f>$G$60/1000</f>
        <v>0.17299999999999999</v>
      </c>
      <c r="N58" s="762">
        <f>$C$60/1000</f>
        <v>3.5999999999999997E-2</v>
      </c>
      <c r="O58" s="763" t="s">
        <v>56</v>
      </c>
      <c r="P58" s="764">
        <f>$G$60/1000</f>
        <v>0.17299999999999999</v>
      </c>
      <c r="Q58" s="762">
        <f>$C$60/1000</f>
        <v>3.5999999999999997E-2</v>
      </c>
      <c r="R58" s="763" t="s">
        <v>56</v>
      </c>
      <c r="S58" s="764">
        <f>$G$60/1000</f>
        <v>0.17299999999999999</v>
      </c>
      <c r="T58" s="762">
        <f>$C$60/1000</f>
        <v>3.5999999999999997E-2</v>
      </c>
      <c r="U58" s="763" t="s">
        <v>56</v>
      </c>
      <c r="V58" s="764">
        <f>$G$60/1000</f>
        <v>0.17299999999999999</v>
      </c>
      <c r="W58" s="762">
        <f>$C$60/1000</f>
        <v>3.5999999999999997E-2</v>
      </c>
      <c r="X58" s="763" t="s">
        <v>56</v>
      </c>
      <c r="Y58" s="764">
        <f>$G$60/1000</f>
        <v>0.17299999999999999</v>
      </c>
      <c r="Z58" s="762">
        <f>$C$60/1000</f>
        <v>3.5999999999999997E-2</v>
      </c>
      <c r="AA58" s="763" t="s">
        <v>56</v>
      </c>
      <c r="AB58" s="764">
        <f>$G$60/1000</f>
        <v>0.17299999999999999</v>
      </c>
      <c r="AC58" s="762">
        <f>$C$60/1000</f>
        <v>3.5999999999999997E-2</v>
      </c>
      <c r="AD58" s="763" t="s">
        <v>56</v>
      </c>
      <c r="AE58" s="764">
        <f>$G$60/1000</f>
        <v>0.17299999999999999</v>
      </c>
      <c r="AF58" s="762">
        <f>$C$60/1000</f>
        <v>3.5999999999999997E-2</v>
      </c>
      <c r="AG58" s="763" t="s">
        <v>56</v>
      </c>
      <c r="AH58" s="764">
        <f>$G$60/1000</f>
        <v>0.17299999999999999</v>
      </c>
      <c r="AI58" s="762">
        <f>$C$60/1000</f>
        <v>3.5999999999999997E-2</v>
      </c>
      <c r="AJ58" s="763" t="s">
        <v>56</v>
      </c>
      <c r="AK58" s="764">
        <f>$G$60/1000</f>
        <v>0.17299999999999999</v>
      </c>
      <c r="AL58" s="762">
        <f>$C$60/1000</f>
        <v>3.5999999999999997E-2</v>
      </c>
      <c r="AM58" s="763" t="s">
        <v>56</v>
      </c>
      <c r="AN58" s="764">
        <f>$G$60/1000</f>
        <v>0.17299999999999999</v>
      </c>
      <c r="AO58" s="762">
        <f>$C$60/1000</f>
        <v>3.5999999999999997E-2</v>
      </c>
      <c r="AP58" s="763" t="s">
        <v>56</v>
      </c>
      <c r="AQ58" s="764">
        <f>$G$60/1000</f>
        <v>0.17299999999999999</v>
      </c>
      <c r="AR58" s="674"/>
    </row>
    <row r="59" spans="1:81" s="665" customFormat="1" ht="16.5" customHeight="1" thickBot="1" x14ac:dyDescent="0.3">
      <c r="A59" s="1693"/>
      <c r="B59" s="765" t="s">
        <v>57</v>
      </c>
      <c r="C59" s="766"/>
      <c r="D59" s="766" t="s">
        <v>58</v>
      </c>
      <c r="E59" s="766"/>
      <c r="F59" s="766"/>
      <c r="G59" s="781"/>
      <c r="H59" s="768">
        <f>((I25^2+J25^2)*$G$61/1000)/($C$7*$C$7)</f>
        <v>2.8311936998399998E-3</v>
      </c>
      <c r="I59" s="769" t="s">
        <v>56</v>
      </c>
      <c r="J59" s="770">
        <f>((I25^2+J25^2)*$J$61)/(100*$C$7)</f>
        <v>0.17694960624</v>
      </c>
      <c r="K59" s="768">
        <f>((L25^2+M25^2)*$G$61/1000)/($C$7*$C$7)</f>
        <v>2.5495979904000001E-3</v>
      </c>
      <c r="L59" s="769" t="s">
        <v>56</v>
      </c>
      <c r="M59" s="770">
        <f>((L25^2+M25^2)*$J$61)/(100*$C$7)</f>
        <v>0.15934987440000001</v>
      </c>
      <c r="N59" s="768">
        <f>((O25^2+P25^2)*$G$61/1000)/($C$7*$C$7)</f>
        <v>2.4259409279999995E-3</v>
      </c>
      <c r="O59" s="769" t="s">
        <v>56</v>
      </c>
      <c r="P59" s="770">
        <f>((O25^2+P25^2)*$J$61)/(100*$C$7)</f>
        <v>0.15162130799999998</v>
      </c>
      <c r="Q59" s="768">
        <f>((R25^2+S25^2)*$G$61/1000)/($C$7*$C$7)</f>
        <v>2.3895310694400001E-3</v>
      </c>
      <c r="R59" s="769" t="s">
        <v>56</v>
      </c>
      <c r="S59" s="770">
        <f>((R25^2+S25^2)*$J$61)/(100*$C$7)</f>
        <v>0.14934569184000002</v>
      </c>
      <c r="T59" s="768">
        <f>((U25^2+V25^2)*$G$61/1000)/($C$7*$C$7)</f>
        <v>2.4288000767999991E-3</v>
      </c>
      <c r="U59" s="769" t="s">
        <v>56</v>
      </c>
      <c r="V59" s="770">
        <f>((U25^2+V25^2)*$J$61)/(100*$C$7)</f>
        <v>0.15180000479999997</v>
      </c>
      <c r="W59" s="768">
        <f>((X25^2+Y25^2)*$G$61/1000)/($C$7*$C$7)</f>
        <v>2.6443758873600006E-3</v>
      </c>
      <c r="X59" s="769" t="s">
        <v>56</v>
      </c>
      <c r="Y59" s="770">
        <f>((X25^2+Y25^2)*$J$61)/(100*$C$7)</f>
        <v>0.16527349296000005</v>
      </c>
      <c r="Z59" s="768">
        <f>((AA25^2+AB25^2)*$G$61/1000)/($C$7*$C$7)</f>
        <v>3.3490907135999997E-3</v>
      </c>
      <c r="AA59" s="769" t="s">
        <v>56</v>
      </c>
      <c r="AB59" s="770">
        <f>((AA25^2+AB25^2)*$J$61)/(100*$C$7)</f>
        <v>0.20931816959999996</v>
      </c>
      <c r="AC59" s="768">
        <f>((AD25^2+AE25^2)*$G$61/1000)/($C$7*$C$7)</f>
        <v>3.9892572057599988E-3</v>
      </c>
      <c r="AD59" s="769" t="s">
        <v>56</v>
      </c>
      <c r="AE59" s="770">
        <f>((AD25^2+AE25^2)*$J$61)/(100*$C$7)</f>
        <v>0.24932857535999997</v>
      </c>
      <c r="AF59" s="768">
        <f>((AG25^2+AH25^2)*$G$61/1000)/($C$7*$C$7)</f>
        <v>4.3704969292799991E-3</v>
      </c>
      <c r="AG59" s="769" t="s">
        <v>56</v>
      </c>
      <c r="AH59" s="770">
        <f>((AG25^2+AH25^2)*$J$61)/(100*$C$7)</f>
        <v>0.27315605807999993</v>
      </c>
      <c r="AI59" s="768">
        <f>((AJ25^2+AK25^2)*$G$61/1000)/($C$7*$C$7)</f>
        <v>4.1818786790399987E-3</v>
      </c>
      <c r="AJ59" s="769" t="s">
        <v>56</v>
      </c>
      <c r="AK59" s="770">
        <f>((AJ25^2+AK25^2)*$J$61)/(100*$C$7)</f>
        <v>0.26136741743999992</v>
      </c>
      <c r="AL59" s="768">
        <f>((AM25^2+AN25^2)*$G$61/1000)/($C$7*$C$7)</f>
        <v>3.9221499801600007E-3</v>
      </c>
      <c r="AM59" s="769" t="s">
        <v>56</v>
      </c>
      <c r="AN59" s="770">
        <f>((AM25^2+AN25^2)*$J$61)/(100*$C$7)</f>
        <v>0.24513437376000002</v>
      </c>
      <c r="AO59" s="768">
        <f>((AP25^2+AQ25^2)*$G$61/1000)/($C$7*$C$7)</f>
        <v>3.7895372467200007E-3</v>
      </c>
      <c r="AP59" s="769" t="s">
        <v>56</v>
      </c>
      <c r="AQ59" s="770">
        <f>((AP25^2+AQ25^2)*$J$61)/(100*$C$7)</f>
        <v>0.23684607792000001</v>
      </c>
      <c r="AR59" s="674"/>
    </row>
    <row r="60" spans="1:81" s="665" customFormat="1" ht="16.5" customHeight="1" x14ac:dyDescent="0.25">
      <c r="A60" s="1693"/>
      <c r="B60" s="771" t="s">
        <v>152</v>
      </c>
      <c r="C60" s="772">
        <v>36</v>
      </c>
      <c r="D60" s="773"/>
      <c r="E60" s="1695" t="s">
        <v>153</v>
      </c>
      <c r="F60" s="1695"/>
      <c r="G60" s="774">
        <v>173</v>
      </c>
      <c r="H60" s="775"/>
      <c r="I60" s="776"/>
      <c r="J60" s="784"/>
      <c r="K60" s="1684"/>
      <c r="L60" s="1685"/>
      <c r="M60" s="1686"/>
      <c r="N60" s="1684"/>
      <c r="O60" s="1685"/>
      <c r="P60" s="1686"/>
      <c r="Q60" s="1684"/>
      <c r="R60" s="1685"/>
      <c r="S60" s="1686"/>
      <c r="T60" s="1684"/>
      <c r="U60" s="1685"/>
      <c r="V60" s="1686"/>
      <c r="W60" s="1684"/>
      <c r="X60" s="1685"/>
      <c r="Y60" s="1686"/>
      <c r="Z60" s="1684"/>
      <c r="AA60" s="1685"/>
      <c r="AB60" s="1686"/>
      <c r="AC60" s="1684"/>
      <c r="AD60" s="1685"/>
      <c r="AE60" s="1686"/>
      <c r="AF60" s="1684"/>
      <c r="AG60" s="1685"/>
      <c r="AH60" s="1686"/>
      <c r="AI60" s="1684"/>
      <c r="AJ60" s="1685"/>
      <c r="AK60" s="1686"/>
      <c r="AL60" s="1684"/>
      <c r="AM60" s="1685"/>
      <c r="AN60" s="1686"/>
      <c r="AO60" s="1684"/>
      <c r="AP60" s="1685"/>
      <c r="AQ60" s="1686"/>
      <c r="AR60" s="674"/>
    </row>
    <row r="61" spans="1:81" s="665" customFormat="1" ht="16.5" customHeight="1" thickBot="1" x14ac:dyDescent="0.3">
      <c r="A61" s="1693"/>
      <c r="B61" s="785"/>
      <c r="C61" s="758"/>
      <c r="D61" s="666"/>
      <c r="E61" s="777"/>
      <c r="F61" s="777" t="s">
        <v>61</v>
      </c>
      <c r="G61" s="921">
        <v>120</v>
      </c>
      <c r="H61" s="1690" t="s">
        <v>221</v>
      </c>
      <c r="I61" s="1691"/>
      <c r="J61" s="930">
        <v>30</v>
      </c>
      <c r="K61" s="1687"/>
      <c r="L61" s="1688"/>
      <c r="M61" s="1689"/>
      <c r="N61" s="1687"/>
      <c r="O61" s="1688"/>
      <c r="P61" s="1689"/>
      <c r="Q61" s="1687"/>
      <c r="R61" s="1688"/>
      <c r="S61" s="1689"/>
      <c r="T61" s="1687"/>
      <c r="U61" s="1688"/>
      <c r="V61" s="1689"/>
      <c r="W61" s="1687"/>
      <c r="X61" s="1688"/>
      <c r="Y61" s="1689"/>
      <c r="Z61" s="1687"/>
      <c r="AA61" s="1688"/>
      <c r="AB61" s="1689"/>
      <c r="AC61" s="1687"/>
      <c r="AD61" s="1688"/>
      <c r="AE61" s="1689"/>
      <c r="AF61" s="1687"/>
      <c r="AG61" s="1688"/>
      <c r="AH61" s="1689"/>
      <c r="AI61" s="1687"/>
      <c r="AJ61" s="1688"/>
      <c r="AK61" s="1689"/>
      <c r="AL61" s="1687"/>
      <c r="AM61" s="1688"/>
      <c r="AN61" s="1689"/>
      <c r="AO61" s="1687"/>
      <c r="AP61" s="1688"/>
      <c r="AQ61" s="1689"/>
      <c r="AR61" s="685"/>
    </row>
    <row r="62" spans="1:81" s="790" customFormat="1" ht="16.5" customHeight="1" thickBot="1" x14ac:dyDescent="0.3">
      <c r="A62" s="1694"/>
      <c r="B62" s="1696" t="s">
        <v>63</v>
      </c>
      <c r="C62" s="1697"/>
      <c r="D62" s="1697"/>
      <c r="E62" s="1697"/>
      <c r="F62" s="1697"/>
      <c r="G62" s="1698"/>
      <c r="H62" s="787">
        <f>I25+H58+H59</f>
        <v>3.5632311936998402</v>
      </c>
      <c r="I62" s="788" t="s">
        <v>56</v>
      </c>
      <c r="J62" s="789">
        <f>J25+J58+J59</f>
        <v>1.87454960624</v>
      </c>
      <c r="K62" s="787">
        <f>L25+K58+K59</f>
        <v>3.3433495979904002</v>
      </c>
      <c r="L62" s="788" t="s">
        <v>56</v>
      </c>
      <c r="M62" s="789">
        <f>M25+M58+M59</f>
        <v>1.8677498744000001</v>
      </c>
      <c r="N62" s="787">
        <f>O25+N58+N59</f>
        <v>3.2460259409279999</v>
      </c>
      <c r="O62" s="788" t="s">
        <v>56</v>
      </c>
      <c r="P62" s="789">
        <f>P25+P58+P59</f>
        <v>1.856421308</v>
      </c>
      <c r="Q62" s="787">
        <f>R25+Q58+Q59</f>
        <v>3.2057895310694402</v>
      </c>
      <c r="R62" s="788" t="s">
        <v>56</v>
      </c>
      <c r="S62" s="789">
        <f>S25+S58+S59</f>
        <v>1.87574569184</v>
      </c>
      <c r="T62" s="787">
        <f>U25+T58+T59</f>
        <v>3.2466288000767998</v>
      </c>
      <c r="U62" s="788" t="s">
        <v>56</v>
      </c>
      <c r="V62" s="789">
        <f>V25+V58+V59</f>
        <v>1.8602000048</v>
      </c>
      <c r="W62" s="787">
        <f>X25+W58+W59</f>
        <v>3.4148443758873603</v>
      </c>
      <c r="X62" s="788" t="s">
        <v>56</v>
      </c>
      <c r="Y62" s="789">
        <f>Y25+Y58+Y59</f>
        <v>1.8790734929599999</v>
      </c>
      <c r="Z62" s="787">
        <f>AA25+Z58+Z59</f>
        <v>3.9297490907135995</v>
      </c>
      <c r="AA62" s="788" t="s">
        <v>56</v>
      </c>
      <c r="AB62" s="789">
        <f>AB25+AB58+AB59</f>
        <v>1.9015181696000001</v>
      </c>
      <c r="AC62" s="787">
        <f>AD25+AC58+AC59</f>
        <v>4.3311892572057591</v>
      </c>
      <c r="AD62" s="788" t="s">
        <v>56</v>
      </c>
      <c r="AE62" s="789">
        <f>AE25+AE58+AE59</f>
        <v>1.9595285753599998</v>
      </c>
      <c r="AF62" s="787">
        <f>AG25+AF58+AF59</f>
        <v>4.5253704969292787</v>
      </c>
      <c r="AG62" s="788" t="s">
        <v>56</v>
      </c>
      <c r="AH62" s="789">
        <f>AH25+AH58+AH59</f>
        <v>2.0733560580799999</v>
      </c>
      <c r="AI62" s="787">
        <f>AJ25+AI58+AI59</f>
        <v>4.4717818786790389</v>
      </c>
      <c r="AJ62" s="788" t="s">
        <v>56</v>
      </c>
      <c r="AK62" s="789">
        <f>AK25+AK58+AK59</f>
        <v>1.8977674174399999</v>
      </c>
      <c r="AL62" s="787">
        <f>AM25+AL58+AL59</f>
        <v>4.3611221499801598</v>
      </c>
      <c r="AM62" s="788" t="s">
        <v>56</v>
      </c>
      <c r="AN62" s="789">
        <f>AN25+AN58+AN59</f>
        <v>1.74293437376</v>
      </c>
      <c r="AO62" s="787">
        <f>AP25+AO58+AO59</f>
        <v>4.28478953724672</v>
      </c>
      <c r="AP62" s="788" t="s">
        <v>56</v>
      </c>
      <c r="AQ62" s="789">
        <f>AQ25+AQ58+AQ59</f>
        <v>1.7202460779200002</v>
      </c>
      <c r="CC62" s="791"/>
    </row>
    <row r="63" spans="1:81" s="665" customFormat="1" ht="16.5" customHeight="1" x14ac:dyDescent="0.25">
      <c r="A63" s="1681" t="s">
        <v>64</v>
      </c>
      <c r="B63" s="1682"/>
      <c r="C63" s="1682"/>
      <c r="D63" s="1682"/>
      <c r="E63" s="1682"/>
      <c r="F63" s="1682"/>
      <c r="G63" s="1683"/>
      <c r="H63" s="792"/>
      <c r="I63" s="793"/>
      <c r="J63" s="928"/>
      <c r="K63" s="792"/>
      <c r="L63" s="793"/>
      <c r="M63" s="928"/>
      <c r="N63" s="792"/>
      <c r="O63" s="793"/>
      <c r="P63" s="928"/>
      <c r="Q63" s="792"/>
      <c r="R63" s="793"/>
      <c r="S63" s="928"/>
      <c r="T63" s="792"/>
      <c r="U63" s="793"/>
      <c r="V63" s="928"/>
      <c r="W63" s="792"/>
      <c r="X63" s="793"/>
      <c r="Y63" s="928"/>
      <c r="Z63" s="792"/>
      <c r="AA63" s="793"/>
      <c r="AB63" s="928"/>
      <c r="AC63" s="792"/>
      <c r="AD63" s="793"/>
      <c r="AE63" s="928"/>
      <c r="AF63" s="792"/>
      <c r="AG63" s="793"/>
      <c r="AH63" s="928"/>
      <c r="AI63" s="792"/>
      <c r="AJ63" s="793"/>
      <c r="AK63" s="928"/>
      <c r="AL63" s="792"/>
      <c r="AM63" s="793"/>
      <c r="AN63" s="928"/>
      <c r="AO63" s="792"/>
      <c r="AP63" s="793"/>
      <c r="AQ63" s="928"/>
    </row>
    <row r="64" spans="1:81" s="665" customFormat="1" ht="16.5" customHeight="1" thickBot="1" x14ac:dyDescent="0.3">
      <c r="A64" s="794" t="s">
        <v>65</v>
      </c>
      <c r="B64" s="795"/>
      <c r="C64" s="796"/>
      <c r="D64" s="795"/>
      <c r="E64" s="698"/>
      <c r="F64" s="795" t="s">
        <v>66</v>
      </c>
      <c r="G64" s="697"/>
      <c r="H64" s="797">
        <f>SUM(H57,H62)</f>
        <v>7.4968311936998404</v>
      </c>
      <c r="I64" s="798" t="s">
        <v>56</v>
      </c>
      <c r="J64" s="799">
        <f>SUM(J57,J62)</f>
        <v>3.2355496062400002</v>
      </c>
      <c r="K64" s="797">
        <f>SUM(K57,K62)</f>
        <v>7.0405495979904007</v>
      </c>
      <c r="L64" s="798" t="s">
        <v>56</v>
      </c>
      <c r="M64" s="799">
        <f>SUM(M57,M62)</f>
        <v>3.2197498743999997</v>
      </c>
      <c r="N64" s="797">
        <f>SUM(N57,N62)</f>
        <v>6.7812259409279996</v>
      </c>
      <c r="O64" s="798" t="s">
        <v>56</v>
      </c>
      <c r="P64" s="799">
        <f>SUM(P57,P62)</f>
        <v>3.2048213080000001</v>
      </c>
      <c r="Q64" s="797">
        <f>SUM(Q57,Q62)</f>
        <v>6.7079895310694404</v>
      </c>
      <c r="R64" s="798" t="s">
        <v>56</v>
      </c>
      <c r="S64" s="799">
        <f>SUM(S57,S62)</f>
        <v>3.1683456918399999</v>
      </c>
      <c r="T64" s="797">
        <f>SUM(T57,T62)</f>
        <v>6.7908288000767989</v>
      </c>
      <c r="U64" s="798" t="s">
        <v>56</v>
      </c>
      <c r="V64" s="799">
        <f>SUM(V57,V62)</f>
        <v>3.1312000048000002</v>
      </c>
      <c r="W64" s="797">
        <f>SUM(W57,W62)</f>
        <v>7.10724437588736</v>
      </c>
      <c r="X64" s="798" t="s">
        <v>56</v>
      </c>
      <c r="Y64" s="799">
        <f>SUM(Y57,Y62)</f>
        <v>3.2148734929599998</v>
      </c>
      <c r="Z64" s="797">
        <f>SUM(Z57,Z62)</f>
        <v>8.1627490907135982</v>
      </c>
      <c r="AA64" s="798" t="s">
        <v>56</v>
      </c>
      <c r="AB64" s="799">
        <f>SUM(AB57,AB62)</f>
        <v>3.2373181696</v>
      </c>
      <c r="AC64" s="797">
        <f>SUM(AC57,AC62)</f>
        <v>9.0927892572057587</v>
      </c>
      <c r="AD64" s="798" t="s">
        <v>56</v>
      </c>
      <c r="AE64" s="799">
        <f>SUM(AE57,AE62)</f>
        <v>3.3223285753599998</v>
      </c>
      <c r="AF64" s="797">
        <f>SUM(AF57,AF62)</f>
        <v>9.5641704969292789</v>
      </c>
      <c r="AG64" s="798" t="s">
        <v>56</v>
      </c>
      <c r="AH64" s="799">
        <f>SUM(AH57,AH62)</f>
        <v>3.4865560580800001</v>
      </c>
      <c r="AI64" s="797">
        <f>SUM(AI57,AI62)</f>
        <v>9.6431818786790391</v>
      </c>
      <c r="AJ64" s="798" t="s">
        <v>56</v>
      </c>
      <c r="AK64" s="799">
        <f>SUM(AK57,AK62)</f>
        <v>3.2281674174399999</v>
      </c>
      <c r="AL64" s="797">
        <f>SUM(AL57,AL62)</f>
        <v>9.4845221499801582</v>
      </c>
      <c r="AM64" s="798" t="s">
        <v>56</v>
      </c>
      <c r="AN64" s="799">
        <f>SUM(AN57,AN62)</f>
        <v>2.9797343737600004</v>
      </c>
      <c r="AO64" s="797">
        <f>SUM(AO57,AO62)</f>
        <v>9.3877895372467179</v>
      </c>
      <c r="AP64" s="798" t="s">
        <v>56</v>
      </c>
      <c r="AQ64" s="799">
        <f>SUM(AQ57,AQ62)</f>
        <v>2.9858460779200002</v>
      </c>
    </row>
    <row r="65" spans="1:83" s="665" customFormat="1" ht="16.5" customHeight="1" x14ac:dyDescent="0.25">
      <c r="A65" s="800" t="s">
        <v>67</v>
      </c>
      <c r="B65" s="790"/>
      <c r="C65" s="790"/>
      <c r="D65" s="790"/>
      <c r="E65" s="790"/>
      <c r="F65" s="790"/>
      <c r="G65" s="790"/>
      <c r="H65" s="790"/>
      <c r="I65" s="801">
        <f>J64/H64</f>
        <v>0.43158896374231814</v>
      </c>
      <c r="J65" s="790"/>
      <c r="K65" s="790"/>
      <c r="L65" s="801">
        <f>M64/K64</f>
        <v>0.45731513280142505</v>
      </c>
      <c r="M65" s="790"/>
      <c r="N65" s="790"/>
      <c r="O65" s="801">
        <f>P64/N64</f>
        <v>0.47260205395271426</v>
      </c>
      <c r="P65" s="790"/>
      <c r="Q65" s="790"/>
      <c r="R65" s="801">
        <f>S64/Q64</f>
        <v>0.47232418553504768</v>
      </c>
      <c r="S65" s="790"/>
      <c r="T65" s="790"/>
      <c r="U65" s="801">
        <f>V64/T64</f>
        <v>0.46109246705859952</v>
      </c>
      <c r="V65" s="790"/>
      <c r="W65" s="790"/>
      <c r="X65" s="801">
        <f>Y64/W64</f>
        <v>0.45233754785005736</v>
      </c>
      <c r="Y65" s="790"/>
      <c r="Z65" s="790"/>
      <c r="AA65" s="801">
        <f>AB64/Z64</f>
        <v>0.39659655510947345</v>
      </c>
      <c r="AB65" s="790"/>
      <c r="AC65" s="790"/>
      <c r="AD65" s="801">
        <f>AE64/AC64</f>
        <v>0.36538057590273032</v>
      </c>
      <c r="AE65" s="790"/>
      <c r="AF65" s="790"/>
      <c r="AG65" s="801">
        <f>AH64/AF64</f>
        <v>0.36454348646329671</v>
      </c>
      <c r="AH65" s="790"/>
      <c r="AI65" s="790"/>
      <c r="AJ65" s="801">
        <f>AK64/AI64</f>
        <v>0.33476164382810614</v>
      </c>
      <c r="AK65" s="790"/>
      <c r="AL65" s="790"/>
      <c r="AM65" s="801">
        <f>AN64/AL64</f>
        <v>0.31416810743240597</v>
      </c>
      <c r="AN65" s="790"/>
      <c r="AO65" s="790"/>
      <c r="AP65" s="801">
        <f>AQ64/AO64</f>
        <v>0.31805635033395724</v>
      </c>
      <c r="AQ65" s="790"/>
    </row>
    <row r="66" spans="1:83" s="802" customFormat="1" ht="16.5" customHeight="1" x14ac:dyDescent="0.25">
      <c r="A66" s="800" t="s">
        <v>619</v>
      </c>
      <c r="C66" s="800"/>
      <c r="D66" s="800"/>
      <c r="E66" s="800"/>
      <c r="F66" s="800"/>
      <c r="J66" s="802">
        <v>0</v>
      </c>
      <c r="T66" s="803"/>
      <c r="U66" s="804"/>
    </row>
    <row r="67" spans="1:83" s="546" customFormat="1" ht="30" customHeight="1" thickBot="1" x14ac:dyDescent="0.3">
      <c r="H67" s="923"/>
      <c r="I67" s="802"/>
      <c r="J67" s="802"/>
      <c r="K67" s="923"/>
      <c r="L67" s="802"/>
      <c r="M67" s="802"/>
      <c r="N67" s="923"/>
      <c r="O67" s="802"/>
      <c r="P67" s="802"/>
      <c r="Q67" s="923"/>
      <c r="R67" s="802"/>
      <c r="S67" s="802"/>
      <c r="T67" s="923"/>
      <c r="U67" s="802"/>
      <c r="V67" s="802"/>
      <c r="W67" s="923"/>
      <c r="X67" s="802"/>
      <c r="Y67" s="802"/>
      <c r="Z67" s="923"/>
      <c r="AA67" s="802"/>
      <c r="AB67" s="802"/>
      <c r="AC67" s="923"/>
      <c r="AD67" s="802"/>
      <c r="AE67" s="802"/>
      <c r="AF67" s="923"/>
      <c r="AG67" s="802"/>
      <c r="AH67" s="802"/>
      <c r="AI67" s="923"/>
      <c r="AJ67" s="802"/>
      <c r="AK67" s="802"/>
      <c r="AL67" s="923"/>
      <c r="AM67" s="802"/>
      <c r="AN67" s="802"/>
      <c r="AO67" s="923"/>
      <c r="AP67" s="802"/>
      <c r="AQ67" s="802"/>
      <c r="AS67" s="549"/>
      <c r="AV67" s="549"/>
      <c r="AY67" s="549"/>
      <c r="BB67" s="549"/>
      <c r="BE67" s="549"/>
      <c r="BH67" s="549"/>
      <c r="BK67" s="549"/>
      <c r="BN67" s="549"/>
      <c r="BQ67" s="549"/>
      <c r="BT67" s="549"/>
      <c r="BW67" s="549"/>
      <c r="BZ67" s="549"/>
    </row>
    <row r="68" spans="1:83" s="673" customFormat="1" ht="16.5" customHeight="1" thickBot="1" x14ac:dyDescent="0.3">
      <c r="A68" s="1794" t="s">
        <v>5</v>
      </c>
      <c r="B68" s="1795"/>
      <c r="C68" s="1795"/>
      <c r="D68" s="1795"/>
      <c r="E68" s="1795"/>
      <c r="F68" s="1795"/>
      <c r="G68" s="1796"/>
      <c r="H68" s="1779" t="s">
        <v>154</v>
      </c>
      <c r="I68" s="1780"/>
      <c r="J68" s="1781"/>
      <c r="K68" s="1779" t="s">
        <v>155</v>
      </c>
      <c r="L68" s="1780"/>
      <c r="M68" s="1781"/>
      <c r="N68" s="1779" t="s">
        <v>156</v>
      </c>
      <c r="O68" s="1780"/>
      <c r="P68" s="1781"/>
      <c r="Q68" s="1779" t="s">
        <v>157</v>
      </c>
      <c r="R68" s="1780"/>
      <c r="S68" s="1781"/>
      <c r="T68" s="1779" t="s">
        <v>158</v>
      </c>
      <c r="U68" s="1780"/>
      <c r="V68" s="1781"/>
      <c r="W68" s="1779" t="s">
        <v>159</v>
      </c>
      <c r="X68" s="1780"/>
      <c r="Y68" s="1781"/>
      <c r="Z68" s="1780" t="s">
        <v>160</v>
      </c>
      <c r="AA68" s="1780"/>
      <c r="AB68" s="1780"/>
      <c r="AC68" s="1779" t="s">
        <v>161</v>
      </c>
      <c r="AD68" s="1780"/>
      <c r="AE68" s="1781"/>
      <c r="AF68" s="1779" t="s">
        <v>162</v>
      </c>
      <c r="AG68" s="1780"/>
      <c r="AH68" s="1781"/>
      <c r="AI68" s="1779" t="s">
        <v>163</v>
      </c>
      <c r="AJ68" s="1780"/>
      <c r="AK68" s="1781"/>
      <c r="AL68" s="1779" t="s">
        <v>164</v>
      </c>
      <c r="AM68" s="1780"/>
      <c r="AN68" s="1781"/>
      <c r="AO68" s="1779" t="s">
        <v>165</v>
      </c>
      <c r="AP68" s="1780"/>
      <c r="AQ68" s="1781"/>
      <c r="BV68" s="672"/>
      <c r="BW68" s="672"/>
      <c r="BX68" s="672"/>
      <c r="BY68" s="672"/>
      <c r="BZ68" s="672"/>
      <c r="CA68" s="672"/>
      <c r="CB68" s="672"/>
      <c r="CC68" s="672"/>
    </row>
    <row r="69" spans="1:83" s="673" customFormat="1" ht="16.5" customHeight="1" x14ac:dyDescent="0.25">
      <c r="A69" s="1782" t="s">
        <v>142</v>
      </c>
      <c r="B69" s="1783"/>
      <c r="C69" s="1786" t="s">
        <v>143</v>
      </c>
      <c r="D69" s="1788"/>
      <c r="E69" s="1789"/>
      <c r="F69" s="1789"/>
      <c r="G69" s="1790"/>
      <c r="H69" s="675" t="s">
        <v>9</v>
      </c>
      <c r="I69" s="676" t="s">
        <v>10</v>
      </c>
      <c r="J69" s="677" t="s">
        <v>11</v>
      </c>
      <c r="K69" s="675" t="s">
        <v>9</v>
      </c>
      <c r="L69" s="676" t="s">
        <v>10</v>
      </c>
      <c r="M69" s="677" t="s">
        <v>11</v>
      </c>
      <c r="N69" s="675" t="s">
        <v>9</v>
      </c>
      <c r="O69" s="676" t="s">
        <v>10</v>
      </c>
      <c r="P69" s="677" t="s">
        <v>11</v>
      </c>
      <c r="Q69" s="675" t="s">
        <v>9</v>
      </c>
      <c r="R69" s="676" t="s">
        <v>10</v>
      </c>
      <c r="S69" s="677" t="s">
        <v>11</v>
      </c>
      <c r="T69" s="675" t="s">
        <v>9</v>
      </c>
      <c r="U69" s="676" t="s">
        <v>10</v>
      </c>
      <c r="V69" s="677" t="s">
        <v>11</v>
      </c>
      <c r="W69" s="675" t="s">
        <v>9</v>
      </c>
      <c r="X69" s="676" t="s">
        <v>10</v>
      </c>
      <c r="Y69" s="677" t="s">
        <v>11</v>
      </c>
      <c r="Z69" s="842" t="s">
        <v>9</v>
      </c>
      <c r="AA69" s="676" t="s">
        <v>10</v>
      </c>
      <c r="AB69" s="985" t="s">
        <v>11</v>
      </c>
      <c r="AC69" s="675" t="s">
        <v>9</v>
      </c>
      <c r="AD69" s="676" t="s">
        <v>10</v>
      </c>
      <c r="AE69" s="677" t="s">
        <v>11</v>
      </c>
      <c r="AF69" s="675" t="s">
        <v>9</v>
      </c>
      <c r="AG69" s="676" t="s">
        <v>10</v>
      </c>
      <c r="AH69" s="677" t="s">
        <v>11</v>
      </c>
      <c r="AI69" s="675" t="s">
        <v>9</v>
      </c>
      <c r="AJ69" s="676" t="s">
        <v>10</v>
      </c>
      <c r="AK69" s="677" t="s">
        <v>11</v>
      </c>
      <c r="AL69" s="675" t="s">
        <v>9</v>
      </c>
      <c r="AM69" s="676" t="s">
        <v>10</v>
      </c>
      <c r="AN69" s="677" t="s">
        <v>11</v>
      </c>
      <c r="AO69" s="675" t="s">
        <v>9</v>
      </c>
      <c r="AP69" s="676" t="s">
        <v>10</v>
      </c>
      <c r="AQ69" s="677" t="s">
        <v>11</v>
      </c>
      <c r="BV69" s="672"/>
      <c r="BW69" s="672"/>
      <c r="BX69" s="672"/>
      <c r="BY69" s="672"/>
      <c r="BZ69" s="672"/>
      <c r="CA69" s="672"/>
      <c r="CB69" s="672"/>
      <c r="CC69" s="672"/>
    </row>
    <row r="70" spans="1:83" s="673" customFormat="1" ht="16.5" customHeight="1" thickBot="1" x14ac:dyDescent="0.3">
      <c r="A70" s="1784"/>
      <c r="B70" s="1785"/>
      <c r="C70" s="1787"/>
      <c r="D70" s="1791"/>
      <c r="E70" s="1792"/>
      <c r="F70" s="1792"/>
      <c r="G70" s="1793"/>
      <c r="H70" s="681" t="s">
        <v>14</v>
      </c>
      <c r="I70" s="682" t="s">
        <v>15</v>
      </c>
      <c r="J70" s="683" t="s">
        <v>69</v>
      </c>
      <c r="K70" s="681" t="s">
        <v>14</v>
      </c>
      <c r="L70" s="682" t="s">
        <v>15</v>
      </c>
      <c r="M70" s="683" t="s">
        <v>69</v>
      </c>
      <c r="N70" s="681" t="s">
        <v>14</v>
      </c>
      <c r="O70" s="682" t="s">
        <v>15</v>
      </c>
      <c r="P70" s="683" t="s">
        <v>69</v>
      </c>
      <c r="Q70" s="681" t="s">
        <v>14</v>
      </c>
      <c r="R70" s="682" t="s">
        <v>15</v>
      </c>
      <c r="S70" s="683" t="s">
        <v>69</v>
      </c>
      <c r="T70" s="681" t="s">
        <v>14</v>
      </c>
      <c r="U70" s="682" t="s">
        <v>15</v>
      </c>
      <c r="V70" s="683" t="s">
        <v>69</v>
      </c>
      <c r="W70" s="681" t="s">
        <v>14</v>
      </c>
      <c r="X70" s="682" t="s">
        <v>15</v>
      </c>
      <c r="Y70" s="683" t="s">
        <v>69</v>
      </c>
      <c r="Z70" s="843" t="s">
        <v>14</v>
      </c>
      <c r="AA70" s="682" t="s">
        <v>15</v>
      </c>
      <c r="AB70" s="986" t="s">
        <v>69</v>
      </c>
      <c r="AC70" s="681" t="s">
        <v>14</v>
      </c>
      <c r="AD70" s="682" t="s">
        <v>15</v>
      </c>
      <c r="AE70" s="683" t="s">
        <v>69</v>
      </c>
      <c r="AF70" s="681" t="s">
        <v>14</v>
      </c>
      <c r="AG70" s="682" t="s">
        <v>15</v>
      </c>
      <c r="AH70" s="683" t="s">
        <v>69</v>
      </c>
      <c r="AI70" s="681" t="s">
        <v>14</v>
      </c>
      <c r="AJ70" s="682" t="s">
        <v>15</v>
      </c>
      <c r="AK70" s="683" t="s">
        <v>69</v>
      </c>
      <c r="AL70" s="681" t="s">
        <v>14</v>
      </c>
      <c r="AM70" s="682" t="s">
        <v>15</v>
      </c>
      <c r="AN70" s="683" t="s">
        <v>69</v>
      </c>
      <c r="AO70" s="681" t="s">
        <v>14</v>
      </c>
      <c r="AP70" s="682" t="s">
        <v>15</v>
      </c>
      <c r="AQ70" s="683" t="s">
        <v>69</v>
      </c>
      <c r="BV70" s="672"/>
      <c r="BW70" s="672"/>
      <c r="BX70" s="672"/>
      <c r="BY70" s="672"/>
      <c r="BZ70" s="672"/>
      <c r="CA70" s="672"/>
      <c r="CB70" s="672"/>
      <c r="CC70" s="672"/>
    </row>
    <row r="71" spans="1:83" s="665" customFormat="1" ht="16.5" customHeight="1" x14ac:dyDescent="0.25">
      <c r="A71" s="1765" t="s">
        <v>20</v>
      </c>
      <c r="B71" s="1726"/>
      <c r="C71" s="1692">
        <v>25</v>
      </c>
      <c r="D71" s="1767" t="s">
        <v>18</v>
      </c>
      <c r="E71" s="1768"/>
      <c r="F71" s="1735" t="s">
        <v>212</v>
      </c>
      <c r="G71" s="1736"/>
      <c r="H71" s="855">
        <v>0</v>
      </c>
      <c r="I71" s="845">
        <v>0</v>
      </c>
      <c r="J71" s="846">
        <v>0</v>
      </c>
      <c r="K71" s="855">
        <v>0</v>
      </c>
      <c r="L71" s="845">
        <v>0</v>
      </c>
      <c r="M71" s="846">
        <v>0</v>
      </c>
      <c r="N71" s="855">
        <v>0</v>
      </c>
      <c r="O71" s="845">
        <v>0</v>
      </c>
      <c r="P71" s="846">
        <v>0</v>
      </c>
      <c r="Q71" s="855">
        <v>0</v>
      </c>
      <c r="R71" s="845">
        <v>0</v>
      </c>
      <c r="S71" s="846">
        <v>0</v>
      </c>
      <c r="T71" s="855">
        <v>0</v>
      </c>
      <c r="U71" s="845">
        <v>0</v>
      </c>
      <c r="V71" s="846">
        <v>0</v>
      </c>
      <c r="W71" s="855">
        <v>0</v>
      </c>
      <c r="X71" s="845">
        <v>0</v>
      </c>
      <c r="Y71" s="846">
        <v>0</v>
      </c>
      <c r="Z71" s="844">
        <v>0</v>
      </c>
      <c r="AA71" s="845">
        <v>0</v>
      </c>
      <c r="AB71" s="987">
        <v>0</v>
      </c>
      <c r="AC71" s="855">
        <v>0</v>
      </c>
      <c r="AD71" s="845">
        <v>0</v>
      </c>
      <c r="AE71" s="846">
        <v>0</v>
      </c>
      <c r="AF71" s="855">
        <v>0</v>
      </c>
      <c r="AG71" s="845">
        <v>0</v>
      </c>
      <c r="AH71" s="846">
        <v>0</v>
      </c>
      <c r="AI71" s="855">
        <v>0</v>
      </c>
      <c r="AJ71" s="845">
        <v>0</v>
      </c>
      <c r="AK71" s="846">
        <v>0</v>
      </c>
      <c r="AL71" s="855">
        <v>0</v>
      </c>
      <c r="AM71" s="845">
        <v>0</v>
      </c>
      <c r="AN71" s="846">
        <v>0</v>
      </c>
      <c r="AO71" s="855">
        <v>0</v>
      </c>
      <c r="AP71" s="845">
        <v>0</v>
      </c>
      <c r="AQ71" s="846">
        <v>0</v>
      </c>
      <c r="AR71" s="685"/>
      <c r="AS71" s="685"/>
      <c r="AW71" s="674"/>
      <c r="AX71" s="674"/>
      <c r="CB71" s="685"/>
      <c r="CC71" s="685"/>
      <c r="CD71" s="685"/>
      <c r="CE71" s="685"/>
    </row>
    <row r="72" spans="1:83" ht="16.5" x14ac:dyDescent="0.25">
      <c r="A72" s="1766"/>
      <c r="B72" s="1729"/>
      <c r="C72" s="1693"/>
      <c r="D72" s="1769"/>
      <c r="E72" s="1770"/>
      <c r="F72" s="1737" t="s">
        <v>324</v>
      </c>
      <c r="G72" s="1867"/>
      <c r="H72" s="1009">
        <f>SQRT(I72^2+J72^2)*1000/(1.73*H76)</f>
        <v>215.67945923814236</v>
      </c>
      <c r="I72" s="926">
        <v>2.3058000000000001</v>
      </c>
      <c r="J72" s="927">
        <v>0.4572</v>
      </c>
      <c r="K72" s="1009">
        <f>SQRT(L72^2+M72^2)*1000/(1.73*K76)</f>
        <v>210.1730366497996</v>
      </c>
      <c r="L72" s="926">
        <v>2.2464</v>
      </c>
      <c r="M72" s="927">
        <v>0.44819999999999999</v>
      </c>
      <c r="N72" s="1009">
        <f>SQRT(O72^2+P72^2)*1000/(1.73*N76)</f>
        <v>208.58630931308923</v>
      </c>
      <c r="O72" s="926">
        <v>2.2284000000000002</v>
      </c>
      <c r="P72" s="927">
        <v>0.45</v>
      </c>
      <c r="Q72" s="1009">
        <f>SQRT(R72^2+S72^2)*1000/(1.73*Q76)</f>
        <v>221.41621850086142</v>
      </c>
      <c r="R72" s="926">
        <v>2.3633999999999999</v>
      </c>
      <c r="S72" s="927">
        <v>0.48780000000000001</v>
      </c>
      <c r="T72" s="1009">
        <f>SQRT(U72^2+V72^2)*1000/(1.73*T76)</f>
        <v>235.33249286141543</v>
      </c>
      <c r="U72" s="926">
        <v>2.5074000000000001</v>
      </c>
      <c r="V72" s="927">
        <v>0.54</v>
      </c>
      <c r="W72" s="1009">
        <f>SQRT(X72^2+Y72^2)*1000/(1.73*W76)</f>
        <v>241.33656823615382</v>
      </c>
      <c r="X72" s="926">
        <v>2.5758000000000001</v>
      </c>
      <c r="Y72" s="927">
        <v>0.53280000000000005</v>
      </c>
      <c r="Z72" s="988">
        <f>SQRT(AA72^2+AB72^2)*1000/(1.73*Z76)</f>
        <v>244.215433580302</v>
      </c>
      <c r="AA72" s="926">
        <v>2.6082000000000001</v>
      </c>
      <c r="AB72" s="1022">
        <v>0.53100000000000003</v>
      </c>
      <c r="AC72" s="989">
        <f>SQRT(AD72^2+AE72^2)*1000/(1.73*AC76)</f>
        <v>244.02068729547059</v>
      </c>
      <c r="AD72" s="926">
        <v>2.6063999999999998</v>
      </c>
      <c r="AE72" s="927">
        <v>0.5292</v>
      </c>
      <c r="AF72" s="925">
        <f>SQRT(AG72^2+AH72^2)*1000/(1.73*AF76)</f>
        <v>242.16301885364203</v>
      </c>
      <c r="AG72" s="926">
        <v>2.5470000000000002</v>
      </c>
      <c r="AH72" s="927">
        <v>0.50939999999999996</v>
      </c>
      <c r="AI72" s="1009">
        <f>SQRT(AJ72^2+AK72^2)*1000/(1.73*AI76)</f>
        <v>232.84957991762707</v>
      </c>
      <c r="AJ72" s="926">
        <v>2.448</v>
      </c>
      <c r="AK72" s="927">
        <v>0.495</v>
      </c>
      <c r="AL72" s="1009">
        <f>SQRT(AM72^2+AN72^2)*1000/(1.73*AL76)</f>
        <v>218.87520765237804</v>
      </c>
      <c r="AM72" s="926">
        <v>2.2968000000000002</v>
      </c>
      <c r="AN72" s="927">
        <v>0.48599999999999999</v>
      </c>
      <c r="AO72" s="1009">
        <f>SQRT(AP72^2+AQ72^2)*1000/(1.73*AO76)</f>
        <v>202.32333048318213</v>
      </c>
      <c r="AP72" s="926">
        <v>2.1150000000000002</v>
      </c>
      <c r="AQ72" s="927">
        <v>0.48599999999999999</v>
      </c>
      <c r="AR72" s="674"/>
      <c r="AS72" s="674"/>
      <c r="AT72" s="807"/>
      <c r="AU72" s="807"/>
      <c r="AV72" s="807"/>
      <c r="AW72" s="807"/>
      <c r="AX72" s="807"/>
      <c r="BN72" s="277"/>
      <c r="BO72" s="277"/>
    </row>
    <row r="73" spans="1:83" s="665" customFormat="1" ht="16.5" customHeight="1" thickBot="1" x14ac:dyDescent="0.3">
      <c r="A73" s="1727"/>
      <c r="B73" s="1729"/>
      <c r="C73" s="1693"/>
      <c r="D73" s="1771"/>
      <c r="E73" s="1772"/>
      <c r="F73" s="1739" t="s">
        <v>325</v>
      </c>
      <c r="G73" s="1827"/>
      <c r="H73" s="1005">
        <f>SQRT(I73^2+J73^2)*1000/(1.73*H77)</f>
        <v>254.2797562952787</v>
      </c>
      <c r="I73" s="814">
        <v>2.7054</v>
      </c>
      <c r="J73" s="815">
        <v>0.60119999999999996</v>
      </c>
      <c r="K73" s="1005">
        <f>SQRT(L73^2+M73^2)*1000/(1.73*K77)</f>
        <v>246.13857668123975</v>
      </c>
      <c r="L73" s="814">
        <v>2.6135999999999999</v>
      </c>
      <c r="M73" s="815">
        <v>0.6048</v>
      </c>
      <c r="N73" s="1005">
        <f>SQRT(O73^2+P73^2)*1000/(1.73*N77)</f>
        <v>240.18919195488863</v>
      </c>
      <c r="O73" s="814">
        <v>2.5470000000000002</v>
      </c>
      <c r="P73" s="815">
        <v>0.6048</v>
      </c>
      <c r="Q73" s="1005">
        <f>SQRT(R73^2+S73^2)*1000/(1.73*Q77)</f>
        <v>252.06889679774252</v>
      </c>
      <c r="R73" s="1023">
        <v>2.6657999999999999</v>
      </c>
      <c r="S73" s="815">
        <v>0.66420000000000001</v>
      </c>
      <c r="T73" s="1005">
        <f>SQRT(U73^2+V73^2)*1000/(1.73*T77)</f>
        <v>285.67533373616527</v>
      </c>
      <c r="U73" s="814">
        <v>3.0204</v>
      </c>
      <c r="V73" s="815">
        <v>0.75600000000000001</v>
      </c>
      <c r="W73" s="1005">
        <f>SQRT(X73^2+Y73^2)*1000/(1.73*W77)</f>
        <v>289.58118881363816</v>
      </c>
      <c r="X73" s="814">
        <v>3.0708000000000002</v>
      </c>
      <c r="Y73" s="815">
        <v>0.72899999999999998</v>
      </c>
      <c r="Z73" s="990">
        <f>SQRT(AA73^2+AB73^2)*1000/(1.73*Z77)</f>
        <v>297.35428798030932</v>
      </c>
      <c r="AA73" s="1024">
        <v>3.1536</v>
      </c>
      <c r="AB73" s="1025">
        <v>0.747</v>
      </c>
      <c r="AC73" s="1005">
        <f>SQRT(AD73^2+AE73^2)*1000/(1.73*AC77)</f>
        <v>292.73205535739828</v>
      </c>
      <c r="AD73" s="1026">
        <v>3.1086</v>
      </c>
      <c r="AE73" s="815">
        <v>0.71819999999999995</v>
      </c>
      <c r="AF73" s="1005">
        <f>SQRT(AG73^2+AH73^2)*1000/(1.73*AF77)</f>
        <v>287.41919365563393</v>
      </c>
      <c r="AG73" s="814">
        <v>3.0005999999999999</v>
      </c>
      <c r="AH73" s="815">
        <v>0.70740000000000003</v>
      </c>
      <c r="AI73" s="1005">
        <f>SQRT(AJ73^2+AK73^2)*1000/(1.73*AI77)</f>
        <v>263.01324932849298</v>
      </c>
      <c r="AJ73" s="814">
        <v>2.7378</v>
      </c>
      <c r="AK73" s="815">
        <v>0.6804</v>
      </c>
      <c r="AL73" s="1005">
        <f>SQRT(AM73^2+AN73^2)*1000/(1.73*AL77)</f>
        <v>238.6454773430263</v>
      </c>
      <c r="AM73" s="814">
        <v>2.4695999999999998</v>
      </c>
      <c r="AN73" s="815">
        <v>0.67320000000000002</v>
      </c>
      <c r="AO73" s="1005">
        <f>SQRT(AP73^2+AQ73^2)*1000/(1.73*AO77)</f>
        <v>208.88094747892319</v>
      </c>
      <c r="AP73" s="814">
        <v>2.1474000000000002</v>
      </c>
      <c r="AQ73" s="815">
        <v>0.63900000000000001</v>
      </c>
      <c r="AR73" s="674"/>
      <c r="AS73" s="674"/>
      <c r="AT73" s="807"/>
      <c r="AU73" s="807"/>
      <c r="AV73" s="807"/>
      <c r="CB73" s="685"/>
      <c r="CC73" s="685"/>
      <c r="CD73" s="685"/>
      <c r="CE73" s="685"/>
    </row>
    <row r="74" spans="1:83" s="665" customFormat="1" ht="16.5" customHeight="1" thickBot="1" x14ac:dyDescent="0.3">
      <c r="A74" s="1727"/>
      <c r="B74" s="1729"/>
      <c r="C74" s="1693"/>
      <c r="D74" s="1744" t="s">
        <v>21</v>
      </c>
      <c r="E74" s="1745"/>
      <c r="F74" s="1777"/>
      <c r="G74" s="1778"/>
      <c r="H74" s="1878">
        <v>8</v>
      </c>
      <c r="I74" s="1879"/>
      <c r="J74" s="1880"/>
      <c r="K74" s="1878">
        <v>8</v>
      </c>
      <c r="L74" s="1879"/>
      <c r="M74" s="1880"/>
      <c r="N74" s="1878">
        <v>8</v>
      </c>
      <c r="O74" s="1879"/>
      <c r="P74" s="1880"/>
      <c r="Q74" s="1878">
        <v>8</v>
      </c>
      <c r="R74" s="1879"/>
      <c r="S74" s="1880"/>
      <c r="T74" s="1878">
        <v>8</v>
      </c>
      <c r="U74" s="1879"/>
      <c r="V74" s="1880"/>
      <c r="W74" s="1878">
        <v>8</v>
      </c>
      <c r="X74" s="1879"/>
      <c r="Y74" s="1880"/>
      <c r="Z74" s="1878">
        <v>8</v>
      </c>
      <c r="AA74" s="1879"/>
      <c r="AB74" s="1880"/>
      <c r="AC74" s="1878">
        <v>8</v>
      </c>
      <c r="AD74" s="1879"/>
      <c r="AE74" s="1879"/>
      <c r="AF74" s="1881">
        <v>8</v>
      </c>
      <c r="AG74" s="1881"/>
      <c r="AH74" s="1881"/>
      <c r="AI74" s="1879">
        <v>8</v>
      </c>
      <c r="AJ74" s="1879"/>
      <c r="AK74" s="1880"/>
      <c r="AL74" s="1878">
        <v>8</v>
      </c>
      <c r="AM74" s="1879"/>
      <c r="AN74" s="1880"/>
      <c r="AO74" s="1878">
        <v>8</v>
      </c>
      <c r="AP74" s="1879"/>
      <c r="AQ74" s="1880"/>
    </row>
    <row r="75" spans="1:83" s="665" customFormat="1" ht="16.5" customHeight="1" x14ac:dyDescent="0.25">
      <c r="A75" s="1727"/>
      <c r="B75" s="1729"/>
      <c r="C75" s="1693"/>
      <c r="D75" s="1724" t="s">
        <v>22</v>
      </c>
      <c r="E75" s="1726"/>
      <c r="F75" s="1735" t="s">
        <v>212</v>
      </c>
      <c r="G75" s="1826"/>
      <c r="H75" s="1822">
        <v>120</v>
      </c>
      <c r="I75" s="1823"/>
      <c r="J75" s="1824"/>
      <c r="K75" s="1822">
        <v>120</v>
      </c>
      <c r="L75" s="1823"/>
      <c r="M75" s="1824"/>
      <c r="N75" s="1822">
        <v>120</v>
      </c>
      <c r="O75" s="1823"/>
      <c r="P75" s="1824"/>
      <c r="Q75" s="1822">
        <v>120</v>
      </c>
      <c r="R75" s="1823"/>
      <c r="S75" s="1824"/>
      <c r="T75" s="1822">
        <v>120</v>
      </c>
      <c r="U75" s="1823"/>
      <c r="V75" s="1824"/>
      <c r="W75" s="1822">
        <v>120</v>
      </c>
      <c r="X75" s="1823"/>
      <c r="Y75" s="1824"/>
      <c r="Z75" s="1822">
        <v>120</v>
      </c>
      <c r="AA75" s="1823"/>
      <c r="AB75" s="1824"/>
      <c r="AC75" s="1822">
        <v>120</v>
      </c>
      <c r="AD75" s="1823"/>
      <c r="AE75" s="1824"/>
      <c r="AF75" s="1822">
        <v>120</v>
      </c>
      <c r="AG75" s="1823"/>
      <c r="AH75" s="1824"/>
      <c r="AI75" s="1822">
        <v>120</v>
      </c>
      <c r="AJ75" s="1823"/>
      <c r="AK75" s="1824"/>
      <c r="AL75" s="1822">
        <v>120</v>
      </c>
      <c r="AM75" s="1823"/>
      <c r="AN75" s="1824"/>
      <c r="AO75" s="1822">
        <v>120</v>
      </c>
      <c r="AP75" s="1823"/>
      <c r="AQ75" s="1824"/>
    </row>
    <row r="76" spans="1:83" s="665" customFormat="1" ht="16.5" customHeight="1" x14ac:dyDescent="0.25">
      <c r="A76" s="1727"/>
      <c r="B76" s="1729"/>
      <c r="C76" s="1693"/>
      <c r="D76" s="1727"/>
      <c r="E76" s="1729"/>
      <c r="F76" s="1737" t="s">
        <v>324</v>
      </c>
      <c r="G76" s="1738"/>
      <c r="H76" s="1864">
        <v>6.3</v>
      </c>
      <c r="I76" s="1865"/>
      <c r="J76" s="1866"/>
      <c r="K76" s="1864">
        <v>6.3</v>
      </c>
      <c r="L76" s="1865"/>
      <c r="M76" s="1866"/>
      <c r="N76" s="1864">
        <v>6.3</v>
      </c>
      <c r="O76" s="1865"/>
      <c r="P76" s="1866"/>
      <c r="Q76" s="1864">
        <v>6.3</v>
      </c>
      <c r="R76" s="1865"/>
      <c r="S76" s="1866"/>
      <c r="T76" s="1864">
        <v>6.3</v>
      </c>
      <c r="U76" s="1865"/>
      <c r="V76" s="1866"/>
      <c r="W76" s="1864">
        <v>6.3</v>
      </c>
      <c r="X76" s="1865"/>
      <c r="Y76" s="1866"/>
      <c r="Z76" s="1864">
        <v>6.3</v>
      </c>
      <c r="AA76" s="1865"/>
      <c r="AB76" s="1866"/>
      <c r="AC76" s="1864">
        <v>6.3</v>
      </c>
      <c r="AD76" s="1865"/>
      <c r="AE76" s="1866"/>
      <c r="AF76" s="1864">
        <v>6.2</v>
      </c>
      <c r="AG76" s="1865"/>
      <c r="AH76" s="1866"/>
      <c r="AI76" s="1864">
        <v>6.2</v>
      </c>
      <c r="AJ76" s="1865"/>
      <c r="AK76" s="1866"/>
      <c r="AL76" s="1864">
        <v>6.2</v>
      </c>
      <c r="AM76" s="1865"/>
      <c r="AN76" s="1866"/>
      <c r="AO76" s="1864">
        <v>6.2</v>
      </c>
      <c r="AP76" s="1865"/>
      <c r="AQ76" s="1866"/>
    </row>
    <row r="77" spans="1:83" s="665" customFormat="1" ht="16.5" customHeight="1" thickBot="1" x14ac:dyDescent="0.3">
      <c r="A77" s="1727"/>
      <c r="B77" s="1729"/>
      <c r="C77" s="1693"/>
      <c r="D77" s="1730"/>
      <c r="E77" s="1732"/>
      <c r="F77" s="1739" t="s">
        <v>325</v>
      </c>
      <c r="G77" s="1740"/>
      <c r="H77" s="1819">
        <v>6.3</v>
      </c>
      <c r="I77" s="1820"/>
      <c r="J77" s="1821"/>
      <c r="K77" s="1819">
        <v>6.3</v>
      </c>
      <c r="L77" s="1820"/>
      <c r="M77" s="1821"/>
      <c r="N77" s="1819">
        <v>6.3</v>
      </c>
      <c r="O77" s="1820"/>
      <c r="P77" s="1821"/>
      <c r="Q77" s="1819">
        <v>6.3</v>
      </c>
      <c r="R77" s="1820"/>
      <c r="S77" s="1821"/>
      <c r="T77" s="1819">
        <v>6.3</v>
      </c>
      <c r="U77" s="1820"/>
      <c r="V77" s="1821"/>
      <c r="W77" s="1819">
        <v>6.3</v>
      </c>
      <c r="X77" s="1820"/>
      <c r="Y77" s="1821"/>
      <c r="Z77" s="1819">
        <v>6.3</v>
      </c>
      <c r="AA77" s="1820"/>
      <c r="AB77" s="1821"/>
      <c r="AC77" s="1819">
        <v>6.3</v>
      </c>
      <c r="AD77" s="1820"/>
      <c r="AE77" s="1821"/>
      <c r="AF77" s="1819">
        <v>6.2</v>
      </c>
      <c r="AG77" s="1820"/>
      <c r="AH77" s="1821"/>
      <c r="AI77" s="1819">
        <v>6.2</v>
      </c>
      <c r="AJ77" s="1820"/>
      <c r="AK77" s="1821"/>
      <c r="AL77" s="1819">
        <v>6.2</v>
      </c>
      <c r="AM77" s="1820"/>
      <c r="AN77" s="1821"/>
      <c r="AO77" s="1819">
        <v>6.2</v>
      </c>
      <c r="AP77" s="1820"/>
      <c r="AQ77" s="1821"/>
    </row>
    <row r="78" spans="1:83" s="665" customFormat="1" ht="16.5" customHeight="1" thickBot="1" x14ac:dyDescent="0.3">
      <c r="A78" s="1730"/>
      <c r="B78" s="1732"/>
      <c r="C78" s="1694"/>
      <c r="D78" s="1713" t="s">
        <v>23</v>
      </c>
      <c r="E78" s="1714"/>
      <c r="F78" s="1714"/>
      <c r="G78" s="1773"/>
      <c r="H78" s="1762" t="s">
        <v>128</v>
      </c>
      <c r="I78" s="1763"/>
      <c r="J78" s="1764"/>
      <c r="K78" s="1762" t="s">
        <v>128</v>
      </c>
      <c r="L78" s="1763"/>
      <c r="M78" s="1764"/>
      <c r="N78" s="1762" t="s">
        <v>128</v>
      </c>
      <c r="O78" s="1763"/>
      <c r="P78" s="1764"/>
      <c r="Q78" s="1762" t="s">
        <v>128</v>
      </c>
      <c r="R78" s="1763"/>
      <c r="S78" s="1764"/>
      <c r="T78" s="1762" t="s">
        <v>128</v>
      </c>
      <c r="U78" s="1763"/>
      <c r="V78" s="1764"/>
      <c r="W78" s="1762" t="s">
        <v>128</v>
      </c>
      <c r="X78" s="1763"/>
      <c r="Y78" s="1764"/>
      <c r="Z78" s="1762" t="s">
        <v>128</v>
      </c>
      <c r="AA78" s="1763"/>
      <c r="AB78" s="1764"/>
      <c r="AC78" s="1762" t="s">
        <v>128</v>
      </c>
      <c r="AD78" s="1763"/>
      <c r="AE78" s="1764"/>
      <c r="AF78" s="1762" t="s">
        <v>128</v>
      </c>
      <c r="AG78" s="1763"/>
      <c r="AH78" s="1764"/>
      <c r="AI78" s="1762" t="s">
        <v>128</v>
      </c>
      <c r="AJ78" s="1763"/>
      <c r="AK78" s="1764"/>
      <c r="AL78" s="1762" t="s">
        <v>128</v>
      </c>
      <c r="AM78" s="1763"/>
      <c r="AN78" s="1764"/>
      <c r="AO78" s="1762" t="s">
        <v>128</v>
      </c>
      <c r="AP78" s="1763"/>
      <c r="AQ78" s="1764"/>
    </row>
    <row r="79" spans="1:83" s="665" customFormat="1" ht="16.5" customHeight="1" x14ac:dyDescent="0.25">
      <c r="A79" s="1765" t="s">
        <v>24</v>
      </c>
      <c r="B79" s="1726"/>
      <c r="C79" s="1692">
        <v>25</v>
      </c>
      <c r="D79" s="1767" t="s">
        <v>18</v>
      </c>
      <c r="E79" s="1768"/>
      <c r="F79" s="1735" t="s">
        <v>212</v>
      </c>
      <c r="G79" s="1826"/>
      <c r="H79" s="855">
        <v>0</v>
      </c>
      <c r="I79" s="845">
        <v>0</v>
      </c>
      <c r="J79" s="846">
        <v>0</v>
      </c>
      <c r="K79" s="855">
        <v>0</v>
      </c>
      <c r="L79" s="845">
        <v>0</v>
      </c>
      <c r="M79" s="846">
        <v>0</v>
      </c>
      <c r="N79" s="855">
        <v>0</v>
      </c>
      <c r="O79" s="845">
        <v>0</v>
      </c>
      <c r="P79" s="846">
        <v>0</v>
      </c>
      <c r="Q79" s="855">
        <v>0</v>
      </c>
      <c r="R79" s="845">
        <v>0</v>
      </c>
      <c r="S79" s="846">
        <v>0</v>
      </c>
      <c r="T79" s="855">
        <v>0</v>
      </c>
      <c r="U79" s="845">
        <v>0</v>
      </c>
      <c r="V79" s="846">
        <v>0</v>
      </c>
      <c r="W79" s="855">
        <v>0</v>
      </c>
      <c r="X79" s="845">
        <v>0</v>
      </c>
      <c r="Y79" s="846">
        <v>0</v>
      </c>
      <c r="Z79" s="855">
        <v>0</v>
      </c>
      <c r="AA79" s="845">
        <v>0</v>
      </c>
      <c r="AB79" s="846">
        <v>0</v>
      </c>
      <c r="AC79" s="855">
        <v>0</v>
      </c>
      <c r="AD79" s="845">
        <v>0</v>
      </c>
      <c r="AE79" s="846">
        <v>0</v>
      </c>
      <c r="AF79" s="855">
        <v>0</v>
      </c>
      <c r="AG79" s="845">
        <v>0</v>
      </c>
      <c r="AH79" s="846">
        <v>0</v>
      </c>
      <c r="AI79" s="855">
        <v>0</v>
      </c>
      <c r="AJ79" s="845">
        <v>0</v>
      </c>
      <c r="AK79" s="846">
        <v>0</v>
      </c>
      <c r="AL79" s="855">
        <v>0</v>
      </c>
      <c r="AM79" s="845">
        <v>0</v>
      </c>
      <c r="AN79" s="846">
        <v>0</v>
      </c>
      <c r="AO79" s="855">
        <v>0</v>
      </c>
      <c r="AP79" s="845">
        <v>0</v>
      </c>
      <c r="AQ79" s="846">
        <v>0</v>
      </c>
      <c r="AR79" s="685"/>
      <c r="CB79" s="685"/>
      <c r="CC79" s="685"/>
    </row>
    <row r="80" spans="1:83" ht="16.5" x14ac:dyDescent="0.25">
      <c r="A80" s="1766"/>
      <c r="B80" s="1729"/>
      <c r="C80" s="1693"/>
      <c r="D80" s="1769"/>
      <c r="E80" s="1770"/>
      <c r="F80" s="1737" t="s">
        <v>326</v>
      </c>
      <c r="G80" s="1867"/>
      <c r="H80" s="925">
        <f>SQRT(I80^2+J80^2)*1000/(1.73*H84)</f>
        <v>158.55370889898839</v>
      </c>
      <c r="I80" s="926">
        <v>1.6577999999999999</v>
      </c>
      <c r="J80" s="927">
        <v>0.48780000000000001</v>
      </c>
      <c r="K80" s="925">
        <f>SQRT(L80^2+M80^2)*1000/(1.73*K84)</f>
        <v>158.63058609740224</v>
      </c>
      <c r="L80" s="926">
        <v>1.6559999999999999</v>
      </c>
      <c r="M80" s="927">
        <v>0.49680000000000002</v>
      </c>
      <c r="N80" s="925">
        <f>SQRT(O80^2+P80^2)*1000/(1.73*N84)</f>
        <v>157.007565430878</v>
      </c>
      <c r="O80" s="926">
        <v>1.6434</v>
      </c>
      <c r="P80" s="927">
        <v>0.47699999999999998</v>
      </c>
      <c r="Q80" s="925">
        <f>SQRT(R80^2+S80^2)*1000/(1.73*Q84)</f>
        <v>161.88147449484447</v>
      </c>
      <c r="R80" s="926">
        <v>1.6848000000000001</v>
      </c>
      <c r="S80" s="927">
        <v>0.52380000000000004</v>
      </c>
      <c r="T80" s="925">
        <f>SQRT(U80^2+V80^2)*1000/(1.73*T84)</f>
        <v>180.1800785730085</v>
      </c>
      <c r="U80" s="926">
        <v>1.8612</v>
      </c>
      <c r="V80" s="927">
        <v>0.62639999999999996</v>
      </c>
      <c r="W80" s="925">
        <f>SQRT(X80^2+Y80^2)*1000/(1.73*W84)</f>
        <v>181.32976537702703</v>
      </c>
      <c r="X80" s="926">
        <v>1.8774</v>
      </c>
      <c r="Y80" s="927">
        <v>0.61739999999999995</v>
      </c>
      <c r="Z80" s="925">
        <f>SQRT(AA80^2+AB80^2)*1000/(1.73*Z84)</f>
        <v>182.68807547148242</v>
      </c>
      <c r="AA80" s="926">
        <v>1.8917999999999999</v>
      </c>
      <c r="AB80" s="927">
        <v>0.621</v>
      </c>
      <c r="AC80" s="925">
        <f>SQRT(AD80^2+AE80^2)*1000/(1.73*AC84)</f>
        <v>180.80615304543699</v>
      </c>
      <c r="AD80" s="926">
        <v>1.8702000000000001</v>
      </c>
      <c r="AE80" s="927">
        <v>0.621</v>
      </c>
      <c r="AF80" s="925">
        <f>SQRT(AG80^2+AH80^2)*1000/(1.73*AF84)</f>
        <v>182.36336450038161</v>
      </c>
      <c r="AG80" s="926">
        <v>1.8648</v>
      </c>
      <c r="AH80" s="927">
        <v>0.59040000000000004</v>
      </c>
      <c r="AI80" s="925">
        <f>SQRT(AJ80^2+AK80^2)*1000/(1.73*AI84)</f>
        <v>174.23081001643408</v>
      </c>
      <c r="AJ80" s="926">
        <v>1.7784</v>
      </c>
      <c r="AK80" s="927">
        <v>0.57420000000000004</v>
      </c>
      <c r="AL80" s="925">
        <f>SQRT(AM80^2+AN80^2)*1000/(1.73*AL84)</f>
        <v>158.89326876847915</v>
      </c>
      <c r="AM80" s="926">
        <v>1.6217999999999999</v>
      </c>
      <c r="AN80" s="927">
        <v>0.52380000000000004</v>
      </c>
      <c r="AO80" s="925">
        <f>SQRT(AP80^2+AQ80^2)*1000/(1.73*AO84)</f>
        <v>144.18720838952061</v>
      </c>
      <c r="AP80" s="926">
        <v>1.4688000000000001</v>
      </c>
      <c r="AQ80" s="927">
        <v>0.48420000000000002</v>
      </c>
      <c r="AR80" s="674"/>
      <c r="AS80" s="674"/>
      <c r="AT80" s="807"/>
      <c r="AU80" s="807"/>
      <c r="AV80" s="807"/>
      <c r="AW80" s="807"/>
      <c r="AX80" s="277"/>
      <c r="AY80" s="277"/>
      <c r="BB80" s="277"/>
      <c r="BC80" s="277"/>
    </row>
    <row r="81" spans="1:55" ht="17.25" thickBot="1" x14ac:dyDescent="0.3">
      <c r="A81" s="1766"/>
      <c r="B81" s="1729"/>
      <c r="C81" s="1693"/>
      <c r="D81" s="1771"/>
      <c r="E81" s="1772"/>
      <c r="F81" s="1739" t="s">
        <v>327</v>
      </c>
      <c r="G81" s="1740"/>
      <c r="H81" s="1005">
        <f>SQRT(I81^2+J81^2)*1000/(1.73*H85)</f>
        <v>242.62465022439449</v>
      </c>
      <c r="I81" s="814">
        <v>2.5488</v>
      </c>
      <c r="J81" s="815">
        <v>0.79379999999999995</v>
      </c>
      <c r="K81" s="1005">
        <f>SQRT(L81^2+M81^2)*1000/(1.73*K85)</f>
        <v>238.43535624326401</v>
      </c>
      <c r="L81" s="814">
        <v>2.4767999999999999</v>
      </c>
      <c r="M81" s="815">
        <v>0.78659999999999997</v>
      </c>
      <c r="N81" s="1005">
        <f>SQRT(O81^2+P81^2)*1000/(1.73*N85)</f>
        <v>239.93883613230096</v>
      </c>
      <c r="O81" s="814">
        <v>2.4893999999999998</v>
      </c>
      <c r="P81" s="815">
        <v>0.80100000000000005</v>
      </c>
      <c r="Q81" s="1005">
        <f>SQRT(R81^2+S81^2)*1000/(1.73*Q85)</f>
        <v>264.17360735570611</v>
      </c>
      <c r="R81" s="814">
        <v>2.7216</v>
      </c>
      <c r="S81" s="815">
        <v>0.93959999999999999</v>
      </c>
      <c r="T81" s="1005">
        <f>SQRT(U81^2+V81^2)*1000/(1.73*T85)</f>
        <v>301.79308141316835</v>
      </c>
      <c r="U81" s="814">
        <v>3.105</v>
      </c>
      <c r="V81" s="815">
        <v>1.0853999999999999</v>
      </c>
      <c r="W81" s="1005">
        <f>SQRT(X81^2+Y81^2)*1000/(1.73*W85)</f>
        <v>308.86534607976387</v>
      </c>
      <c r="X81" s="814">
        <v>3.1968000000000001</v>
      </c>
      <c r="Y81" s="815">
        <v>1.0548</v>
      </c>
      <c r="Z81" s="1005">
        <f>SQRT(AA81^2+AB81^2)*1000/(1.73*Z85)</f>
        <v>316.00979551036261</v>
      </c>
      <c r="AA81" s="814">
        <v>3.2850000000000001</v>
      </c>
      <c r="AB81" s="815">
        <v>1.0349999999999999</v>
      </c>
      <c r="AC81" s="1005">
        <f>SQRT(AD81^2+AE81^2)*1000/(1.73*AC85)</f>
        <v>313.8316283734556</v>
      </c>
      <c r="AD81" s="814">
        <v>3.2652000000000001</v>
      </c>
      <c r="AE81" s="815">
        <v>1.0187999999999999</v>
      </c>
      <c r="AF81" s="1005">
        <f>SQRT(AG81^2+AH81^2)*1000/(1.73*AF85)</f>
        <v>306.43025544612789</v>
      </c>
      <c r="AG81" s="814">
        <v>3.1392000000000002</v>
      </c>
      <c r="AH81" s="815">
        <v>0.9738</v>
      </c>
      <c r="AI81" s="1005">
        <f>SQRT(AJ81^2+AK81^2)*1000/(1.73*AI85)</f>
        <v>289.39923702146854</v>
      </c>
      <c r="AJ81" s="814">
        <v>2.9556</v>
      </c>
      <c r="AK81" s="815">
        <v>0.9486</v>
      </c>
      <c r="AL81" s="1005">
        <f>SQRT(AM81^2+AN81^2)*1000/(1.73*AL85)</f>
        <v>268.02037397029682</v>
      </c>
      <c r="AM81" s="814">
        <v>2.7143999999999999</v>
      </c>
      <c r="AN81" s="815">
        <v>0.94679999999999997</v>
      </c>
      <c r="AO81" s="1005">
        <f>SQRT(AP81^2+AQ81^2)*1000/(1.73*AO85)</f>
        <v>241.29990809752445</v>
      </c>
      <c r="AP81" s="814">
        <v>2.4102000000000001</v>
      </c>
      <c r="AQ81" s="815">
        <v>0.94320000000000004</v>
      </c>
      <c r="AR81" s="674"/>
      <c r="AS81" s="674"/>
      <c r="AT81" s="807"/>
      <c r="AU81" s="807"/>
      <c r="AV81" s="807"/>
      <c r="AW81" s="807"/>
      <c r="AX81" s="277"/>
      <c r="AY81" s="277"/>
      <c r="BB81" s="277"/>
      <c r="BC81" s="277"/>
    </row>
    <row r="82" spans="1:55" s="665" customFormat="1" ht="18" customHeight="1" thickBot="1" x14ac:dyDescent="0.3">
      <c r="A82" s="1727"/>
      <c r="B82" s="1729"/>
      <c r="C82" s="1693"/>
      <c r="D82" s="1744" t="s">
        <v>21</v>
      </c>
      <c r="E82" s="1745"/>
      <c r="F82" s="1745"/>
      <c r="G82" s="1746"/>
      <c r="H82" s="1756">
        <v>8</v>
      </c>
      <c r="I82" s="1757"/>
      <c r="J82" s="1758"/>
      <c r="K82" s="1756">
        <v>8</v>
      </c>
      <c r="L82" s="1757"/>
      <c r="M82" s="1758"/>
      <c r="N82" s="1756">
        <v>8</v>
      </c>
      <c r="O82" s="1757"/>
      <c r="P82" s="1758"/>
      <c r="Q82" s="1756">
        <v>8</v>
      </c>
      <c r="R82" s="1757"/>
      <c r="S82" s="1758"/>
      <c r="T82" s="1875">
        <v>8</v>
      </c>
      <c r="U82" s="1876"/>
      <c r="V82" s="1877"/>
      <c r="W82" s="1875">
        <v>8</v>
      </c>
      <c r="X82" s="1876"/>
      <c r="Y82" s="1877"/>
      <c r="Z82" s="1875">
        <v>8</v>
      </c>
      <c r="AA82" s="1876"/>
      <c r="AB82" s="1877"/>
      <c r="AC82" s="1875">
        <v>8</v>
      </c>
      <c r="AD82" s="1876"/>
      <c r="AE82" s="1877"/>
      <c r="AF82" s="1875">
        <v>8</v>
      </c>
      <c r="AG82" s="1876"/>
      <c r="AH82" s="1877"/>
      <c r="AI82" s="1875">
        <v>8</v>
      </c>
      <c r="AJ82" s="1876"/>
      <c r="AK82" s="1877"/>
      <c r="AL82" s="1875">
        <v>8</v>
      </c>
      <c r="AM82" s="1876"/>
      <c r="AN82" s="1877"/>
      <c r="AO82" s="1875">
        <v>8</v>
      </c>
      <c r="AP82" s="1876"/>
      <c r="AQ82" s="1877"/>
    </row>
    <row r="83" spans="1:55" s="665" customFormat="1" ht="16.5" customHeight="1" x14ac:dyDescent="0.25">
      <c r="A83" s="1727"/>
      <c r="B83" s="1729"/>
      <c r="C83" s="1693"/>
      <c r="D83" s="1724" t="s">
        <v>22</v>
      </c>
      <c r="E83" s="1726"/>
      <c r="F83" s="1735" t="s">
        <v>212</v>
      </c>
      <c r="G83" s="1826"/>
      <c r="H83" s="1822">
        <v>120</v>
      </c>
      <c r="I83" s="1823"/>
      <c r="J83" s="1824"/>
      <c r="K83" s="1822">
        <v>120</v>
      </c>
      <c r="L83" s="1823"/>
      <c r="M83" s="1824"/>
      <c r="N83" s="1822">
        <v>120</v>
      </c>
      <c r="O83" s="1823"/>
      <c r="P83" s="1824"/>
      <c r="Q83" s="1822">
        <v>120</v>
      </c>
      <c r="R83" s="1823"/>
      <c r="S83" s="1824"/>
      <c r="T83" s="1822">
        <v>120</v>
      </c>
      <c r="U83" s="1823"/>
      <c r="V83" s="1824"/>
      <c r="W83" s="1822">
        <v>120</v>
      </c>
      <c r="X83" s="1823"/>
      <c r="Y83" s="1824"/>
      <c r="Z83" s="1822">
        <v>120</v>
      </c>
      <c r="AA83" s="1823"/>
      <c r="AB83" s="1824"/>
      <c r="AC83" s="1822">
        <v>120</v>
      </c>
      <c r="AD83" s="1823"/>
      <c r="AE83" s="1824"/>
      <c r="AF83" s="1822">
        <v>120</v>
      </c>
      <c r="AG83" s="1823"/>
      <c r="AH83" s="1824"/>
      <c r="AI83" s="1822">
        <v>120</v>
      </c>
      <c r="AJ83" s="1823"/>
      <c r="AK83" s="1824"/>
      <c r="AL83" s="1822">
        <v>120</v>
      </c>
      <c r="AM83" s="1823"/>
      <c r="AN83" s="1824"/>
      <c r="AO83" s="1822">
        <v>120</v>
      </c>
      <c r="AP83" s="1823"/>
      <c r="AQ83" s="1824"/>
    </row>
    <row r="84" spans="1:55" s="665" customFormat="1" ht="16.5" customHeight="1" x14ac:dyDescent="0.25">
      <c r="A84" s="1727"/>
      <c r="B84" s="1729"/>
      <c r="C84" s="1693"/>
      <c r="D84" s="1727"/>
      <c r="E84" s="1729"/>
      <c r="F84" s="1737" t="s">
        <v>326</v>
      </c>
      <c r="G84" s="1867"/>
      <c r="H84" s="1864">
        <v>6.3</v>
      </c>
      <c r="I84" s="1865"/>
      <c r="J84" s="1866"/>
      <c r="K84" s="1864">
        <v>6.3</v>
      </c>
      <c r="L84" s="1865"/>
      <c r="M84" s="1866"/>
      <c r="N84" s="1864">
        <v>6.3</v>
      </c>
      <c r="O84" s="1865"/>
      <c r="P84" s="1866"/>
      <c r="Q84" s="1864">
        <v>6.3</v>
      </c>
      <c r="R84" s="1865"/>
      <c r="S84" s="1866"/>
      <c r="T84" s="1864">
        <v>6.3</v>
      </c>
      <c r="U84" s="1865"/>
      <c r="V84" s="1866"/>
      <c r="W84" s="1864">
        <v>6.3</v>
      </c>
      <c r="X84" s="1865"/>
      <c r="Y84" s="1866"/>
      <c r="Z84" s="1864">
        <v>6.3</v>
      </c>
      <c r="AA84" s="1865"/>
      <c r="AB84" s="1866"/>
      <c r="AC84" s="1864">
        <v>6.3</v>
      </c>
      <c r="AD84" s="1865"/>
      <c r="AE84" s="1866"/>
      <c r="AF84" s="1864">
        <v>6.2</v>
      </c>
      <c r="AG84" s="1865"/>
      <c r="AH84" s="1866"/>
      <c r="AI84" s="1864">
        <v>6.2</v>
      </c>
      <c r="AJ84" s="1865"/>
      <c r="AK84" s="1866"/>
      <c r="AL84" s="1864">
        <v>6.2</v>
      </c>
      <c r="AM84" s="1865"/>
      <c r="AN84" s="1866"/>
      <c r="AO84" s="1864">
        <v>6.2</v>
      </c>
      <c r="AP84" s="1865"/>
      <c r="AQ84" s="1866"/>
    </row>
    <row r="85" spans="1:55" s="665" customFormat="1" ht="16.5" customHeight="1" thickBot="1" x14ac:dyDescent="0.3">
      <c r="A85" s="1727"/>
      <c r="B85" s="1729"/>
      <c r="C85" s="1693"/>
      <c r="D85" s="1730"/>
      <c r="E85" s="1732"/>
      <c r="F85" s="1739" t="s">
        <v>327</v>
      </c>
      <c r="G85" s="1827"/>
      <c r="H85" s="1819">
        <v>6.36</v>
      </c>
      <c r="I85" s="1820"/>
      <c r="J85" s="1821"/>
      <c r="K85" s="1819">
        <v>6.3</v>
      </c>
      <c r="L85" s="1820"/>
      <c r="M85" s="1821"/>
      <c r="N85" s="1819">
        <v>6.3</v>
      </c>
      <c r="O85" s="1820"/>
      <c r="P85" s="1821"/>
      <c r="Q85" s="1819">
        <v>6.3</v>
      </c>
      <c r="R85" s="1820"/>
      <c r="S85" s="1821"/>
      <c r="T85" s="1819">
        <v>6.3</v>
      </c>
      <c r="U85" s="1820"/>
      <c r="V85" s="1821"/>
      <c r="W85" s="1819">
        <v>6.3</v>
      </c>
      <c r="X85" s="1820"/>
      <c r="Y85" s="1821"/>
      <c r="Z85" s="1819">
        <v>6.3</v>
      </c>
      <c r="AA85" s="1820"/>
      <c r="AB85" s="1821"/>
      <c r="AC85" s="1819">
        <v>6.3</v>
      </c>
      <c r="AD85" s="1820"/>
      <c r="AE85" s="1821"/>
      <c r="AF85" s="1819">
        <v>6.2</v>
      </c>
      <c r="AG85" s="1820"/>
      <c r="AH85" s="1821"/>
      <c r="AI85" s="1819">
        <v>6.2</v>
      </c>
      <c r="AJ85" s="1820"/>
      <c r="AK85" s="1821"/>
      <c r="AL85" s="1819">
        <v>6.2</v>
      </c>
      <c r="AM85" s="1820"/>
      <c r="AN85" s="1821"/>
      <c r="AO85" s="1819">
        <v>6.2</v>
      </c>
      <c r="AP85" s="1820"/>
      <c r="AQ85" s="1821"/>
    </row>
    <row r="86" spans="1:55" s="665" customFormat="1" ht="16.5" customHeight="1" thickBot="1" x14ac:dyDescent="0.3">
      <c r="A86" s="1730"/>
      <c r="B86" s="1732"/>
      <c r="C86" s="1694"/>
      <c r="D86" s="1744" t="s">
        <v>23</v>
      </c>
      <c r="E86" s="1745"/>
      <c r="F86" s="1745"/>
      <c r="G86" s="1746"/>
      <c r="H86" s="1721" t="s">
        <v>128</v>
      </c>
      <c r="I86" s="1722"/>
      <c r="J86" s="1723"/>
      <c r="K86" s="1721" t="s">
        <v>128</v>
      </c>
      <c r="L86" s="1722"/>
      <c r="M86" s="1723"/>
      <c r="N86" s="1721" t="s">
        <v>128</v>
      </c>
      <c r="O86" s="1722"/>
      <c r="P86" s="1723"/>
      <c r="Q86" s="1721" t="s">
        <v>128</v>
      </c>
      <c r="R86" s="1722"/>
      <c r="S86" s="1723"/>
      <c r="T86" s="1869" t="s">
        <v>128</v>
      </c>
      <c r="U86" s="1870"/>
      <c r="V86" s="1871"/>
      <c r="W86" s="1869" t="s">
        <v>128</v>
      </c>
      <c r="X86" s="1870"/>
      <c r="Y86" s="1871"/>
      <c r="Z86" s="1869" t="s">
        <v>128</v>
      </c>
      <c r="AA86" s="1870"/>
      <c r="AB86" s="1871"/>
      <c r="AC86" s="1869" t="s">
        <v>128</v>
      </c>
      <c r="AD86" s="1870"/>
      <c r="AE86" s="1871"/>
      <c r="AF86" s="1869" t="s">
        <v>128</v>
      </c>
      <c r="AG86" s="1870"/>
      <c r="AH86" s="1871"/>
      <c r="AI86" s="1869" t="s">
        <v>128</v>
      </c>
      <c r="AJ86" s="1870"/>
      <c r="AK86" s="1871"/>
      <c r="AL86" s="1869" t="s">
        <v>128</v>
      </c>
      <c r="AM86" s="1870"/>
      <c r="AN86" s="1871"/>
      <c r="AO86" s="1869" t="s">
        <v>128</v>
      </c>
      <c r="AP86" s="1870"/>
      <c r="AQ86" s="1871"/>
    </row>
    <row r="87" spans="1:55" s="665" customFormat="1" ht="16.5" customHeight="1" x14ac:dyDescent="0.25">
      <c r="A87" s="1724" t="s">
        <v>146</v>
      </c>
      <c r="B87" s="1725"/>
      <c r="C87" s="1726"/>
      <c r="D87" s="1699"/>
      <c r="E87" s="1701"/>
      <c r="F87" s="1707" t="s">
        <v>212</v>
      </c>
      <c r="G87" s="1709"/>
      <c r="H87" s="855">
        <f>H79+H71</f>
        <v>0</v>
      </c>
      <c r="I87" s="845">
        <f t="shared" ref="I87:AQ87" si="5">I79+I71</f>
        <v>0</v>
      </c>
      <c r="J87" s="846">
        <f t="shared" si="5"/>
        <v>0</v>
      </c>
      <c r="K87" s="855">
        <f t="shared" si="5"/>
        <v>0</v>
      </c>
      <c r="L87" s="845">
        <f t="shared" si="5"/>
        <v>0</v>
      </c>
      <c r="M87" s="846">
        <f t="shared" si="5"/>
        <v>0</v>
      </c>
      <c r="N87" s="855">
        <f t="shared" si="5"/>
        <v>0</v>
      </c>
      <c r="O87" s="845">
        <f t="shared" si="5"/>
        <v>0</v>
      </c>
      <c r="P87" s="846">
        <f t="shared" si="5"/>
        <v>0</v>
      </c>
      <c r="Q87" s="855">
        <f t="shared" si="5"/>
        <v>0</v>
      </c>
      <c r="R87" s="845">
        <f t="shared" si="5"/>
        <v>0</v>
      </c>
      <c r="S87" s="846">
        <f t="shared" si="5"/>
        <v>0</v>
      </c>
      <c r="T87" s="855">
        <f t="shared" si="5"/>
        <v>0</v>
      </c>
      <c r="U87" s="845">
        <f t="shared" si="5"/>
        <v>0</v>
      </c>
      <c r="V87" s="846">
        <f t="shared" si="5"/>
        <v>0</v>
      </c>
      <c r="W87" s="855">
        <f t="shared" si="5"/>
        <v>0</v>
      </c>
      <c r="X87" s="845">
        <f t="shared" si="5"/>
        <v>0</v>
      </c>
      <c r="Y87" s="846">
        <f t="shared" si="5"/>
        <v>0</v>
      </c>
      <c r="Z87" s="855">
        <f t="shared" si="5"/>
        <v>0</v>
      </c>
      <c r="AA87" s="845">
        <f t="shared" si="5"/>
        <v>0</v>
      </c>
      <c r="AB87" s="846">
        <f t="shared" si="5"/>
        <v>0</v>
      </c>
      <c r="AC87" s="855">
        <f t="shared" si="5"/>
        <v>0</v>
      </c>
      <c r="AD87" s="845">
        <f t="shared" si="5"/>
        <v>0</v>
      </c>
      <c r="AE87" s="846">
        <f t="shared" si="5"/>
        <v>0</v>
      </c>
      <c r="AF87" s="855">
        <f t="shared" si="5"/>
        <v>0</v>
      </c>
      <c r="AG87" s="845">
        <f t="shared" si="5"/>
        <v>0</v>
      </c>
      <c r="AH87" s="846">
        <f t="shared" si="5"/>
        <v>0</v>
      </c>
      <c r="AI87" s="855">
        <f t="shared" si="5"/>
        <v>0</v>
      </c>
      <c r="AJ87" s="845">
        <f t="shared" si="5"/>
        <v>0</v>
      </c>
      <c r="AK87" s="846">
        <f t="shared" si="5"/>
        <v>0</v>
      </c>
      <c r="AL87" s="855">
        <f t="shared" si="5"/>
        <v>0</v>
      </c>
      <c r="AM87" s="845">
        <f t="shared" si="5"/>
        <v>0</v>
      </c>
      <c r="AN87" s="846">
        <f t="shared" si="5"/>
        <v>0</v>
      </c>
      <c r="AO87" s="855">
        <f t="shared" si="5"/>
        <v>0</v>
      </c>
      <c r="AP87" s="845">
        <f t="shared" si="5"/>
        <v>0</v>
      </c>
      <c r="AQ87" s="846">
        <f t="shared" si="5"/>
        <v>0</v>
      </c>
    </row>
    <row r="88" spans="1:55" s="665" customFormat="1" ht="16.5" customHeight="1" x14ac:dyDescent="0.25">
      <c r="A88" s="1727"/>
      <c r="B88" s="1728"/>
      <c r="C88" s="1729"/>
      <c r="D88" s="1733"/>
      <c r="E88" s="1734"/>
      <c r="F88" s="1737" t="s">
        <v>328</v>
      </c>
      <c r="G88" s="1738"/>
      <c r="H88" s="1009">
        <f>H72+H73</f>
        <v>469.95921553342106</v>
      </c>
      <c r="I88" s="931">
        <f>I72+I73+I108</f>
        <v>5.0286000000000008</v>
      </c>
      <c r="J88" s="932">
        <f>J72+J73+J108</f>
        <v>1.0584</v>
      </c>
      <c r="K88" s="1009">
        <f>K72+K73</f>
        <v>456.31161333103933</v>
      </c>
      <c r="L88" s="931">
        <f>L72+L73+L108</f>
        <v>4.8773999999999997</v>
      </c>
      <c r="M88" s="932">
        <f>M72+M73+M108</f>
        <v>1.0529999999999999</v>
      </c>
      <c r="N88" s="1009">
        <f>N72+N73</f>
        <v>448.77550126797786</v>
      </c>
      <c r="O88" s="931">
        <f>O72+O73+O108</f>
        <v>4.7952000000000004</v>
      </c>
      <c r="P88" s="932">
        <f>P72+P73+P108</f>
        <v>1.0548</v>
      </c>
      <c r="Q88" s="1009">
        <f>Q72+Q73</f>
        <v>473.48511529860394</v>
      </c>
      <c r="R88" s="931">
        <f>R72+R73+R108</f>
        <v>5.0477999999999996</v>
      </c>
      <c r="S88" s="932">
        <f>S72+S73+S108</f>
        <v>1.1520000000000001</v>
      </c>
      <c r="T88" s="1009">
        <f>T72+T73</f>
        <v>521.00782659758067</v>
      </c>
      <c r="U88" s="931">
        <f>U72+U73+U108</f>
        <v>5.5476000000000001</v>
      </c>
      <c r="V88" s="932">
        <f>V72+V73+V108</f>
        <v>1.296</v>
      </c>
      <c r="W88" s="1009">
        <f>W72+W73</f>
        <v>530.91775704979204</v>
      </c>
      <c r="X88" s="931">
        <f>X72+X73+X108</f>
        <v>5.6657999999999999</v>
      </c>
      <c r="Y88" s="932">
        <f>Y72+Y73+Y108</f>
        <v>1.2618</v>
      </c>
      <c r="Z88" s="1009">
        <f>Z72+Z73</f>
        <v>541.56972156061136</v>
      </c>
      <c r="AA88" s="931">
        <f>AA72+AA73+AA108</f>
        <v>5.7858000000000001</v>
      </c>
      <c r="AB88" s="932">
        <f>AB72+AB73+AB108</f>
        <v>1.278</v>
      </c>
      <c r="AC88" s="1009">
        <f>AC72+AC73</f>
        <v>536.75274265286885</v>
      </c>
      <c r="AD88" s="931">
        <f>AD72+AD73+AD108</f>
        <v>5.7431999999999999</v>
      </c>
      <c r="AE88" s="932">
        <f>AE72+AE73+AE108</f>
        <v>1.2473999999999998</v>
      </c>
      <c r="AF88" s="1009">
        <f>AF72+AF73</f>
        <v>529.58221250927591</v>
      </c>
      <c r="AG88" s="931">
        <f>AG72+AG73+AG108</f>
        <v>5.5692000000000004</v>
      </c>
      <c r="AH88" s="932">
        <f>AH72+AH73+AH108</f>
        <v>1.2168000000000001</v>
      </c>
      <c r="AI88" s="1009">
        <f>AI72+AI73</f>
        <v>495.86282924612004</v>
      </c>
      <c r="AJ88" s="931">
        <f>AJ72+AJ73+AJ108</f>
        <v>5.2104000000000008</v>
      </c>
      <c r="AK88" s="932">
        <f>AK72+AK73+AK108</f>
        <v>1.1754</v>
      </c>
      <c r="AL88" s="1009">
        <f>AL72+AL73</f>
        <v>457.52068499540434</v>
      </c>
      <c r="AM88" s="931">
        <f>AM72+AM73+AM108</f>
        <v>4.7885999999999997</v>
      </c>
      <c r="AN88" s="932">
        <f>AN72+AN73+AN108</f>
        <v>1.1592</v>
      </c>
      <c r="AO88" s="1009">
        <f>AO72+AO73</f>
        <v>411.20427796210532</v>
      </c>
      <c r="AP88" s="931">
        <f>AP72+AP73+AP108</f>
        <v>4.2846000000000002</v>
      </c>
      <c r="AQ88" s="932">
        <f>AQ72+AQ73+AQ108</f>
        <v>1.125</v>
      </c>
      <c r="AR88" s="674"/>
    </row>
    <row r="89" spans="1:55" s="665" customFormat="1" ht="16.5" customHeight="1" thickBot="1" x14ac:dyDescent="0.3">
      <c r="A89" s="1730"/>
      <c r="B89" s="1731"/>
      <c r="C89" s="1732"/>
      <c r="D89" s="1702"/>
      <c r="E89" s="1704"/>
      <c r="F89" s="1739" t="s">
        <v>329</v>
      </c>
      <c r="G89" s="1740"/>
      <c r="H89" s="1005">
        <f>H80+H81</f>
        <v>401.17835912338285</v>
      </c>
      <c r="I89" s="814">
        <f>I80+I81+I109</f>
        <v>4.2156000000000002</v>
      </c>
      <c r="J89" s="933">
        <f>J80+J81+J109</f>
        <v>1.2816000000000001</v>
      </c>
      <c r="K89" s="998">
        <f>K80+K81</f>
        <v>397.06594234066625</v>
      </c>
      <c r="L89" s="999">
        <f>L80+L81+L109</f>
        <v>4.1423999999999994</v>
      </c>
      <c r="M89" s="1000">
        <f>M80+M81+M109</f>
        <v>1.2833999999999999</v>
      </c>
      <c r="N89" s="1005">
        <f>N80+N81</f>
        <v>396.94640156317894</v>
      </c>
      <c r="O89" s="814">
        <f>O80+O81+O109</f>
        <v>4.1429999999999998</v>
      </c>
      <c r="P89" s="933">
        <f>P80+P81+P109</f>
        <v>1.278</v>
      </c>
      <c r="Q89" s="1005">
        <f>Q80+Q81</f>
        <v>426.05508185055055</v>
      </c>
      <c r="R89" s="814">
        <f>R80+R81+R109</f>
        <v>4.4159999999999995</v>
      </c>
      <c r="S89" s="933">
        <f>S80+S81+S109</f>
        <v>1.4634</v>
      </c>
      <c r="T89" s="1005">
        <f>T80+T81</f>
        <v>481.97315998617682</v>
      </c>
      <c r="U89" s="814">
        <f>U80+U81+U109</f>
        <v>4.9775999999999998</v>
      </c>
      <c r="V89" s="933">
        <f>V80+V81+V109</f>
        <v>1.7117999999999998</v>
      </c>
      <c r="W89" s="1005">
        <f>W80+W81</f>
        <v>490.19511145679087</v>
      </c>
      <c r="X89" s="814">
        <f>X80+X81+X109</f>
        <v>5.0844000000000005</v>
      </c>
      <c r="Y89" s="933">
        <f>Y80+Y81+Y109</f>
        <v>1.6721999999999999</v>
      </c>
      <c r="Z89" s="1005">
        <f>Z80+Z81</f>
        <v>498.69787098184503</v>
      </c>
      <c r="AA89" s="814">
        <f>AA80+AA81+AA109</f>
        <v>5.1972000000000005</v>
      </c>
      <c r="AB89" s="933">
        <f>AB80+AB81+AB109</f>
        <v>1.6559999999999999</v>
      </c>
      <c r="AC89" s="1005">
        <f>AC80+AC81</f>
        <v>494.63778141889259</v>
      </c>
      <c r="AD89" s="814">
        <f>AD80+AD81+AD109</f>
        <v>5.1534000000000004</v>
      </c>
      <c r="AE89" s="933">
        <f>AE80+AE81+AE109</f>
        <v>1.6397999999999999</v>
      </c>
      <c r="AF89" s="1005">
        <f>AF80+AF81</f>
        <v>488.79361994650947</v>
      </c>
      <c r="AG89" s="814">
        <f>AG80+AG81+AG109</f>
        <v>5.0184000000000006</v>
      </c>
      <c r="AH89" s="933">
        <f>AH80+AH81+AH109</f>
        <v>1.5642</v>
      </c>
      <c r="AI89" s="1005">
        <f>AI80+AI81</f>
        <v>463.63004703790261</v>
      </c>
      <c r="AJ89" s="814">
        <f>AJ80+AJ81+AJ109</f>
        <v>4.7507999999999999</v>
      </c>
      <c r="AK89" s="933">
        <f>AK80+AK81+AK109</f>
        <v>1.5228000000000002</v>
      </c>
      <c r="AL89" s="1005">
        <f>AL80+AL81</f>
        <v>426.91364273877593</v>
      </c>
      <c r="AM89" s="814">
        <f>AM80+AM81+AM109</f>
        <v>4.3499999999999996</v>
      </c>
      <c r="AN89" s="933">
        <f>AN80+AN81+AN109</f>
        <v>1.4706000000000001</v>
      </c>
      <c r="AO89" s="1005">
        <f>AO80+AO81</f>
        <v>385.48711648704506</v>
      </c>
      <c r="AP89" s="814">
        <f>AP80+AP81+AP109</f>
        <v>3.8928000000000003</v>
      </c>
      <c r="AQ89" s="933">
        <f>AQ80+AQ81+AQ109</f>
        <v>1.4274</v>
      </c>
      <c r="AR89" s="674"/>
    </row>
    <row r="90" spans="1:55" s="665" customFormat="1" ht="16.5" customHeight="1" x14ac:dyDescent="0.25">
      <c r="A90" s="690"/>
      <c r="B90" s="918"/>
      <c r="C90" s="691"/>
      <c r="D90" s="978"/>
      <c r="E90" s="1718"/>
      <c r="F90" s="1718"/>
      <c r="G90" s="776"/>
      <c r="H90" s="666"/>
      <c r="I90" s="694"/>
      <c r="J90" s="666"/>
      <c r="K90" s="666"/>
      <c r="L90" s="694"/>
      <c r="M90" s="666"/>
      <c r="N90" s="666"/>
      <c r="O90" s="694"/>
      <c r="P90" s="666"/>
      <c r="Q90" s="666"/>
      <c r="R90" s="694"/>
      <c r="S90" s="666"/>
      <c r="T90" s="666"/>
      <c r="U90" s="694"/>
      <c r="V90" s="666"/>
      <c r="W90" s="666"/>
      <c r="X90" s="694"/>
      <c r="Y90" s="666"/>
      <c r="Z90" s="666"/>
      <c r="AA90" s="694"/>
      <c r="AB90" s="666"/>
      <c r="AC90" s="666"/>
      <c r="AD90" s="694"/>
      <c r="AE90" s="666"/>
      <c r="AF90" s="666"/>
      <c r="AG90" s="694"/>
      <c r="AH90" s="666"/>
      <c r="AI90" s="666"/>
      <c r="AJ90" s="694"/>
      <c r="AK90" s="666"/>
      <c r="AL90" s="666"/>
      <c r="AM90" s="694"/>
      <c r="AN90" s="666"/>
      <c r="AO90" s="666"/>
      <c r="AP90" s="694"/>
      <c r="AQ90" s="693"/>
      <c r="AR90" s="674"/>
    </row>
    <row r="91" spans="1:55" s="665" customFormat="1" ht="16.5" customHeight="1" x14ac:dyDescent="0.25">
      <c r="A91" s="785"/>
      <c r="B91" s="1001"/>
      <c r="C91" s="936"/>
      <c r="D91" s="854"/>
      <c r="E91" s="826"/>
      <c r="F91" s="826"/>
      <c r="G91" s="666"/>
      <c r="H91" s="666"/>
      <c r="I91" s="666"/>
      <c r="J91" s="666"/>
      <c r="K91" s="666"/>
      <c r="L91" s="666"/>
      <c r="M91" s="666"/>
      <c r="N91" s="666"/>
      <c r="O91" s="666"/>
      <c r="P91" s="666"/>
      <c r="Q91" s="666"/>
      <c r="R91" s="666"/>
      <c r="S91" s="666"/>
      <c r="T91" s="666"/>
      <c r="U91" s="666"/>
      <c r="V91" s="666"/>
      <c r="W91" s="666"/>
      <c r="X91" s="666"/>
      <c r="Y91" s="666"/>
      <c r="Z91" s="666"/>
      <c r="AA91" s="666"/>
      <c r="AB91" s="666"/>
      <c r="AC91" s="666"/>
      <c r="AD91" s="666"/>
      <c r="AE91" s="666"/>
      <c r="AF91" s="666"/>
      <c r="AG91" s="666"/>
      <c r="AH91" s="666"/>
      <c r="AI91" s="666"/>
      <c r="AJ91" s="666"/>
      <c r="AK91" s="666"/>
      <c r="AL91" s="666"/>
      <c r="AM91" s="666"/>
      <c r="AN91" s="666"/>
      <c r="AO91" s="666"/>
      <c r="AP91" s="666"/>
      <c r="AQ91" s="693"/>
    </row>
    <row r="92" spans="1:55" s="665" customFormat="1" ht="16.5" customHeight="1" thickBot="1" x14ac:dyDescent="0.3">
      <c r="A92" s="830"/>
      <c r="B92" s="695"/>
      <c r="C92" s="695"/>
      <c r="D92" s="831"/>
      <c r="E92" s="1720"/>
      <c r="F92" s="1720"/>
      <c r="G92" s="698"/>
      <c r="H92" s="698"/>
      <c r="I92" s="698"/>
      <c r="J92" s="698"/>
      <c r="K92" s="698"/>
      <c r="L92" s="698"/>
      <c r="M92" s="698"/>
      <c r="N92" s="698"/>
      <c r="O92" s="698"/>
      <c r="P92" s="698"/>
      <c r="Q92" s="698"/>
      <c r="R92" s="698"/>
      <c r="S92" s="698"/>
      <c r="T92" s="698"/>
      <c r="U92" s="698"/>
      <c r="V92" s="698"/>
      <c r="W92" s="698"/>
      <c r="X92" s="698"/>
      <c r="Y92" s="698"/>
      <c r="Z92" s="698"/>
      <c r="AA92" s="698"/>
      <c r="AB92" s="698"/>
      <c r="AC92" s="698"/>
      <c r="AD92" s="698"/>
      <c r="AE92" s="698"/>
      <c r="AF92" s="698"/>
      <c r="AG92" s="698"/>
      <c r="AH92" s="698"/>
      <c r="AI92" s="698"/>
      <c r="AJ92" s="698"/>
      <c r="AK92" s="698"/>
      <c r="AL92" s="698"/>
      <c r="AM92" s="698"/>
      <c r="AN92" s="698"/>
      <c r="AO92" s="698"/>
      <c r="AP92" s="698"/>
      <c r="AQ92" s="697"/>
    </row>
    <row r="93" spans="1:55" s="665" customFormat="1" ht="16.5" customHeight="1" thickBot="1" x14ac:dyDescent="0.3">
      <c r="A93" s="854"/>
      <c r="B93" s="953"/>
      <c r="C93" s="953"/>
      <c r="D93" s="954"/>
      <c r="E93" s="702"/>
      <c r="F93" s="954"/>
      <c r="G93" s="954"/>
      <c r="H93" s="955"/>
      <c r="I93" s="956"/>
      <c r="J93" s="956"/>
      <c r="K93" s="955"/>
      <c r="L93" s="956"/>
      <c r="M93" s="956"/>
      <c r="N93" s="955"/>
      <c r="O93" s="956"/>
      <c r="P93" s="956"/>
      <c r="Q93" s="955"/>
      <c r="R93" s="956"/>
      <c r="S93" s="956"/>
      <c r="T93" s="955"/>
      <c r="U93" s="956"/>
      <c r="V93" s="956"/>
      <c r="W93" s="955"/>
      <c r="X93" s="956"/>
      <c r="Y93" s="956"/>
      <c r="Z93" s="955"/>
      <c r="AA93" s="956"/>
      <c r="AB93" s="956"/>
      <c r="AC93" s="955"/>
      <c r="AD93" s="956"/>
      <c r="AE93" s="956"/>
      <c r="AF93" s="955"/>
      <c r="AG93" s="956"/>
      <c r="AH93" s="956"/>
      <c r="AI93" s="955"/>
      <c r="AJ93" s="956"/>
      <c r="AK93" s="956"/>
      <c r="AL93" s="955"/>
      <c r="AM93" s="956"/>
      <c r="AN93" s="956"/>
      <c r="AO93" s="955"/>
      <c r="AP93" s="956"/>
      <c r="AQ93" s="956"/>
    </row>
    <row r="94" spans="1:55" s="665" customFormat="1" ht="16.5" customHeight="1" x14ac:dyDescent="0.25">
      <c r="A94" s="1681" t="s">
        <v>28</v>
      </c>
      <c r="B94" s="1682"/>
      <c r="C94" s="1682"/>
      <c r="D94" s="1715" t="s">
        <v>29</v>
      </c>
      <c r="E94" s="1716"/>
      <c r="F94" s="1716" t="s">
        <v>30</v>
      </c>
      <c r="G94" s="1717"/>
      <c r="H94" s="1810" t="s">
        <v>154</v>
      </c>
      <c r="I94" s="1811"/>
      <c r="J94" s="1812"/>
      <c r="K94" s="1810" t="s">
        <v>155</v>
      </c>
      <c r="L94" s="1811"/>
      <c r="M94" s="1812"/>
      <c r="N94" s="1810" t="s">
        <v>156</v>
      </c>
      <c r="O94" s="1811"/>
      <c r="P94" s="1812"/>
      <c r="Q94" s="1810" t="s">
        <v>157</v>
      </c>
      <c r="R94" s="1811"/>
      <c r="S94" s="1812"/>
      <c r="T94" s="1810" t="s">
        <v>158</v>
      </c>
      <c r="U94" s="1811"/>
      <c r="V94" s="1812"/>
      <c r="W94" s="1810" t="s">
        <v>159</v>
      </c>
      <c r="X94" s="1811"/>
      <c r="Y94" s="1812"/>
      <c r="Z94" s="1810" t="s">
        <v>160</v>
      </c>
      <c r="AA94" s="1811"/>
      <c r="AB94" s="1812"/>
      <c r="AC94" s="1810" t="s">
        <v>161</v>
      </c>
      <c r="AD94" s="1811"/>
      <c r="AE94" s="1812"/>
      <c r="AF94" s="1810" t="s">
        <v>162</v>
      </c>
      <c r="AG94" s="1811"/>
      <c r="AH94" s="1812"/>
      <c r="AI94" s="1810" t="s">
        <v>163</v>
      </c>
      <c r="AJ94" s="1811"/>
      <c r="AK94" s="1812"/>
      <c r="AL94" s="1810" t="s">
        <v>164</v>
      </c>
      <c r="AM94" s="1811"/>
      <c r="AN94" s="1812"/>
      <c r="AO94" s="1810" t="s">
        <v>165</v>
      </c>
      <c r="AP94" s="1811"/>
      <c r="AQ94" s="1812"/>
    </row>
    <row r="95" spans="1:55" s="665" customFormat="1" ht="16.5" customHeight="1" thickBot="1" x14ac:dyDescent="0.3">
      <c r="A95" s="1705" t="s">
        <v>330</v>
      </c>
      <c r="B95" s="1706"/>
      <c r="C95" s="1706"/>
      <c r="D95" s="704" t="s">
        <v>32</v>
      </c>
      <c r="E95" s="705" t="s">
        <v>33</v>
      </c>
      <c r="F95" s="706" t="s">
        <v>32</v>
      </c>
      <c r="G95" s="707" t="s">
        <v>33</v>
      </c>
      <c r="H95" s="1813"/>
      <c r="I95" s="1814"/>
      <c r="J95" s="1815"/>
      <c r="K95" s="1813"/>
      <c r="L95" s="1814"/>
      <c r="M95" s="1815"/>
      <c r="N95" s="1813"/>
      <c r="O95" s="1814"/>
      <c r="P95" s="1815"/>
      <c r="Q95" s="1813"/>
      <c r="R95" s="1814"/>
      <c r="S95" s="1815"/>
      <c r="T95" s="1813"/>
      <c r="U95" s="1814"/>
      <c r="V95" s="1815"/>
      <c r="W95" s="1813"/>
      <c r="X95" s="1814"/>
      <c r="Y95" s="1815"/>
      <c r="Z95" s="1813"/>
      <c r="AA95" s="1814"/>
      <c r="AB95" s="1815"/>
      <c r="AC95" s="1813"/>
      <c r="AD95" s="1814"/>
      <c r="AE95" s="1815"/>
      <c r="AF95" s="1813"/>
      <c r="AG95" s="1814"/>
      <c r="AH95" s="1815"/>
      <c r="AI95" s="1813"/>
      <c r="AJ95" s="1814"/>
      <c r="AK95" s="1815"/>
      <c r="AL95" s="1813"/>
      <c r="AM95" s="1814"/>
      <c r="AN95" s="1815"/>
      <c r="AO95" s="1813"/>
      <c r="AP95" s="1814"/>
      <c r="AQ95" s="1815"/>
    </row>
    <row r="96" spans="1:55" s="665" customFormat="1" ht="16.5" customHeight="1" x14ac:dyDescent="0.25">
      <c r="A96" s="828" t="s">
        <v>299</v>
      </c>
      <c r="B96" s="708" t="s">
        <v>331</v>
      </c>
      <c r="C96" s="709"/>
      <c r="D96" s="710"/>
      <c r="E96" s="711"/>
      <c r="F96" s="712"/>
      <c r="G96" s="713"/>
      <c r="H96" s="1009">
        <f>SQRT(I96^2+J96^2)*1000/(H84)</f>
        <v>262.47151284794575</v>
      </c>
      <c r="I96" s="931">
        <v>1.6084799999999999</v>
      </c>
      <c r="J96" s="932">
        <v>0.38352000000000003</v>
      </c>
      <c r="K96" s="1009">
        <f>SQRT(L96^2+M96^2)*1000/(K84)</f>
        <v>253.92522048109339</v>
      </c>
      <c r="L96" s="931">
        <v>1.5547200000000001</v>
      </c>
      <c r="M96" s="932">
        <v>0.37680000000000002</v>
      </c>
      <c r="N96" s="1009">
        <f>SQRT(O96^2+P96^2)*1000/(N84)</f>
        <v>247.6206065884991</v>
      </c>
      <c r="O96" s="931">
        <v>1.51536</v>
      </c>
      <c r="P96" s="932">
        <v>0.37056</v>
      </c>
      <c r="Q96" s="1009">
        <f>SQRT(R96^2+S96^2)*1000/(Q84)</f>
        <v>270.73444947313089</v>
      </c>
      <c r="R96" s="931">
        <v>1.65456</v>
      </c>
      <c r="S96" s="932">
        <v>0.41424</v>
      </c>
      <c r="T96" s="1009">
        <f>SQRT(U96^2+V96^2)*1000/(T84)</f>
        <v>291.19462754506839</v>
      </c>
      <c r="U96" s="931">
        <v>1.7740800000000001</v>
      </c>
      <c r="V96" s="932">
        <v>0.46704000000000001</v>
      </c>
      <c r="W96" s="1009">
        <f>SQRT(X96^2+Y96^2)*1000/(W84)</f>
        <v>297.7523907003947</v>
      </c>
      <c r="X96" s="931">
        <v>1.8182400000000001</v>
      </c>
      <c r="Y96" s="932">
        <v>0.46128000000000002</v>
      </c>
      <c r="Z96" s="1009">
        <f>SQRT(AA96^2+AB96^2)*1000/(Z84)</f>
        <v>301.96396595404207</v>
      </c>
      <c r="AA96" s="931">
        <v>1.8460799999999999</v>
      </c>
      <c r="AB96" s="932">
        <v>0.45935999999999999</v>
      </c>
      <c r="AC96" s="1009">
        <f>SQRT(AD96^2+AE96^2)*1000/(AC84)</f>
        <v>298.23110124627664</v>
      </c>
      <c r="AD96" s="931">
        <v>1.82304</v>
      </c>
      <c r="AE96" s="932">
        <v>0.45456000000000002</v>
      </c>
      <c r="AF96" s="1009">
        <f>SQRT(AG96^2+AH96^2)*1000/(AF84)</f>
        <v>293.4650062367503</v>
      </c>
      <c r="AG96" s="931">
        <v>1.7649600000000001</v>
      </c>
      <c r="AH96" s="932">
        <v>0.44207999999999997</v>
      </c>
      <c r="AI96" s="1009">
        <f>SQRT(AJ96^2+AK96^2)*1000/(AI84)</f>
        <v>278.40837477087473</v>
      </c>
      <c r="AJ96" s="931">
        <v>1.6728000000000001</v>
      </c>
      <c r="AK96" s="932">
        <v>0.42576000000000003</v>
      </c>
      <c r="AL96" s="1009">
        <f>SQRT(AM96^2+AN96^2)*1000/(AL84)</f>
        <v>259.32503632333663</v>
      </c>
      <c r="AM96" s="931">
        <v>1.55328</v>
      </c>
      <c r="AN96" s="932">
        <v>0.41520000000000001</v>
      </c>
      <c r="AO96" s="1009">
        <f>SQRT(AP96^2+AQ96^2)*1000/(AO84)</f>
        <v>229.32488493662581</v>
      </c>
      <c r="AP96" s="931">
        <v>1.3598399999999999</v>
      </c>
      <c r="AQ96" s="932">
        <v>0.41520000000000001</v>
      </c>
      <c r="AR96" s="674"/>
      <c r="AS96" s="674"/>
      <c r="AT96" s="807"/>
      <c r="AU96" s="807"/>
      <c r="AV96" s="807"/>
    </row>
    <row r="97" spans="1:48" s="665" customFormat="1" ht="16.5" customHeight="1" x14ac:dyDescent="0.25">
      <c r="A97" s="929" t="s">
        <v>301</v>
      </c>
      <c r="B97" s="715" t="s">
        <v>332</v>
      </c>
      <c r="C97" s="716"/>
      <c r="D97" s="717"/>
      <c r="E97" s="718"/>
      <c r="F97" s="719"/>
      <c r="G97" s="720"/>
      <c r="H97" s="1009">
        <f>SQRT(I97^2+J97^2)*1000/(1.73*H84)</f>
        <v>0</v>
      </c>
      <c r="I97" s="931">
        <v>0</v>
      </c>
      <c r="J97" s="932">
        <v>0</v>
      </c>
      <c r="K97" s="1009">
        <f>SQRT(L97^2+M97^2)*1000/(1.73*K84)</f>
        <v>0</v>
      </c>
      <c r="L97" s="931">
        <v>0</v>
      </c>
      <c r="M97" s="932">
        <v>0</v>
      </c>
      <c r="N97" s="1009">
        <f>SQRT(O97^2+P97^2)*1000/(1.73*N84)</f>
        <v>0</v>
      </c>
      <c r="O97" s="931">
        <v>0</v>
      </c>
      <c r="P97" s="932">
        <v>0</v>
      </c>
      <c r="Q97" s="1009">
        <f>SQRT(R97^2+S97^2)*1000/(1.73*Q84)</f>
        <v>0</v>
      </c>
      <c r="R97" s="931">
        <v>0</v>
      </c>
      <c r="S97" s="932">
        <v>0</v>
      </c>
      <c r="T97" s="1009">
        <f>SQRT(U97^2+V97^2)*1000/(1.73*T84)</f>
        <v>0</v>
      </c>
      <c r="U97" s="931">
        <v>0</v>
      </c>
      <c r="V97" s="932">
        <v>0</v>
      </c>
      <c r="W97" s="1009">
        <f>SQRT(X97^2+Y97^2)*1000/(1.73*W84)</f>
        <v>0</v>
      </c>
      <c r="X97" s="931">
        <v>0</v>
      </c>
      <c r="Y97" s="932">
        <v>0</v>
      </c>
      <c r="Z97" s="1009">
        <f>SQRT(AA97^2+AB97^2)*1000/(1.73*Z84)</f>
        <v>0</v>
      </c>
      <c r="AA97" s="931">
        <v>0</v>
      </c>
      <c r="AB97" s="932">
        <v>0</v>
      </c>
      <c r="AC97" s="1009">
        <f>SQRT(AD97^2+AE97^2)*1000/(1.73*AC84)</f>
        <v>0</v>
      </c>
      <c r="AD97" s="931">
        <v>0</v>
      </c>
      <c r="AE97" s="932">
        <v>0</v>
      </c>
      <c r="AF97" s="1009">
        <f>SQRT(AG97^2+AH97^2)*1000/(1.73*AF84)</f>
        <v>0</v>
      </c>
      <c r="AG97" s="931">
        <v>0</v>
      </c>
      <c r="AH97" s="932">
        <v>0</v>
      </c>
      <c r="AI97" s="1009">
        <f>SQRT(AJ97^2+AK97^2)*1000/(1.73*AI84)</f>
        <v>0</v>
      </c>
      <c r="AJ97" s="931">
        <v>0</v>
      </c>
      <c r="AK97" s="932">
        <v>0</v>
      </c>
      <c r="AL97" s="1009">
        <f>SQRT(AM97^2+AN97^2)*1000/(1.73*AL84)</f>
        <v>0</v>
      </c>
      <c r="AM97" s="931">
        <v>0</v>
      </c>
      <c r="AN97" s="932">
        <v>0</v>
      </c>
      <c r="AO97" s="1009">
        <f>SQRT(AP97^2+AQ97^2)*1000/(1.73*AO84)</f>
        <v>0</v>
      </c>
      <c r="AP97" s="931">
        <v>0</v>
      </c>
      <c r="AQ97" s="932">
        <v>0</v>
      </c>
      <c r="AR97" s="674"/>
      <c r="AS97" s="674"/>
      <c r="AT97" s="807"/>
      <c r="AU97" s="807"/>
      <c r="AV97" s="920"/>
    </row>
    <row r="98" spans="1:48" s="665" customFormat="1" ht="16.5" customHeight="1" x14ac:dyDescent="0.25">
      <c r="A98" s="929" t="s">
        <v>303</v>
      </c>
      <c r="B98" s="715" t="s">
        <v>333</v>
      </c>
      <c r="C98" s="716"/>
      <c r="D98" s="717"/>
      <c r="E98" s="718"/>
      <c r="F98" s="719"/>
      <c r="G98" s="720"/>
      <c r="H98" s="1009">
        <f>SQRT(I98^2+J98^2)*1000/(1.73*H84)</f>
        <v>45.06994482838472</v>
      </c>
      <c r="I98" s="931">
        <v>0.48815999999999998</v>
      </c>
      <c r="J98" s="932">
        <v>5.4719999999999998E-2</v>
      </c>
      <c r="K98" s="1009">
        <f>SQRT(L98^2+M98^2)*1000/(1.73*K84)</f>
        <v>44.837245413114609</v>
      </c>
      <c r="L98" s="931">
        <v>0.48599999999999999</v>
      </c>
      <c r="M98" s="932">
        <v>5.1119999999999999E-2</v>
      </c>
      <c r="N98" s="1009">
        <f>SQRT(O98^2+P98^2)*1000/(1.73*N84)</f>
        <v>44.858409987389678</v>
      </c>
      <c r="O98" s="931">
        <v>0.48599999999999999</v>
      </c>
      <c r="P98" s="932">
        <v>5.3280000000000001E-2</v>
      </c>
      <c r="Q98" s="1009">
        <f>SQRT(R98^2+S98^2)*1000/(1.73*Q84)</f>
        <v>45.019226401151748</v>
      </c>
      <c r="R98" s="931">
        <v>0.48743999999999998</v>
      </c>
      <c r="S98" s="932">
        <v>5.6160000000000002E-2</v>
      </c>
      <c r="T98" s="1009">
        <f>SQRT(U98^2+V98^2)*1000/(1.73*T84)</f>
        <v>46.3621439150171</v>
      </c>
      <c r="U98" s="931">
        <v>0.50256000000000001</v>
      </c>
      <c r="V98" s="932">
        <v>5.2560000000000003E-2</v>
      </c>
      <c r="W98" s="1009">
        <f>SQRT(X98^2+Y98^2)*1000/(1.73*W84)</f>
        <v>48.800381671287816</v>
      </c>
      <c r="X98" s="931">
        <v>0.5292</v>
      </c>
      <c r="Y98" s="932">
        <v>5.3280000000000001E-2</v>
      </c>
      <c r="Z98" s="1009">
        <f>SQRT(AA98^2+AB98^2)*1000/(1.73*Z84)</f>
        <v>50.569032718178278</v>
      </c>
      <c r="AA98" s="931">
        <v>0.54864000000000002</v>
      </c>
      <c r="AB98" s="932">
        <v>5.2560000000000003E-2</v>
      </c>
      <c r="AC98" s="1009">
        <f>SQRT(AD98^2+AE98^2)*1000/(1.73*AC84)</f>
        <v>52.692253439086322</v>
      </c>
      <c r="AD98" s="931">
        <v>0.57167999999999997</v>
      </c>
      <c r="AE98" s="932">
        <v>5.4719999999999998E-2</v>
      </c>
      <c r="AF98" s="1009">
        <f>SQRT(AG98^2+AH98^2)*1000/(1.73*AF84)</f>
        <v>53.560513791951784</v>
      </c>
      <c r="AG98" s="931">
        <v>0.57240000000000002</v>
      </c>
      <c r="AH98" s="932">
        <v>4.8959999999999997E-2</v>
      </c>
      <c r="AI98" s="1009">
        <f>SQRT(AJ98^2+AK98^2)*1000/(1.73*AI84)</f>
        <v>53.354169022366484</v>
      </c>
      <c r="AJ98" s="931">
        <v>0.57023999999999997</v>
      </c>
      <c r="AK98" s="932">
        <v>4.8239999999999998E-2</v>
      </c>
      <c r="AL98" s="1009">
        <f>SQRT(AM98^2+AN98^2)*1000/(1.73*AL84)</f>
        <v>50.278008815960376</v>
      </c>
      <c r="AM98" s="931">
        <v>0.53712000000000004</v>
      </c>
      <c r="AN98" s="932">
        <v>4.8239999999999998E-2</v>
      </c>
      <c r="AO98" s="1009">
        <f>SQRT(AP98^2+AQ98^2)*1000/(1.73*AO84)</f>
        <v>51.30519647054566</v>
      </c>
      <c r="AP98" s="931">
        <v>0.54791999999999996</v>
      </c>
      <c r="AQ98" s="932">
        <v>5.1119999999999999E-2</v>
      </c>
      <c r="AR98" s="674"/>
      <c r="AS98" s="674"/>
      <c r="AT98" s="807"/>
      <c r="AU98" s="807"/>
      <c r="AV98" s="920"/>
    </row>
    <row r="99" spans="1:48" s="665" customFormat="1" ht="16.5" customHeight="1" x14ac:dyDescent="0.25">
      <c r="A99" s="929" t="s">
        <v>334</v>
      </c>
      <c r="B99" s="715" t="s">
        <v>335</v>
      </c>
      <c r="C99" s="716"/>
      <c r="D99" s="717"/>
      <c r="E99" s="718"/>
      <c r="F99" s="719"/>
      <c r="G99" s="720"/>
      <c r="H99" s="1009">
        <f>SQRT(I99^2+J99^2)*1000/(1.73*H85)</f>
        <v>17.255544379265679</v>
      </c>
      <c r="I99" s="931">
        <v>0.18576000000000001</v>
      </c>
      <c r="J99" s="932">
        <v>3.9239999999999997E-2</v>
      </c>
      <c r="K99" s="1009">
        <f>SQRT(L99^2+M99^2)*1000/(1.73*K85)</f>
        <v>17.451545198321313</v>
      </c>
      <c r="L99" s="931">
        <v>0.18540000000000001</v>
      </c>
      <c r="M99" s="932">
        <v>4.2479999999999997E-2</v>
      </c>
      <c r="N99" s="1009">
        <f>SQRT(O99^2+P99^2)*1000/(1.73*N85)</f>
        <v>17.959936211783841</v>
      </c>
      <c r="O99" s="931">
        <v>0.19116</v>
      </c>
      <c r="P99" s="932">
        <v>4.2119999999999998E-2</v>
      </c>
      <c r="Q99" s="1009">
        <f>SQRT(R99^2+S99^2)*1000/(1.73*Q85)</f>
        <v>18.010861362740084</v>
      </c>
      <c r="R99" s="931">
        <v>0.18972</v>
      </c>
      <c r="S99" s="932">
        <v>5.04E-2</v>
      </c>
      <c r="T99" s="1009">
        <f>SQRT(U99^2+V99^2)*1000/(1.73*T85)</f>
        <v>18.514383818045406</v>
      </c>
      <c r="U99" s="931">
        <v>0.19620000000000001</v>
      </c>
      <c r="V99" s="932">
        <v>4.7160000000000001E-2</v>
      </c>
      <c r="W99" s="1009">
        <f>SQRT(X99^2+Y99^2)*1000/(1.73*W85)</f>
        <v>22.492812437477358</v>
      </c>
      <c r="X99" s="931">
        <v>0.23976</v>
      </c>
      <c r="Y99" s="932">
        <v>5.1119999999999999E-2</v>
      </c>
      <c r="Z99" s="1009">
        <f>SQRT(AA99^2+AB99^2)*1000/(1.73*Z85)</f>
        <v>23.585781051315593</v>
      </c>
      <c r="AA99" s="931">
        <v>0.252</v>
      </c>
      <c r="AB99" s="932">
        <v>5.076E-2</v>
      </c>
      <c r="AC99" s="1009">
        <f>SQRT(AD99^2+AE99^2)*1000/(1.73*AC85)</f>
        <v>23.916720891879098</v>
      </c>
      <c r="AD99" s="931">
        <v>0.25596000000000002</v>
      </c>
      <c r="AE99" s="932">
        <v>4.9320000000000003E-2</v>
      </c>
      <c r="AF99" s="1009">
        <f>SQRT(AG99^2+AH99^2)*1000/(1.73*AF85)</f>
        <v>22.8486244891551</v>
      </c>
      <c r="AG99" s="931">
        <v>0.24084</v>
      </c>
      <c r="AH99" s="932">
        <v>4.5359999999999998E-2</v>
      </c>
      <c r="AI99" s="1009">
        <f>SQRT(AJ99^2+AK99^2)*1000/(1.73*AI85)</f>
        <v>19.261126074069175</v>
      </c>
      <c r="AJ99" s="931">
        <v>0.20304</v>
      </c>
      <c r="AK99" s="932">
        <v>3.8159999999999999E-2</v>
      </c>
      <c r="AL99" s="1009">
        <f>SQRT(AM99^2+AN99^2)*1000/(1.73*AL85)</f>
        <v>16.141960481513554</v>
      </c>
      <c r="AM99" s="931">
        <v>0.16919999999999999</v>
      </c>
      <c r="AN99" s="932">
        <v>3.6720000000000003E-2</v>
      </c>
      <c r="AO99" s="1009">
        <f>SQRT(AP99^2+AQ99^2)*1000/(1.73*AO85)</f>
        <v>14.533065710300502</v>
      </c>
      <c r="AP99" s="931">
        <v>0.15192</v>
      </c>
      <c r="AQ99" s="932">
        <v>3.492E-2</v>
      </c>
      <c r="AR99" s="674"/>
      <c r="AS99" s="674"/>
      <c r="AT99" s="807"/>
      <c r="AU99" s="807"/>
      <c r="AV99" s="920"/>
    </row>
    <row r="100" spans="1:48" s="665" customFormat="1" ht="16.5" customHeight="1" x14ac:dyDescent="0.25">
      <c r="A100" s="929" t="s">
        <v>336</v>
      </c>
      <c r="B100" s="715" t="s">
        <v>337</v>
      </c>
      <c r="C100" s="716"/>
      <c r="D100" s="717"/>
      <c r="E100" s="718"/>
      <c r="F100" s="719"/>
      <c r="G100" s="720"/>
      <c r="H100" s="1009">
        <f>SQRT(I100^2+J100^2)*1000/(1.73*H85)</f>
        <v>109.63783804597671</v>
      </c>
      <c r="I100" s="931">
        <v>1.17144</v>
      </c>
      <c r="J100" s="932">
        <v>0.28799999999999998</v>
      </c>
      <c r="K100" s="1009">
        <f>SQRT(L100^2+M100^2)*1000/(1.73*K85)</f>
        <v>107.10852500574565</v>
      </c>
      <c r="L100" s="931">
        <v>1.13184</v>
      </c>
      <c r="M100" s="932">
        <v>0.28583999999999998</v>
      </c>
      <c r="N100" s="1009">
        <f>SQRT(O100^2+P100^2)*1000/(1.73*N85)</f>
        <v>102.72102716196147</v>
      </c>
      <c r="O100" s="931">
        <v>1.0807199999999999</v>
      </c>
      <c r="P100" s="932">
        <v>0.29232000000000002</v>
      </c>
      <c r="Q100" s="1009">
        <f>SQRT(R100^2+S100^2)*1000/(1.73*Q85)</f>
        <v>109.55429386280635</v>
      </c>
      <c r="R100" s="931">
        <v>1.14984</v>
      </c>
      <c r="S100" s="932">
        <v>0.32184000000000001</v>
      </c>
      <c r="T100" s="1009">
        <f>SQRT(U100^2+V100^2)*1000/(1.73*T85)</f>
        <v>127.18916243969544</v>
      </c>
      <c r="U100" s="931">
        <v>1.33632</v>
      </c>
      <c r="V100" s="932">
        <v>0.36864000000000002</v>
      </c>
      <c r="W100" s="1009">
        <f>SQRT(X100^2+Y100^2)*1000/(1.73*W85)</f>
        <v>128.0411152080556</v>
      </c>
      <c r="X100" s="931">
        <v>1.35</v>
      </c>
      <c r="Y100" s="932">
        <v>0.35352</v>
      </c>
      <c r="Z100" s="1009">
        <f>SQRT(AA100^2+AB100^2)*1000/(1.73*Z85)</f>
        <v>132.80221376768262</v>
      </c>
      <c r="AA100" s="931">
        <v>1.39968</v>
      </c>
      <c r="AB100" s="932">
        <v>0.36864000000000002</v>
      </c>
      <c r="AC100" s="1009">
        <f>SQRT(AD100^2+AE100^2)*1000/(1.73*AC85)</f>
        <v>131.0144310314339</v>
      </c>
      <c r="AD100" s="931">
        <v>1.38384</v>
      </c>
      <c r="AE100" s="932">
        <v>0.35208</v>
      </c>
      <c r="AF100" s="1009">
        <f>SQRT(AG100^2+AH100^2)*1000/(1.73*AF85)</f>
        <v>131.24736853218465</v>
      </c>
      <c r="AG100" s="931">
        <v>1.3615200000000001</v>
      </c>
      <c r="AH100" s="932">
        <v>0.35783999999999999</v>
      </c>
      <c r="AI100" s="1009">
        <f>SQRT(AJ100^2+AK100^2)*1000/(1.73*AI85)</f>
        <v>119.98071451820888</v>
      </c>
      <c r="AJ100" s="931">
        <v>1.2398400000000001</v>
      </c>
      <c r="AK100" s="932">
        <v>0.34488000000000002</v>
      </c>
      <c r="AL100" s="1009">
        <f>SQRT(AM100^2+AN100^2)*1000/(1.73*AL85)</f>
        <v>106.34585742170351</v>
      </c>
      <c r="AM100" s="931">
        <v>1.0886400000000001</v>
      </c>
      <c r="AN100" s="932">
        <v>0.34055999999999997</v>
      </c>
      <c r="AO100" s="1009">
        <f>SQRT(AP100^2+AQ100^2)*1000/(1.73*AO85)</f>
        <v>90.133064339044964</v>
      </c>
      <c r="AP100" s="931">
        <v>0.91512000000000004</v>
      </c>
      <c r="AQ100" s="932">
        <v>0.31175999999999998</v>
      </c>
      <c r="AR100" s="674"/>
      <c r="AS100" s="674"/>
      <c r="AT100" s="807"/>
      <c r="AU100" s="807"/>
      <c r="AV100" s="920"/>
    </row>
    <row r="101" spans="1:48" s="665" customFormat="1" ht="16.5" customHeight="1" x14ac:dyDescent="0.25">
      <c r="A101" s="929" t="s">
        <v>338</v>
      </c>
      <c r="B101" s="715" t="s">
        <v>339</v>
      </c>
      <c r="C101" s="716"/>
      <c r="D101" s="717"/>
      <c r="E101" s="718"/>
      <c r="F101" s="719"/>
      <c r="G101" s="720"/>
      <c r="H101" s="1009">
        <f>SQRT(I101^2+J101^2)*1000/(1.73*H85)</f>
        <v>125.17862718338367</v>
      </c>
      <c r="I101" s="931">
        <v>1.34928</v>
      </c>
      <c r="J101" s="932">
        <v>0.27648</v>
      </c>
      <c r="K101" s="1009">
        <f>SQRT(L101^2+M101^2)*1000/(1.73*K85)</f>
        <v>122.04254403986346</v>
      </c>
      <c r="L101" s="931">
        <v>1.3003199999999999</v>
      </c>
      <c r="M101" s="932">
        <v>0.28008</v>
      </c>
      <c r="N101" s="1009">
        <f>SQRT(O101^2+P101^2)*1000/(1.73*N85)</f>
        <v>119.82326595086785</v>
      </c>
      <c r="O101" s="931">
        <v>1.27728</v>
      </c>
      <c r="P101" s="932">
        <v>0.27216000000000001</v>
      </c>
      <c r="Q101" s="1009">
        <f>SQRT(R101^2+S101^2)*1000/(1.73*Q85)</f>
        <v>124.9061104402913</v>
      </c>
      <c r="R101" s="931">
        <v>1.3291200000000001</v>
      </c>
      <c r="S101" s="932">
        <v>0.29448000000000002</v>
      </c>
      <c r="T101" s="1009">
        <f>SQRT(U101^2+V101^2)*1000/(1.73*T85)</f>
        <v>140.47375107945388</v>
      </c>
      <c r="U101" s="931">
        <v>1.4918400000000001</v>
      </c>
      <c r="V101" s="932">
        <v>0.34416000000000002</v>
      </c>
      <c r="W101" s="1009">
        <f>SQRT(X101^2+Y101^2)*1000/(1.73*W85)</f>
        <v>139.36584277317777</v>
      </c>
      <c r="X101" s="931">
        <v>1.4832000000000001</v>
      </c>
      <c r="Y101" s="932">
        <v>0.3276</v>
      </c>
      <c r="Z101" s="1009">
        <f>SQRT(AA101^2+AB101^2)*1000/(1.73*Z85)</f>
        <v>141.42265036532891</v>
      </c>
      <c r="AA101" s="931">
        <v>1.50552</v>
      </c>
      <c r="AB101" s="932">
        <v>0.33048</v>
      </c>
      <c r="AC101" s="1009">
        <f>SQRT(AD101^2+AE101^2)*1000/(1.73*AC85)</f>
        <v>138.24241117703386</v>
      </c>
      <c r="AD101" s="931">
        <v>1.4723999999999999</v>
      </c>
      <c r="AE101" s="932">
        <v>0.31968000000000002</v>
      </c>
      <c r="AF101" s="1009">
        <f>SQRT(AG101^2+AH101^2)*1000/(1.73*AF85)</f>
        <v>133.67053489788603</v>
      </c>
      <c r="AG101" s="931">
        <v>1.4004000000000001</v>
      </c>
      <c r="AH101" s="932">
        <v>0.30743999999999999</v>
      </c>
      <c r="AI101" s="1009">
        <f>SQRT(AJ101^2+AK101^2)*1000/(1.73*AI85)</f>
        <v>124.30463192334902</v>
      </c>
      <c r="AJ101" s="931">
        <v>1.29888</v>
      </c>
      <c r="AK101" s="932">
        <v>0.30096000000000001</v>
      </c>
      <c r="AL101" s="1009">
        <f>SQRT(AM101^2+AN101^2)*1000/(1.73*AL85)</f>
        <v>116.50443150930182</v>
      </c>
      <c r="AM101" s="931">
        <v>1.2132000000000001</v>
      </c>
      <c r="AN101" s="932">
        <v>0.29952000000000001</v>
      </c>
      <c r="AO101" s="1009">
        <f>SQRT(AP101^2+AQ101^2)*1000/(1.73*AO85)</f>
        <v>104.81922511575952</v>
      </c>
      <c r="AP101" s="931">
        <v>1.08504</v>
      </c>
      <c r="AQ101" s="932">
        <v>0.29448000000000002</v>
      </c>
      <c r="AR101" s="674"/>
      <c r="AS101" s="674"/>
      <c r="AT101" s="807"/>
      <c r="AU101" s="807"/>
      <c r="AV101" s="920"/>
    </row>
    <row r="102" spans="1:48" s="665" customFormat="1" ht="16.5" customHeight="1" x14ac:dyDescent="0.25">
      <c r="A102" s="929" t="s">
        <v>311</v>
      </c>
      <c r="B102" s="715" t="s">
        <v>340</v>
      </c>
      <c r="C102" s="716"/>
      <c r="D102" s="717"/>
      <c r="E102" s="718"/>
      <c r="F102" s="719"/>
      <c r="G102" s="720"/>
      <c r="H102" s="1009">
        <f>SQRT(I102^2+J102^2)*1000/(1.73*H84)</f>
        <v>34.277765100045357</v>
      </c>
      <c r="I102" s="931">
        <v>0.34320000000000001</v>
      </c>
      <c r="J102" s="932">
        <v>0.14760000000000001</v>
      </c>
      <c r="K102" s="1009">
        <f>SQRT(L102^2+M102^2)*1000/(1.73*K84)</f>
        <v>34.944632502765188</v>
      </c>
      <c r="L102" s="931">
        <v>0.35160000000000002</v>
      </c>
      <c r="M102" s="932">
        <v>0.1464</v>
      </c>
      <c r="N102" s="1009">
        <f>SQRT(O102^2+P102^2)*1000/(1.73*N84)</f>
        <v>34.741450153259123</v>
      </c>
      <c r="O102" s="931">
        <v>0.34920000000000001</v>
      </c>
      <c r="P102" s="932">
        <v>0.1464</v>
      </c>
      <c r="Q102" s="1009">
        <f>SQRT(R102^2+S102^2)*1000/(1.73*Q84)</f>
        <v>36.204091489033601</v>
      </c>
      <c r="R102" s="931">
        <v>0.35759999999999997</v>
      </c>
      <c r="S102" s="932">
        <v>0.1668</v>
      </c>
      <c r="T102" s="1009">
        <f>SQRT(U102^2+V102^2)*1000/(1.73*T84)</f>
        <v>42.797905382036227</v>
      </c>
      <c r="U102" s="931">
        <v>0.4128</v>
      </c>
      <c r="V102" s="932">
        <v>0.2172</v>
      </c>
      <c r="W102" s="1009">
        <f>SQRT(X102^2+Y102^2)*1000/(1.73*W84)</f>
        <v>43.383619555309977</v>
      </c>
      <c r="X102" s="931">
        <v>0.42</v>
      </c>
      <c r="Y102" s="932">
        <v>0.2172</v>
      </c>
      <c r="Z102" s="1009">
        <f>SQRT(AA102^2+AB102^2)*1000/(1.73*Z84)</f>
        <v>43.629792057311306</v>
      </c>
      <c r="AA102" s="931">
        <v>0.4224</v>
      </c>
      <c r="AB102" s="932">
        <v>0.21840000000000001</v>
      </c>
      <c r="AC102" s="1009">
        <f>SQRT(AD102^2+AE102^2)*1000/(1.73*AC84)</f>
        <v>43.579333610334359</v>
      </c>
      <c r="AD102" s="931">
        <v>0.4224</v>
      </c>
      <c r="AE102" s="932">
        <v>0.2172</v>
      </c>
      <c r="AF102" s="1009">
        <f>SQRT(AG102^2+AH102^2)*1000/(1.73*AF84)</f>
        <v>44.029233344019723</v>
      </c>
      <c r="AG102" s="931">
        <v>0.4224</v>
      </c>
      <c r="AH102" s="932">
        <v>0.2112</v>
      </c>
      <c r="AI102" s="1009">
        <f>SQRT(AJ102^2+AK102^2)*1000/(1.73*AI84)</f>
        <v>43.729148518108772</v>
      </c>
      <c r="AJ102" s="931">
        <v>0.42</v>
      </c>
      <c r="AK102" s="932">
        <v>0.20880000000000001</v>
      </c>
      <c r="AL102" s="1009">
        <f>SQRT(AM102^2+AN102^2)*1000/(1.73*AL84)</f>
        <v>40.473906039333201</v>
      </c>
      <c r="AM102" s="931">
        <v>0.3972</v>
      </c>
      <c r="AN102" s="932">
        <v>0.17519999999999999</v>
      </c>
      <c r="AO102" s="1009">
        <f>SQRT(AP102^2+AQ102^2)*1000/(1.73*AO84)</f>
        <v>36.114142960810675</v>
      </c>
      <c r="AP102" s="931">
        <v>0.3624</v>
      </c>
      <c r="AQ102" s="932">
        <v>0.1368</v>
      </c>
      <c r="AR102" s="674"/>
      <c r="AS102" s="674"/>
      <c r="AT102" s="807"/>
      <c r="AU102" s="807"/>
      <c r="AV102" s="920"/>
    </row>
    <row r="103" spans="1:48" s="665" customFormat="1" ht="16.5" customHeight="1" x14ac:dyDescent="0.25">
      <c r="A103" s="929" t="s">
        <v>313</v>
      </c>
      <c r="B103" s="715" t="s">
        <v>341</v>
      </c>
      <c r="C103" s="716"/>
      <c r="D103" s="717"/>
      <c r="E103" s="718"/>
      <c r="F103" s="719"/>
      <c r="G103" s="720"/>
      <c r="H103" s="1009">
        <f>SQRT(I103^2+J103^2)*1000/(1.73*H84)</f>
        <v>108.3482706315886</v>
      </c>
      <c r="I103" s="931">
        <v>1.1375999999999999</v>
      </c>
      <c r="J103" s="932">
        <v>0.31680000000000003</v>
      </c>
      <c r="K103" s="1009">
        <f>SQRT(L103^2+M103^2)*1000/(1.73*K84)</f>
        <v>107.55975333358727</v>
      </c>
      <c r="L103" s="931">
        <v>1.1279999999999999</v>
      </c>
      <c r="M103" s="932">
        <v>0.31919999999999998</v>
      </c>
      <c r="N103" s="1009">
        <f>SQRT(O103^2+P103^2)*1000/(1.73*N84)</f>
        <v>107.93760607920349</v>
      </c>
      <c r="O103" s="931">
        <v>1.1315999999999999</v>
      </c>
      <c r="P103" s="932">
        <v>0.3216</v>
      </c>
      <c r="Q103" s="1009">
        <f>SQRT(R103^2+S103^2)*1000/(1.73*Q84)</f>
        <v>109.67674610725123</v>
      </c>
      <c r="R103" s="931">
        <v>1.1496</v>
      </c>
      <c r="S103" s="932">
        <v>0.3276</v>
      </c>
      <c r="T103" s="1009">
        <f>SQRT(U103^2+V103^2)*1000/(1.73*T84)</f>
        <v>114.79731707939398</v>
      </c>
      <c r="U103" s="931">
        <v>1.2072000000000001</v>
      </c>
      <c r="V103" s="932">
        <v>0.32879999999999998</v>
      </c>
      <c r="W103" s="1009">
        <f>SQRT(X103^2+Y103^2)*1000/(1.73*W84)</f>
        <v>115.96630602914553</v>
      </c>
      <c r="X103" s="931">
        <v>1.2203999999999999</v>
      </c>
      <c r="Y103" s="932">
        <v>0.32879999999999998</v>
      </c>
      <c r="Z103" s="1009">
        <f>SQRT(AA103^2+AB103^2)*1000/(1.73*Z84)</f>
        <v>116.92338944296336</v>
      </c>
      <c r="AA103" s="931">
        <v>1.2312000000000001</v>
      </c>
      <c r="AB103" s="932">
        <v>0.32879999999999998</v>
      </c>
      <c r="AC103" s="1009">
        <f>SQRT(AD103^2+AE103^2)*1000/(1.73*AC84)</f>
        <v>113.88959458779664</v>
      </c>
      <c r="AD103" s="931">
        <v>1.1976</v>
      </c>
      <c r="AE103" s="932">
        <v>0.32640000000000002</v>
      </c>
      <c r="AF103" s="1009">
        <f>SQRT(AG103^2+AH103^2)*1000/(1.73*AF84)</f>
        <v>115.89415338947683</v>
      </c>
      <c r="AG103" s="931">
        <v>1.2036</v>
      </c>
      <c r="AH103" s="932">
        <v>0.31080000000000002</v>
      </c>
      <c r="AI103" s="1009">
        <f>SQRT(AJ103^2+AK103^2)*1000/(1.73*AI84)</f>
        <v>109.58485899009261</v>
      </c>
      <c r="AJ103" s="931">
        <v>1.1352</v>
      </c>
      <c r="AK103" s="932">
        <v>0.30480000000000002</v>
      </c>
      <c r="AL103" s="1009">
        <f>SQRT(AM103^2+AN103^2)*1000/(1.73*AL84)</f>
        <v>98.430107837644798</v>
      </c>
      <c r="AM103" s="931">
        <v>1.014</v>
      </c>
      <c r="AN103" s="932">
        <v>0.29399999999999998</v>
      </c>
      <c r="AO103" s="1009">
        <f>SQRT(AP103^2+AQ103^2)*1000/(1.73*AO84)</f>
        <v>89.301658729538872</v>
      </c>
      <c r="AP103" s="931">
        <v>0.91200000000000003</v>
      </c>
      <c r="AQ103" s="932">
        <v>0.2928</v>
      </c>
      <c r="AR103" s="674"/>
      <c r="AS103" s="674"/>
      <c r="AT103" s="807"/>
      <c r="AU103" s="807"/>
      <c r="AV103" s="920"/>
    </row>
    <row r="104" spans="1:48" s="665" customFormat="1" ht="16.5" customHeight="1" x14ac:dyDescent="0.25">
      <c r="A104" s="929" t="s">
        <v>315</v>
      </c>
      <c r="B104" s="715" t="s">
        <v>342</v>
      </c>
      <c r="C104" s="716"/>
      <c r="D104" s="717"/>
      <c r="E104" s="718"/>
      <c r="F104" s="719"/>
      <c r="G104" s="720"/>
      <c r="H104" s="1009">
        <f>SQRT(I104^2+J104^2)*1000/(1.73*H84)</f>
        <v>9.6449215524360046</v>
      </c>
      <c r="I104" s="931">
        <v>0.10512000000000001</v>
      </c>
      <c r="J104" s="932">
        <v>0</v>
      </c>
      <c r="K104" s="1009">
        <f>SQRT(L104^2+M104^2)*1000/(1.73*K84)</f>
        <v>9.6118909991742374</v>
      </c>
      <c r="L104" s="931">
        <v>0.10476000000000001</v>
      </c>
      <c r="M104" s="932">
        <v>0</v>
      </c>
      <c r="N104" s="1009">
        <f>SQRT(O104^2+P104^2)*1000/(1.73*N84)</f>
        <v>8.4558216350123878</v>
      </c>
      <c r="O104" s="931">
        <v>9.2160000000000006E-2</v>
      </c>
      <c r="P104" s="932">
        <v>0</v>
      </c>
      <c r="Q104" s="1009">
        <f>SQRT(R104^2+S104^2)*1000/(1.73*Q84)</f>
        <v>9.7440691960490593</v>
      </c>
      <c r="R104" s="931">
        <v>0.1062</v>
      </c>
      <c r="S104" s="932">
        <v>3.6000000000000002E-4</v>
      </c>
      <c r="T104" s="1009">
        <f>SQRT(U104^2+V104^2)*1000/(1.73*T84)</f>
        <v>13.542526837324528</v>
      </c>
      <c r="U104" s="931">
        <v>0.14760000000000001</v>
      </c>
      <c r="V104" s="932">
        <v>0</v>
      </c>
      <c r="W104" s="1009">
        <f>SQRT(X104^2+Y104^2)*1000/(1.73*W84)</f>
        <v>13.377374071015691</v>
      </c>
      <c r="X104" s="931">
        <v>0.14580000000000001</v>
      </c>
      <c r="Y104" s="932">
        <v>0</v>
      </c>
      <c r="Z104" s="1009">
        <f>SQRT(AA104^2+AB104^2)*1000/(1.73*Z84)</f>
        <v>13.41040462427746</v>
      </c>
      <c r="AA104" s="931">
        <v>0.14616000000000001</v>
      </c>
      <c r="AB104" s="932">
        <v>0</v>
      </c>
      <c r="AC104" s="1009">
        <f>SQRT(AD104^2+AE104^2)*1000/(1.73*AC84)</f>
        <v>13.806771263418662</v>
      </c>
      <c r="AD104" s="931">
        <v>0.15048</v>
      </c>
      <c r="AE104" s="932">
        <v>0</v>
      </c>
      <c r="AF104" s="1009">
        <f>SQRT(AG104^2+AH104^2)*1000/(1.73*AF84)</f>
        <v>13.760954689539437</v>
      </c>
      <c r="AG104" s="931">
        <v>0.14760000000000001</v>
      </c>
      <c r="AH104" s="932">
        <v>0</v>
      </c>
      <c r="AI104" s="1009">
        <f>SQRT(AJ104^2+AK104^2)*1000/(1.73*AI84)</f>
        <v>12.720492261793771</v>
      </c>
      <c r="AJ104" s="931">
        <v>0.13644000000000001</v>
      </c>
      <c r="AK104" s="932">
        <v>0</v>
      </c>
      <c r="AL104" s="1009">
        <f>SQRT(AM104^2+AN104^2)*1000/(1.73*AL84)</f>
        <v>11.847846354652246</v>
      </c>
      <c r="AM104" s="931">
        <v>0.12708</v>
      </c>
      <c r="AN104" s="932">
        <v>0</v>
      </c>
      <c r="AO104" s="1009">
        <f>SQRT(AP104^2+AQ104^2)*1000/(1.73*AO84)</f>
        <v>10.874510535148238</v>
      </c>
      <c r="AP104" s="931">
        <v>0.11663999999999999</v>
      </c>
      <c r="AQ104" s="932">
        <v>0</v>
      </c>
      <c r="AR104" s="674"/>
      <c r="AS104" s="674"/>
      <c r="AT104" s="807"/>
      <c r="AU104" s="807"/>
      <c r="AV104" s="920"/>
    </row>
    <row r="105" spans="1:48" s="665" customFormat="1" ht="16.5" customHeight="1" x14ac:dyDescent="0.25">
      <c r="A105" s="929" t="s">
        <v>317</v>
      </c>
      <c r="B105" s="715" t="s">
        <v>343</v>
      </c>
      <c r="C105" s="716"/>
      <c r="D105" s="717"/>
      <c r="E105" s="718"/>
      <c r="F105" s="719"/>
      <c r="G105" s="720"/>
      <c r="H105" s="1009">
        <f>SQRT(I105^2+J105^2)*1000/(1.73*H85)</f>
        <v>111.05874129529698</v>
      </c>
      <c r="I105" s="931">
        <v>1.1628000000000001</v>
      </c>
      <c r="J105" s="932">
        <v>0.37559999999999999</v>
      </c>
      <c r="K105" s="1009">
        <f>SQRT(L105^2+M105^2)*1000/(1.73*K85)</f>
        <v>109.01444862558843</v>
      </c>
      <c r="L105" s="931">
        <v>1.1292</v>
      </c>
      <c r="M105" s="932">
        <v>0.36959999999999998</v>
      </c>
      <c r="N105" s="1009">
        <f>SQRT(O105^2+P105^2)*1000/(1.73*N85)</f>
        <v>109.67658031424099</v>
      </c>
      <c r="O105" s="931">
        <v>1.1364000000000001</v>
      </c>
      <c r="P105" s="932">
        <v>0.37080000000000002</v>
      </c>
      <c r="Q105" s="1009">
        <f>SQRT(R105^2+S105^2)*1000/(1.73*Q85)</f>
        <v>121.02722051320504</v>
      </c>
      <c r="R105" s="931">
        <v>1.254</v>
      </c>
      <c r="S105" s="932">
        <v>0.40920000000000001</v>
      </c>
      <c r="T105" s="1009">
        <f>SQRT(U105^2+V105^2)*1000/(1.73*T85)</f>
        <v>137.87182242451652</v>
      </c>
      <c r="U105" s="931">
        <v>1.4352</v>
      </c>
      <c r="V105" s="932">
        <v>0.44519999999999998</v>
      </c>
      <c r="W105" s="1009">
        <f>SQRT(X105^2+Y105^2)*1000/(1.73*W85)</f>
        <v>142.75369664801119</v>
      </c>
      <c r="X105" s="931">
        <v>1.494</v>
      </c>
      <c r="Y105" s="932">
        <v>0.43440000000000001</v>
      </c>
      <c r="Z105" s="1009">
        <f>SQRT(AA105^2+AB105^2)*1000/(1.73*Z85)</f>
        <v>146.62730168967735</v>
      </c>
      <c r="AA105" s="931">
        <v>1.5396000000000001</v>
      </c>
      <c r="AB105" s="932">
        <v>0.4284</v>
      </c>
      <c r="AC105" s="1009">
        <f>SQRT(AD105^2+AE105^2)*1000/(1.73*AC85)</f>
        <v>143.17952176884819</v>
      </c>
      <c r="AD105" s="931">
        <v>1.5036</v>
      </c>
      <c r="AE105" s="932">
        <v>0.41760000000000003</v>
      </c>
      <c r="AF105" s="1009">
        <f>SQRT(AG105^2+AH105^2)*1000/(1.73*AF85)</f>
        <v>139.31543164393943</v>
      </c>
      <c r="AG105" s="931">
        <v>1.4412</v>
      </c>
      <c r="AH105" s="932">
        <v>0.39479999999999998</v>
      </c>
      <c r="AI105" s="1009">
        <f>SQRT(AJ105^2+AK105^2)*1000/(1.73*AI85)</f>
        <v>126.99910584716451</v>
      </c>
      <c r="AJ105" s="931">
        <v>1.3080000000000001</v>
      </c>
      <c r="AK105" s="932">
        <v>0.38040000000000002</v>
      </c>
      <c r="AL105" s="1009">
        <f>SQRT(AM105^2+AN105^2)*1000/(1.73*AL85)</f>
        <v>115.66339679794652</v>
      </c>
      <c r="AM105" s="931">
        <v>1.1819999999999999</v>
      </c>
      <c r="AN105" s="932">
        <v>0.37680000000000002</v>
      </c>
      <c r="AO105" s="1009">
        <f>SQRT(AP105^2+AQ105^2)*1000/(1.73*AO85)</f>
        <v>102.27480367437917</v>
      </c>
      <c r="AP105" s="931">
        <v>1.032</v>
      </c>
      <c r="AQ105" s="932">
        <v>0.372</v>
      </c>
      <c r="AR105" s="674"/>
      <c r="AS105" s="674"/>
      <c r="AT105" s="807"/>
      <c r="AU105" s="807"/>
      <c r="AV105" s="920"/>
    </row>
    <row r="106" spans="1:48" s="665" customFormat="1" ht="16.5" customHeight="1" x14ac:dyDescent="0.25">
      <c r="A106" s="929" t="s">
        <v>319</v>
      </c>
      <c r="B106" s="715" t="s">
        <v>344</v>
      </c>
      <c r="C106" s="716"/>
      <c r="D106" s="717"/>
      <c r="E106" s="718"/>
      <c r="F106" s="719"/>
      <c r="G106" s="720"/>
      <c r="H106" s="1009">
        <f>SQRT(I106^2+J106^2)*1000/(1.73*H85)</f>
        <v>93.478343800671752</v>
      </c>
      <c r="I106" s="931">
        <v>0.99119999999999997</v>
      </c>
      <c r="J106" s="932">
        <v>0.27456000000000003</v>
      </c>
      <c r="K106" s="1009">
        <f>SQRT(L106^2+M106^2)*1000/(1.73*K85)</f>
        <v>91.546891475496338</v>
      </c>
      <c r="L106" s="931">
        <v>0.95855999999999997</v>
      </c>
      <c r="M106" s="932">
        <v>0.27695999999999998</v>
      </c>
      <c r="N106" s="1009">
        <f>SQRT(O106^2+P106^2)*1000/(1.73*N85)</f>
        <v>91.732109880197143</v>
      </c>
      <c r="O106" s="931">
        <v>0.95711999999999997</v>
      </c>
      <c r="P106" s="932">
        <v>0.28895999999999999</v>
      </c>
      <c r="Q106" s="1009">
        <f>SQRT(R106^2+S106^2)*1000/(1.73*Q85)</f>
        <v>102.69212171244614</v>
      </c>
      <c r="R106" s="931">
        <v>1.0540799999999999</v>
      </c>
      <c r="S106" s="932">
        <v>0.37631999999999999</v>
      </c>
      <c r="T106" s="1009">
        <f>SQRT(U106^2+V106^2)*1000/(1.73*T85)</f>
        <v>118.65133810224529</v>
      </c>
      <c r="U106" s="931">
        <v>1.20384</v>
      </c>
      <c r="V106" s="932">
        <v>0.47232000000000002</v>
      </c>
      <c r="W106" s="1009">
        <f>SQRT(X106^2+Y106^2)*1000/(1.73*W85)</f>
        <v>118.6587348630696</v>
      </c>
      <c r="X106" s="931">
        <v>1.212</v>
      </c>
      <c r="Y106" s="932">
        <v>0.45119999999999999</v>
      </c>
      <c r="Z106" s="1009">
        <f>SQRT(AA106^2+AB106^2)*1000/(1.73*Z85)</f>
        <v>119.60505992278036</v>
      </c>
      <c r="AA106" s="931">
        <v>1.22736</v>
      </c>
      <c r="AB106" s="932">
        <v>0.43919999999999998</v>
      </c>
      <c r="AC106" s="1009">
        <f>SQRT(AD106^2+AE106^2)*1000/(1.73*AC85)</f>
        <v>119.9826510633571</v>
      </c>
      <c r="AD106" s="931">
        <v>1.2336</v>
      </c>
      <c r="AE106" s="932">
        <v>0.43391999999999997</v>
      </c>
      <c r="AF106" s="1009">
        <f>SQRT(AG106^2+AH106^2)*1000/(1.73*AF85)</f>
        <v>117.3751352974819</v>
      </c>
      <c r="AG106" s="931">
        <v>1.1875199999999999</v>
      </c>
      <c r="AH106" s="932">
        <v>0.41808000000000001</v>
      </c>
      <c r="AI106" s="1009">
        <f>SQRT(AJ106^2+AK106^2)*1000/(1.73*AI85)</f>
        <v>114.94498220648154</v>
      </c>
      <c r="AJ106" s="931">
        <v>1.16208</v>
      </c>
      <c r="AK106" s="932">
        <v>0.41183999999999998</v>
      </c>
      <c r="AL106" s="1009">
        <f>SQRT(AM106^2+AN106^2)*1000/(1.73*AL85)</f>
        <v>108.66169456415453</v>
      </c>
      <c r="AM106" s="931">
        <v>1.09104</v>
      </c>
      <c r="AN106" s="932">
        <v>0.40992000000000001</v>
      </c>
      <c r="AO106" s="1009">
        <f>SQRT(AP106^2+AQ106^2)*1000/(1.73*AO85)</f>
        <v>100.62242501835728</v>
      </c>
      <c r="AP106" s="931">
        <v>0.99839999999999995</v>
      </c>
      <c r="AQ106" s="932">
        <v>0.40992000000000001</v>
      </c>
      <c r="AR106" s="674"/>
      <c r="AS106" s="674"/>
      <c r="AT106" s="807"/>
      <c r="AU106" s="807"/>
      <c r="AV106" s="920"/>
    </row>
    <row r="107" spans="1:48" s="665" customFormat="1" ht="16.5" customHeight="1" thickBot="1" x14ac:dyDescent="0.3">
      <c r="A107" s="723" t="s">
        <v>321</v>
      </c>
      <c r="B107" s="724" t="s">
        <v>345</v>
      </c>
      <c r="C107" s="725"/>
      <c r="D107" s="726"/>
      <c r="E107" s="727"/>
      <c r="F107" s="728"/>
      <c r="G107" s="729"/>
      <c r="H107" s="989">
        <f>SQRT(I107^2+J107^2)*1000/(1.73*H85)</f>
        <v>37.921894721056013</v>
      </c>
      <c r="I107" s="1028">
        <v>0.39072000000000001</v>
      </c>
      <c r="J107" s="1029">
        <v>0.1464</v>
      </c>
      <c r="K107" s="989">
        <f>SQRT(L107^2+M107^2)*1000/(1.73*K85)</f>
        <v>38.022826635872974</v>
      </c>
      <c r="L107" s="1028">
        <v>0.38832</v>
      </c>
      <c r="M107" s="1029">
        <v>0.14471999999999999</v>
      </c>
      <c r="N107" s="989">
        <f>SQRT(O107^2+P107^2)*1000/(1.73*N85)</f>
        <v>38.448068469191263</v>
      </c>
      <c r="O107" s="1028">
        <v>0.39263999999999999</v>
      </c>
      <c r="P107" s="1029">
        <v>0.1464</v>
      </c>
      <c r="Q107" s="989">
        <f>SQRT(R107^2+S107^2)*1000/(1.73*Q85)</f>
        <v>40.443169570795554</v>
      </c>
      <c r="R107" s="1028">
        <v>0.41208</v>
      </c>
      <c r="S107" s="1029">
        <v>0.15648000000000001</v>
      </c>
      <c r="T107" s="989">
        <f>SQRT(U107^2+V107^2)*1000/(1.73*T85)</f>
        <v>45.295904058847711</v>
      </c>
      <c r="U107" s="1028">
        <v>0.46200000000000002</v>
      </c>
      <c r="V107" s="1029">
        <v>0.17399999999999999</v>
      </c>
      <c r="W107" s="989">
        <f>SQRT(X107^2+Y107^2)*1000/(1.73*W85)</f>
        <v>47.402995905443156</v>
      </c>
      <c r="X107" s="1028">
        <v>0.48671999999999999</v>
      </c>
      <c r="Y107" s="1029">
        <v>0.17327999999999999</v>
      </c>
      <c r="Z107" s="989">
        <f>SQRT(AA107^2+AB107^2)*1000/(1.73*Z85)</f>
        <v>49.802616818601287</v>
      </c>
      <c r="AA107" s="1028">
        <v>0.51504000000000005</v>
      </c>
      <c r="AB107" s="1029">
        <v>0.17136000000000001</v>
      </c>
      <c r="AC107" s="989">
        <f>SQRT(AD107^2+AE107^2)*1000/(1.73*AC85)</f>
        <v>50.65912559579651</v>
      </c>
      <c r="AD107" s="1028">
        <v>0.52368000000000003</v>
      </c>
      <c r="AE107" s="1029">
        <v>0.17496</v>
      </c>
      <c r="AF107" s="989">
        <f>SQRT(AG107^2+AH107^2)*1000/(1.73*AF85)</f>
        <v>49.792586666114246</v>
      </c>
      <c r="AG107" s="1028">
        <v>0.50736000000000003</v>
      </c>
      <c r="AH107" s="1029">
        <v>0.1668</v>
      </c>
      <c r="AI107" s="989">
        <f>SQRT(AJ107^2+AK107^2)*1000/(1.73*AI85)</f>
        <v>47.464340279858334</v>
      </c>
      <c r="AJ107" s="1028">
        <v>0.48264000000000001</v>
      </c>
      <c r="AK107" s="1029">
        <v>0.16200000000000001</v>
      </c>
      <c r="AL107" s="989">
        <f>SQRT(AM107^2+AN107^2)*1000/(1.73*AL85)</f>
        <v>43.88712001712468</v>
      </c>
      <c r="AM107" s="1028">
        <v>0.44135999999999997</v>
      </c>
      <c r="AN107" s="1029">
        <v>0.16367999999999999</v>
      </c>
      <c r="AO107" s="989">
        <f>SQRT(AP107^2+AQ107^2)*1000/(1.73*AO85)</f>
        <v>38.393062133059757</v>
      </c>
      <c r="AP107" s="1028">
        <v>0.37703999999999999</v>
      </c>
      <c r="AQ107" s="1029">
        <v>0.1656</v>
      </c>
      <c r="AR107" s="674"/>
      <c r="AS107" s="674"/>
      <c r="AT107" s="807"/>
      <c r="AU107" s="807"/>
      <c r="AV107" s="920"/>
    </row>
    <row r="108" spans="1:48" s="665" customFormat="1" ht="16.5" customHeight="1" x14ac:dyDescent="0.25">
      <c r="A108" s="828"/>
      <c r="B108" s="731" t="s">
        <v>87</v>
      </c>
      <c r="C108" s="732"/>
      <c r="D108" s="943"/>
      <c r="E108" s="944"/>
      <c r="F108" s="945"/>
      <c r="G108" s="967"/>
      <c r="H108" s="1004"/>
      <c r="I108" s="812">
        <v>1.7399999999999999E-2</v>
      </c>
      <c r="J108" s="813"/>
      <c r="K108" s="1004"/>
      <c r="L108" s="812">
        <v>1.7399999999999999E-2</v>
      </c>
      <c r="M108" s="813"/>
      <c r="N108" s="1004"/>
      <c r="O108" s="812">
        <v>1.9800000000000002E-2</v>
      </c>
      <c r="P108" s="813"/>
      <c r="Q108" s="1004"/>
      <c r="R108" s="812">
        <v>1.8599999999999998E-2</v>
      </c>
      <c r="S108" s="813"/>
      <c r="T108" s="1004"/>
      <c r="U108" s="812">
        <v>1.9800000000000002E-2</v>
      </c>
      <c r="V108" s="813"/>
      <c r="W108" s="1004"/>
      <c r="X108" s="812">
        <v>1.9199999999999998E-2</v>
      </c>
      <c r="Y108" s="813"/>
      <c r="Z108" s="1004"/>
      <c r="AA108" s="812">
        <v>2.4E-2</v>
      </c>
      <c r="AB108" s="813"/>
      <c r="AC108" s="1004"/>
      <c r="AD108" s="812">
        <v>2.8199999999999999E-2</v>
      </c>
      <c r="AE108" s="813"/>
      <c r="AF108" s="1004"/>
      <c r="AG108" s="812">
        <v>2.1600000000000001E-2</v>
      </c>
      <c r="AH108" s="813"/>
      <c r="AI108" s="1004"/>
      <c r="AJ108" s="812">
        <v>2.46E-2</v>
      </c>
      <c r="AK108" s="813"/>
      <c r="AL108" s="1004"/>
      <c r="AM108" s="812">
        <v>2.2200000000000001E-2</v>
      </c>
      <c r="AN108" s="813"/>
      <c r="AO108" s="1004"/>
      <c r="AP108" s="812">
        <v>2.2200000000000001E-2</v>
      </c>
      <c r="AQ108" s="813"/>
      <c r="AT108" s="674"/>
      <c r="AU108" s="674"/>
    </row>
    <row r="109" spans="1:48" s="665" customFormat="1" ht="16.5" customHeight="1" thickBot="1" x14ac:dyDescent="0.3">
      <c r="A109" s="829"/>
      <c r="B109" s="740" t="s">
        <v>88</v>
      </c>
      <c r="C109" s="741"/>
      <c r="D109" s="947"/>
      <c r="E109" s="743"/>
      <c r="F109" s="948"/>
      <c r="G109" s="995"/>
      <c r="H109" s="998"/>
      <c r="I109" s="1033">
        <v>8.9999999999999993E-3</v>
      </c>
      <c r="J109" s="1000"/>
      <c r="K109" s="998"/>
      <c r="L109" s="1033">
        <v>9.5999999999999992E-3</v>
      </c>
      <c r="M109" s="1000"/>
      <c r="N109" s="998"/>
      <c r="O109" s="1033">
        <v>1.0200000000000001E-2</v>
      </c>
      <c r="P109" s="1000"/>
      <c r="Q109" s="998"/>
      <c r="R109" s="1033">
        <v>9.5999999999999992E-3</v>
      </c>
      <c r="S109" s="1000"/>
      <c r="T109" s="998"/>
      <c r="U109" s="1033">
        <v>1.14E-2</v>
      </c>
      <c r="V109" s="1000"/>
      <c r="W109" s="998"/>
      <c r="X109" s="1033">
        <v>1.0200000000000001E-2</v>
      </c>
      <c r="Y109" s="1000"/>
      <c r="Z109" s="998"/>
      <c r="AA109" s="1033">
        <v>2.0400000000000001E-2</v>
      </c>
      <c r="AB109" s="1000"/>
      <c r="AC109" s="998"/>
      <c r="AD109" s="1033">
        <v>1.7999999999999999E-2</v>
      </c>
      <c r="AE109" s="1000"/>
      <c r="AF109" s="998"/>
      <c r="AG109" s="1033">
        <v>1.44E-2</v>
      </c>
      <c r="AH109" s="1000"/>
      <c r="AI109" s="998"/>
      <c r="AJ109" s="1033">
        <v>1.6799999999999999E-2</v>
      </c>
      <c r="AK109" s="1000"/>
      <c r="AL109" s="998"/>
      <c r="AM109" s="1033">
        <v>1.38E-2</v>
      </c>
      <c r="AN109" s="1000"/>
      <c r="AO109" s="998"/>
      <c r="AP109" s="1033">
        <v>1.38E-2</v>
      </c>
      <c r="AQ109" s="1000"/>
    </row>
    <row r="110" spans="1:48" s="665" customFormat="1" ht="16.5" customHeight="1" x14ac:dyDescent="0.25">
      <c r="A110" s="1707" t="s">
        <v>50</v>
      </c>
      <c r="B110" s="1708"/>
      <c r="C110" s="1708"/>
      <c r="D110" s="1708"/>
      <c r="E110" s="1708"/>
      <c r="F110" s="1708"/>
      <c r="G110" s="1709"/>
      <c r="H110" s="997">
        <f t="shared" ref="H110:AQ110" si="6">H96+H97+H98</f>
        <v>307.54145767633048</v>
      </c>
      <c r="I110" s="867">
        <f>I96+I97+I98</f>
        <v>2.0966399999999998</v>
      </c>
      <c r="J110" s="868">
        <f t="shared" si="6"/>
        <v>0.43824000000000002</v>
      </c>
      <c r="K110" s="997">
        <f t="shared" si="6"/>
        <v>298.76246589420799</v>
      </c>
      <c r="L110" s="867">
        <f t="shared" si="6"/>
        <v>2.0407200000000003</v>
      </c>
      <c r="M110" s="868">
        <f t="shared" si="6"/>
        <v>0.42792000000000002</v>
      </c>
      <c r="N110" s="997">
        <f t="shared" si="6"/>
        <v>292.47901657588875</v>
      </c>
      <c r="O110" s="867">
        <f t="shared" si="6"/>
        <v>2.00136</v>
      </c>
      <c r="P110" s="868">
        <f t="shared" si="6"/>
        <v>0.42383999999999999</v>
      </c>
      <c r="Q110" s="997">
        <f t="shared" si="6"/>
        <v>315.75367587428264</v>
      </c>
      <c r="R110" s="867">
        <f t="shared" si="6"/>
        <v>2.1419999999999999</v>
      </c>
      <c r="S110" s="868">
        <f t="shared" si="6"/>
        <v>0.47039999999999998</v>
      </c>
      <c r="T110" s="997">
        <f t="shared" si="6"/>
        <v>337.55677146008549</v>
      </c>
      <c r="U110" s="867">
        <f t="shared" si="6"/>
        <v>2.27664</v>
      </c>
      <c r="V110" s="868">
        <f t="shared" si="6"/>
        <v>0.51960000000000006</v>
      </c>
      <c r="W110" s="997">
        <f t="shared" si="6"/>
        <v>346.55277237168252</v>
      </c>
      <c r="X110" s="867">
        <f t="shared" si="6"/>
        <v>2.3474400000000002</v>
      </c>
      <c r="Y110" s="868">
        <f t="shared" si="6"/>
        <v>0.51456000000000002</v>
      </c>
      <c r="Z110" s="997">
        <f t="shared" si="6"/>
        <v>352.53299867222034</v>
      </c>
      <c r="AA110" s="867">
        <f t="shared" si="6"/>
        <v>2.39472</v>
      </c>
      <c r="AB110" s="868">
        <f t="shared" si="6"/>
        <v>0.51192000000000004</v>
      </c>
      <c r="AC110" s="997">
        <f t="shared" si="6"/>
        <v>350.92335468536294</v>
      </c>
      <c r="AD110" s="867">
        <f t="shared" si="6"/>
        <v>2.39472</v>
      </c>
      <c r="AE110" s="868">
        <f t="shared" si="6"/>
        <v>0.50928000000000007</v>
      </c>
      <c r="AF110" s="997">
        <f t="shared" si="6"/>
        <v>347.02552002870209</v>
      </c>
      <c r="AG110" s="867">
        <f t="shared" si="6"/>
        <v>2.3373600000000003</v>
      </c>
      <c r="AH110" s="868">
        <f t="shared" si="6"/>
        <v>0.49103999999999998</v>
      </c>
      <c r="AI110" s="997">
        <f t="shared" si="6"/>
        <v>331.76254379324121</v>
      </c>
      <c r="AJ110" s="867">
        <f t="shared" si="6"/>
        <v>2.2430400000000001</v>
      </c>
      <c r="AK110" s="868">
        <f t="shared" si="6"/>
        <v>0.47400000000000003</v>
      </c>
      <c r="AL110" s="997">
        <f t="shared" si="6"/>
        <v>309.60304513929702</v>
      </c>
      <c r="AM110" s="867">
        <f t="shared" si="6"/>
        <v>2.0903999999999998</v>
      </c>
      <c r="AN110" s="868">
        <f t="shared" si="6"/>
        <v>0.46344000000000002</v>
      </c>
      <c r="AO110" s="997">
        <f t="shared" si="6"/>
        <v>280.63008140717147</v>
      </c>
      <c r="AP110" s="867">
        <f t="shared" si="6"/>
        <v>1.9077599999999999</v>
      </c>
      <c r="AQ110" s="868">
        <f t="shared" si="6"/>
        <v>0.46632000000000001</v>
      </c>
      <c r="AR110" s="674"/>
    </row>
    <row r="111" spans="1:48" s="665" customFormat="1" ht="16.5" customHeight="1" x14ac:dyDescent="0.25">
      <c r="A111" s="1860" t="s">
        <v>51</v>
      </c>
      <c r="B111" s="1868"/>
      <c r="C111" s="1868"/>
      <c r="D111" s="1868"/>
      <c r="E111" s="1868"/>
      <c r="F111" s="1868"/>
      <c r="G111" s="1861"/>
      <c r="H111" s="721">
        <f t="shared" ref="H111:AQ111" si="7">H102+H103+H104</f>
        <v>152.27095728406999</v>
      </c>
      <c r="I111" s="816">
        <f>I102+I103+I104</f>
        <v>1.58592</v>
      </c>
      <c r="J111" s="817">
        <f t="shared" si="7"/>
        <v>0.46440000000000003</v>
      </c>
      <c r="K111" s="721">
        <f t="shared" si="7"/>
        <v>152.11627683552672</v>
      </c>
      <c r="L111" s="816">
        <f t="shared" si="7"/>
        <v>1.58436</v>
      </c>
      <c r="M111" s="817">
        <f t="shared" si="7"/>
        <v>0.46560000000000001</v>
      </c>
      <c r="N111" s="721">
        <f t="shared" si="7"/>
        <v>151.13487786747501</v>
      </c>
      <c r="O111" s="816">
        <f t="shared" si="7"/>
        <v>1.5729599999999999</v>
      </c>
      <c r="P111" s="817">
        <f t="shared" si="7"/>
        <v>0.46799999999999997</v>
      </c>
      <c r="Q111" s="721">
        <f t="shared" si="7"/>
        <v>155.62490679233389</v>
      </c>
      <c r="R111" s="816">
        <f t="shared" si="7"/>
        <v>1.6133999999999999</v>
      </c>
      <c r="S111" s="817">
        <f t="shared" si="7"/>
        <v>0.49476000000000003</v>
      </c>
      <c r="T111" s="721">
        <f t="shared" si="7"/>
        <v>171.13774929875473</v>
      </c>
      <c r="U111" s="816">
        <f t="shared" si="7"/>
        <v>1.7676000000000001</v>
      </c>
      <c r="V111" s="817">
        <f t="shared" si="7"/>
        <v>0.54600000000000004</v>
      </c>
      <c r="W111" s="721">
        <f t="shared" si="7"/>
        <v>172.72729965547117</v>
      </c>
      <c r="X111" s="816">
        <f t="shared" si="7"/>
        <v>1.7861999999999998</v>
      </c>
      <c r="Y111" s="817">
        <f t="shared" si="7"/>
        <v>0.54600000000000004</v>
      </c>
      <c r="Z111" s="721">
        <f t="shared" si="7"/>
        <v>173.96358612455211</v>
      </c>
      <c r="AA111" s="816">
        <f t="shared" si="7"/>
        <v>1.79976</v>
      </c>
      <c r="AB111" s="817">
        <f t="shared" si="7"/>
        <v>0.54720000000000002</v>
      </c>
      <c r="AC111" s="721">
        <f t="shared" si="7"/>
        <v>171.27569946154964</v>
      </c>
      <c r="AD111" s="816">
        <f t="shared" si="7"/>
        <v>1.7704800000000001</v>
      </c>
      <c r="AE111" s="817">
        <f t="shared" si="7"/>
        <v>0.54360000000000008</v>
      </c>
      <c r="AF111" s="721">
        <f t="shared" si="7"/>
        <v>173.68434142303599</v>
      </c>
      <c r="AG111" s="816">
        <f t="shared" si="7"/>
        <v>1.7735999999999998</v>
      </c>
      <c r="AH111" s="817">
        <f t="shared" si="7"/>
        <v>0.52200000000000002</v>
      </c>
      <c r="AI111" s="721">
        <f t="shared" si="7"/>
        <v>166.03449976999514</v>
      </c>
      <c r="AJ111" s="816">
        <f t="shared" si="7"/>
        <v>1.69164</v>
      </c>
      <c r="AK111" s="817">
        <f t="shared" si="7"/>
        <v>0.51360000000000006</v>
      </c>
      <c r="AL111" s="721">
        <f t="shared" si="7"/>
        <v>150.75186023163025</v>
      </c>
      <c r="AM111" s="816">
        <f t="shared" si="7"/>
        <v>1.5382800000000001</v>
      </c>
      <c r="AN111" s="817">
        <f t="shared" si="7"/>
        <v>0.46919999999999995</v>
      </c>
      <c r="AO111" s="721">
        <f t="shared" si="7"/>
        <v>136.29031222549779</v>
      </c>
      <c r="AP111" s="816">
        <f t="shared" si="7"/>
        <v>1.3910400000000001</v>
      </c>
      <c r="AQ111" s="817">
        <f t="shared" si="7"/>
        <v>0.42959999999999998</v>
      </c>
      <c r="AR111" s="674"/>
    </row>
    <row r="112" spans="1:48" s="665" customFormat="1" ht="16.5" customHeight="1" x14ac:dyDescent="0.25">
      <c r="A112" s="1860" t="s">
        <v>346</v>
      </c>
      <c r="B112" s="1868"/>
      <c r="C112" s="1868"/>
      <c r="D112" s="1868"/>
      <c r="E112" s="1868"/>
      <c r="F112" s="1868"/>
      <c r="G112" s="1861"/>
      <c r="H112" s="721">
        <f t="shared" ref="H112:AQ112" si="8">H99+H100+H101</f>
        <v>252.07200960862605</v>
      </c>
      <c r="I112" s="816">
        <f>I99+I100+I101</f>
        <v>2.70648</v>
      </c>
      <c r="J112" s="817">
        <f t="shared" si="8"/>
        <v>0.60372000000000003</v>
      </c>
      <c r="K112" s="721">
        <f t="shared" si="8"/>
        <v>246.60261424393042</v>
      </c>
      <c r="L112" s="816">
        <f t="shared" si="8"/>
        <v>2.6175600000000001</v>
      </c>
      <c r="M112" s="817">
        <f t="shared" si="8"/>
        <v>0.60840000000000005</v>
      </c>
      <c r="N112" s="721">
        <f t="shared" si="8"/>
        <v>240.50422932461316</v>
      </c>
      <c r="O112" s="816">
        <f t="shared" si="8"/>
        <v>2.5491599999999996</v>
      </c>
      <c r="P112" s="817">
        <f t="shared" si="8"/>
        <v>0.60660000000000003</v>
      </c>
      <c r="Q112" s="721">
        <f t="shared" si="8"/>
        <v>252.47126566583773</v>
      </c>
      <c r="R112" s="816">
        <f t="shared" si="8"/>
        <v>2.6686800000000002</v>
      </c>
      <c r="S112" s="817">
        <f t="shared" si="8"/>
        <v>0.66671999999999998</v>
      </c>
      <c r="T112" s="721">
        <f t="shared" si="8"/>
        <v>286.17729733719472</v>
      </c>
      <c r="U112" s="816">
        <f t="shared" si="8"/>
        <v>3.0243599999999997</v>
      </c>
      <c r="V112" s="817">
        <f t="shared" si="8"/>
        <v>0.75995999999999997</v>
      </c>
      <c r="W112" s="721">
        <f t="shared" si="8"/>
        <v>289.89977041871077</v>
      </c>
      <c r="X112" s="816">
        <f t="shared" si="8"/>
        <v>3.0729600000000001</v>
      </c>
      <c r="Y112" s="817">
        <f t="shared" si="8"/>
        <v>0.73224</v>
      </c>
      <c r="Z112" s="721">
        <f t="shared" si="8"/>
        <v>297.81064518432709</v>
      </c>
      <c r="AA112" s="816">
        <f t="shared" si="8"/>
        <v>3.1572</v>
      </c>
      <c r="AB112" s="817">
        <f t="shared" si="8"/>
        <v>0.74987999999999999</v>
      </c>
      <c r="AC112" s="721">
        <f t="shared" si="8"/>
        <v>293.17356310034688</v>
      </c>
      <c r="AD112" s="816">
        <f t="shared" si="8"/>
        <v>3.1121999999999996</v>
      </c>
      <c r="AE112" s="817">
        <f t="shared" si="8"/>
        <v>0.72107999999999994</v>
      </c>
      <c r="AF112" s="721">
        <f t="shared" si="8"/>
        <v>287.76652791922578</v>
      </c>
      <c r="AG112" s="816">
        <f t="shared" si="8"/>
        <v>3.0027600000000003</v>
      </c>
      <c r="AH112" s="817">
        <f t="shared" si="8"/>
        <v>0.71063999999999994</v>
      </c>
      <c r="AI112" s="721">
        <f t="shared" si="8"/>
        <v>263.5464725156271</v>
      </c>
      <c r="AJ112" s="816">
        <f t="shared" si="8"/>
        <v>2.7417600000000002</v>
      </c>
      <c r="AK112" s="817">
        <f t="shared" si="8"/>
        <v>0.68400000000000005</v>
      </c>
      <c r="AL112" s="721">
        <f t="shared" si="8"/>
        <v>238.9922494125189</v>
      </c>
      <c r="AM112" s="816">
        <f t="shared" si="8"/>
        <v>2.4710400000000003</v>
      </c>
      <c r="AN112" s="817">
        <f t="shared" si="8"/>
        <v>0.67679999999999996</v>
      </c>
      <c r="AO112" s="721">
        <f t="shared" si="8"/>
        <v>209.48535516510498</v>
      </c>
      <c r="AP112" s="816">
        <f t="shared" si="8"/>
        <v>2.1520799999999998</v>
      </c>
      <c r="AQ112" s="817">
        <f t="shared" si="8"/>
        <v>0.64115999999999995</v>
      </c>
      <c r="AR112" s="674"/>
    </row>
    <row r="113" spans="1:81" s="665" customFormat="1" ht="16.5" customHeight="1" thickBot="1" x14ac:dyDescent="0.3">
      <c r="A113" s="1710" t="s">
        <v>347</v>
      </c>
      <c r="B113" s="1711"/>
      <c r="C113" s="1711"/>
      <c r="D113" s="1711"/>
      <c r="E113" s="1711"/>
      <c r="F113" s="1711"/>
      <c r="G113" s="1712"/>
      <c r="H113" s="746">
        <f t="shared" ref="H113:AQ113" si="9">H105+H106+H107</f>
        <v>242.45897981702475</v>
      </c>
      <c r="I113" s="747">
        <f>I105+I106+I107</f>
        <v>2.5447199999999999</v>
      </c>
      <c r="J113" s="748">
        <f t="shared" si="9"/>
        <v>0.79656000000000005</v>
      </c>
      <c r="K113" s="746">
        <f t="shared" si="9"/>
        <v>238.58416673695774</v>
      </c>
      <c r="L113" s="747">
        <f t="shared" si="9"/>
        <v>2.4760799999999996</v>
      </c>
      <c r="M113" s="748">
        <f t="shared" si="9"/>
        <v>0.79127999999999998</v>
      </c>
      <c r="N113" s="746">
        <f t="shared" si="9"/>
        <v>239.85675866362939</v>
      </c>
      <c r="O113" s="747">
        <f t="shared" si="9"/>
        <v>2.4861599999999999</v>
      </c>
      <c r="P113" s="748">
        <f t="shared" si="9"/>
        <v>0.80615999999999999</v>
      </c>
      <c r="Q113" s="746">
        <f t="shared" si="9"/>
        <v>264.16251179644672</v>
      </c>
      <c r="R113" s="747">
        <f t="shared" si="9"/>
        <v>2.7201599999999999</v>
      </c>
      <c r="S113" s="748">
        <f t="shared" si="9"/>
        <v>0.94199999999999995</v>
      </c>
      <c r="T113" s="746">
        <f t="shared" si="9"/>
        <v>301.81906458560951</v>
      </c>
      <c r="U113" s="747">
        <f t="shared" si="9"/>
        <v>3.1010400000000002</v>
      </c>
      <c r="V113" s="748">
        <f t="shared" si="9"/>
        <v>1.09152</v>
      </c>
      <c r="W113" s="746">
        <f t="shared" si="9"/>
        <v>308.81542741652396</v>
      </c>
      <c r="X113" s="747">
        <f t="shared" si="9"/>
        <v>3.19272</v>
      </c>
      <c r="Y113" s="748">
        <f t="shared" si="9"/>
        <v>1.0588799999999998</v>
      </c>
      <c r="Z113" s="746">
        <f t="shared" si="9"/>
        <v>316.03497843105896</v>
      </c>
      <c r="AA113" s="747">
        <f t="shared" si="9"/>
        <v>3.282</v>
      </c>
      <c r="AB113" s="748">
        <f t="shared" si="9"/>
        <v>1.0389599999999999</v>
      </c>
      <c r="AC113" s="746">
        <f t="shared" si="9"/>
        <v>313.8212984280018</v>
      </c>
      <c r="AD113" s="747">
        <f t="shared" si="9"/>
        <v>3.2608800000000002</v>
      </c>
      <c r="AE113" s="748">
        <f t="shared" si="9"/>
        <v>1.0264800000000001</v>
      </c>
      <c r="AF113" s="746">
        <f t="shared" si="9"/>
        <v>306.4831536075356</v>
      </c>
      <c r="AG113" s="747">
        <f t="shared" si="9"/>
        <v>3.1360799999999998</v>
      </c>
      <c r="AH113" s="748">
        <f t="shared" si="9"/>
        <v>0.97968000000000011</v>
      </c>
      <c r="AI113" s="746">
        <f t="shared" si="9"/>
        <v>289.40842833350439</v>
      </c>
      <c r="AJ113" s="747">
        <f t="shared" si="9"/>
        <v>2.9527200000000002</v>
      </c>
      <c r="AK113" s="748">
        <f t="shared" si="9"/>
        <v>0.95424000000000009</v>
      </c>
      <c r="AL113" s="746">
        <f t="shared" si="9"/>
        <v>268.21221137922572</v>
      </c>
      <c r="AM113" s="747">
        <f t="shared" si="9"/>
        <v>2.7143999999999999</v>
      </c>
      <c r="AN113" s="748">
        <f t="shared" si="9"/>
        <v>0.95040000000000013</v>
      </c>
      <c r="AO113" s="746">
        <f t="shared" si="9"/>
        <v>241.29029082579621</v>
      </c>
      <c r="AP113" s="747">
        <f t="shared" si="9"/>
        <v>2.4074400000000002</v>
      </c>
      <c r="AQ113" s="748">
        <f t="shared" si="9"/>
        <v>0.94751999999999992</v>
      </c>
      <c r="AR113" s="674"/>
    </row>
    <row r="114" spans="1:81" s="665" customFormat="1" ht="16.5" customHeight="1" thickBot="1" x14ac:dyDescent="0.3">
      <c r="A114" s="1713" t="s">
        <v>52</v>
      </c>
      <c r="B114" s="1714"/>
      <c r="C114" s="1714"/>
      <c r="D114" s="1714"/>
      <c r="E114" s="1714"/>
      <c r="F114" s="1714"/>
      <c r="G114" s="1714"/>
      <c r="H114" s="751">
        <f>H110+H111+H112+H113</f>
        <v>954.34340438605136</v>
      </c>
      <c r="I114" s="752">
        <f>I110+I111+I112+I113</f>
        <v>8.9337599999999995</v>
      </c>
      <c r="J114" s="753">
        <f t="shared" ref="J114:AQ114" si="10">J110+J111+J112+J113</f>
        <v>2.3029200000000003</v>
      </c>
      <c r="K114" s="751">
        <f t="shared" si="10"/>
        <v>936.06552371062287</v>
      </c>
      <c r="L114" s="752">
        <f t="shared" si="10"/>
        <v>8.7187200000000011</v>
      </c>
      <c r="M114" s="753">
        <f t="shared" si="10"/>
        <v>2.2932000000000001</v>
      </c>
      <c r="N114" s="751">
        <f t="shared" si="10"/>
        <v>923.97488243160626</v>
      </c>
      <c r="O114" s="752">
        <f t="shared" si="10"/>
        <v>8.6096399999999988</v>
      </c>
      <c r="P114" s="753">
        <f t="shared" si="10"/>
        <v>2.3045999999999998</v>
      </c>
      <c r="Q114" s="751">
        <f t="shared" si="10"/>
        <v>988.01236012890104</v>
      </c>
      <c r="R114" s="752">
        <f t="shared" si="10"/>
        <v>9.1442399999999999</v>
      </c>
      <c r="S114" s="753">
        <f t="shared" si="10"/>
        <v>2.5738799999999999</v>
      </c>
      <c r="T114" s="751">
        <f t="shared" si="10"/>
        <v>1096.6908826816446</v>
      </c>
      <c r="U114" s="752">
        <f t="shared" si="10"/>
        <v>10.169640000000001</v>
      </c>
      <c r="V114" s="753">
        <f t="shared" si="10"/>
        <v>2.9170800000000003</v>
      </c>
      <c r="W114" s="751">
        <f t="shared" si="10"/>
        <v>1117.9952698623883</v>
      </c>
      <c r="X114" s="752">
        <f t="shared" si="10"/>
        <v>10.399319999999999</v>
      </c>
      <c r="Y114" s="753">
        <f t="shared" si="10"/>
        <v>2.85168</v>
      </c>
      <c r="Z114" s="751">
        <f t="shared" si="10"/>
        <v>1140.3422084121585</v>
      </c>
      <c r="AA114" s="752">
        <f t="shared" si="10"/>
        <v>10.63368</v>
      </c>
      <c r="AB114" s="753">
        <f t="shared" si="10"/>
        <v>2.84796</v>
      </c>
      <c r="AC114" s="751">
        <f t="shared" si="10"/>
        <v>1129.1939156752612</v>
      </c>
      <c r="AD114" s="752">
        <f t="shared" si="10"/>
        <v>10.53828</v>
      </c>
      <c r="AE114" s="753">
        <f t="shared" si="10"/>
        <v>2.80044</v>
      </c>
      <c r="AF114" s="751">
        <f t="shared" si="10"/>
        <v>1114.9595429784995</v>
      </c>
      <c r="AG114" s="752">
        <f t="shared" si="10"/>
        <v>10.2498</v>
      </c>
      <c r="AH114" s="753">
        <f t="shared" si="10"/>
        <v>2.70336</v>
      </c>
      <c r="AI114" s="751">
        <f t="shared" si="10"/>
        <v>1050.7519444123677</v>
      </c>
      <c r="AJ114" s="752">
        <f t="shared" si="10"/>
        <v>9.6291600000000006</v>
      </c>
      <c r="AK114" s="753">
        <f t="shared" si="10"/>
        <v>2.6258400000000002</v>
      </c>
      <c r="AL114" s="751">
        <f t="shared" si="10"/>
        <v>967.55936616267195</v>
      </c>
      <c r="AM114" s="752">
        <f t="shared" si="10"/>
        <v>8.8141200000000008</v>
      </c>
      <c r="AN114" s="753">
        <f t="shared" si="10"/>
        <v>2.5598399999999999</v>
      </c>
      <c r="AO114" s="751">
        <f t="shared" si="10"/>
        <v>867.69603962357053</v>
      </c>
      <c r="AP114" s="752">
        <f t="shared" si="10"/>
        <v>7.85832</v>
      </c>
      <c r="AQ114" s="753">
        <f t="shared" si="10"/>
        <v>2.4845999999999999</v>
      </c>
    </row>
    <row r="115" spans="1:81" s="802" customFormat="1" ht="16.5" customHeight="1" x14ac:dyDescent="0.25">
      <c r="B115" s="973"/>
      <c r="C115" s="973"/>
      <c r="D115" s="973"/>
      <c r="E115" s="973"/>
      <c r="F115" s="973"/>
      <c r="T115" s="803"/>
      <c r="U115" s="804"/>
    </row>
    <row r="116" spans="1:81" s="665" customFormat="1" ht="16.5" customHeight="1" thickBot="1" x14ac:dyDescent="0.3">
      <c r="A116" s="755" t="s">
        <v>53</v>
      </c>
      <c r="B116" s="666"/>
      <c r="C116" s="666"/>
      <c r="D116" s="666"/>
      <c r="E116" s="666"/>
      <c r="F116" s="666"/>
      <c r="G116" s="666"/>
      <c r="H116" s="756"/>
      <c r="I116" s="757"/>
      <c r="J116" s="701"/>
      <c r="K116" s="758"/>
      <c r="L116" s="758"/>
      <c r="M116" s="758"/>
      <c r="N116" s="758"/>
      <c r="O116" s="758"/>
      <c r="P116" s="758"/>
      <c r="Q116" s="758"/>
      <c r="R116" s="758"/>
      <c r="S116" s="758"/>
      <c r="T116" s="758"/>
      <c r="U116" s="758"/>
      <c r="V116" s="758"/>
      <c r="W116" s="758"/>
      <c r="X116" s="758"/>
      <c r="Y116" s="758"/>
      <c r="Z116" s="758"/>
      <c r="AA116" s="758"/>
      <c r="AB116" s="758"/>
      <c r="AC116" s="758"/>
      <c r="AD116" s="758"/>
      <c r="AE116" s="758"/>
      <c r="AF116" s="758"/>
      <c r="AG116" s="758"/>
      <c r="AH116" s="758"/>
      <c r="AI116" s="758"/>
      <c r="AJ116" s="758"/>
      <c r="AK116" s="758"/>
      <c r="AL116" s="758"/>
      <c r="AM116" s="758"/>
      <c r="AN116" s="758"/>
      <c r="AO116" s="758"/>
      <c r="AP116" s="758"/>
      <c r="AQ116" s="758"/>
    </row>
    <row r="117" spans="1:81" s="665" customFormat="1" ht="16.5" customHeight="1" x14ac:dyDescent="0.25">
      <c r="A117" s="1692" t="s">
        <v>20</v>
      </c>
      <c r="B117" s="759" t="s">
        <v>54</v>
      </c>
      <c r="C117" s="760"/>
      <c r="D117" s="760" t="s">
        <v>55</v>
      </c>
      <c r="E117" s="760"/>
      <c r="F117" s="760"/>
      <c r="G117" s="761"/>
      <c r="H117" s="762">
        <f>$C$55/1000</f>
        <v>3.5999999999999997E-2</v>
      </c>
      <c r="I117" s="763" t="s">
        <v>56</v>
      </c>
      <c r="J117" s="764">
        <f>$G$55/1000</f>
        <v>0.17299999999999999</v>
      </c>
      <c r="K117" s="762">
        <f>$C$55/1000</f>
        <v>3.5999999999999997E-2</v>
      </c>
      <c r="L117" s="763" t="s">
        <v>56</v>
      </c>
      <c r="M117" s="764">
        <f>$G$55/1000</f>
        <v>0.17299999999999999</v>
      </c>
      <c r="N117" s="762">
        <f>$C$55/1000</f>
        <v>3.5999999999999997E-2</v>
      </c>
      <c r="O117" s="763" t="s">
        <v>56</v>
      </c>
      <c r="P117" s="764">
        <f>$G$55/1000</f>
        <v>0.17299999999999999</v>
      </c>
      <c r="Q117" s="762">
        <f>$C$55/1000</f>
        <v>3.5999999999999997E-2</v>
      </c>
      <c r="R117" s="763" t="s">
        <v>56</v>
      </c>
      <c r="S117" s="764">
        <f>$G$55/1000</f>
        <v>0.17299999999999999</v>
      </c>
      <c r="T117" s="762">
        <f>$C$55/1000</f>
        <v>3.5999999999999997E-2</v>
      </c>
      <c r="U117" s="763" t="s">
        <v>56</v>
      </c>
      <c r="V117" s="764">
        <f>$G$55/1000</f>
        <v>0.17299999999999999</v>
      </c>
      <c r="W117" s="762">
        <f>$C$55/1000</f>
        <v>3.5999999999999997E-2</v>
      </c>
      <c r="X117" s="763" t="s">
        <v>56</v>
      </c>
      <c r="Y117" s="764">
        <f>$G$55/1000</f>
        <v>0.17299999999999999</v>
      </c>
      <c r="Z117" s="762">
        <f>$C$55/1000</f>
        <v>3.5999999999999997E-2</v>
      </c>
      <c r="AA117" s="763" t="s">
        <v>56</v>
      </c>
      <c r="AB117" s="764">
        <f>$G$55/1000</f>
        <v>0.17299999999999999</v>
      </c>
      <c r="AC117" s="762">
        <f>$C$55/1000</f>
        <v>3.5999999999999997E-2</v>
      </c>
      <c r="AD117" s="763" t="s">
        <v>56</v>
      </c>
      <c r="AE117" s="764">
        <f>$G$55/1000</f>
        <v>0.17299999999999999</v>
      </c>
      <c r="AF117" s="762">
        <f>$C$55/1000</f>
        <v>3.5999999999999997E-2</v>
      </c>
      <c r="AG117" s="763" t="s">
        <v>56</v>
      </c>
      <c r="AH117" s="764">
        <f>$G$55/1000</f>
        <v>0.17299999999999999</v>
      </c>
      <c r="AI117" s="762">
        <f>$C$55/1000</f>
        <v>3.5999999999999997E-2</v>
      </c>
      <c r="AJ117" s="763" t="s">
        <v>56</v>
      </c>
      <c r="AK117" s="764">
        <f>$G$55/1000</f>
        <v>0.17299999999999999</v>
      </c>
      <c r="AL117" s="762">
        <f>$C$55/1000</f>
        <v>3.5999999999999997E-2</v>
      </c>
      <c r="AM117" s="763" t="s">
        <v>56</v>
      </c>
      <c r="AN117" s="764">
        <f>$G$55/1000</f>
        <v>0.17299999999999999</v>
      </c>
      <c r="AO117" s="762">
        <f>$C$55/1000</f>
        <v>3.5999999999999997E-2</v>
      </c>
      <c r="AP117" s="763" t="s">
        <v>56</v>
      </c>
      <c r="AQ117" s="764">
        <f>$G$55/1000</f>
        <v>0.17299999999999999</v>
      </c>
      <c r="AR117" s="674"/>
    </row>
    <row r="118" spans="1:81" s="665" customFormat="1" ht="16.5" customHeight="1" thickBot="1" x14ac:dyDescent="0.3">
      <c r="A118" s="1693"/>
      <c r="B118" s="765" t="s">
        <v>57</v>
      </c>
      <c r="C118" s="766"/>
      <c r="D118" s="766" t="s">
        <v>58</v>
      </c>
      <c r="E118" s="766"/>
      <c r="F118" s="766"/>
      <c r="G118" s="767"/>
      <c r="H118" s="768">
        <f>((I88^2+J88^2)*$G$56/1000)/($C$7*$C$7)</f>
        <v>5.0701494758400014E-3</v>
      </c>
      <c r="I118" s="769" t="s">
        <v>56</v>
      </c>
      <c r="J118" s="770">
        <f>((I88^2+J88^2)*$J$56)/(100*$C$7)</f>
        <v>0.31688434224000012</v>
      </c>
      <c r="K118" s="768">
        <f>((L88^2+M88^2)*$G$56/1000)/($C$7*$C$7)</f>
        <v>4.7803852339199995E-3</v>
      </c>
      <c r="L118" s="769" t="s">
        <v>56</v>
      </c>
      <c r="M118" s="770">
        <f>((L88^2+M88^2)*$J$56)/(100*$C$7)</f>
        <v>0.29877407711999993</v>
      </c>
      <c r="N118" s="768">
        <f>((O88^2+P88^2)*$G$56/1000)/($C$7*$C$7)</f>
        <v>4.6284568473600012E-3</v>
      </c>
      <c r="O118" s="769" t="s">
        <v>56</v>
      </c>
      <c r="P118" s="770">
        <f>((O88^2+P88^2)*$J$56)/(100*$C$7)</f>
        <v>0.28927855296000005</v>
      </c>
      <c r="Q118" s="768">
        <f>((R88^2+S88^2)*$G$56/1000)/($C$7*$C$7)</f>
        <v>5.1470186572799993E-3</v>
      </c>
      <c r="R118" s="769" t="s">
        <v>56</v>
      </c>
      <c r="S118" s="770">
        <f>((R88^2+S88^2)*$J$56)/(100*$C$7)</f>
        <v>0.32168866607999996</v>
      </c>
      <c r="T118" s="768">
        <f>((U88^2+V88^2)*$G$56/1000)/($C$7*$C$7)</f>
        <v>6.2314524979200005E-3</v>
      </c>
      <c r="U118" s="769" t="s">
        <v>56</v>
      </c>
      <c r="V118" s="770">
        <f>((U88^2+V88^2)*$J$56)/(100*$C$7)</f>
        <v>0.38946578112000008</v>
      </c>
      <c r="W118" s="768">
        <f>((X88^2+Y88^2)*$G$56/1000)/($C$7*$C$7)</f>
        <v>6.4691383449599999E-3</v>
      </c>
      <c r="X118" s="769" t="s">
        <v>56</v>
      </c>
      <c r="Y118" s="770">
        <f>((X88^2+Y88^2)*$J$56)/(100*$C$7)</f>
        <v>0.40432114656000001</v>
      </c>
      <c r="Z118" s="768">
        <f>((AA88^2+AB88^2)*$G$56/1000)/($C$7*$C$7)</f>
        <v>6.7408830028799997E-3</v>
      </c>
      <c r="AA118" s="769" t="s">
        <v>56</v>
      </c>
      <c r="AB118" s="770">
        <f>((AA88^2+AB88^2)*$J$56)/(100*$C$7)</f>
        <v>0.42130518768000003</v>
      </c>
      <c r="AC118" s="768">
        <f>((AD88^2+AE88^2)*$G$56/1000)/($C$7*$C$7)</f>
        <v>6.6317477760000007E-3</v>
      </c>
      <c r="AD118" s="769" t="s">
        <v>56</v>
      </c>
      <c r="AE118" s="770">
        <f>((AD88^2+AE88^2)*$J$56)/(100*$C$7)</f>
        <v>0.41448423600000006</v>
      </c>
      <c r="AF118" s="768">
        <f>((AG88^2+AH88^2)*$G$56/1000)/($C$7*$C$7)</f>
        <v>6.2393454489600014E-3</v>
      </c>
      <c r="AG118" s="769" t="s">
        <v>56</v>
      </c>
      <c r="AH118" s="770">
        <f>((AG88^2+AH88^2)*$J$56)/(100*$C$7)</f>
        <v>0.38995909056000011</v>
      </c>
      <c r="AI118" s="768">
        <f>((AJ88^2+AK88^2)*$G$56/1000)/($C$7*$C$7)</f>
        <v>5.4777279974400021E-3</v>
      </c>
      <c r="AJ118" s="769" t="s">
        <v>56</v>
      </c>
      <c r="AK118" s="770">
        <f>((AJ88^2+AK88^2)*$J$56)/(100*$C$7)</f>
        <v>0.34235799984000009</v>
      </c>
      <c r="AL118" s="768">
        <f>((AM88^2+AN88^2)*$G$56/1000)/($C$7*$C$7)</f>
        <v>4.6606914431999999E-3</v>
      </c>
      <c r="AM118" s="769" t="s">
        <v>56</v>
      </c>
      <c r="AN118" s="770">
        <f>((AM88^2+AN88^2)*$J$56)/(100*$C$7)</f>
        <v>0.29129321520000001</v>
      </c>
      <c r="AO118" s="768">
        <f>((AP88^2+AQ88^2)*$G$56/1000)/($C$7*$C$7)</f>
        <v>3.7676970547199998E-3</v>
      </c>
      <c r="AP118" s="769" t="s">
        <v>56</v>
      </c>
      <c r="AQ118" s="770">
        <f>((AP88^2+AQ88^2)*$J$56)/(100*$C$7)</f>
        <v>0.23548106591999998</v>
      </c>
      <c r="AR118" s="674"/>
    </row>
    <row r="119" spans="1:81" s="665" customFormat="1" ht="16.5" customHeight="1" x14ac:dyDescent="0.25">
      <c r="A119" s="1693"/>
      <c r="B119" s="771" t="s">
        <v>152</v>
      </c>
      <c r="C119" s="772">
        <v>36</v>
      </c>
      <c r="D119" s="773"/>
      <c r="E119" s="1695" t="s">
        <v>153</v>
      </c>
      <c r="F119" s="1695"/>
      <c r="G119" s="774">
        <v>173</v>
      </c>
      <c r="H119" s="775"/>
      <c r="I119" s="776"/>
      <c r="J119" s="928"/>
      <c r="K119" s="1699"/>
      <c r="L119" s="1700"/>
      <c r="M119" s="1701"/>
      <c r="N119" s="1699"/>
      <c r="O119" s="1700"/>
      <c r="P119" s="1701"/>
      <c r="Q119" s="1699"/>
      <c r="R119" s="1700"/>
      <c r="S119" s="1701"/>
      <c r="T119" s="1699"/>
      <c r="U119" s="1700"/>
      <c r="V119" s="1701"/>
      <c r="W119" s="1699"/>
      <c r="X119" s="1700"/>
      <c r="Y119" s="1701"/>
      <c r="Z119" s="1699"/>
      <c r="AA119" s="1700"/>
      <c r="AB119" s="1701"/>
      <c r="AC119" s="1699"/>
      <c r="AD119" s="1700"/>
      <c r="AE119" s="1701"/>
      <c r="AF119" s="1699"/>
      <c r="AG119" s="1700"/>
      <c r="AH119" s="1701"/>
      <c r="AI119" s="1699"/>
      <c r="AJ119" s="1700"/>
      <c r="AK119" s="1701"/>
      <c r="AL119" s="1699"/>
      <c r="AM119" s="1700"/>
      <c r="AN119" s="1701"/>
      <c r="AO119" s="1699"/>
      <c r="AP119" s="1700"/>
      <c r="AQ119" s="1701"/>
    </row>
    <row r="120" spans="1:81" s="665" customFormat="1" ht="16.5" customHeight="1" thickBot="1" x14ac:dyDescent="0.3">
      <c r="A120" s="1693"/>
      <c r="B120" s="830"/>
      <c r="C120" s="831"/>
      <c r="D120" s="698"/>
      <c r="E120" s="777"/>
      <c r="F120" s="777" t="s">
        <v>61</v>
      </c>
      <c r="G120" s="921">
        <v>120</v>
      </c>
      <c r="H120" s="1690" t="s">
        <v>221</v>
      </c>
      <c r="I120" s="1691"/>
      <c r="J120" s="930">
        <v>30</v>
      </c>
      <c r="K120" s="1702"/>
      <c r="L120" s="1703"/>
      <c r="M120" s="1704"/>
      <c r="N120" s="1702"/>
      <c r="O120" s="1703"/>
      <c r="P120" s="1704"/>
      <c r="Q120" s="1702"/>
      <c r="R120" s="1703"/>
      <c r="S120" s="1704"/>
      <c r="T120" s="1702"/>
      <c r="U120" s="1703"/>
      <c r="V120" s="1704"/>
      <c r="W120" s="1702"/>
      <c r="X120" s="1703"/>
      <c r="Y120" s="1704"/>
      <c r="Z120" s="1702"/>
      <c r="AA120" s="1703"/>
      <c r="AB120" s="1704"/>
      <c r="AC120" s="1702"/>
      <c r="AD120" s="1703"/>
      <c r="AE120" s="1704"/>
      <c r="AF120" s="1702"/>
      <c r="AG120" s="1703"/>
      <c r="AH120" s="1704"/>
      <c r="AI120" s="1702"/>
      <c r="AJ120" s="1703"/>
      <c r="AK120" s="1704"/>
      <c r="AL120" s="1702"/>
      <c r="AM120" s="1703"/>
      <c r="AN120" s="1704"/>
      <c r="AO120" s="1702"/>
      <c r="AP120" s="1703"/>
      <c r="AQ120" s="1704"/>
    </row>
    <row r="121" spans="1:81" s="665" customFormat="1" ht="16.5" customHeight="1" thickBot="1" x14ac:dyDescent="0.3">
      <c r="A121" s="1694"/>
      <c r="B121" s="1696" t="s">
        <v>63</v>
      </c>
      <c r="C121" s="1697"/>
      <c r="D121" s="1697"/>
      <c r="E121" s="1697"/>
      <c r="F121" s="1697"/>
      <c r="G121" s="1698"/>
      <c r="H121" s="778">
        <f>I88+H117+H118</f>
        <v>5.06967014947584</v>
      </c>
      <c r="I121" s="779" t="s">
        <v>56</v>
      </c>
      <c r="J121" s="780">
        <f>J88+J117+J118</f>
        <v>1.5482843422400001</v>
      </c>
      <c r="K121" s="778">
        <f>L88+K117+K118</f>
        <v>4.918180385233919</v>
      </c>
      <c r="L121" s="779" t="s">
        <v>56</v>
      </c>
      <c r="M121" s="780">
        <f>M88+M117+M118</f>
        <v>1.52477407712</v>
      </c>
      <c r="N121" s="778">
        <f>O88+N117+N118</f>
        <v>4.8358284568473602</v>
      </c>
      <c r="O121" s="779" t="s">
        <v>56</v>
      </c>
      <c r="P121" s="780">
        <f>P88+P117+P118</f>
        <v>1.5170785529600002</v>
      </c>
      <c r="Q121" s="778">
        <f>R88+Q117+Q118</f>
        <v>5.0889470186572794</v>
      </c>
      <c r="R121" s="779" t="s">
        <v>56</v>
      </c>
      <c r="S121" s="780">
        <f>S88+S117+S118</f>
        <v>1.6466886660800002</v>
      </c>
      <c r="T121" s="778">
        <f>U88+T117+T118</f>
        <v>5.5898314524979194</v>
      </c>
      <c r="U121" s="779" t="s">
        <v>56</v>
      </c>
      <c r="V121" s="780">
        <f>V88+V117+V118</f>
        <v>1.85846578112</v>
      </c>
      <c r="W121" s="778">
        <f>X88+W117+W118</f>
        <v>5.70826913834496</v>
      </c>
      <c r="X121" s="779" t="s">
        <v>56</v>
      </c>
      <c r="Y121" s="780">
        <f>Y88+Y117+Y118</f>
        <v>1.8391211465600001</v>
      </c>
      <c r="Z121" s="778">
        <f>AA88+Z117+Z118</f>
        <v>5.82854088300288</v>
      </c>
      <c r="AA121" s="779" t="s">
        <v>56</v>
      </c>
      <c r="AB121" s="780">
        <f>AB88+AB117+AB118</f>
        <v>1.8723051876800001</v>
      </c>
      <c r="AC121" s="778">
        <f>AD88+AC117+AC118</f>
        <v>5.7858317477759993</v>
      </c>
      <c r="AD121" s="779" t="s">
        <v>56</v>
      </c>
      <c r="AE121" s="780">
        <f>AE88+AE117+AE118</f>
        <v>1.8348842359999999</v>
      </c>
      <c r="AF121" s="778">
        <f>AG88+AF117+AF118</f>
        <v>5.6114393454489599</v>
      </c>
      <c r="AG121" s="779" t="s">
        <v>56</v>
      </c>
      <c r="AH121" s="780">
        <f>AH88+AH117+AH118</f>
        <v>1.7797590905600003</v>
      </c>
      <c r="AI121" s="778">
        <f>AJ88+AI117+AI118</f>
        <v>5.2518777279974405</v>
      </c>
      <c r="AJ121" s="779" t="s">
        <v>56</v>
      </c>
      <c r="AK121" s="780">
        <f>AK88+AK117+AK118</f>
        <v>1.6907579998400002</v>
      </c>
      <c r="AL121" s="778">
        <f>AM88+AL117+AL118</f>
        <v>4.8292606914431992</v>
      </c>
      <c r="AM121" s="779" t="s">
        <v>56</v>
      </c>
      <c r="AN121" s="780">
        <f>AN88+AN117+AN118</f>
        <v>1.6234932152000001</v>
      </c>
      <c r="AO121" s="778">
        <f>AP88+AO117+AO118</f>
        <v>4.3243676970547194</v>
      </c>
      <c r="AP121" s="779" t="s">
        <v>56</v>
      </c>
      <c r="AQ121" s="780">
        <f>AQ88+AQ117+AQ118</f>
        <v>1.53348106592</v>
      </c>
    </row>
    <row r="122" spans="1:81" s="665" customFormat="1" ht="16.5" customHeight="1" x14ac:dyDescent="0.25">
      <c r="A122" s="1692" t="s">
        <v>24</v>
      </c>
      <c r="B122" s="759" t="s">
        <v>54</v>
      </c>
      <c r="C122" s="760"/>
      <c r="D122" s="760" t="s">
        <v>55</v>
      </c>
      <c r="E122" s="760"/>
      <c r="F122" s="760"/>
      <c r="G122" s="760"/>
      <c r="H122" s="762">
        <f>$C$60/1000</f>
        <v>3.5999999999999997E-2</v>
      </c>
      <c r="I122" s="763" t="s">
        <v>56</v>
      </c>
      <c r="J122" s="764">
        <f>$G$60/1000</f>
        <v>0.17299999999999999</v>
      </c>
      <c r="K122" s="762">
        <f>$C$60/1000</f>
        <v>3.5999999999999997E-2</v>
      </c>
      <c r="L122" s="763" t="s">
        <v>56</v>
      </c>
      <c r="M122" s="764">
        <f>$G$60/1000</f>
        <v>0.17299999999999999</v>
      </c>
      <c r="N122" s="762">
        <f>$C$60/1000</f>
        <v>3.5999999999999997E-2</v>
      </c>
      <c r="O122" s="763" t="s">
        <v>56</v>
      </c>
      <c r="P122" s="764">
        <f>$G$60/1000</f>
        <v>0.17299999999999999</v>
      </c>
      <c r="Q122" s="762">
        <f>$C$60/1000</f>
        <v>3.5999999999999997E-2</v>
      </c>
      <c r="R122" s="763" t="s">
        <v>56</v>
      </c>
      <c r="S122" s="764">
        <f>$G$60/1000</f>
        <v>0.17299999999999999</v>
      </c>
      <c r="T122" s="762">
        <f>$C$60/1000</f>
        <v>3.5999999999999997E-2</v>
      </c>
      <c r="U122" s="763" t="s">
        <v>56</v>
      </c>
      <c r="V122" s="764">
        <f>$G$60/1000</f>
        <v>0.17299999999999999</v>
      </c>
      <c r="W122" s="762">
        <f>$C$60/1000</f>
        <v>3.5999999999999997E-2</v>
      </c>
      <c r="X122" s="763" t="s">
        <v>56</v>
      </c>
      <c r="Y122" s="764">
        <f>$G$60/1000</f>
        <v>0.17299999999999999</v>
      </c>
      <c r="Z122" s="762">
        <f>$C$60/1000</f>
        <v>3.5999999999999997E-2</v>
      </c>
      <c r="AA122" s="763" t="s">
        <v>56</v>
      </c>
      <c r="AB122" s="764">
        <f>$G$60/1000</f>
        <v>0.17299999999999999</v>
      </c>
      <c r="AC122" s="762">
        <f>$C$60/1000</f>
        <v>3.5999999999999997E-2</v>
      </c>
      <c r="AD122" s="763" t="s">
        <v>56</v>
      </c>
      <c r="AE122" s="764">
        <f>$G$60/1000</f>
        <v>0.17299999999999999</v>
      </c>
      <c r="AF122" s="762">
        <f>$C$60/1000</f>
        <v>3.5999999999999997E-2</v>
      </c>
      <c r="AG122" s="763" t="s">
        <v>56</v>
      </c>
      <c r="AH122" s="764">
        <f>$G$60/1000</f>
        <v>0.17299999999999999</v>
      </c>
      <c r="AI122" s="762">
        <f>$C$60/1000</f>
        <v>3.5999999999999997E-2</v>
      </c>
      <c r="AJ122" s="763" t="s">
        <v>56</v>
      </c>
      <c r="AK122" s="764">
        <f>$G$60/1000</f>
        <v>0.17299999999999999</v>
      </c>
      <c r="AL122" s="762">
        <f>$C$60/1000</f>
        <v>3.5999999999999997E-2</v>
      </c>
      <c r="AM122" s="763" t="s">
        <v>56</v>
      </c>
      <c r="AN122" s="764">
        <f>$G$60/1000</f>
        <v>0.17299999999999999</v>
      </c>
      <c r="AO122" s="762">
        <f>$C$60/1000</f>
        <v>3.5999999999999997E-2</v>
      </c>
      <c r="AP122" s="763" t="s">
        <v>56</v>
      </c>
      <c r="AQ122" s="764">
        <f>$G$60/1000</f>
        <v>0.17299999999999999</v>
      </c>
      <c r="AR122" s="674"/>
    </row>
    <row r="123" spans="1:81" s="665" customFormat="1" ht="16.5" customHeight="1" thickBot="1" x14ac:dyDescent="0.3">
      <c r="A123" s="1693"/>
      <c r="B123" s="765" t="s">
        <v>57</v>
      </c>
      <c r="C123" s="766"/>
      <c r="D123" s="766" t="s">
        <v>58</v>
      </c>
      <c r="E123" s="766"/>
      <c r="F123" s="766"/>
      <c r="G123" s="781"/>
      <c r="H123" s="768">
        <f>((I89^2+J89^2)*$G$61/1000)/($C$7*$C$7)</f>
        <v>3.7274461286399998E-3</v>
      </c>
      <c r="I123" s="769" t="s">
        <v>56</v>
      </c>
      <c r="J123" s="770">
        <f>((I89^2+J89^2)*$J$61)/(100*$C$7)</f>
        <v>0.23296538304</v>
      </c>
      <c r="K123" s="768">
        <f>((L89^2+M89^2)*$G$61/1000)/($C$7*$C$7)</f>
        <v>3.610865917439999E-3</v>
      </c>
      <c r="L123" s="769" t="s">
        <v>56</v>
      </c>
      <c r="M123" s="770">
        <f>((L89^2+M89^2)*$J$61)/(100*$C$7)</f>
        <v>0.22567911983999994</v>
      </c>
      <c r="N123" s="768">
        <f>((O89^2+P89^2)*$G$61/1000)/($C$7*$C$7)</f>
        <v>3.6091647359999994E-3</v>
      </c>
      <c r="O123" s="769" t="s">
        <v>56</v>
      </c>
      <c r="P123" s="770">
        <f>((O89^2+P89^2)*$J$61)/(100*$C$7)</f>
        <v>0.22557279599999996</v>
      </c>
      <c r="Q123" s="768">
        <f>((R89^2+S89^2)*$G$61/1000)/($C$7*$C$7)</f>
        <v>4.1553783475199993E-3</v>
      </c>
      <c r="R123" s="769" t="s">
        <v>56</v>
      </c>
      <c r="S123" s="770">
        <f>((R89^2+S89^2)*$J$61)/(100*$C$7)</f>
        <v>0.25971114671999995</v>
      </c>
      <c r="T123" s="768">
        <f>((U89^2+V89^2)*$G$61/1000)/($C$7*$C$7)</f>
        <v>5.3196981119999999E-3</v>
      </c>
      <c r="U123" s="769" t="s">
        <v>56</v>
      </c>
      <c r="V123" s="770">
        <f>((U89^2+V89^2)*$J$61)/(100*$C$7)</f>
        <v>0.33248113199999996</v>
      </c>
      <c r="W123" s="768">
        <f>((X89^2+Y89^2)*$G$61/1000)/($C$7*$C$7)</f>
        <v>5.5002962304000012E-3</v>
      </c>
      <c r="X123" s="769" t="s">
        <v>56</v>
      </c>
      <c r="Y123" s="770">
        <f>((X89^2+Y89^2)*$J$61)/(100*$C$7)</f>
        <v>0.34376851440000011</v>
      </c>
      <c r="Z123" s="768">
        <f>((AA89^2+AB89^2)*$G$61/1000)/($C$7*$C$7)</f>
        <v>5.71261897728E-3</v>
      </c>
      <c r="AA123" s="769" t="s">
        <v>56</v>
      </c>
      <c r="AB123" s="770">
        <f>((AA89^2+AB89^2)*$J$61)/(100*$C$7)</f>
        <v>0.35703868608</v>
      </c>
      <c r="AC123" s="768">
        <f>((AD89^2+AE89^2)*$G$61/1000)/($C$7*$C$7)</f>
        <v>5.6153233152000008E-3</v>
      </c>
      <c r="AD123" s="769" t="s">
        <v>56</v>
      </c>
      <c r="AE123" s="770">
        <f>((AD89^2+AE89^2)*$J$61)/(100*$C$7)</f>
        <v>0.35095770720000002</v>
      </c>
      <c r="AF123" s="768">
        <f>((AG89^2+AH89^2)*$G$61/1000)/($C$7*$C$7)</f>
        <v>5.3051635584000015E-3</v>
      </c>
      <c r="AG123" s="769" t="s">
        <v>56</v>
      </c>
      <c r="AH123" s="770">
        <f>((AG89^2+AH89^2)*$J$61)/(100*$C$7)</f>
        <v>0.33157272240000013</v>
      </c>
      <c r="AI123" s="768">
        <f>((AJ89^2+AK89^2)*$G$61/1000)/($C$7*$C$7)</f>
        <v>4.7786919321599992E-3</v>
      </c>
      <c r="AJ123" s="769" t="s">
        <v>56</v>
      </c>
      <c r="AK123" s="770">
        <f>((AJ89^2+AK89^2)*$J$61)/(100*$C$7)</f>
        <v>0.29866824576000001</v>
      </c>
      <c r="AL123" s="768">
        <f>((AM89^2+AN89^2)*$G$61/1000)/($C$7*$C$7)</f>
        <v>4.048351557119999E-3</v>
      </c>
      <c r="AM123" s="769" t="s">
        <v>56</v>
      </c>
      <c r="AN123" s="770">
        <f>((AM89^2+AN89^2)*$J$61)/(100*$C$7)</f>
        <v>0.25302197231999995</v>
      </c>
      <c r="AO123" s="768">
        <f>((AP89^2+AQ89^2)*$G$61/1000)/($C$7*$C$7)</f>
        <v>3.3007416192000001E-3</v>
      </c>
      <c r="AP123" s="769" t="s">
        <v>56</v>
      </c>
      <c r="AQ123" s="770">
        <f>((AP89^2+AQ89^2)*$J$61)/(100*$C$7)</f>
        <v>0.20629635120000003</v>
      </c>
      <c r="AR123" s="674"/>
    </row>
    <row r="124" spans="1:81" s="665" customFormat="1" ht="16.5" customHeight="1" x14ac:dyDescent="0.25">
      <c r="A124" s="1693"/>
      <c r="B124" s="771" t="s">
        <v>152</v>
      </c>
      <c r="C124" s="772">
        <v>36</v>
      </c>
      <c r="D124" s="773"/>
      <c r="E124" s="1695" t="s">
        <v>153</v>
      </c>
      <c r="F124" s="1695"/>
      <c r="G124" s="774">
        <v>173</v>
      </c>
      <c r="H124" s="775"/>
      <c r="I124" s="776"/>
      <c r="J124" s="784"/>
      <c r="K124" s="1684"/>
      <c r="L124" s="1685"/>
      <c r="M124" s="1686"/>
      <c r="N124" s="1684"/>
      <c r="O124" s="1685"/>
      <c r="P124" s="1686"/>
      <c r="Q124" s="1684"/>
      <c r="R124" s="1685"/>
      <c r="S124" s="1686"/>
      <c r="T124" s="1684"/>
      <c r="U124" s="1685"/>
      <c r="V124" s="1686"/>
      <c r="W124" s="1684"/>
      <c r="X124" s="1685"/>
      <c r="Y124" s="1686"/>
      <c r="Z124" s="1684"/>
      <c r="AA124" s="1685"/>
      <c r="AB124" s="1686"/>
      <c r="AC124" s="1684"/>
      <c r="AD124" s="1685"/>
      <c r="AE124" s="1686"/>
      <c r="AF124" s="1684"/>
      <c r="AG124" s="1685"/>
      <c r="AH124" s="1686"/>
      <c r="AI124" s="1684"/>
      <c r="AJ124" s="1685"/>
      <c r="AK124" s="1686"/>
      <c r="AL124" s="1684"/>
      <c r="AM124" s="1685"/>
      <c r="AN124" s="1686"/>
      <c r="AO124" s="1684"/>
      <c r="AP124" s="1685"/>
      <c r="AQ124" s="1686"/>
      <c r="AR124" s="674"/>
    </row>
    <row r="125" spans="1:81" s="665" customFormat="1" ht="16.5" customHeight="1" thickBot="1" x14ac:dyDescent="0.3">
      <c r="A125" s="1693"/>
      <c r="B125" s="785"/>
      <c r="C125" s="758"/>
      <c r="D125" s="666"/>
      <c r="E125" s="777"/>
      <c r="F125" s="777" t="s">
        <v>61</v>
      </c>
      <c r="G125" s="921">
        <v>120</v>
      </c>
      <c r="H125" s="1690" t="s">
        <v>221</v>
      </c>
      <c r="I125" s="1691"/>
      <c r="J125" s="930">
        <v>30</v>
      </c>
      <c r="K125" s="1687"/>
      <c r="L125" s="1688"/>
      <c r="M125" s="1689"/>
      <c r="N125" s="1687"/>
      <c r="O125" s="1688"/>
      <c r="P125" s="1689"/>
      <c r="Q125" s="1687"/>
      <c r="R125" s="1688"/>
      <c r="S125" s="1689"/>
      <c r="T125" s="1687"/>
      <c r="U125" s="1688"/>
      <c r="V125" s="1689"/>
      <c r="W125" s="1687"/>
      <c r="X125" s="1688"/>
      <c r="Y125" s="1689"/>
      <c r="Z125" s="1687"/>
      <c r="AA125" s="1688"/>
      <c r="AB125" s="1689"/>
      <c r="AC125" s="1687"/>
      <c r="AD125" s="1688"/>
      <c r="AE125" s="1689"/>
      <c r="AF125" s="1687"/>
      <c r="AG125" s="1688"/>
      <c r="AH125" s="1689"/>
      <c r="AI125" s="1687"/>
      <c r="AJ125" s="1688"/>
      <c r="AK125" s="1689"/>
      <c r="AL125" s="1687"/>
      <c r="AM125" s="1688"/>
      <c r="AN125" s="1689"/>
      <c r="AO125" s="1687"/>
      <c r="AP125" s="1688"/>
      <c r="AQ125" s="1689"/>
      <c r="AR125" s="685"/>
    </row>
    <row r="126" spans="1:81" s="790" customFormat="1" ht="16.5" customHeight="1" thickBot="1" x14ac:dyDescent="0.3">
      <c r="A126" s="1694"/>
      <c r="B126" s="1696" t="s">
        <v>63</v>
      </c>
      <c r="C126" s="1697"/>
      <c r="D126" s="1697"/>
      <c r="E126" s="1697"/>
      <c r="F126" s="1697"/>
      <c r="G126" s="1698"/>
      <c r="H126" s="787">
        <f>I89+H122+H123</f>
        <v>4.2553274461286401</v>
      </c>
      <c r="I126" s="788" t="s">
        <v>56</v>
      </c>
      <c r="J126" s="789">
        <f>J89+J122+J123</f>
        <v>1.6875653830400001</v>
      </c>
      <c r="K126" s="787">
        <f>L89+K122+K123</f>
        <v>4.1820108659174391</v>
      </c>
      <c r="L126" s="788" t="s">
        <v>56</v>
      </c>
      <c r="M126" s="789">
        <f>M89+M122+M123</f>
        <v>1.6820791198399998</v>
      </c>
      <c r="N126" s="787">
        <f>O89+N122+N123</f>
        <v>4.1826091647359993</v>
      </c>
      <c r="O126" s="788" t="s">
        <v>56</v>
      </c>
      <c r="P126" s="789">
        <f>P89+P122+P123</f>
        <v>1.6765727960000001</v>
      </c>
      <c r="Q126" s="787">
        <f>R89+Q122+Q123</f>
        <v>4.4561553783475194</v>
      </c>
      <c r="R126" s="788" t="s">
        <v>56</v>
      </c>
      <c r="S126" s="789">
        <f>S89+S122+S123</f>
        <v>1.89611114672</v>
      </c>
      <c r="T126" s="787">
        <f>U89+T122+T123</f>
        <v>5.0189196981119997</v>
      </c>
      <c r="U126" s="788" t="s">
        <v>56</v>
      </c>
      <c r="V126" s="789">
        <f>V89+V122+V123</f>
        <v>2.2172811319999997</v>
      </c>
      <c r="W126" s="787">
        <f>X89+W122+W123</f>
        <v>5.1259002962303999</v>
      </c>
      <c r="X126" s="788" t="s">
        <v>56</v>
      </c>
      <c r="Y126" s="789">
        <f>Y89+Y122+Y123</f>
        <v>2.1889685144</v>
      </c>
      <c r="Z126" s="787">
        <f>AA89+Z122+Z123</f>
        <v>5.2389126189772801</v>
      </c>
      <c r="AA126" s="788" t="s">
        <v>56</v>
      </c>
      <c r="AB126" s="789">
        <f>AB89+AB122+AB123</f>
        <v>2.1860386860799998</v>
      </c>
      <c r="AC126" s="787">
        <f>AD89+AC122+AC123</f>
        <v>5.1950153233152001</v>
      </c>
      <c r="AD126" s="788" t="s">
        <v>56</v>
      </c>
      <c r="AE126" s="789">
        <f>AE89+AE122+AE123</f>
        <v>2.1637577071999998</v>
      </c>
      <c r="AF126" s="787">
        <f>AG89+AF122+AF123</f>
        <v>5.0597051635583998</v>
      </c>
      <c r="AG126" s="788" t="s">
        <v>56</v>
      </c>
      <c r="AH126" s="789">
        <f>AH89+AH122+AH123</f>
        <v>2.0687727224000003</v>
      </c>
      <c r="AI126" s="787">
        <f>AJ89+AI122+AI123</f>
        <v>4.7915786919321599</v>
      </c>
      <c r="AJ126" s="788" t="s">
        <v>56</v>
      </c>
      <c r="AK126" s="789">
        <f>AK89+AK122+AK123</f>
        <v>1.9944682457600003</v>
      </c>
      <c r="AL126" s="787">
        <f>AM89+AL122+AL123</f>
        <v>4.3900483515571196</v>
      </c>
      <c r="AM126" s="788" t="s">
        <v>56</v>
      </c>
      <c r="AN126" s="789">
        <f>AN89+AN122+AN123</f>
        <v>1.8966219723200002</v>
      </c>
      <c r="AO126" s="787">
        <f>AP89+AO122+AO123</f>
        <v>3.9321007416192004</v>
      </c>
      <c r="AP126" s="788" t="s">
        <v>56</v>
      </c>
      <c r="AQ126" s="789">
        <f>AQ89+AQ122+AQ123</f>
        <v>1.8066963512000001</v>
      </c>
      <c r="CC126" s="791"/>
    </row>
    <row r="127" spans="1:81" s="665" customFormat="1" ht="16.5" customHeight="1" x14ac:dyDescent="0.25">
      <c r="A127" s="1681" t="s">
        <v>64</v>
      </c>
      <c r="B127" s="1682"/>
      <c r="C127" s="1682"/>
      <c r="D127" s="1682"/>
      <c r="E127" s="1682"/>
      <c r="F127" s="1682"/>
      <c r="G127" s="1683"/>
      <c r="H127" s="792"/>
      <c r="I127" s="793"/>
      <c r="J127" s="928"/>
      <c r="K127" s="792"/>
      <c r="L127" s="793"/>
      <c r="M127" s="928"/>
      <c r="N127" s="792"/>
      <c r="O127" s="793"/>
      <c r="P127" s="928"/>
      <c r="Q127" s="792"/>
      <c r="R127" s="793"/>
      <c r="S127" s="928"/>
      <c r="T127" s="792"/>
      <c r="U127" s="793"/>
      <c r="V127" s="928"/>
      <c r="W127" s="792"/>
      <c r="X127" s="793"/>
      <c r="Y127" s="928"/>
      <c r="Z127" s="792"/>
      <c r="AA127" s="793"/>
      <c r="AB127" s="928"/>
      <c r="AC127" s="792"/>
      <c r="AD127" s="793"/>
      <c r="AE127" s="928"/>
      <c r="AF127" s="792"/>
      <c r="AG127" s="793"/>
      <c r="AH127" s="928"/>
      <c r="AI127" s="792"/>
      <c r="AJ127" s="793"/>
      <c r="AK127" s="928"/>
      <c r="AL127" s="792"/>
      <c r="AM127" s="793"/>
      <c r="AN127" s="928"/>
      <c r="AO127" s="792"/>
      <c r="AP127" s="793"/>
      <c r="AQ127" s="928"/>
    </row>
    <row r="128" spans="1:81" s="665" customFormat="1" ht="16.5" customHeight="1" thickBot="1" x14ac:dyDescent="0.3">
      <c r="A128" s="794" t="s">
        <v>65</v>
      </c>
      <c r="B128" s="795"/>
      <c r="C128" s="796"/>
      <c r="D128" s="795"/>
      <c r="E128" s="698"/>
      <c r="F128" s="795" t="s">
        <v>66</v>
      </c>
      <c r="G128" s="697"/>
      <c r="H128" s="797">
        <f>SUM(H121,H126)</f>
        <v>9.3249975956044793</v>
      </c>
      <c r="I128" s="798" t="s">
        <v>56</v>
      </c>
      <c r="J128" s="799">
        <f>SUM(J121,J126)</f>
        <v>3.2358497252800005</v>
      </c>
      <c r="K128" s="797">
        <f>SUM(K121,K126)</f>
        <v>9.1001912511513581</v>
      </c>
      <c r="L128" s="798" t="s">
        <v>56</v>
      </c>
      <c r="M128" s="799">
        <f>SUM(M121,M126)</f>
        <v>3.20685319696</v>
      </c>
      <c r="N128" s="797">
        <f>SUM(N121,N126)</f>
        <v>9.0184376215833595</v>
      </c>
      <c r="O128" s="798" t="s">
        <v>56</v>
      </c>
      <c r="P128" s="799">
        <f>SUM(P121,P126)</f>
        <v>3.1936513489600005</v>
      </c>
      <c r="Q128" s="797">
        <f>SUM(Q121,Q126)</f>
        <v>9.5451023970047988</v>
      </c>
      <c r="R128" s="798" t="s">
        <v>56</v>
      </c>
      <c r="S128" s="799">
        <f>SUM(S121,S126)</f>
        <v>3.5427998128000002</v>
      </c>
      <c r="T128" s="797">
        <f>SUM(T121,T126)</f>
        <v>10.608751150609919</v>
      </c>
      <c r="U128" s="798" t="s">
        <v>56</v>
      </c>
      <c r="V128" s="799">
        <f>SUM(V121,V126)</f>
        <v>4.0757469131199997</v>
      </c>
      <c r="W128" s="797">
        <f>SUM(W121,W126)</f>
        <v>10.83416943457536</v>
      </c>
      <c r="X128" s="798" t="s">
        <v>56</v>
      </c>
      <c r="Y128" s="799">
        <f>SUM(Y121,Y126)</f>
        <v>4.0280896609600001</v>
      </c>
      <c r="Z128" s="797">
        <f>SUM(Z121,Z126)</f>
        <v>11.067453501980161</v>
      </c>
      <c r="AA128" s="798" t="s">
        <v>56</v>
      </c>
      <c r="AB128" s="799">
        <f>SUM(AB121,AB126)</f>
        <v>4.0583438737600002</v>
      </c>
      <c r="AC128" s="797">
        <f>SUM(AC121,AC126)</f>
        <v>10.980847071091199</v>
      </c>
      <c r="AD128" s="798" t="s">
        <v>56</v>
      </c>
      <c r="AE128" s="799">
        <f>SUM(AE121,AE126)</f>
        <v>3.9986419432</v>
      </c>
      <c r="AF128" s="797">
        <f>SUM(AF121,AF126)</f>
        <v>10.671144509007359</v>
      </c>
      <c r="AG128" s="798" t="s">
        <v>56</v>
      </c>
      <c r="AH128" s="799">
        <f>SUM(AH121,AH126)</f>
        <v>3.8485318129600006</v>
      </c>
      <c r="AI128" s="797">
        <f>SUM(AI121,AI126)</f>
        <v>10.043456419929601</v>
      </c>
      <c r="AJ128" s="798" t="s">
        <v>56</v>
      </c>
      <c r="AK128" s="799">
        <f>SUM(AK121,AK126)</f>
        <v>3.6852262456000004</v>
      </c>
      <c r="AL128" s="797">
        <f>SUM(AL121,AL126)</f>
        <v>9.2193090430003188</v>
      </c>
      <c r="AM128" s="798" t="s">
        <v>56</v>
      </c>
      <c r="AN128" s="799">
        <f>SUM(AN121,AN126)</f>
        <v>3.5201151875200001</v>
      </c>
      <c r="AO128" s="797">
        <f>SUM(AO121,AO126)</f>
        <v>8.2564684386739202</v>
      </c>
      <c r="AP128" s="798" t="s">
        <v>56</v>
      </c>
      <c r="AQ128" s="799">
        <f>SUM(AQ121,AQ126)</f>
        <v>3.34017741712</v>
      </c>
    </row>
    <row r="129" spans="1:78" s="665" customFormat="1" ht="16.5" customHeight="1" x14ac:dyDescent="0.25">
      <c r="A129" s="800" t="s">
        <v>67</v>
      </c>
      <c r="B129" s="790"/>
      <c r="C129" s="790"/>
      <c r="D129" s="790"/>
      <c r="E129" s="790"/>
      <c r="F129" s="790"/>
      <c r="G129" s="790"/>
      <c r="H129" s="790"/>
      <c r="I129" s="801">
        <f>J128/H128</f>
        <v>0.34700810290881812</v>
      </c>
      <c r="J129" s="790"/>
      <c r="K129" s="790"/>
      <c r="L129" s="801">
        <f>M128/K128</f>
        <v>0.35239404408717984</v>
      </c>
      <c r="M129" s="790"/>
      <c r="N129" s="790"/>
      <c r="O129" s="801">
        <f>P128/N128</f>
        <v>0.35412468134356223</v>
      </c>
      <c r="P129" s="790"/>
      <c r="Q129" s="790"/>
      <c r="R129" s="801">
        <f>S128/Q128</f>
        <v>0.37116414947122112</v>
      </c>
      <c r="S129" s="790"/>
      <c r="T129" s="790"/>
      <c r="U129" s="801">
        <f>V128/T128</f>
        <v>0.3841872483629401</v>
      </c>
      <c r="V129" s="790"/>
      <c r="W129" s="790"/>
      <c r="X129" s="801">
        <f>Y128/W128</f>
        <v>0.3717949664055516</v>
      </c>
      <c r="Y129" s="790"/>
      <c r="Z129" s="790"/>
      <c r="AA129" s="801">
        <f>AB128/Z128</f>
        <v>0.3666917482900553</v>
      </c>
      <c r="AB129" s="790"/>
      <c r="AC129" s="790"/>
      <c r="AD129" s="801">
        <f>AE128/AC128</f>
        <v>0.36414694761818983</v>
      </c>
      <c r="AE129" s="790"/>
      <c r="AF129" s="790"/>
      <c r="AG129" s="801">
        <f>AH128/AF128</f>
        <v>0.36064845806478496</v>
      </c>
      <c r="AH129" s="790"/>
      <c r="AI129" s="790"/>
      <c r="AJ129" s="801">
        <f>AK128/AI128</f>
        <v>0.36692808645908692</v>
      </c>
      <c r="AK129" s="790"/>
      <c r="AL129" s="790"/>
      <c r="AM129" s="801">
        <f>AN128/AL128</f>
        <v>0.38181984909081851</v>
      </c>
      <c r="AN129" s="790"/>
      <c r="AO129" s="790"/>
      <c r="AP129" s="801">
        <f>AQ128/AO128</f>
        <v>0.40455279904836278</v>
      </c>
      <c r="AQ129" s="790"/>
    </row>
    <row r="130" spans="1:78" s="802" customFormat="1" ht="16.5" customHeight="1" x14ac:dyDescent="0.25">
      <c r="A130" s="800" t="s">
        <v>619</v>
      </c>
      <c r="C130" s="800"/>
      <c r="D130" s="800"/>
      <c r="E130" s="800"/>
      <c r="F130" s="800"/>
      <c r="T130" s="803"/>
      <c r="U130" s="804"/>
    </row>
    <row r="131" spans="1:78" s="546" customFormat="1" ht="30" customHeight="1" x14ac:dyDescent="0.25">
      <c r="R131" s="802"/>
      <c r="S131" s="802"/>
      <c r="T131" s="923"/>
      <c r="U131" s="802"/>
      <c r="V131" s="802"/>
      <c r="W131" s="923"/>
      <c r="X131" s="802"/>
      <c r="Y131" s="802"/>
      <c r="Z131" s="923"/>
      <c r="AA131" s="802"/>
      <c r="AB131" s="802"/>
      <c r="AC131" s="923"/>
      <c r="AD131" s="802"/>
      <c r="AE131" s="802"/>
      <c r="AF131" s="923"/>
      <c r="AG131" s="802"/>
      <c r="AH131" s="802"/>
      <c r="AI131" s="923"/>
      <c r="AJ131" s="802"/>
      <c r="AK131" s="802"/>
      <c r="AL131" s="923"/>
      <c r="AM131" s="802"/>
      <c r="AN131" s="802"/>
      <c r="AO131" s="923"/>
      <c r="AP131" s="802"/>
      <c r="AQ131" s="802"/>
      <c r="AS131" s="549"/>
      <c r="AV131" s="549"/>
      <c r="AY131" s="549"/>
      <c r="BB131" s="549"/>
      <c r="BE131" s="549"/>
      <c r="BH131" s="549"/>
      <c r="BK131" s="549"/>
      <c r="BN131" s="549"/>
      <c r="BQ131" s="549"/>
      <c r="BT131" s="549"/>
      <c r="BW131" s="549"/>
      <c r="BZ131" s="549"/>
    </row>
    <row r="132" spans="1:78" x14ac:dyDescent="0.2">
      <c r="I132" s="807"/>
      <c r="J132" s="807"/>
    </row>
    <row r="133" spans="1:78" x14ac:dyDescent="0.2">
      <c r="I133" s="807"/>
    </row>
    <row r="134" spans="1:78" x14ac:dyDescent="0.2">
      <c r="I134" s="807"/>
      <c r="J134" s="807"/>
    </row>
    <row r="135" spans="1:78" x14ac:dyDescent="0.2">
      <c r="I135" s="807"/>
      <c r="J135" s="807"/>
    </row>
    <row r="136" spans="1:78" x14ac:dyDescent="0.2">
      <c r="G136" s="807"/>
      <c r="I136" s="807"/>
      <c r="J136" s="807"/>
      <c r="L136" s="807"/>
      <c r="O136" s="807"/>
      <c r="R136" s="807"/>
      <c r="U136" s="807"/>
      <c r="X136" s="807"/>
      <c r="AA136" s="807"/>
      <c r="AD136" s="807"/>
      <c r="AG136" s="807"/>
      <c r="AJ136" s="807"/>
      <c r="AM136" s="807"/>
      <c r="AP136" s="807"/>
    </row>
    <row r="137" spans="1:78" x14ac:dyDescent="0.2">
      <c r="I137" s="807"/>
      <c r="J137" s="807"/>
    </row>
    <row r="143" spans="1:78" x14ac:dyDescent="0.2">
      <c r="I143" s="807"/>
      <c r="J143" s="807"/>
    </row>
  </sheetData>
  <mergeCells count="454">
    <mergeCell ref="Z4:AB4"/>
    <mergeCell ref="AC4:AE4"/>
    <mergeCell ref="AF4:AH4"/>
    <mergeCell ref="AI4:AK4"/>
    <mergeCell ref="AL4:AN4"/>
    <mergeCell ref="AO4:AQ4"/>
    <mergeCell ref="A1:AQ1"/>
    <mergeCell ref="AN2:AQ2"/>
    <mergeCell ref="BX2:CA2"/>
    <mergeCell ref="A4:G4"/>
    <mergeCell ref="H4:J4"/>
    <mergeCell ref="K4:M4"/>
    <mergeCell ref="N4:P4"/>
    <mergeCell ref="Q4:S4"/>
    <mergeCell ref="T4:V4"/>
    <mergeCell ref="W4:Y4"/>
    <mergeCell ref="A5:B6"/>
    <mergeCell ref="C5:C6"/>
    <mergeCell ref="D5:G6"/>
    <mergeCell ref="A7:B14"/>
    <mergeCell ref="C7:C14"/>
    <mergeCell ref="D7:E9"/>
    <mergeCell ref="F7:G7"/>
    <mergeCell ref="F8:G8"/>
    <mergeCell ref="F9:G9"/>
    <mergeCell ref="D10:G10"/>
    <mergeCell ref="Z10:AB10"/>
    <mergeCell ref="AC10:AE10"/>
    <mergeCell ref="AF10:AH10"/>
    <mergeCell ref="AI10:AK10"/>
    <mergeCell ref="AL10:AN10"/>
    <mergeCell ref="AO10:AQ10"/>
    <mergeCell ref="H10:J10"/>
    <mergeCell ref="K10:M10"/>
    <mergeCell ref="N10:P10"/>
    <mergeCell ref="Q10:S10"/>
    <mergeCell ref="T10:V10"/>
    <mergeCell ref="W10:Y10"/>
    <mergeCell ref="AL11:AN11"/>
    <mergeCell ref="AO11:AQ11"/>
    <mergeCell ref="F12:G12"/>
    <mergeCell ref="H12:J12"/>
    <mergeCell ref="K12:M12"/>
    <mergeCell ref="N12:P12"/>
    <mergeCell ref="Q12:S12"/>
    <mergeCell ref="T12:V12"/>
    <mergeCell ref="W12:Y12"/>
    <mergeCell ref="Z12:AB12"/>
    <mergeCell ref="T11:V11"/>
    <mergeCell ref="W11:Y11"/>
    <mergeCell ref="Z11:AB11"/>
    <mergeCell ref="AC11:AE11"/>
    <mergeCell ref="AF11:AH11"/>
    <mergeCell ref="AI11:AK11"/>
    <mergeCell ref="F11:G11"/>
    <mergeCell ref="H11:J11"/>
    <mergeCell ref="K11:M11"/>
    <mergeCell ref="N11:P11"/>
    <mergeCell ref="Q11:S11"/>
    <mergeCell ref="AC12:AE12"/>
    <mergeCell ref="AF12:AH12"/>
    <mergeCell ref="AI12:AK12"/>
    <mergeCell ref="AL12:AN12"/>
    <mergeCell ref="AO12:AQ12"/>
    <mergeCell ref="F13:G13"/>
    <mergeCell ref="H13:J13"/>
    <mergeCell ref="K13:M13"/>
    <mergeCell ref="N13:P13"/>
    <mergeCell ref="Q13:S13"/>
    <mergeCell ref="AL14:AN14"/>
    <mergeCell ref="AO14:AQ14"/>
    <mergeCell ref="A15:B22"/>
    <mergeCell ref="C15:C22"/>
    <mergeCell ref="D15:E17"/>
    <mergeCell ref="F15:G15"/>
    <mergeCell ref="F16:G16"/>
    <mergeCell ref="AL13:AN13"/>
    <mergeCell ref="AO13:AQ13"/>
    <mergeCell ref="D14:G14"/>
    <mergeCell ref="H14:J14"/>
    <mergeCell ref="K14:M14"/>
    <mergeCell ref="N14:P14"/>
    <mergeCell ref="Q14:S14"/>
    <mergeCell ref="T14:V14"/>
    <mergeCell ref="W14:Y14"/>
    <mergeCell ref="Z14:AB14"/>
    <mergeCell ref="T13:V13"/>
    <mergeCell ref="W13:Y13"/>
    <mergeCell ref="Z13:AB13"/>
    <mergeCell ref="AC13:AE13"/>
    <mergeCell ref="AF13:AH13"/>
    <mergeCell ref="AI13:AK13"/>
    <mergeCell ref="D11:E13"/>
    <mergeCell ref="F17:G17"/>
    <mergeCell ref="D18:G18"/>
    <mergeCell ref="H18:J18"/>
    <mergeCell ref="K18:M18"/>
    <mergeCell ref="N18:P18"/>
    <mergeCell ref="Q18:S18"/>
    <mergeCell ref="AC14:AE14"/>
    <mergeCell ref="AF14:AH14"/>
    <mergeCell ref="AI14:AK14"/>
    <mergeCell ref="Z19:AB19"/>
    <mergeCell ref="AC19:AE19"/>
    <mergeCell ref="AF19:AH19"/>
    <mergeCell ref="AI19:AK19"/>
    <mergeCell ref="AL19:AN19"/>
    <mergeCell ref="AO19:AQ19"/>
    <mergeCell ref="AL18:AN18"/>
    <mergeCell ref="AO18:AQ18"/>
    <mergeCell ref="D19:E21"/>
    <mergeCell ref="F19:G19"/>
    <mergeCell ref="H19:J19"/>
    <mergeCell ref="K19:M19"/>
    <mergeCell ref="N19:P19"/>
    <mergeCell ref="Q19:S19"/>
    <mergeCell ref="T19:V19"/>
    <mergeCell ref="W19:Y19"/>
    <mergeCell ref="T18:V18"/>
    <mergeCell ref="W18:Y18"/>
    <mergeCell ref="Z18:AB18"/>
    <mergeCell ref="AC18:AE18"/>
    <mergeCell ref="AF18:AH18"/>
    <mergeCell ref="AI18:AK18"/>
    <mergeCell ref="AO20:AQ20"/>
    <mergeCell ref="F21:G21"/>
    <mergeCell ref="H21:J21"/>
    <mergeCell ref="K21:M21"/>
    <mergeCell ref="N21:P21"/>
    <mergeCell ref="Q21:S21"/>
    <mergeCell ref="T21:V21"/>
    <mergeCell ref="W21:Y21"/>
    <mergeCell ref="Z21:AB21"/>
    <mergeCell ref="AC21:AE21"/>
    <mergeCell ref="W20:Y20"/>
    <mergeCell ref="Z20:AB20"/>
    <mergeCell ref="AC20:AE20"/>
    <mergeCell ref="AF20:AH20"/>
    <mergeCell ref="AI20:AK20"/>
    <mergeCell ref="AL20:AN20"/>
    <mergeCell ref="F20:G20"/>
    <mergeCell ref="H20:J20"/>
    <mergeCell ref="K20:M20"/>
    <mergeCell ref="N20:P20"/>
    <mergeCell ref="Q20:S20"/>
    <mergeCell ref="T20:V20"/>
    <mergeCell ref="AF21:AH21"/>
    <mergeCell ref="AI21:AK21"/>
    <mergeCell ref="AL21:AN21"/>
    <mergeCell ref="AO21:AQ21"/>
    <mergeCell ref="D22:G22"/>
    <mergeCell ref="H22:J22"/>
    <mergeCell ref="K22:M22"/>
    <mergeCell ref="N22:P22"/>
    <mergeCell ref="Q22:S22"/>
    <mergeCell ref="T22:V22"/>
    <mergeCell ref="E26:F26"/>
    <mergeCell ref="E27:F27"/>
    <mergeCell ref="H27:J27"/>
    <mergeCell ref="K27:M27"/>
    <mergeCell ref="N27:P27"/>
    <mergeCell ref="Q27:S27"/>
    <mergeCell ref="AO22:AQ22"/>
    <mergeCell ref="A23:C25"/>
    <mergeCell ref="D23:E25"/>
    <mergeCell ref="F23:G23"/>
    <mergeCell ref="F24:G24"/>
    <mergeCell ref="F25:G25"/>
    <mergeCell ref="W22:Y22"/>
    <mergeCell ref="Z22:AB22"/>
    <mergeCell ref="AC22:AE22"/>
    <mergeCell ref="AF22:AH22"/>
    <mergeCell ref="AI22:AK22"/>
    <mergeCell ref="AL22:AN22"/>
    <mergeCell ref="AL27:AN27"/>
    <mergeCell ref="AO27:AQ27"/>
    <mergeCell ref="E28:F28"/>
    <mergeCell ref="A30:C30"/>
    <mergeCell ref="D30:E30"/>
    <mergeCell ref="F30:G30"/>
    <mergeCell ref="H30:J31"/>
    <mergeCell ref="K30:M31"/>
    <mergeCell ref="N30:P31"/>
    <mergeCell ref="Q30:S31"/>
    <mergeCell ref="T27:V27"/>
    <mergeCell ref="W27:Y27"/>
    <mergeCell ref="Z27:AB27"/>
    <mergeCell ref="AC27:AE27"/>
    <mergeCell ref="AF27:AH27"/>
    <mergeCell ref="AI27:AK27"/>
    <mergeCell ref="A49:G49"/>
    <mergeCell ref="A50:G50"/>
    <mergeCell ref="A53:A57"/>
    <mergeCell ref="E55:F55"/>
    <mergeCell ref="K55:M56"/>
    <mergeCell ref="N55:P56"/>
    <mergeCell ref="AL30:AN31"/>
    <mergeCell ref="AO30:AQ31"/>
    <mergeCell ref="A31:C31"/>
    <mergeCell ref="A46:G46"/>
    <mergeCell ref="A47:G47"/>
    <mergeCell ref="A48:G48"/>
    <mergeCell ref="T30:V31"/>
    <mergeCell ref="W30:Y31"/>
    <mergeCell ref="Z30:AB31"/>
    <mergeCell ref="AC30:AE31"/>
    <mergeCell ref="AF30:AH31"/>
    <mergeCell ref="AI30:AK31"/>
    <mergeCell ref="AI55:AK56"/>
    <mergeCell ref="AL55:AN56"/>
    <mergeCell ref="AO55:AQ56"/>
    <mergeCell ref="H56:I56"/>
    <mergeCell ref="B57:G57"/>
    <mergeCell ref="A58:A62"/>
    <mergeCell ref="E60:F60"/>
    <mergeCell ref="K60:M61"/>
    <mergeCell ref="N60:P61"/>
    <mergeCell ref="Q60:S61"/>
    <mergeCell ref="Q55:S56"/>
    <mergeCell ref="T55:V56"/>
    <mergeCell ref="W55:Y56"/>
    <mergeCell ref="Z55:AB56"/>
    <mergeCell ref="AC55:AE56"/>
    <mergeCell ref="AF55:AH56"/>
    <mergeCell ref="AL60:AN61"/>
    <mergeCell ref="AO60:AQ61"/>
    <mergeCell ref="H61:I61"/>
    <mergeCell ref="B62:G62"/>
    <mergeCell ref="A63:G63"/>
    <mergeCell ref="A68:G68"/>
    <mergeCell ref="H68:J68"/>
    <mergeCell ref="K68:M68"/>
    <mergeCell ref="N68:P68"/>
    <mergeCell ref="Q68:S68"/>
    <mergeCell ref="T60:V61"/>
    <mergeCell ref="W60:Y61"/>
    <mergeCell ref="Z60:AB61"/>
    <mergeCell ref="AC60:AE61"/>
    <mergeCell ref="AF60:AH61"/>
    <mergeCell ref="AI60:AK61"/>
    <mergeCell ref="F73:G73"/>
    <mergeCell ref="D74:G74"/>
    <mergeCell ref="H74:J74"/>
    <mergeCell ref="K74:M74"/>
    <mergeCell ref="N74:P74"/>
    <mergeCell ref="Q74:S74"/>
    <mergeCell ref="AL68:AN68"/>
    <mergeCell ref="AO68:AQ68"/>
    <mergeCell ref="A69:B70"/>
    <mergeCell ref="C69:C70"/>
    <mergeCell ref="D69:G70"/>
    <mergeCell ref="A71:B78"/>
    <mergeCell ref="C71:C78"/>
    <mergeCell ref="D71:E73"/>
    <mergeCell ref="F71:G71"/>
    <mergeCell ref="F72:G72"/>
    <mergeCell ref="T68:V68"/>
    <mergeCell ref="W68:Y68"/>
    <mergeCell ref="Z68:AB68"/>
    <mergeCell ref="AC68:AE68"/>
    <mergeCell ref="AF68:AH68"/>
    <mergeCell ref="AI68:AK68"/>
    <mergeCell ref="Z75:AB75"/>
    <mergeCell ref="AC75:AE75"/>
    <mergeCell ref="AF75:AH75"/>
    <mergeCell ref="AI75:AK75"/>
    <mergeCell ref="AL75:AN75"/>
    <mergeCell ref="AO75:AQ75"/>
    <mergeCell ref="AL74:AN74"/>
    <mergeCell ref="AO74:AQ74"/>
    <mergeCell ref="D75:E77"/>
    <mergeCell ref="F75:G75"/>
    <mergeCell ref="H75:J75"/>
    <mergeCell ref="K75:M75"/>
    <mergeCell ref="N75:P75"/>
    <mergeCell ref="Q75:S75"/>
    <mergeCell ref="T75:V75"/>
    <mergeCell ref="W75:Y75"/>
    <mergeCell ref="T74:V74"/>
    <mergeCell ref="W74:Y74"/>
    <mergeCell ref="Z74:AB74"/>
    <mergeCell ref="AC74:AE74"/>
    <mergeCell ref="AF74:AH74"/>
    <mergeCell ref="AI74:AK74"/>
    <mergeCell ref="AO76:AQ76"/>
    <mergeCell ref="F77:G77"/>
    <mergeCell ref="H77:J77"/>
    <mergeCell ref="K77:M77"/>
    <mergeCell ref="N77:P77"/>
    <mergeCell ref="Q77:S77"/>
    <mergeCell ref="T77:V77"/>
    <mergeCell ref="W77:Y77"/>
    <mergeCell ref="Z77:AB77"/>
    <mergeCell ref="AC77:AE77"/>
    <mergeCell ref="W76:Y76"/>
    <mergeCell ref="Z76:AB76"/>
    <mergeCell ref="AC76:AE76"/>
    <mergeCell ref="AF76:AH76"/>
    <mergeCell ref="AI76:AK76"/>
    <mergeCell ref="AL76:AN76"/>
    <mergeCell ref="F76:G76"/>
    <mergeCell ref="H76:J76"/>
    <mergeCell ref="K76:M76"/>
    <mergeCell ref="N76:P76"/>
    <mergeCell ref="Q76:S76"/>
    <mergeCell ref="T76:V76"/>
    <mergeCell ref="AF77:AH77"/>
    <mergeCell ref="AI77:AK77"/>
    <mergeCell ref="AL77:AN77"/>
    <mergeCell ref="AO77:AQ77"/>
    <mergeCell ref="D78:G78"/>
    <mergeCell ref="H78:J78"/>
    <mergeCell ref="K78:M78"/>
    <mergeCell ref="N78:P78"/>
    <mergeCell ref="Q78:S78"/>
    <mergeCell ref="T78:V78"/>
    <mergeCell ref="AO78:AQ78"/>
    <mergeCell ref="A79:B86"/>
    <mergeCell ref="C79:C86"/>
    <mergeCell ref="D79:E81"/>
    <mergeCell ref="F79:G79"/>
    <mergeCell ref="F80:G80"/>
    <mergeCell ref="F81:G81"/>
    <mergeCell ref="D82:G82"/>
    <mergeCell ref="H82:J82"/>
    <mergeCell ref="K82:M82"/>
    <mergeCell ref="W78:Y78"/>
    <mergeCell ref="Z78:AB78"/>
    <mergeCell ref="AC78:AE78"/>
    <mergeCell ref="AF78:AH78"/>
    <mergeCell ref="AI78:AK78"/>
    <mergeCell ref="AL78:AN78"/>
    <mergeCell ref="AF82:AH82"/>
    <mergeCell ref="AI82:AK82"/>
    <mergeCell ref="AL82:AN82"/>
    <mergeCell ref="AO82:AQ82"/>
    <mergeCell ref="D83:E85"/>
    <mergeCell ref="F83:G83"/>
    <mergeCell ref="H83:J83"/>
    <mergeCell ref="K83:M83"/>
    <mergeCell ref="N83:P83"/>
    <mergeCell ref="Q83:S83"/>
    <mergeCell ref="N82:P82"/>
    <mergeCell ref="Q82:S82"/>
    <mergeCell ref="T82:V82"/>
    <mergeCell ref="W82:Y82"/>
    <mergeCell ref="Z82:AB82"/>
    <mergeCell ref="AC82:AE82"/>
    <mergeCell ref="AL83:AN83"/>
    <mergeCell ref="AO83:AQ83"/>
    <mergeCell ref="F84:G84"/>
    <mergeCell ref="H84:J84"/>
    <mergeCell ref="K84:M84"/>
    <mergeCell ref="N84:P84"/>
    <mergeCell ref="Q84:S84"/>
    <mergeCell ref="T84:V84"/>
    <mergeCell ref="W84:Y84"/>
    <mergeCell ref="Z84:AB84"/>
    <mergeCell ref="T83:V83"/>
    <mergeCell ref="W83:Y83"/>
    <mergeCell ref="Z83:AB83"/>
    <mergeCell ref="AC83:AE83"/>
    <mergeCell ref="AF83:AH83"/>
    <mergeCell ref="AI83:AK83"/>
    <mergeCell ref="AC84:AE84"/>
    <mergeCell ref="AF84:AH84"/>
    <mergeCell ref="AI84:AK84"/>
    <mergeCell ref="AL84:AN84"/>
    <mergeCell ref="AO84:AQ84"/>
    <mergeCell ref="F85:G85"/>
    <mergeCell ref="H85:J85"/>
    <mergeCell ref="K85:M85"/>
    <mergeCell ref="N85:P85"/>
    <mergeCell ref="Q85:S85"/>
    <mergeCell ref="AL86:AN86"/>
    <mergeCell ref="AO86:AQ86"/>
    <mergeCell ref="A87:C89"/>
    <mergeCell ref="D87:E89"/>
    <mergeCell ref="F87:G87"/>
    <mergeCell ref="F88:G88"/>
    <mergeCell ref="F89:G89"/>
    <mergeCell ref="AL85:AN85"/>
    <mergeCell ref="AO85:AQ85"/>
    <mergeCell ref="D86:G86"/>
    <mergeCell ref="H86:J86"/>
    <mergeCell ref="K86:M86"/>
    <mergeCell ref="N86:P86"/>
    <mergeCell ref="Q86:S86"/>
    <mergeCell ref="T86:V86"/>
    <mergeCell ref="W86:Y86"/>
    <mergeCell ref="Z86:AB86"/>
    <mergeCell ref="T85:V85"/>
    <mergeCell ref="W85:Y85"/>
    <mergeCell ref="Z85:AB85"/>
    <mergeCell ref="AC85:AE85"/>
    <mergeCell ref="AF85:AH85"/>
    <mergeCell ref="AI85:AK85"/>
    <mergeCell ref="E90:F90"/>
    <mergeCell ref="E92:F92"/>
    <mergeCell ref="A94:C94"/>
    <mergeCell ref="D94:E94"/>
    <mergeCell ref="F94:G94"/>
    <mergeCell ref="H94:J95"/>
    <mergeCell ref="AC86:AE86"/>
    <mergeCell ref="AF86:AH86"/>
    <mergeCell ref="AI86:AK86"/>
    <mergeCell ref="AF94:AH95"/>
    <mergeCell ref="AI94:AK95"/>
    <mergeCell ref="AL94:AN95"/>
    <mergeCell ref="AO94:AQ95"/>
    <mergeCell ref="A95:C95"/>
    <mergeCell ref="K94:M95"/>
    <mergeCell ref="N94:P95"/>
    <mergeCell ref="Q94:S95"/>
    <mergeCell ref="T94:V95"/>
    <mergeCell ref="W94:Y95"/>
    <mergeCell ref="Z94:AB95"/>
    <mergeCell ref="A110:G110"/>
    <mergeCell ref="A111:G111"/>
    <mergeCell ref="A112:G112"/>
    <mergeCell ref="A113:G113"/>
    <mergeCell ref="A114:G114"/>
    <mergeCell ref="A117:A121"/>
    <mergeCell ref="E119:F119"/>
    <mergeCell ref="B121:G121"/>
    <mergeCell ref="AC94:AE95"/>
    <mergeCell ref="AC119:AE120"/>
    <mergeCell ref="AF119:AH120"/>
    <mergeCell ref="AI119:AK120"/>
    <mergeCell ref="AL119:AN120"/>
    <mergeCell ref="AO119:AQ120"/>
    <mergeCell ref="H120:I120"/>
    <mergeCell ref="K119:M120"/>
    <mergeCell ref="N119:P120"/>
    <mergeCell ref="Q119:S120"/>
    <mergeCell ref="T119:V120"/>
    <mergeCell ref="W119:Y120"/>
    <mergeCell ref="Z119:AB120"/>
    <mergeCell ref="AO124:AQ125"/>
    <mergeCell ref="H125:I125"/>
    <mergeCell ref="B126:G126"/>
    <mergeCell ref="A127:G127"/>
    <mergeCell ref="W124:Y125"/>
    <mergeCell ref="Z124:AB125"/>
    <mergeCell ref="AC124:AE125"/>
    <mergeCell ref="AF124:AH125"/>
    <mergeCell ref="AI124:AK125"/>
    <mergeCell ref="AL124:AN125"/>
    <mergeCell ref="A122:A126"/>
    <mergeCell ref="E124:F124"/>
    <mergeCell ref="K124:M125"/>
    <mergeCell ref="N124:P125"/>
    <mergeCell ref="Q124:S125"/>
    <mergeCell ref="T124:V125"/>
  </mergeCells>
  <pageMargins left="0.7" right="0.7" top="0.75" bottom="0.75" header="0.3" footer="0.3"/>
  <pageSetup paperSize="8" scale="41" fitToHeight="0" orientation="landscape" horizontalDpi="120" verticalDpi="144" r:id="rId1"/>
  <headerFooter alignWithMargins="0">
    <oddFooter xml:space="preserve">&amp;R
</oddFooter>
  </headerFooter>
  <rowBreaks count="1" manualBreakCount="1">
    <brk id="51" max="4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28</vt:i4>
      </vt:variant>
    </vt:vector>
  </HeadingPairs>
  <TitlesOfParts>
    <vt:vector size="51" baseType="lpstr">
      <vt:lpstr>ПС 35-10 №21 Когалым</vt:lpstr>
      <vt:lpstr>ПС 35-10 №30 Когалым</vt:lpstr>
      <vt:lpstr>ПС 35-6 №33 Когалым</vt:lpstr>
      <vt:lpstr>ПС 35-6 №35 Когалым</vt:lpstr>
      <vt:lpstr>ПС 35-6 №36 Когалым</vt:lpstr>
      <vt:lpstr>ПС 110-10-6 Пионерная-2 Сургут</vt:lpstr>
      <vt:lpstr>ПС 110-10 МДФ Кон. район </vt:lpstr>
      <vt:lpstr>ПС 110-35-10 ЮМАС Кон. район </vt:lpstr>
      <vt:lpstr>ПС 110-6-6 Евра Урай</vt:lpstr>
      <vt:lpstr>ПС 35 Кон. район </vt:lpstr>
      <vt:lpstr>ПС 110-35-6 Березово Бер. район</vt:lpstr>
      <vt:lpstr>ПС 110-10 Лорба Нягань</vt:lpstr>
      <vt:lpstr>ПС 110-10 Полноват Белоярский</vt:lpstr>
      <vt:lpstr>ПС 110-10 Шеркалы Октяб. район</vt:lpstr>
      <vt:lpstr>ПС 110-10 Сергино Октяб. район</vt:lpstr>
      <vt:lpstr>ПС 110-10 Кода Октяб. район</vt:lpstr>
      <vt:lpstr>ПС 110-10 Чара Нягань</vt:lpstr>
      <vt:lpstr>ПС 220-110-10 Югра</vt:lpstr>
      <vt:lpstr>ПС 110-10 Аванград Х-М</vt:lpstr>
      <vt:lpstr>ПС 110-35-10 ГИБДД ХМР</vt:lpstr>
      <vt:lpstr>ПС 110-10 Западная Х-М</vt:lpstr>
      <vt:lpstr>ПС 110-10 Самарово Х-М</vt:lpstr>
      <vt:lpstr>ПС 35-10 Ярки ХМР</vt:lpstr>
      <vt:lpstr>'ПС 110-10 Кода Октяб. район'!Заголовки_для_печати</vt:lpstr>
      <vt:lpstr>'ПС 110-10 Лорба Нягань'!Заголовки_для_печати</vt:lpstr>
      <vt:lpstr>'ПС 110-10 Полноват Белоярский'!Заголовки_для_печати</vt:lpstr>
      <vt:lpstr>'ПС 110-10 Сергино Октяб. район'!Заголовки_для_печати</vt:lpstr>
      <vt:lpstr>'ПС 110-10 Чара Нягань'!Заголовки_для_печати</vt:lpstr>
      <vt:lpstr>'ПС 110-10 Шеркалы Октяб. район'!Заголовки_для_печати</vt:lpstr>
      <vt:lpstr>'ПС 110-35-6 Березово Бер. район'!Заголовки_для_печати</vt:lpstr>
      <vt:lpstr>'ПС 110-10 Аванград Х-М'!Область_печати</vt:lpstr>
      <vt:lpstr>'ПС 110-10 Западная Х-М'!Область_печати</vt:lpstr>
      <vt:lpstr>'ПС 110-10 Кода Октяб. район'!Область_печати</vt:lpstr>
      <vt:lpstr>'ПС 110-10 Лорба Нягань'!Область_печати</vt:lpstr>
      <vt:lpstr>'ПС 110-10 МДФ Кон. район '!Область_печати</vt:lpstr>
      <vt:lpstr>'ПС 110-10 Полноват Белоярский'!Область_печати</vt:lpstr>
      <vt:lpstr>'ПС 110-10 Самарово Х-М'!Область_печати</vt:lpstr>
      <vt:lpstr>'ПС 110-10 Сергино Октяб. район'!Область_печати</vt:lpstr>
      <vt:lpstr>'ПС 110-10 Чара Нягань'!Область_печати</vt:lpstr>
      <vt:lpstr>'ПС 110-10 Шеркалы Октяб. район'!Область_печати</vt:lpstr>
      <vt:lpstr>'ПС 110-10-6 Пионерная-2 Сургут'!Область_печати</vt:lpstr>
      <vt:lpstr>'ПС 110-35-10 ГИБДД ХМР'!Область_печати</vt:lpstr>
      <vt:lpstr>'ПС 110-35-10 ЮМАС Кон. район '!Область_печати</vt:lpstr>
      <vt:lpstr>'ПС 110-35-6 Березово Бер. район'!Область_печати</vt:lpstr>
      <vt:lpstr>'ПС 110-6-6 Евра Урай'!Область_печати</vt:lpstr>
      <vt:lpstr>'ПС 220-110-10 Югра'!Область_печати</vt:lpstr>
      <vt:lpstr>'ПС 35-10 №21 Когалым'!Область_печати</vt:lpstr>
      <vt:lpstr>'ПС 35-10 №30 Когалым'!Область_печати</vt:lpstr>
      <vt:lpstr>'ПС 35-10 Ярки ХМР'!Область_печати</vt:lpstr>
      <vt:lpstr>'ПС 35-6 №33 Когалым'!Область_печати</vt:lpstr>
      <vt:lpstr>'ПС 35-6 №36 Когалым'!Область_печати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Осипенкова Ирина Владимировна</dc:creator>
  <cp:lastModifiedBy>Старовойтов Сергей Юрьевич</cp:lastModifiedBy>
  <dcterms:created xsi:type="dcterms:W3CDTF">2018-06-05T04:57:00Z</dcterms:created>
  <dcterms:modified xsi:type="dcterms:W3CDTF">2022-01-20T08:38:41Z</dcterms:modified>
</cp:coreProperties>
</file>